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chartsheets/sheet3.xml" ContentType="application/vnd.openxmlformats-officedocument.spreadsheetml.chartsheet+xml"/>
  <Override PartName="/xl/chartsheets/sheet4.xml" ContentType="application/vnd.openxmlformats-officedocument.spreadsheetml.chartsheet+xml"/>
  <Override PartName="/xl/chartsheets/sheet5.xml" ContentType="application/vnd.openxmlformats-officedocument.spreadsheetml.chartsheet+xml"/>
  <Override PartName="/xl/chartsheets/sheet6.xml" ContentType="application/vnd.openxmlformats-officedocument.spreadsheetml.chartsheet+xml"/>
  <Override PartName="/xl/chartsheets/sheet7.xml" ContentType="application/vnd.openxmlformats-officedocument.spreadsheetml.chartsheet+xml"/>
  <Override PartName="/xl/chartsheets/sheet8.xml" ContentType="application/vnd.openxmlformats-officedocument.spreadsheetml.chart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chartsheets/sheet9.xml" ContentType="application/vnd.openxmlformats-officedocument.spreadsheetml.chartsheet+xml"/>
  <Override PartName="/xl/chartsheets/sheet10.xml" ContentType="application/vnd.openxmlformats-officedocument.spreadsheetml.chart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9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queryTables/queryTable12.xml" ContentType="application/vnd.openxmlformats-officedocument.spreadsheetml.queryTable+xml"/>
  <Override PartName="/xl/queryTables/queryTable13.xml" ContentType="application/vnd.openxmlformats-officedocument.spreadsheetml.queryTable+xml"/>
  <Override PartName="/xl/queryTables/queryTable14.xml" ContentType="application/vnd.openxmlformats-officedocument.spreadsheetml.queryTable+xml"/>
  <Override PartName="/xl/queryTables/queryTable15.xml" ContentType="application/vnd.openxmlformats-officedocument.spreadsheetml.queryTable+xml"/>
  <Override PartName="/xl/queryTables/queryTable16.xml" ContentType="application/vnd.openxmlformats-officedocument.spreadsheetml.queryTable+xml"/>
  <Override PartName="/xl/queryTables/queryTable17.xml" ContentType="application/vnd.openxmlformats-officedocument.spreadsheetml.queryTable+xml"/>
  <Override PartName="/xl/queryTables/queryTable18.xml" ContentType="application/vnd.openxmlformats-officedocument.spreadsheetml.queryTable+xml"/>
  <Override PartName="/xl/queryTables/queryTable19.xml" ContentType="application/vnd.openxmlformats-officedocument.spreadsheetml.queryTable+xml"/>
  <Override PartName="/xl/queryTables/queryTable20.xml" ContentType="application/vnd.openxmlformats-officedocument.spreadsheetml.queryTable+xml"/>
  <Override PartName="/xl/queryTables/queryTable21.xml" ContentType="application/vnd.openxmlformats-officedocument.spreadsheetml.queryTable+xml"/>
  <Override PartName="/xl/queryTables/queryTable22.xml" ContentType="application/vnd.openxmlformats-officedocument.spreadsheetml.queryTable+xml"/>
  <Override PartName="/xl/queryTables/queryTable23.xml" ContentType="application/vnd.openxmlformats-officedocument.spreadsheetml.queryTable+xml"/>
  <Override PartName="/xl/queryTables/queryTable24.xml" ContentType="application/vnd.openxmlformats-officedocument.spreadsheetml.queryTable+xml"/>
  <Override PartName="/xl/queryTables/queryTable25.xml" ContentType="application/vnd.openxmlformats-officedocument.spreadsheetml.queryTable+xml"/>
  <Override PartName="/xl/queryTables/queryTable26.xml" ContentType="application/vnd.openxmlformats-officedocument.spreadsheetml.queryTable+xml"/>
  <Override PartName="/xl/queryTables/queryTable27.xml" ContentType="application/vnd.openxmlformats-officedocument.spreadsheetml.queryTable+xml"/>
  <Override PartName="/xl/queryTables/queryTable28.xml" ContentType="application/vnd.openxmlformats-officedocument.spreadsheetml.queryTable+xml"/>
  <Override PartName="/xl/queryTables/queryTable29.xml" ContentType="application/vnd.openxmlformats-officedocument.spreadsheetml.queryTable+xml"/>
  <Override PartName="/xl/queryTables/queryTable30.xml" ContentType="application/vnd.openxmlformats-officedocument.spreadsheetml.queryTable+xml"/>
  <Override PartName="/xl/queryTables/queryTable31.xml" ContentType="application/vnd.openxmlformats-officedocument.spreadsheetml.queryTable+xml"/>
  <Override PartName="/xl/queryTables/queryTable32.xml" ContentType="application/vnd.openxmlformats-officedocument.spreadsheetml.queryTable+xml"/>
  <Override PartName="/xl/queryTables/queryTable33.xml" ContentType="application/vnd.openxmlformats-officedocument.spreadsheetml.queryTable+xml"/>
  <Override PartName="/xl/queryTables/queryTable34.xml" ContentType="application/vnd.openxmlformats-officedocument.spreadsheetml.queryTable+xml"/>
  <Override PartName="/xl/queryTables/queryTable35.xml" ContentType="application/vnd.openxmlformats-officedocument.spreadsheetml.queryTable+xml"/>
  <Override PartName="/xl/queryTables/queryTable36.xml" ContentType="application/vnd.openxmlformats-officedocument.spreadsheetml.queryTable+xml"/>
  <Override PartName="/xl/queryTables/queryTable37.xml" ContentType="application/vnd.openxmlformats-officedocument.spreadsheetml.queryTable+xml"/>
  <Override PartName="/xl/queryTables/queryTable38.xml" ContentType="application/vnd.openxmlformats-officedocument.spreadsheetml.queryTable+xml"/>
  <Override PartName="/xl/queryTables/queryTable39.xml" ContentType="application/vnd.openxmlformats-officedocument.spreadsheetml.queryTable+xml"/>
  <Override PartName="/xl/queryTables/queryTable40.xml" ContentType="application/vnd.openxmlformats-officedocument.spreadsheetml.queryTable+xml"/>
  <Override PartName="/xl/queryTables/queryTable41.xml" ContentType="application/vnd.openxmlformats-officedocument.spreadsheetml.queryTable+xml"/>
  <Override PartName="/xl/queryTables/queryTable42.xml" ContentType="application/vnd.openxmlformats-officedocument.spreadsheetml.queryTable+xml"/>
  <Override PartName="/xl/queryTables/queryTable43.xml" ContentType="application/vnd.openxmlformats-officedocument.spreadsheetml.queryTable+xml"/>
  <Override PartName="/xl/queryTables/queryTable44.xml" ContentType="application/vnd.openxmlformats-officedocument.spreadsheetml.queryTable+xml"/>
  <Override PartName="/xl/queryTables/queryTable45.xml" ContentType="application/vnd.openxmlformats-officedocument.spreadsheetml.queryTable+xml"/>
  <Override PartName="/xl/queryTables/queryTable46.xml" ContentType="application/vnd.openxmlformats-officedocument.spreadsheetml.queryTable+xml"/>
  <Override PartName="/xl/queryTables/queryTable47.xml" ContentType="application/vnd.openxmlformats-officedocument.spreadsheetml.queryTable+xml"/>
  <Override PartName="/xl/queryTables/queryTable48.xml" ContentType="application/vnd.openxmlformats-officedocument.spreadsheetml.queryTable+xml"/>
  <Override PartName="/xl/queryTables/queryTable49.xml" ContentType="application/vnd.openxmlformats-officedocument.spreadsheetml.queryTable+xml"/>
  <Override PartName="/xl/queryTables/queryTable50.xml" ContentType="application/vnd.openxmlformats-officedocument.spreadsheetml.queryTable+xml"/>
  <Override PartName="/xl/queryTables/queryTable51.xml" ContentType="application/vnd.openxmlformats-officedocument.spreadsheetml.queryTable+xml"/>
  <Override PartName="/xl/queryTables/queryTable52.xml" ContentType="application/vnd.openxmlformats-officedocument.spreadsheetml.queryTable+xml"/>
  <Override PartName="/xl/queryTables/queryTable53.xml" ContentType="application/vnd.openxmlformats-officedocument.spreadsheetml.queryTable+xml"/>
  <Override PartName="/xl/queryTables/queryTable54.xml" ContentType="application/vnd.openxmlformats-officedocument.spreadsheetml.queryTable+xml"/>
  <Override PartName="/xl/queryTables/queryTable55.xml" ContentType="application/vnd.openxmlformats-officedocument.spreadsheetml.queryTable+xml"/>
  <Override PartName="/xl/queryTables/queryTable56.xml" ContentType="application/vnd.openxmlformats-officedocument.spreadsheetml.queryTable+xml"/>
  <Override PartName="/xl/queryTables/queryTable57.xml" ContentType="application/vnd.openxmlformats-officedocument.spreadsheetml.queryTable+xml"/>
  <Override PartName="/xl/queryTables/queryTable58.xml" ContentType="application/vnd.openxmlformats-officedocument.spreadsheetml.queryTable+xml"/>
  <Override PartName="/xl/queryTables/queryTable59.xml" ContentType="application/vnd.openxmlformats-officedocument.spreadsheetml.queryTable+xml"/>
  <Override PartName="/xl/queryTables/queryTable60.xml" ContentType="application/vnd.openxmlformats-officedocument.spreadsheetml.queryTable+xml"/>
  <Override PartName="/xl/queryTables/queryTable61.xml" ContentType="application/vnd.openxmlformats-officedocument.spreadsheetml.queryTable+xml"/>
  <Override PartName="/xl/queryTables/queryTable62.xml" ContentType="application/vnd.openxmlformats-officedocument.spreadsheetml.queryTable+xml"/>
  <Override PartName="/xl/queryTables/queryTable63.xml" ContentType="application/vnd.openxmlformats-officedocument.spreadsheetml.queryTable+xml"/>
  <Override PartName="/xl/queryTables/queryTable64.xml" ContentType="application/vnd.openxmlformats-officedocument.spreadsheetml.queryTable+xml"/>
  <Override PartName="/xl/queryTables/queryTable65.xml" ContentType="application/vnd.openxmlformats-officedocument.spreadsheetml.queryTable+xml"/>
  <Override PartName="/xl/queryTables/queryTable66.xml" ContentType="application/vnd.openxmlformats-officedocument.spreadsheetml.queryTable+xml"/>
  <Override PartName="/xl/queryTables/queryTable67.xml" ContentType="application/vnd.openxmlformats-officedocument.spreadsheetml.queryTable+xml"/>
  <Override PartName="/xl/queryTables/queryTable68.xml" ContentType="application/vnd.openxmlformats-officedocument.spreadsheetml.queryTable+xml"/>
  <Override PartName="/xl/queryTables/queryTable69.xml" ContentType="application/vnd.openxmlformats-officedocument.spreadsheetml.queryTable+xml"/>
  <Override PartName="/xl/queryTables/queryTable70.xml" ContentType="application/vnd.openxmlformats-officedocument.spreadsheetml.queryTable+xml"/>
  <Override PartName="/xl/queryTables/queryTable71.xml" ContentType="application/vnd.openxmlformats-officedocument.spreadsheetml.queryTable+xml"/>
  <Override PartName="/xl/queryTables/queryTable72.xml" ContentType="application/vnd.openxmlformats-officedocument.spreadsheetml.queryTable+xml"/>
  <Override PartName="/xl/queryTables/queryTable73.xml" ContentType="application/vnd.openxmlformats-officedocument.spreadsheetml.queryTable+xml"/>
  <Override PartName="/xl/queryTables/queryTable74.xml" ContentType="application/vnd.openxmlformats-officedocument.spreadsheetml.query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10.xml" ContentType="application/vnd.openxmlformats-officedocument.drawing+xml"/>
  <Override PartName="/xl/queryTables/queryTable75.xml" ContentType="application/vnd.openxmlformats-officedocument.spreadsheetml.queryTable+xml"/>
  <Override PartName="/xl/queryTables/queryTable76.xml" ContentType="application/vnd.openxmlformats-officedocument.spreadsheetml.queryTable+xml"/>
  <Override PartName="/xl/queryTables/queryTable77.xml" ContentType="application/vnd.openxmlformats-officedocument.spreadsheetml.queryTable+xml"/>
  <Override PartName="/xl/queryTables/queryTable78.xml" ContentType="application/vnd.openxmlformats-officedocument.spreadsheetml.queryTab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11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drawings/drawing12.xml" ContentType="application/vnd.openxmlformats-officedocument.drawing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13.xml" ContentType="application/vnd.openxmlformats-officedocument.drawingml.chartshapes+xml"/>
  <Override PartName="/xl/drawings/drawing14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Y:\Projects\DropletJumpWedge\Excel\"/>
    </mc:Choice>
  </mc:AlternateContent>
  <bookViews>
    <workbookView xWindow="0" yWindow="0" windowWidth="28800" windowHeight="12885" tabRatio="768" firstSheet="1" activeTab="8"/>
  </bookViews>
  <sheets>
    <sheet name="Threshold_Test" sheetId="16" state="hidden" r:id="rId1"/>
    <sheet name="SlopeResults" sheetId="1" r:id="rId2"/>
    <sheet name="TrackingData" sheetId="2" state="hidden" r:id="rId3"/>
    <sheet name="TrackingData_Normalized" sheetId="5" state="hidden" r:id="rId4"/>
    <sheet name="Data_Compiled" sheetId="8" r:id="rId5"/>
    <sheet name="XvT (1)" sheetId="3" state="hidden" r:id="rId6"/>
    <sheet name="logXvlogT" sheetId="4" state="hidden" r:id="rId7"/>
    <sheet name="XvT" sheetId="7" r:id="rId8"/>
    <sheet name="X_norm v T_norm" sheetId="17" r:id="rId9"/>
    <sheet name="UvT" sheetId="10" r:id="rId10"/>
    <sheet name="REvT" sheetId="15" r:id="rId11"/>
    <sheet name="CAvT" sheetId="18" r:id="rId12"/>
    <sheet name="log(x)vlog(t)" sheetId="14" r:id="rId13"/>
    <sheet name="Wedge to Wedge" sheetId="19" state="hidden" r:id="rId14"/>
    <sheet name="epsilon ratio" sheetId="21" r:id="rId15"/>
    <sheet name="WedgeToWedge" sheetId="20" state="hidden" r:id="rId16"/>
    <sheet name="Normalized XvT" sheetId="6" state="hidden" r:id="rId17"/>
  </sheets>
  <definedNames>
    <definedName name="back" localSheetId="13">'Wedge to Wedge'!$H$1:$I$55</definedName>
    <definedName name="Back_1" localSheetId="13">'Wedge to Wedge'!$AG$1:$AH$57</definedName>
    <definedName name="back_threshold" localSheetId="2">TrackingData!$I$2:$J$118</definedName>
    <definedName name="back_threshold" localSheetId="3">TrackingData_Normalized!$M$2:$N$118</definedName>
    <definedName name="back_threshold_1" localSheetId="4">Data_Compiled!$AH$2:$AI$4</definedName>
    <definedName name="back_threshold_1" localSheetId="2">TrackingData!$AA$2:$AB$111</definedName>
    <definedName name="back_threshold_1" localSheetId="3">TrackingData_Normalized!$AF$2:$AG$111</definedName>
    <definedName name="back_threshold_10" localSheetId="3">TrackingData_Normalized!$ID$5:$IE$90</definedName>
    <definedName name="back_threshold_11" localSheetId="4">Data_Compiled!#REF!</definedName>
    <definedName name="back_threshold_11" localSheetId="3">TrackingData_Normalized!$IW$6:$IX$23</definedName>
    <definedName name="back_threshold_12" localSheetId="4">Data_Compiled!$GB$71:$GL$119</definedName>
    <definedName name="back_threshold_12" localSheetId="3">TrackingData_Normalized!$JO$6:$JP$35</definedName>
    <definedName name="back_threshold_13" localSheetId="4">Data_Compiled!#REF!</definedName>
    <definedName name="back_threshold_13" localSheetId="3">TrackingData_Normalized!$KY$5:$KZ$27</definedName>
    <definedName name="back_threshold_14" localSheetId="3">TrackingData_Normalized!$LT$5:$LX$26</definedName>
    <definedName name="back_threshold_16" localSheetId="4">Data_Compiled!#REF!</definedName>
    <definedName name="back_threshold_17" localSheetId="4">Data_Compiled!#REF!</definedName>
    <definedName name="back_threshold_18" localSheetId="4">Data_Compiled!$JZ$5:$JZ$26</definedName>
    <definedName name="back_threshold_19" localSheetId="4">Data_Compiled!$JI$5:$JJ$90</definedName>
    <definedName name="back_threshold_2" localSheetId="2">TrackingData!$AT$2:$AU$108</definedName>
    <definedName name="back_threshold_2" localSheetId="3">TrackingData_Normalized!$AY$2:$AZ$108</definedName>
    <definedName name="back_threshold_20" localSheetId="4">Data_Compiled!$HC$2:$HD$95</definedName>
    <definedName name="back_threshold_22" localSheetId="4">Data_Compiled!$BS$109:$BT$111</definedName>
    <definedName name="back_threshold_3" localSheetId="2">TrackingData!$BM$2:$BN$119</definedName>
    <definedName name="back_threshold_3" localSheetId="3">TrackingData_Normalized!$BR$2:$BS$119</definedName>
    <definedName name="back_threshold_4" localSheetId="2">TrackingData!$CF$2:$CG$119</definedName>
    <definedName name="back_threshold_4" localSheetId="3">TrackingData_Normalized!$CK$2:$CL$119</definedName>
    <definedName name="back_threshold_5" localSheetId="2">TrackingData!$CY$2:$CZ$95</definedName>
    <definedName name="back_threshold_5" localSheetId="3">TrackingData_Normalized!$DD$2:$DE$95</definedName>
    <definedName name="back_threshold_6" localSheetId="2">TrackingData!$DR$5:$DS$86</definedName>
    <definedName name="back_threshold_6" localSheetId="3">TrackingData_Normalized!$DW$5:$DX$86</definedName>
    <definedName name="back_threshold_7" localSheetId="2">TrackingData!$EK$5:$EL$74</definedName>
    <definedName name="back_threshold_7" localSheetId="3">TrackingData_Normalized!$EP$5:$EQ$74</definedName>
    <definedName name="back_threshold_8" localSheetId="4">Data_Compiled!$IX$2:$IX$74</definedName>
    <definedName name="back_threshold_8" localSheetId="2">TrackingData!$FD$2:$FE$74</definedName>
    <definedName name="back_threshold_8" localSheetId="3">TrackingData_Normalized!$FI$2:$FJ$74</definedName>
    <definedName name="back_threshold_9" localSheetId="2">TrackingData!$FW$2:$FX$118</definedName>
    <definedName name="back_threshold_9" localSheetId="3">TrackingData_Normalized!$GB$2:$GC$118</definedName>
    <definedName name="back_threshold_manual" localSheetId="2">TrackingData!$GP$2:$GQ$106</definedName>
    <definedName name="back_threshold_manual" localSheetId="3">TrackingData_Normalized!$GT$2:$GU$106</definedName>
    <definedName name="back_threshold_manual_1" localSheetId="2">TrackingData!$HI$2:$HJ$106</definedName>
    <definedName name="back_threshold_manual_1" localSheetId="3">TrackingData_Normalized!$HL$2:$HM$106</definedName>
    <definedName name="back_threshold_manual_2" localSheetId="4">Data_Compiled!#REF!</definedName>
    <definedName name="back_threshold_manual_2" localSheetId="2">TrackingData!#REF!</definedName>
    <definedName name="front" localSheetId="13">'Wedge to Wedge'!$AD$1:$AF$58</definedName>
    <definedName name="Front_2txt" localSheetId="13">'Wedge to Wedge'!$E$1:$G$55</definedName>
    <definedName name="front_threshold" localSheetId="2">TrackingData!$G$2:$H$118</definedName>
    <definedName name="front_threshold" localSheetId="3">TrackingData_Normalized!$K$2:$L$118</definedName>
    <definedName name="front_threshold_1" localSheetId="2">TrackingData!$Y$2:$Z$109</definedName>
    <definedName name="front_threshold_1" localSheetId="3">TrackingData_Normalized!$AD$2:$AE$109</definedName>
    <definedName name="front_threshold_10" localSheetId="3">TrackingData_Normalized!#REF!</definedName>
    <definedName name="front_threshold_11" localSheetId="4">Data_Compiled!#REF!</definedName>
    <definedName name="front_threshold_11" localSheetId="3">TrackingData_Normalized!$IU$5:$IV$22</definedName>
    <definedName name="front_threshold_12" localSheetId="4">Data_Compiled!$BQ$109:$BR$109</definedName>
    <definedName name="front_threshold_12" localSheetId="3">TrackingData_Normalized!$JM$6:$JN$36</definedName>
    <definedName name="front_threshold_13" localSheetId="3">TrackingData_Normalized!$KE$6:$KF$52</definedName>
    <definedName name="front_threshold_14" localSheetId="4">Data_Compiled!#REF!</definedName>
    <definedName name="front_threshold_14" localSheetId="3">TrackingData_Normalized!$KW$5:$KX$27</definedName>
    <definedName name="front_threshold_15" localSheetId="4">Data_Compiled!#REF!</definedName>
    <definedName name="front_threshold_15" localSheetId="3">TrackingData_Normalized!$LO$5:$LS$26</definedName>
    <definedName name="front_threshold_16" localSheetId="4">Data_Compiled!#REF!</definedName>
    <definedName name="front_threshold_18" localSheetId="4">Data_Compiled!$IV$2:$IW$70</definedName>
    <definedName name="front_threshold_2" localSheetId="2">TrackingData!$AR$2:$AS$108</definedName>
    <definedName name="front_threshold_2" localSheetId="3">TrackingData_Normalized!$AW$2:$AX$108</definedName>
    <definedName name="front_threshold_20" localSheetId="4">Data_Compiled!$W$2:$X$4</definedName>
    <definedName name="front_threshold_21" localSheetId="4">Data_Compiled!$FZ$71:$GA$118</definedName>
    <definedName name="front_threshold_22" localSheetId="4">Data_Compiled!#REF!</definedName>
    <definedName name="front_threshold_24" localSheetId="4">Data_Compiled!#REF!</definedName>
    <definedName name="front_threshold_3" localSheetId="2">TrackingData!$BK$2:$BL$119</definedName>
    <definedName name="front_threshold_3" localSheetId="3">TrackingData_Normalized!$BP$2:$BQ$119</definedName>
    <definedName name="front_threshold_4" localSheetId="2">TrackingData!$CD$2:$CE$118</definedName>
    <definedName name="front_threshold_4" localSheetId="3">TrackingData_Normalized!$CI$2:$CJ$118</definedName>
    <definedName name="front_threshold_5" localSheetId="2">TrackingData!$CW$2:$CX$90</definedName>
    <definedName name="front_threshold_5" localSheetId="3">TrackingData_Normalized!$DB$2:$DC$90</definedName>
    <definedName name="front_threshold_6" localSheetId="2">TrackingData!$DP$5:$DQ$84</definedName>
    <definedName name="front_threshold_6" localSheetId="3">TrackingData_Normalized!$DU$5:$DV$84</definedName>
    <definedName name="front_threshold_7" localSheetId="2">TrackingData!$EI$5:$EJ$71</definedName>
    <definedName name="front_threshold_7" localSheetId="3">TrackingData_Normalized!$EN$5:$EO$71</definedName>
    <definedName name="front_threshold_8" localSheetId="4">Data_Compiled!$GR$2:$GT$90</definedName>
    <definedName name="front_threshold_8" localSheetId="2">TrackingData!$FB$2:$FC$70</definedName>
    <definedName name="front_threshold_8" localSheetId="3">TrackingData_Normalized!$FG$2:$FH$70</definedName>
    <definedName name="front_threshold_9" localSheetId="2">TrackingData!#REF!</definedName>
    <definedName name="front_threshold_9" localSheetId="3">TrackingData_Normalized!$IB$1:$IC$85</definedName>
    <definedName name="front_threshold_manual" localSheetId="2">TrackingData!$FU$2:$FV$118</definedName>
    <definedName name="front_threshold_manual" localSheetId="3">TrackingData_Normalized!$FZ$2:$GA$118</definedName>
    <definedName name="front_threshold_manual_1" localSheetId="4">Data_Compiled!$JK$2:$JL$118</definedName>
    <definedName name="front_threshold_manual_1" localSheetId="2">TrackingData!$GN$2:$GO$105</definedName>
    <definedName name="front_threshold_manual_1" localSheetId="3">TrackingData_Normalized!$GR$2:$GS$105</definedName>
    <definedName name="front_threshold_manual_2" localSheetId="4">Data_Compiled!$JY$2:$JZ$105</definedName>
    <definedName name="front_threshold_manual_2" localSheetId="2">TrackingData!$HG$2:$HH$105</definedName>
    <definedName name="front_threshold_manual_2" localSheetId="3">TrackingData_Normalized!$HJ$2:$HK$105</definedName>
    <definedName name="front_threshold_manual_3" localSheetId="4">Data_Compiled!$KM$2:$KN$105</definedName>
    <definedName name="front_threshold_manual_3" localSheetId="2">TrackingData!#REF!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4" i="1" l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3" i="1"/>
  <c r="Q3" i="1"/>
  <c r="R4" i="1"/>
  <c r="R5" i="1"/>
  <c r="R6" i="1"/>
  <c r="R7" i="1"/>
  <c r="R8" i="1"/>
  <c r="R9" i="1"/>
  <c r="R10" i="1"/>
  <c r="R11" i="1"/>
  <c r="R12" i="1"/>
  <c r="R13" i="1"/>
  <c r="R14" i="1"/>
  <c r="R15" i="1"/>
  <c r="R16" i="1"/>
  <c r="R17" i="1"/>
  <c r="R18" i="1"/>
  <c r="R19" i="1"/>
  <c r="R20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3" i="1"/>
  <c r="P3" i="1"/>
  <c r="X3" i="1"/>
  <c r="R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AM3" i="19" l="1"/>
  <c r="AM4" i="19"/>
  <c r="AM5" i="19"/>
  <c r="AM6" i="19"/>
  <c r="AM7" i="19"/>
  <c r="AM8" i="19"/>
  <c r="AM9" i="19"/>
  <c r="AM10" i="19"/>
  <c r="AM11" i="19"/>
  <c r="AM12" i="19"/>
  <c r="AM13" i="19"/>
  <c r="AM14" i="19"/>
  <c r="AM15" i="19"/>
  <c r="AM16" i="19"/>
  <c r="AM17" i="19"/>
  <c r="AM18" i="19"/>
  <c r="AM19" i="19"/>
  <c r="AM20" i="19"/>
  <c r="AM21" i="19"/>
  <c r="AM22" i="19"/>
  <c r="AM23" i="19"/>
  <c r="AM24" i="19"/>
  <c r="AM25" i="19"/>
  <c r="AM26" i="19"/>
  <c r="AM27" i="19"/>
  <c r="AM28" i="19"/>
  <c r="AM29" i="19"/>
  <c r="AM30" i="19"/>
  <c r="AM31" i="19"/>
  <c r="AM32" i="19"/>
  <c r="AM33" i="19"/>
  <c r="AM34" i="19"/>
  <c r="AM35" i="19"/>
  <c r="AM36" i="19"/>
  <c r="AM37" i="19"/>
  <c r="AM38" i="19"/>
  <c r="AM39" i="19"/>
  <c r="AM40" i="19"/>
  <c r="AM41" i="19"/>
  <c r="AM42" i="19"/>
  <c r="AM43" i="19"/>
  <c r="AM44" i="19"/>
  <c r="AM45" i="19"/>
  <c r="AM46" i="19"/>
  <c r="AM47" i="19"/>
  <c r="AM48" i="19"/>
  <c r="AM49" i="19"/>
  <c r="AM50" i="19"/>
  <c r="AM51" i="19"/>
  <c r="AM52" i="19"/>
  <c r="AM53" i="19"/>
  <c r="AM54" i="19"/>
  <c r="AM55" i="19"/>
  <c r="AM56" i="19"/>
  <c r="AM57" i="19"/>
  <c r="AM2" i="19"/>
  <c r="N3" i="19"/>
  <c r="N4" i="19"/>
  <c r="N5" i="19"/>
  <c r="N6" i="19"/>
  <c r="N7" i="19"/>
  <c r="N8" i="19"/>
  <c r="N9" i="19"/>
  <c r="N10" i="19"/>
  <c r="N11" i="19"/>
  <c r="N12" i="19"/>
  <c r="N13" i="19"/>
  <c r="N14" i="19"/>
  <c r="N15" i="19"/>
  <c r="N16" i="19"/>
  <c r="N17" i="19"/>
  <c r="N18" i="19"/>
  <c r="N19" i="19"/>
  <c r="N20" i="19"/>
  <c r="N21" i="19"/>
  <c r="N22" i="19"/>
  <c r="N23" i="19"/>
  <c r="N24" i="19"/>
  <c r="N25" i="19"/>
  <c r="N26" i="19"/>
  <c r="N27" i="19"/>
  <c r="N28" i="19"/>
  <c r="N29" i="19"/>
  <c r="N30" i="19"/>
  <c r="N31" i="19"/>
  <c r="N32" i="19"/>
  <c r="N33" i="19"/>
  <c r="N34" i="19"/>
  <c r="N35" i="19"/>
  <c r="N36" i="19"/>
  <c r="N37" i="19"/>
  <c r="N38" i="19"/>
  <c r="N39" i="19"/>
  <c r="N40" i="19"/>
  <c r="N41" i="19"/>
  <c r="N42" i="19"/>
  <c r="N43" i="19"/>
  <c r="N44" i="19"/>
  <c r="N45" i="19"/>
  <c r="N46" i="19"/>
  <c r="N47" i="19"/>
  <c r="N48" i="19"/>
  <c r="N49" i="19"/>
  <c r="N50" i="19"/>
  <c r="N51" i="19"/>
  <c r="N52" i="19"/>
  <c r="N53" i="19"/>
  <c r="N54" i="19"/>
  <c r="N55" i="19"/>
  <c r="N2" i="19"/>
  <c r="AU3" i="21" l="1"/>
  <c r="AU4" i="21"/>
  <c r="AU5" i="21"/>
  <c r="AU6" i="21"/>
  <c r="AU7" i="21"/>
  <c r="AU8" i="21"/>
  <c r="AU9" i="21"/>
  <c r="AU10" i="21"/>
  <c r="AU11" i="21"/>
  <c r="AU12" i="21"/>
  <c r="AU2" i="21"/>
  <c r="AN12" i="21"/>
  <c r="AN11" i="21"/>
  <c r="AN10" i="21"/>
  <c r="AN9" i="21"/>
  <c r="AN8" i="21"/>
  <c r="AN7" i="21"/>
  <c r="AN6" i="21"/>
  <c r="AN5" i="21"/>
  <c r="AN4" i="21"/>
  <c r="AN3" i="21"/>
  <c r="AN2" i="21"/>
  <c r="AF12" i="21"/>
  <c r="AF11" i="21"/>
  <c r="AF10" i="21"/>
  <c r="AF9" i="21"/>
  <c r="AF8" i="21"/>
  <c r="AF7" i="21"/>
  <c r="AF6" i="21"/>
  <c r="AF5" i="21"/>
  <c r="AF4" i="21"/>
  <c r="AF3" i="21"/>
  <c r="AF2" i="21"/>
  <c r="X12" i="21"/>
  <c r="X11" i="21"/>
  <c r="X10" i="21"/>
  <c r="X9" i="21"/>
  <c r="X8" i="21"/>
  <c r="X7" i="21"/>
  <c r="X6" i="21"/>
  <c r="X5" i="21"/>
  <c r="X4" i="21"/>
  <c r="X3" i="21"/>
  <c r="X2" i="21"/>
  <c r="P12" i="21"/>
  <c r="P11" i="21"/>
  <c r="P10" i="21"/>
  <c r="P9" i="21"/>
  <c r="P8" i="21"/>
  <c r="P7" i="21"/>
  <c r="P6" i="21"/>
  <c r="P5" i="21"/>
  <c r="P4" i="21"/>
  <c r="P3" i="21"/>
  <c r="P2" i="21"/>
  <c r="H3" i="21"/>
  <c r="H4" i="21"/>
  <c r="H5" i="21"/>
  <c r="H6" i="21"/>
  <c r="H7" i="21"/>
  <c r="H8" i="21"/>
  <c r="H9" i="21"/>
  <c r="H10" i="21"/>
  <c r="H11" i="21"/>
  <c r="H12" i="21"/>
  <c r="H2" i="21"/>
  <c r="AM12" i="21"/>
  <c r="AM11" i="21"/>
  <c r="AM10" i="21"/>
  <c r="AM9" i="21"/>
  <c r="AM8" i="21"/>
  <c r="AM7" i="21"/>
  <c r="AM6" i="21"/>
  <c r="AM5" i="21"/>
  <c r="AM4" i="21"/>
  <c r="AM3" i="21"/>
  <c r="AM2" i="21"/>
  <c r="AE12" i="21"/>
  <c r="AE11" i="21"/>
  <c r="AE10" i="21"/>
  <c r="AE9" i="21"/>
  <c r="AE8" i="21"/>
  <c r="AE7" i="21"/>
  <c r="AE6" i="21"/>
  <c r="AE5" i="21"/>
  <c r="AE4" i="21"/>
  <c r="AE3" i="21"/>
  <c r="AE2" i="21"/>
  <c r="W12" i="21"/>
  <c r="W11" i="21"/>
  <c r="W10" i="21"/>
  <c r="W9" i="21"/>
  <c r="W8" i="21"/>
  <c r="W7" i="21"/>
  <c r="W6" i="21"/>
  <c r="W5" i="21"/>
  <c r="W4" i="21"/>
  <c r="W3" i="21"/>
  <c r="W2" i="21"/>
  <c r="O12" i="21"/>
  <c r="O11" i="21"/>
  <c r="O10" i="21"/>
  <c r="O9" i="21"/>
  <c r="O8" i="21"/>
  <c r="O7" i="21"/>
  <c r="O6" i="21"/>
  <c r="O5" i="21"/>
  <c r="O4" i="21"/>
  <c r="O3" i="21"/>
  <c r="O2" i="21"/>
  <c r="G3" i="21"/>
  <c r="G4" i="21"/>
  <c r="G5" i="21"/>
  <c r="G6" i="21"/>
  <c r="G7" i="21"/>
  <c r="G8" i="21"/>
  <c r="G9" i="21"/>
  <c r="G10" i="21"/>
  <c r="G11" i="21"/>
  <c r="G12" i="21"/>
  <c r="G2" i="21"/>
  <c r="AT12" i="21"/>
  <c r="AT11" i="21"/>
  <c r="AT10" i="21"/>
  <c r="AT9" i="21"/>
  <c r="AT8" i="21"/>
  <c r="AT7" i="21"/>
  <c r="AT6" i="21"/>
  <c r="AT5" i="21"/>
  <c r="AT4" i="21"/>
  <c r="AT3" i="21"/>
  <c r="AT2" i="21"/>
  <c r="AL12" i="21"/>
  <c r="AL11" i="21"/>
  <c r="AL10" i="21"/>
  <c r="AL9" i="21"/>
  <c r="AL8" i="21"/>
  <c r="AL7" i="21"/>
  <c r="AL6" i="21"/>
  <c r="AL5" i="21"/>
  <c r="AL4" i="21"/>
  <c r="AL3" i="21"/>
  <c r="AL2" i="21"/>
  <c r="AD12" i="21"/>
  <c r="AD11" i="21"/>
  <c r="AD10" i="21"/>
  <c r="AD9" i="21"/>
  <c r="AD8" i="21"/>
  <c r="AD7" i="21"/>
  <c r="AD6" i="21"/>
  <c r="AD5" i="21"/>
  <c r="AD4" i="21"/>
  <c r="AD3" i="21"/>
  <c r="AD2" i="21"/>
  <c r="V3" i="21"/>
  <c r="V4" i="21"/>
  <c r="V5" i="21"/>
  <c r="V6" i="21"/>
  <c r="V7" i="21"/>
  <c r="V8" i="21"/>
  <c r="V9" i="21"/>
  <c r="V10" i="21"/>
  <c r="V11" i="21"/>
  <c r="V12" i="21"/>
  <c r="V2" i="21"/>
  <c r="N3" i="21"/>
  <c r="N4" i="21"/>
  <c r="N5" i="21"/>
  <c r="N6" i="21"/>
  <c r="N7" i="21"/>
  <c r="N8" i="21"/>
  <c r="N9" i="21"/>
  <c r="N10" i="21"/>
  <c r="N11" i="21"/>
  <c r="N12" i="21"/>
  <c r="N2" i="21"/>
  <c r="F3" i="21"/>
  <c r="F4" i="21"/>
  <c r="F5" i="21"/>
  <c r="F6" i="21"/>
  <c r="F7" i="21"/>
  <c r="F8" i="21"/>
  <c r="F9" i="21"/>
  <c r="F10" i="21"/>
  <c r="F11" i="21"/>
  <c r="F12" i="21"/>
  <c r="F2" i="21"/>
  <c r="AS3" i="21"/>
  <c r="AS4" i="21"/>
  <c r="AS5" i="21"/>
  <c r="AS6" i="21"/>
  <c r="AS7" i="21"/>
  <c r="AS8" i="21"/>
  <c r="AS9" i="21"/>
  <c r="AS10" i="21"/>
  <c r="AS11" i="21"/>
  <c r="AS12" i="21"/>
  <c r="AK3" i="21"/>
  <c r="AK4" i="21"/>
  <c r="AK5" i="21"/>
  <c r="AK6" i="21"/>
  <c r="AK7" i="21"/>
  <c r="AK8" i="21"/>
  <c r="AK9" i="21"/>
  <c r="AK10" i="21"/>
  <c r="AK11" i="21"/>
  <c r="AK12" i="21"/>
  <c r="AC3" i="21"/>
  <c r="AC4" i="21"/>
  <c r="AC5" i="21"/>
  <c r="AC6" i="21"/>
  <c r="AC7" i="21"/>
  <c r="AC8" i="21"/>
  <c r="AC9" i="21"/>
  <c r="AC10" i="21"/>
  <c r="AC11" i="21"/>
  <c r="AC12" i="21"/>
  <c r="U3" i="21"/>
  <c r="U4" i="21"/>
  <c r="U5" i="21"/>
  <c r="U6" i="21"/>
  <c r="U7" i="21"/>
  <c r="U8" i="21"/>
  <c r="U9" i="21"/>
  <c r="U10" i="21"/>
  <c r="U11" i="21"/>
  <c r="U12" i="21"/>
  <c r="AS2" i="21"/>
  <c r="AK2" i="21"/>
  <c r="AC2" i="21"/>
  <c r="U2" i="21"/>
  <c r="M3" i="21"/>
  <c r="M4" i="21"/>
  <c r="M5" i="21"/>
  <c r="M6" i="21"/>
  <c r="M7" i="21"/>
  <c r="M8" i="21"/>
  <c r="M9" i="21"/>
  <c r="M10" i="21"/>
  <c r="M11" i="21"/>
  <c r="M12" i="21"/>
  <c r="M2" i="21"/>
  <c r="E3" i="21"/>
  <c r="E4" i="21"/>
  <c r="E5" i="21"/>
  <c r="E6" i="21"/>
  <c r="E7" i="21"/>
  <c r="E8" i="21"/>
  <c r="E9" i="21"/>
  <c r="E10" i="21"/>
  <c r="E11" i="21"/>
  <c r="E12" i="21"/>
  <c r="E2" i="21"/>
  <c r="AP2" i="21"/>
  <c r="AH2" i="21"/>
  <c r="AP1" i="21"/>
  <c r="AR12" i="21" s="1"/>
  <c r="AH1" i="21"/>
  <c r="AJ12" i="21" s="1"/>
  <c r="Z2" i="21"/>
  <c r="Z1" i="21"/>
  <c r="AB12" i="21" s="1"/>
  <c r="R2" i="21"/>
  <c r="J2" i="21"/>
  <c r="T12" i="21"/>
  <c r="T11" i="21"/>
  <c r="T10" i="21"/>
  <c r="T8" i="21"/>
  <c r="T7" i="21"/>
  <c r="T6" i="21"/>
  <c r="T4" i="21"/>
  <c r="T3" i="21"/>
  <c r="T2" i="21"/>
  <c r="R1" i="21"/>
  <c r="T9" i="21" s="1"/>
  <c r="J1" i="21"/>
  <c r="L5" i="21" s="1"/>
  <c r="B2" i="21"/>
  <c r="D3" i="21"/>
  <c r="D4" i="21"/>
  <c r="D5" i="21"/>
  <c r="D6" i="21"/>
  <c r="D7" i="21"/>
  <c r="D8" i="21"/>
  <c r="D9" i="21"/>
  <c r="D10" i="21"/>
  <c r="D11" i="21"/>
  <c r="D12" i="21"/>
  <c r="D2" i="21"/>
  <c r="B1" i="21"/>
  <c r="AR5" i="21" l="1"/>
  <c r="AR2" i="21"/>
  <c r="AR10" i="21"/>
  <c r="AR7" i="21"/>
  <c r="AR9" i="21"/>
  <c r="AR6" i="21"/>
  <c r="AR3" i="21"/>
  <c r="AR11" i="21"/>
  <c r="AR4" i="21"/>
  <c r="AR8" i="21"/>
  <c r="AJ5" i="21"/>
  <c r="AJ9" i="21"/>
  <c r="AJ2" i="21"/>
  <c r="AJ6" i="21"/>
  <c r="AJ10" i="21"/>
  <c r="AJ3" i="21"/>
  <c r="AJ7" i="21"/>
  <c r="AJ11" i="21"/>
  <c r="AJ4" i="21"/>
  <c r="AJ8" i="21"/>
  <c r="AB5" i="21"/>
  <c r="AB9" i="21"/>
  <c r="AB2" i="21"/>
  <c r="AB6" i="21"/>
  <c r="AB10" i="21"/>
  <c r="AB3" i="21"/>
  <c r="AB7" i="21"/>
  <c r="AB11" i="21"/>
  <c r="AB4" i="21"/>
  <c r="AB8" i="21"/>
  <c r="T5" i="21"/>
  <c r="L2" i="21"/>
  <c r="L6" i="21"/>
  <c r="L10" i="21"/>
  <c r="L3" i="21"/>
  <c r="L7" i="21"/>
  <c r="L11" i="21"/>
  <c r="L9" i="21"/>
  <c r="L4" i="21"/>
  <c r="L8" i="21"/>
  <c r="L12" i="21"/>
  <c r="AN2" i="19"/>
  <c r="AC3" i="19"/>
  <c r="AC4" i="19"/>
  <c r="AI3" i="19" l="1"/>
  <c r="AJ3" i="19"/>
  <c r="AK3" i="19"/>
  <c r="AL3" i="19"/>
  <c r="AI4" i="19"/>
  <c r="AK4" i="19" s="1"/>
  <c r="AJ4" i="19"/>
  <c r="AL4" i="19"/>
  <c r="AI5" i="19"/>
  <c r="AK5" i="19" s="1"/>
  <c r="AJ5" i="19"/>
  <c r="AL5" i="19"/>
  <c r="AI6" i="19"/>
  <c r="AJ6" i="19"/>
  <c r="AK6" i="19"/>
  <c r="AL6" i="19"/>
  <c r="AI7" i="19"/>
  <c r="AJ7" i="19"/>
  <c r="AK7" i="19"/>
  <c r="AL7" i="19"/>
  <c r="AI8" i="19"/>
  <c r="AJ8" i="19"/>
  <c r="AK8" i="19"/>
  <c r="AL8" i="19"/>
  <c r="AI9" i="19"/>
  <c r="AJ9" i="19"/>
  <c r="AK9" i="19"/>
  <c r="AL9" i="19"/>
  <c r="AI10" i="19"/>
  <c r="AK10" i="19" s="1"/>
  <c r="AJ10" i="19"/>
  <c r="AL10" i="19"/>
  <c r="AI11" i="19"/>
  <c r="AJ11" i="19"/>
  <c r="AK11" i="19"/>
  <c r="AL11" i="19"/>
  <c r="AI12" i="19"/>
  <c r="AK12" i="19" s="1"/>
  <c r="AJ12" i="19"/>
  <c r="AL12" i="19"/>
  <c r="AI13" i="19"/>
  <c r="AK13" i="19" s="1"/>
  <c r="AJ13" i="19"/>
  <c r="AL13" i="19"/>
  <c r="AI14" i="19"/>
  <c r="AJ14" i="19"/>
  <c r="AK14" i="19"/>
  <c r="AL14" i="19"/>
  <c r="AI15" i="19"/>
  <c r="AJ15" i="19"/>
  <c r="AK15" i="19"/>
  <c r="AL15" i="19"/>
  <c r="AI16" i="19"/>
  <c r="AJ16" i="19"/>
  <c r="AK16" i="19"/>
  <c r="AL16" i="19"/>
  <c r="AI17" i="19"/>
  <c r="AJ17" i="19"/>
  <c r="AK17" i="19"/>
  <c r="AL17" i="19"/>
  <c r="AI18" i="19"/>
  <c r="AJ18" i="19"/>
  <c r="AK18" i="19" s="1"/>
  <c r="AL18" i="19"/>
  <c r="AI19" i="19"/>
  <c r="AJ19" i="19"/>
  <c r="AK19" i="19"/>
  <c r="AL19" i="19"/>
  <c r="AI20" i="19"/>
  <c r="AK20" i="19" s="1"/>
  <c r="AJ20" i="19"/>
  <c r="AL20" i="19"/>
  <c r="AI21" i="19"/>
  <c r="AK21" i="19" s="1"/>
  <c r="AJ21" i="19"/>
  <c r="AL21" i="19"/>
  <c r="AI22" i="19"/>
  <c r="AJ22" i="19"/>
  <c r="AK22" i="19"/>
  <c r="AL22" i="19"/>
  <c r="AI23" i="19"/>
  <c r="AJ23" i="19"/>
  <c r="AK23" i="19"/>
  <c r="AL23" i="19"/>
  <c r="AI24" i="19"/>
  <c r="AJ24" i="19"/>
  <c r="AK24" i="19"/>
  <c r="AL24" i="19"/>
  <c r="AI25" i="19"/>
  <c r="AJ25" i="19"/>
  <c r="AK25" i="19"/>
  <c r="AL25" i="19"/>
  <c r="AI26" i="19"/>
  <c r="AJ26" i="19"/>
  <c r="AK26" i="19" s="1"/>
  <c r="AL26" i="19"/>
  <c r="AI27" i="19"/>
  <c r="AJ27" i="19"/>
  <c r="AK27" i="19"/>
  <c r="AL27" i="19"/>
  <c r="AI28" i="19"/>
  <c r="AK28" i="19" s="1"/>
  <c r="AJ28" i="19"/>
  <c r="AL28" i="19"/>
  <c r="AI29" i="19"/>
  <c r="AK29" i="19" s="1"/>
  <c r="AJ29" i="19"/>
  <c r="AL29" i="19"/>
  <c r="AI30" i="19"/>
  <c r="AJ30" i="19"/>
  <c r="AK30" i="19"/>
  <c r="AL30" i="19"/>
  <c r="AI31" i="19"/>
  <c r="AJ31" i="19"/>
  <c r="AK31" i="19"/>
  <c r="AL31" i="19"/>
  <c r="AI32" i="19"/>
  <c r="AJ32" i="19"/>
  <c r="AK32" i="19"/>
  <c r="AL32" i="19"/>
  <c r="AI33" i="19"/>
  <c r="AJ33" i="19"/>
  <c r="AK33" i="19"/>
  <c r="AL33" i="19"/>
  <c r="AI34" i="19"/>
  <c r="AJ34" i="19"/>
  <c r="AK34" i="19" s="1"/>
  <c r="AL34" i="19"/>
  <c r="AI35" i="19"/>
  <c r="AJ35" i="19"/>
  <c r="AK35" i="19"/>
  <c r="AL35" i="19"/>
  <c r="AI36" i="19"/>
  <c r="AK36" i="19" s="1"/>
  <c r="AJ36" i="19"/>
  <c r="AL36" i="19"/>
  <c r="AI37" i="19"/>
  <c r="AK37" i="19" s="1"/>
  <c r="AJ37" i="19"/>
  <c r="AL37" i="19"/>
  <c r="AI38" i="19"/>
  <c r="AJ38" i="19"/>
  <c r="AK38" i="19"/>
  <c r="AL38" i="19"/>
  <c r="AI39" i="19"/>
  <c r="AJ39" i="19"/>
  <c r="AK39" i="19"/>
  <c r="AL39" i="19"/>
  <c r="AI40" i="19"/>
  <c r="AJ40" i="19"/>
  <c r="AK40" i="19"/>
  <c r="AL40" i="19"/>
  <c r="AI41" i="19"/>
  <c r="AJ41" i="19"/>
  <c r="AK41" i="19"/>
  <c r="AL41" i="19"/>
  <c r="AI42" i="19"/>
  <c r="AJ42" i="19"/>
  <c r="AK42" i="19" s="1"/>
  <c r="AL42" i="19"/>
  <c r="AI43" i="19"/>
  <c r="AJ43" i="19"/>
  <c r="AK43" i="19"/>
  <c r="AL43" i="19"/>
  <c r="AI44" i="19"/>
  <c r="AK44" i="19" s="1"/>
  <c r="AJ44" i="19"/>
  <c r="AL44" i="19"/>
  <c r="AI45" i="19"/>
  <c r="AK45" i="19" s="1"/>
  <c r="AJ45" i="19"/>
  <c r="AL45" i="19"/>
  <c r="AI46" i="19"/>
  <c r="AJ46" i="19"/>
  <c r="AK46" i="19"/>
  <c r="AL46" i="19"/>
  <c r="AI47" i="19"/>
  <c r="AJ47" i="19"/>
  <c r="AK47" i="19"/>
  <c r="AL47" i="19"/>
  <c r="AI48" i="19"/>
  <c r="AJ48" i="19"/>
  <c r="AK48" i="19"/>
  <c r="AL48" i="19"/>
  <c r="AI49" i="19"/>
  <c r="AJ49" i="19"/>
  <c r="AK49" i="19"/>
  <c r="AL49" i="19"/>
  <c r="AI50" i="19"/>
  <c r="AJ50" i="19"/>
  <c r="AK50" i="19" s="1"/>
  <c r="AL50" i="19"/>
  <c r="AI51" i="19"/>
  <c r="AJ51" i="19"/>
  <c r="AK51" i="19"/>
  <c r="AL51" i="19"/>
  <c r="AI52" i="19"/>
  <c r="AK52" i="19" s="1"/>
  <c r="AJ52" i="19"/>
  <c r="AL52" i="19"/>
  <c r="AI53" i="19"/>
  <c r="AK53" i="19" s="1"/>
  <c r="AJ53" i="19"/>
  <c r="AL53" i="19"/>
  <c r="AI54" i="19"/>
  <c r="AJ54" i="19"/>
  <c r="AK54" i="19"/>
  <c r="AL54" i="19"/>
  <c r="AI55" i="19"/>
  <c r="AJ55" i="19"/>
  <c r="AK55" i="19"/>
  <c r="AL55" i="19"/>
  <c r="AI56" i="19"/>
  <c r="AJ56" i="19"/>
  <c r="AK56" i="19"/>
  <c r="AL56" i="19"/>
  <c r="AI57" i="19"/>
  <c r="AJ57" i="19"/>
  <c r="AK57" i="19"/>
  <c r="AL57" i="19"/>
  <c r="AL2" i="19"/>
  <c r="AJ2" i="19"/>
  <c r="AI2" i="19"/>
  <c r="AK2" i="19" s="1"/>
  <c r="AA5" i="19"/>
  <c r="AA3" i="19"/>
  <c r="AC2" i="19" s="1"/>
  <c r="AC1" i="19" l="1"/>
  <c r="B5" i="19"/>
  <c r="B3" i="19"/>
  <c r="D2" i="19" s="1"/>
  <c r="K3" i="19"/>
  <c r="K4" i="19"/>
  <c r="K5" i="19"/>
  <c r="K6" i="19"/>
  <c r="K7" i="19"/>
  <c r="K8" i="19"/>
  <c r="K9" i="19"/>
  <c r="K10" i="19"/>
  <c r="K11" i="19"/>
  <c r="K12" i="19"/>
  <c r="K13" i="19"/>
  <c r="K14" i="19"/>
  <c r="K15" i="19"/>
  <c r="K16" i="19"/>
  <c r="K17" i="19"/>
  <c r="K18" i="19"/>
  <c r="K19" i="19"/>
  <c r="K20" i="19"/>
  <c r="K21" i="19"/>
  <c r="K22" i="19"/>
  <c r="K23" i="19"/>
  <c r="K24" i="19"/>
  <c r="K25" i="19"/>
  <c r="K26" i="19"/>
  <c r="K27" i="19"/>
  <c r="K28" i="19"/>
  <c r="K29" i="19"/>
  <c r="K30" i="19"/>
  <c r="K31" i="19"/>
  <c r="K32" i="19"/>
  <c r="K33" i="19"/>
  <c r="K34" i="19"/>
  <c r="K35" i="19"/>
  <c r="K36" i="19"/>
  <c r="K37" i="19"/>
  <c r="K38" i="19"/>
  <c r="K39" i="19"/>
  <c r="K40" i="19"/>
  <c r="K41" i="19"/>
  <c r="K42" i="19"/>
  <c r="K43" i="19"/>
  <c r="K44" i="19"/>
  <c r="K45" i="19"/>
  <c r="K46" i="19"/>
  <c r="K47" i="19"/>
  <c r="K48" i="19"/>
  <c r="K49" i="19"/>
  <c r="K50" i="19"/>
  <c r="K51" i="19"/>
  <c r="K52" i="19"/>
  <c r="K53" i="19"/>
  <c r="K54" i="19"/>
  <c r="K55" i="19"/>
  <c r="K2" i="19"/>
  <c r="J3" i="19"/>
  <c r="J4" i="19"/>
  <c r="J5" i="19"/>
  <c r="J6" i="19"/>
  <c r="J7" i="19"/>
  <c r="J8" i="19"/>
  <c r="J9" i="19"/>
  <c r="J10" i="19"/>
  <c r="J11" i="19"/>
  <c r="J12" i="19"/>
  <c r="J13" i="19"/>
  <c r="J14" i="19"/>
  <c r="J15" i="19"/>
  <c r="J16" i="19"/>
  <c r="J17" i="19"/>
  <c r="J18" i="19"/>
  <c r="J19" i="19"/>
  <c r="J20" i="19"/>
  <c r="J21" i="19"/>
  <c r="J22" i="19"/>
  <c r="J23" i="19"/>
  <c r="J24" i="19"/>
  <c r="J25" i="19"/>
  <c r="J26" i="19"/>
  <c r="J27" i="19"/>
  <c r="J28" i="19"/>
  <c r="J29" i="19"/>
  <c r="J30" i="19"/>
  <c r="J31" i="19"/>
  <c r="J32" i="19"/>
  <c r="J33" i="19"/>
  <c r="J34" i="19"/>
  <c r="J35" i="19"/>
  <c r="J36" i="19"/>
  <c r="J37" i="19"/>
  <c r="J38" i="19"/>
  <c r="J39" i="19"/>
  <c r="J40" i="19"/>
  <c r="J41" i="19"/>
  <c r="J42" i="19"/>
  <c r="J43" i="19"/>
  <c r="J44" i="19"/>
  <c r="J45" i="19"/>
  <c r="J46" i="19"/>
  <c r="J47" i="19"/>
  <c r="J48" i="19"/>
  <c r="J49" i="19"/>
  <c r="J50" i="19"/>
  <c r="J51" i="19"/>
  <c r="J52" i="19"/>
  <c r="J53" i="19"/>
  <c r="J54" i="19"/>
  <c r="J55" i="19"/>
  <c r="J2" i="19"/>
  <c r="M3" i="19"/>
  <c r="M4" i="19"/>
  <c r="M5" i="19"/>
  <c r="M6" i="19"/>
  <c r="M7" i="19"/>
  <c r="M8" i="19"/>
  <c r="M9" i="19"/>
  <c r="M10" i="19"/>
  <c r="M11" i="19"/>
  <c r="M12" i="19"/>
  <c r="M13" i="19"/>
  <c r="M14" i="19"/>
  <c r="M15" i="19"/>
  <c r="M16" i="19"/>
  <c r="M17" i="19"/>
  <c r="M18" i="19"/>
  <c r="M19" i="19"/>
  <c r="M20" i="19"/>
  <c r="M21" i="19"/>
  <c r="M22" i="19"/>
  <c r="M23" i="19"/>
  <c r="M24" i="19"/>
  <c r="M25" i="19"/>
  <c r="M26" i="19"/>
  <c r="M27" i="19"/>
  <c r="M28" i="19"/>
  <c r="M29" i="19"/>
  <c r="M30" i="19"/>
  <c r="M31" i="19"/>
  <c r="M32" i="19"/>
  <c r="M33" i="19"/>
  <c r="M34" i="19"/>
  <c r="M35" i="19"/>
  <c r="M36" i="19"/>
  <c r="M37" i="19"/>
  <c r="M38" i="19"/>
  <c r="M39" i="19"/>
  <c r="M40" i="19"/>
  <c r="M41" i="19"/>
  <c r="M42" i="19"/>
  <c r="M43" i="19"/>
  <c r="M44" i="19"/>
  <c r="M45" i="19"/>
  <c r="M46" i="19"/>
  <c r="M47" i="19"/>
  <c r="M48" i="19"/>
  <c r="M49" i="19"/>
  <c r="M50" i="19"/>
  <c r="M51" i="19"/>
  <c r="M52" i="19"/>
  <c r="M53" i="19"/>
  <c r="M54" i="19"/>
  <c r="M55" i="19"/>
  <c r="M2" i="19"/>
  <c r="AN33" i="19" l="1"/>
  <c r="AO31" i="19" s="1"/>
  <c r="AN49" i="19"/>
  <c r="AN3" i="19"/>
  <c r="AN52" i="19"/>
  <c r="AN45" i="19"/>
  <c r="AN42" i="19"/>
  <c r="AN50" i="19"/>
  <c r="AO48" i="19" s="1"/>
  <c r="AN27" i="19"/>
  <c r="AN43" i="19"/>
  <c r="AN4" i="19"/>
  <c r="AO2" i="19" s="1"/>
  <c r="AN36" i="19"/>
  <c r="AN44" i="19"/>
  <c r="AN21" i="19"/>
  <c r="AN37" i="19"/>
  <c r="AN53" i="19"/>
  <c r="AN6" i="19"/>
  <c r="AO4" i="19" s="1"/>
  <c r="AN22" i="19"/>
  <c r="AN30" i="19"/>
  <c r="AN54" i="19"/>
  <c r="AN7" i="19"/>
  <c r="AN31" i="19"/>
  <c r="AN39" i="19"/>
  <c r="AO37" i="19" s="1"/>
  <c r="AN55" i="19"/>
  <c r="AO53" i="19" s="1"/>
  <c r="AN8" i="19"/>
  <c r="AO6" i="19" s="1"/>
  <c r="AN16" i="19"/>
  <c r="AN24" i="19"/>
  <c r="AN48" i="19"/>
  <c r="L46" i="19"/>
  <c r="L14" i="19"/>
  <c r="L49" i="19"/>
  <c r="L41" i="19"/>
  <c r="L33" i="19"/>
  <c r="L25" i="19"/>
  <c r="L17" i="19"/>
  <c r="L9" i="19"/>
  <c r="L54" i="19"/>
  <c r="L38" i="19"/>
  <c r="L6" i="19"/>
  <c r="L52" i="19"/>
  <c r="L44" i="19"/>
  <c r="L36" i="19"/>
  <c r="L28" i="19"/>
  <c r="L20" i="19"/>
  <c r="L12" i="19"/>
  <c r="L4" i="19"/>
  <c r="D1" i="19"/>
  <c r="D3" i="19" s="1"/>
  <c r="L30" i="19"/>
  <c r="D4" i="19"/>
  <c r="L50" i="19"/>
  <c r="L42" i="19"/>
  <c r="L34" i="19"/>
  <c r="L26" i="19"/>
  <c r="L18" i="19"/>
  <c r="L10" i="19"/>
  <c r="L48" i="19"/>
  <c r="L40" i="19"/>
  <c r="L32" i="19"/>
  <c r="L24" i="19"/>
  <c r="L16" i="19"/>
  <c r="L8" i="19"/>
  <c r="L55" i="19"/>
  <c r="L47" i="19"/>
  <c r="L39" i="19"/>
  <c r="L31" i="19"/>
  <c r="L23" i="19"/>
  <c r="L15" i="19"/>
  <c r="L7" i="19"/>
  <c r="L22" i="19"/>
  <c r="L53" i="19"/>
  <c r="L45" i="19"/>
  <c r="L37" i="19"/>
  <c r="L29" i="19"/>
  <c r="L21" i="19"/>
  <c r="L13" i="19"/>
  <c r="L5" i="19"/>
  <c r="L51" i="19"/>
  <c r="L43" i="19"/>
  <c r="L35" i="19"/>
  <c r="L27" i="19"/>
  <c r="L19" i="19"/>
  <c r="L11" i="19"/>
  <c r="L3" i="19"/>
  <c r="L2" i="19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3" i="1"/>
  <c r="AO40" i="19" l="1"/>
  <c r="AO29" i="19"/>
  <c r="AO43" i="19"/>
  <c r="AO51" i="19"/>
  <c r="AO42" i="19"/>
  <c r="AO50" i="19"/>
  <c r="AO52" i="19"/>
  <c r="AO54" i="19"/>
  <c r="AO34" i="19"/>
  <c r="AO22" i="19"/>
  <c r="AN29" i="19"/>
  <c r="AO27" i="19" s="1"/>
  <c r="AN32" i="19"/>
  <c r="AO30" i="19" s="1"/>
  <c r="AN23" i="19"/>
  <c r="AO21" i="19" s="1"/>
  <c r="AN14" i="19"/>
  <c r="AO12" i="19" s="1"/>
  <c r="AN20" i="19"/>
  <c r="AO18" i="19" s="1"/>
  <c r="AN34" i="19"/>
  <c r="AN5" i="19"/>
  <c r="AO3" i="19" s="1"/>
  <c r="AN41" i="19"/>
  <c r="AO39" i="19" s="1"/>
  <c r="AN26" i="19"/>
  <c r="AO24" i="19" s="1"/>
  <c r="AN18" i="19"/>
  <c r="AO16" i="19" s="1"/>
  <c r="AN28" i="19"/>
  <c r="AO26" i="19" s="1"/>
  <c r="AN25" i="19"/>
  <c r="AO23" i="19" s="1"/>
  <c r="AN10" i="19"/>
  <c r="AO8" i="19" s="1"/>
  <c r="AN12" i="19"/>
  <c r="AN17" i="19"/>
  <c r="AO15" i="19" s="1"/>
  <c r="AN46" i="19"/>
  <c r="AO44" i="19" s="1"/>
  <c r="AN19" i="19"/>
  <c r="AN51" i="19"/>
  <c r="AO49" i="19" s="1"/>
  <c r="AN9" i="19"/>
  <c r="AO7" i="19" s="1"/>
  <c r="AN47" i="19"/>
  <c r="AO45" i="19" s="1"/>
  <c r="AN38" i="19"/>
  <c r="AO36" i="19" s="1"/>
  <c r="AN15" i="19"/>
  <c r="AN13" i="19"/>
  <c r="AN11" i="19"/>
  <c r="AN40" i="19"/>
  <c r="AN35" i="19"/>
  <c r="AO33" i="19" s="1"/>
  <c r="O52" i="19"/>
  <c r="O2" i="19"/>
  <c r="O13" i="19"/>
  <c r="O34" i="19"/>
  <c r="O53" i="19"/>
  <c r="O10" i="19"/>
  <c r="U1" i="8"/>
  <c r="U2" i="8"/>
  <c r="X2" i="8"/>
  <c r="Y2" i="8" s="1"/>
  <c r="Z2" i="8"/>
  <c r="AA2" i="8"/>
  <c r="KC6" i="8"/>
  <c r="BD6" i="8"/>
  <c r="KF4" i="8"/>
  <c r="JR4" i="8"/>
  <c r="JD4" i="8"/>
  <c r="IP4" i="8"/>
  <c r="IA4" i="8"/>
  <c r="HK4" i="8"/>
  <c r="GU4" i="8"/>
  <c r="GE4" i="8"/>
  <c r="FO4" i="8"/>
  <c r="EY4" i="8"/>
  <c r="EI4" i="8"/>
  <c r="DS4" i="8"/>
  <c r="DC4" i="8"/>
  <c r="CM4" i="8"/>
  <c r="BW4" i="8"/>
  <c r="BG4" i="8"/>
  <c r="AQ4" i="8"/>
  <c r="AA4" i="8"/>
  <c r="KF2" i="8"/>
  <c r="JR2" i="8"/>
  <c r="JD2" i="8"/>
  <c r="IP2" i="8"/>
  <c r="IA2" i="8"/>
  <c r="HK2" i="8"/>
  <c r="GU2" i="8"/>
  <c r="GE2" i="8"/>
  <c r="FO2" i="8"/>
  <c r="EY2" i="8"/>
  <c r="EI2" i="8"/>
  <c r="DS2" i="8"/>
  <c r="DC2" i="8"/>
  <c r="CM2" i="8"/>
  <c r="BW2" i="8"/>
  <c r="BG2" i="8"/>
  <c r="AQ2" i="8"/>
  <c r="GR92" i="8"/>
  <c r="GR93" i="8"/>
  <c r="GR94" i="8"/>
  <c r="GR95" i="8"/>
  <c r="GR96" i="8"/>
  <c r="GR97" i="8"/>
  <c r="GR98" i="8"/>
  <c r="GR99" i="8"/>
  <c r="GR100" i="8"/>
  <c r="GR101" i="8"/>
  <c r="GR102" i="8"/>
  <c r="GR103" i="8"/>
  <c r="GR91" i="8"/>
  <c r="AF118" i="8"/>
  <c r="AF119" i="8"/>
  <c r="AE117" i="8"/>
  <c r="AE118" i="8"/>
  <c r="AE119" i="8"/>
  <c r="HO87" i="8"/>
  <c r="GY103" i="8"/>
  <c r="GI102" i="8"/>
  <c r="FS115" i="8"/>
  <c r="FC69" i="8"/>
  <c r="EM70" i="8"/>
  <c r="DW84" i="8"/>
  <c r="DG89" i="8"/>
  <c r="CQ118" i="8"/>
  <c r="CA118" i="8"/>
  <c r="AU109" i="8"/>
  <c r="BK108" i="8"/>
  <c r="AO14" i="19" l="1"/>
  <c r="AO46" i="19"/>
  <c r="AO38" i="19"/>
  <c r="AO17" i="19"/>
  <c r="AO19" i="19"/>
  <c r="AO20" i="19"/>
  <c r="AO25" i="19"/>
  <c r="AO9" i="19"/>
  <c r="AO47" i="19"/>
  <c r="AO11" i="19"/>
  <c r="AO28" i="19"/>
  <c r="AO5" i="19"/>
  <c r="AO13" i="19"/>
  <c r="AO10" i="19"/>
  <c r="AO32" i="19"/>
  <c r="AO35" i="19"/>
  <c r="AO41" i="19"/>
  <c r="P8" i="19"/>
  <c r="O6" i="19"/>
  <c r="O44" i="19"/>
  <c r="P42" i="19" s="1"/>
  <c r="O14" i="19"/>
  <c r="P12" i="19" s="1"/>
  <c r="O47" i="19"/>
  <c r="O11" i="19"/>
  <c r="P9" i="19" s="1"/>
  <c r="O35" i="19"/>
  <c r="O27" i="19"/>
  <c r="P25" i="19" s="1"/>
  <c r="O21" i="19"/>
  <c r="P19" i="19" s="1"/>
  <c r="O24" i="19"/>
  <c r="O51" i="19"/>
  <c r="P49" i="19" s="1"/>
  <c r="O7" i="19"/>
  <c r="P5" i="19" s="1"/>
  <c r="O39" i="19"/>
  <c r="O8" i="19"/>
  <c r="O5" i="19"/>
  <c r="O17" i="19"/>
  <c r="O18" i="19"/>
  <c r="O43" i="19"/>
  <c r="O36" i="19"/>
  <c r="P34" i="19" s="1"/>
  <c r="O41" i="19"/>
  <c r="P39" i="19" s="1"/>
  <c r="O23" i="19"/>
  <c r="O46" i="19"/>
  <c r="O38" i="19"/>
  <c r="O48" i="19"/>
  <c r="P46" i="19" s="1"/>
  <c r="O26" i="19"/>
  <c r="O16" i="19"/>
  <c r="O29" i="19"/>
  <c r="P27" i="19" s="1"/>
  <c r="O3" i="19"/>
  <c r="O30" i="19"/>
  <c r="O15" i="19"/>
  <c r="P13" i="19" s="1"/>
  <c r="O31" i="19"/>
  <c r="O50" i="19"/>
  <c r="P48" i="19" s="1"/>
  <c r="O12" i="19"/>
  <c r="P10" i="19" s="1"/>
  <c r="O20" i="19"/>
  <c r="P18" i="19" s="1"/>
  <c r="O4" i="19"/>
  <c r="P2" i="19" s="1"/>
  <c r="O40" i="19"/>
  <c r="P38" i="19" s="1"/>
  <c r="O42" i="19"/>
  <c r="O37" i="19"/>
  <c r="P35" i="19" s="1"/>
  <c r="O45" i="19"/>
  <c r="O19" i="19"/>
  <c r="P17" i="19" s="1"/>
  <c r="O49" i="19"/>
  <c r="P47" i="19" s="1"/>
  <c r="O28" i="19"/>
  <c r="P26" i="19" s="1"/>
  <c r="O22" i="19"/>
  <c r="P20" i="19" s="1"/>
  <c r="O32" i="19"/>
  <c r="P30" i="19" s="1"/>
  <c r="O25" i="19"/>
  <c r="P23" i="19" s="1"/>
  <c r="O33" i="19"/>
  <c r="P31" i="19" s="1"/>
  <c r="O9" i="19"/>
  <c r="KC7" i="8"/>
  <c r="KC8" i="8"/>
  <c r="KC9" i="8"/>
  <c r="KC10" i="8"/>
  <c r="KC11" i="8"/>
  <c r="KC12" i="8"/>
  <c r="KC13" i="8"/>
  <c r="KC14" i="8"/>
  <c r="KC15" i="8"/>
  <c r="KC16" i="8"/>
  <c r="KC17" i="8"/>
  <c r="KC18" i="8"/>
  <c r="KC19" i="8"/>
  <c r="KC20" i="8"/>
  <c r="KC21" i="8"/>
  <c r="KC22" i="8"/>
  <c r="KC23" i="8"/>
  <c r="KC24" i="8"/>
  <c r="KC25" i="8"/>
  <c r="JO7" i="8"/>
  <c r="JO8" i="8"/>
  <c r="JO9" i="8"/>
  <c r="JO10" i="8"/>
  <c r="JO11" i="8"/>
  <c r="JO12" i="8"/>
  <c r="JO13" i="8"/>
  <c r="JO14" i="8"/>
  <c r="JO15" i="8"/>
  <c r="JO16" i="8"/>
  <c r="JO17" i="8"/>
  <c r="JO18" i="8"/>
  <c r="JO19" i="8"/>
  <c r="JO20" i="8"/>
  <c r="JO21" i="8"/>
  <c r="JO22" i="8"/>
  <c r="JO23" i="8"/>
  <c r="JO24" i="8"/>
  <c r="JO25" i="8"/>
  <c r="JO26" i="8"/>
  <c r="JO6" i="8"/>
  <c r="JA7" i="8"/>
  <c r="JA8" i="8"/>
  <c r="JA9" i="8"/>
  <c r="JA10" i="8"/>
  <c r="JA11" i="8"/>
  <c r="JA12" i="8"/>
  <c r="JA13" i="8"/>
  <c r="JA14" i="8"/>
  <c r="JA15" i="8"/>
  <c r="JA16" i="8"/>
  <c r="JA17" i="8"/>
  <c r="JA18" i="8"/>
  <c r="JA19" i="8"/>
  <c r="JA20" i="8"/>
  <c r="JA21" i="8"/>
  <c r="JA22" i="8"/>
  <c r="JA23" i="8"/>
  <c r="JA24" i="8"/>
  <c r="JA25" i="8"/>
  <c r="JA26" i="8"/>
  <c r="JA27" i="8"/>
  <c r="JA6" i="8"/>
  <c r="IM7" i="8"/>
  <c r="IM8" i="8"/>
  <c r="IM9" i="8"/>
  <c r="IM10" i="8"/>
  <c r="IM11" i="8"/>
  <c r="IM12" i="8"/>
  <c r="IM13" i="8"/>
  <c r="IM14" i="8"/>
  <c r="IM15" i="8"/>
  <c r="IM16" i="8"/>
  <c r="IM17" i="8"/>
  <c r="IM18" i="8"/>
  <c r="IM19" i="8"/>
  <c r="IM20" i="8"/>
  <c r="IM21" i="8"/>
  <c r="IM22" i="8"/>
  <c r="IM23" i="8"/>
  <c r="IM24" i="8"/>
  <c r="IM25" i="8"/>
  <c r="IM26" i="8"/>
  <c r="IM27" i="8"/>
  <c r="IM28" i="8"/>
  <c r="IM29" i="8"/>
  <c r="IM30" i="8"/>
  <c r="IM31" i="8"/>
  <c r="IM32" i="8"/>
  <c r="IM33" i="8"/>
  <c r="IM34" i="8"/>
  <c r="IM6" i="8"/>
  <c r="HX7" i="8"/>
  <c r="HX8" i="8"/>
  <c r="HX9" i="8"/>
  <c r="HX10" i="8"/>
  <c r="HX11" i="8"/>
  <c r="HX12" i="8"/>
  <c r="HX13" i="8"/>
  <c r="HX14" i="8"/>
  <c r="HX15" i="8"/>
  <c r="HX16" i="8"/>
  <c r="HX17" i="8"/>
  <c r="HX18" i="8"/>
  <c r="HX19" i="8"/>
  <c r="HX20" i="8"/>
  <c r="HX21" i="8"/>
  <c r="HX22" i="8"/>
  <c r="HX6" i="8"/>
  <c r="HH7" i="8"/>
  <c r="HH8" i="8"/>
  <c r="HH9" i="8"/>
  <c r="HH10" i="8"/>
  <c r="HH11" i="8"/>
  <c r="HH12" i="8"/>
  <c r="HH13" i="8"/>
  <c r="HH14" i="8"/>
  <c r="HH15" i="8"/>
  <c r="HH16" i="8"/>
  <c r="HH17" i="8"/>
  <c r="HH18" i="8"/>
  <c r="HH19" i="8"/>
  <c r="HH20" i="8"/>
  <c r="HH21" i="8"/>
  <c r="HH22" i="8"/>
  <c r="HH23" i="8"/>
  <c r="HH24" i="8"/>
  <c r="HH25" i="8"/>
  <c r="HH26" i="8"/>
  <c r="HH27" i="8"/>
  <c r="HH28" i="8"/>
  <c r="HH29" i="8"/>
  <c r="HH30" i="8"/>
  <c r="HH31" i="8"/>
  <c r="HH32" i="8"/>
  <c r="HH33" i="8"/>
  <c r="HH34" i="8"/>
  <c r="HH35" i="8"/>
  <c r="HH36" i="8"/>
  <c r="HH37" i="8"/>
  <c r="HH38" i="8"/>
  <c r="HH39" i="8"/>
  <c r="HH40" i="8"/>
  <c r="HH41" i="8"/>
  <c r="HH42" i="8"/>
  <c r="HH43" i="8"/>
  <c r="HH44" i="8"/>
  <c r="HH45" i="8"/>
  <c r="HH46" i="8"/>
  <c r="HH47" i="8"/>
  <c r="HH48" i="8"/>
  <c r="HH49" i="8"/>
  <c r="HH50" i="8"/>
  <c r="HH51" i="8"/>
  <c r="HH52" i="8"/>
  <c r="HH53" i="8"/>
  <c r="HH54" i="8"/>
  <c r="HH55" i="8"/>
  <c r="HH56" i="8"/>
  <c r="HH57" i="8"/>
  <c r="HH58" i="8"/>
  <c r="HH59" i="8"/>
  <c r="HH60" i="8"/>
  <c r="HH61" i="8"/>
  <c r="HH62" i="8"/>
  <c r="HH63" i="8"/>
  <c r="HH64" i="8"/>
  <c r="HH65" i="8"/>
  <c r="HH66" i="8"/>
  <c r="HH67" i="8"/>
  <c r="HH68" i="8"/>
  <c r="HH69" i="8"/>
  <c r="HH70" i="8"/>
  <c r="HH71" i="8"/>
  <c r="HH72" i="8"/>
  <c r="HH73" i="8"/>
  <c r="HH74" i="8"/>
  <c r="HH75" i="8"/>
  <c r="HH76" i="8"/>
  <c r="HH77" i="8"/>
  <c r="HH78" i="8"/>
  <c r="HH79" i="8"/>
  <c r="HH80" i="8"/>
  <c r="HH81" i="8"/>
  <c r="HH82" i="8"/>
  <c r="HH83" i="8"/>
  <c r="HH84" i="8"/>
  <c r="HH85" i="8"/>
  <c r="HH86" i="8"/>
  <c r="HH87" i="8"/>
  <c r="HH6" i="8"/>
  <c r="GR7" i="8"/>
  <c r="GR8" i="8"/>
  <c r="GR9" i="8"/>
  <c r="GR10" i="8"/>
  <c r="GR11" i="8"/>
  <c r="GR12" i="8"/>
  <c r="GR13" i="8"/>
  <c r="GR14" i="8"/>
  <c r="GR15" i="8"/>
  <c r="GR16" i="8"/>
  <c r="GR17" i="8"/>
  <c r="GR18" i="8"/>
  <c r="GR19" i="8"/>
  <c r="GR20" i="8"/>
  <c r="GR21" i="8"/>
  <c r="GR22" i="8"/>
  <c r="GR23" i="8"/>
  <c r="GR24" i="8"/>
  <c r="GR25" i="8"/>
  <c r="GR26" i="8"/>
  <c r="GR27" i="8"/>
  <c r="GR28" i="8"/>
  <c r="GR29" i="8"/>
  <c r="GR30" i="8"/>
  <c r="GR31" i="8"/>
  <c r="GR32" i="8"/>
  <c r="GR33" i="8"/>
  <c r="GR34" i="8"/>
  <c r="GR35" i="8"/>
  <c r="GR36" i="8"/>
  <c r="GR37" i="8"/>
  <c r="GR38" i="8"/>
  <c r="GR39" i="8"/>
  <c r="GR40" i="8"/>
  <c r="GR41" i="8"/>
  <c r="GR42" i="8"/>
  <c r="GR43" i="8"/>
  <c r="GR44" i="8"/>
  <c r="GR45" i="8"/>
  <c r="GR46" i="8"/>
  <c r="GR47" i="8"/>
  <c r="GR48" i="8"/>
  <c r="GR49" i="8"/>
  <c r="GR50" i="8"/>
  <c r="GR51" i="8"/>
  <c r="GR52" i="8"/>
  <c r="GR53" i="8"/>
  <c r="GR54" i="8"/>
  <c r="GR55" i="8"/>
  <c r="GR56" i="8"/>
  <c r="GR57" i="8"/>
  <c r="GR58" i="8"/>
  <c r="GR59" i="8"/>
  <c r="GR60" i="8"/>
  <c r="GR61" i="8"/>
  <c r="GR62" i="8"/>
  <c r="GR63" i="8"/>
  <c r="GR64" i="8"/>
  <c r="GR65" i="8"/>
  <c r="GR66" i="8"/>
  <c r="GR67" i="8"/>
  <c r="GR68" i="8"/>
  <c r="GR69" i="8"/>
  <c r="GR70" i="8"/>
  <c r="GR71" i="8"/>
  <c r="GR72" i="8"/>
  <c r="GR73" i="8"/>
  <c r="GR74" i="8"/>
  <c r="GR75" i="8"/>
  <c r="GR76" i="8"/>
  <c r="GR77" i="8"/>
  <c r="GR78" i="8"/>
  <c r="GR79" i="8"/>
  <c r="GR80" i="8"/>
  <c r="GR81" i="8"/>
  <c r="GR82" i="8"/>
  <c r="GR83" i="8"/>
  <c r="GR84" i="8"/>
  <c r="GR85" i="8"/>
  <c r="GR86" i="8"/>
  <c r="GR87" i="8"/>
  <c r="GR88" i="8"/>
  <c r="GR89" i="8"/>
  <c r="GR90" i="8"/>
  <c r="GR6" i="8"/>
  <c r="GB7" i="8"/>
  <c r="GB8" i="8"/>
  <c r="GB9" i="8"/>
  <c r="GB10" i="8"/>
  <c r="GB11" i="8"/>
  <c r="GB12" i="8"/>
  <c r="GB13" i="8"/>
  <c r="GB14" i="8"/>
  <c r="GB15" i="8"/>
  <c r="GB16" i="8"/>
  <c r="GB17" i="8"/>
  <c r="GB18" i="8"/>
  <c r="GB19" i="8"/>
  <c r="GB20" i="8"/>
  <c r="GB21" i="8"/>
  <c r="GB22" i="8"/>
  <c r="GB23" i="8"/>
  <c r="GB24" i="8"/>
  <c r="GB25" i="8"/>
  <c r="GB26" i="8"/>
  <c r="GB27" i="8"/>
  <c r="GB28" i="8"/>
  <c r="GB29" i="8"/>
  <c r="GB30" i="8"/>
  <c r="GB31" i="8"/>
  <c r="GB32" i="8"/>
  <c r="GB33" i="8"/>
  <c r="GB34" i="8"/>
  <c r="GB35" i="8"/>
  <c r="GB36" i="8"/>
  <c r="GB37" i="8"/>
  <c r="GB38" i="8"/>
  <c r="GB39" i="8"/>
  <c r="GB40" i="8"/>
  <c r="GB41" i="8"/>
  <c r="GB42" i="8"/>
  <c r="GB43" i="8"/>
  <c r="GB44" i="8"/>
  <c r="GB45" i="8"/>
  <c r="GB46" i="8"/>
  <c r="GB47" i="8"/>
  <c r="GB48" i="8"/>
  <c r="GB49" i="8"/>
  <c r="GB50" i="8"/>
  <c r="GB51" i="8"/>
  <c r="GB52" i="8"/>
  <c r="GB53" i="8"/>
  <c r="GB54" i="8"/>
  <c r="GB55" i="8"/>
  <c r="GB56" i="8"/>
  <c r="GB57" i="8"/>
  <c r="GB58" i="8"/>
  <c r="GB59" i="8"/>
  <c r="GB60" i="8"/>
  <c r="GB61" i="8"/>
  <c r="GB62" i="8"/>
  <c r="GB63" i="8"/>
  <c r="GB64" i="8"/>
  <c r="GB65" i="8"/>
  <c r="GB66" i="8"/>
  <c r="GB67" i="8"/>
  <c r="GB68" i="8"/>
  <c r="GB69" i="8"/>
  <c r="GB70" i="8"/>
  <c r="GB71" i="8"/>
  <c r="GB72" i="8"/>
  <c r="GB73" i="8"/>
  <c r="GB74" i="8"/>
  <c r="GB75" i="8"/>
  <c r="GB76" i="8"/>
  <c r="GB77" i="8"/>
  <c r="GB78" i="8"/>
  <c r="GB79" i="8"/>
  <c r="GB80" i="8"/>
  <c r="GB81" i="8"/>
  <c r="GB82" i="8"/>
  <c r="GB83" i="8"/>
  <c r="GB84" i="8"/>
  <c r="GB85" i="8"/>
  <c r="GB86" i="8"/>
  <c r="GB87" i="8"/>
  <c r="GB88" i="8"/>
  <c r="GB89" i="8"/>
  <c r="GB90" i="8"/>
  <c r="GB91" i="8"/>
  <c r="GB92" i="8"/>
  <c r="GB93" i="8"/>
  <c r="GB94" i="8"/>
  <c r="GB95" i="8"/>
  <c r="GB96" i="8"/>
  <c r="GB97" i="8"/>
  <c r="GB98" i="8"/>
  <c r="GB99" i="8"/>
  <c r="GB100" i="8"/>
  <c r="GB101" i="8"/>
  <c r="GB102" i="8"/>
  <c r="GB6" i="8"/>
  <c r="FL7" i="8"/>
  <c r="FL8" i="8"/>
  <c r="FL9" i="8"/>
  <c r="FL10" i="8"/>
  <c r="FL11" i="8"/>
  <c r="FL12" i="8"/>
  <c r="FL13" i="8"/>
  <c r="FL14" i="8"/>
  <c r="FL15" i="8"/>
  <c r="FL16" i="8"/>
  <c r="FL17" i="8"/>
  <c r="FL18" i="8"/>
  <c r="FL19" i="8"/>
  <c r="FL20" i="8"/>
  <c r="FL21" i="8"/>
  <c r="FL22" i="8"/>
  <c r="FL23" i="8"/>
  <c r="FL24" i="8"/>
  <c r="FL25" i="8"/>
  <c r="FL26" i="8"/>
  <c r="FL27" i="8"/>
  <c r="FL28" i="8"/>
  <c r="FL29" i="8"/>
  <c r="FL30" i="8"/>
  <c r="FL31" i="8"/>
  <c r="FL32" i="8"/>
  <c r="FL33" i="8"/>
  <c r="FL34" i="8"/>
  <c r="FL35" i="8"/>
  <c r="FL36" i="8"/>
  <c r="FL37" i="8"/>
  <c r="FL38" i="8"/>
  <c r="FL39" i="8"/>
  <c r="FL40" i="8"/>
  <c r="FL41" i="8"/>
  <c r="FL42" i="8"/>
  <c r="FL43" i="8"/>
  <c r="FL44" i="8"/>
  <c r="FL45" i="8"/>
  <c r="FL46" i="8"/>
  <c r="FL47" i="8"/>
  <c r="FL48" i="8"/>
  <c r="FL49" i="8"/>
  <c r="FL50" i="8"/>
  <c r="FL51" i="8"/>
  <c r="FL52" i="8"/>
  <c r="FL53" i="8"/>
  <c r="FL54" i="8"/>
  <c r="FL55" i="8"/>
  <c r="FL56" i="8"/>
  <c r="FL57" i="8"/>
  <c r="FL58" i="8"/>
  <c r="FL59" i="8"/>
  <c r="FL60" i="8"/>
  <c r="FL61" i="8"/>
  <c r="FL62" i="8"/>
  <c r="FL63" i="8"/>
  <c r="FL64" i="8"/>
  <c r="FL65" i="8"/>
  <c r="FL66" i="8"/>
  <c r="FL67" i="8"/>
  <c r="FL68" i="8"/>
  <c r="FL69" i="8"/>
  <c r="FL70" i="8"/>
  <c r="FL71" i="8"/>
  <c r="FL72" i="8"/>
  <c r="FL73" i="8"/>
  <c r="FL74" i="8"/>
  <c r="FL75" i="8"/>
  <c r="FL76" i="8"/>
  <c r="FL77" i="8"/>
  <c r="FL78" i="8"/>
  <c r="FL79" i="8"/>
  <c r="FL80" i="8"/>
  <c r="FL81" i="8"/>
  <c r="FL82" i="8"/>
  <c r="FL83" i="8"/>
  <c r="FL84" i="8"/>
  <c r="FL85" i="8"/>
  <c r="FL86" i="8"/>
  <c r="FL87" i="8"/>
  <c r="FL88" i="8"/>
  <c r="FL89" i="8"/>
  <c r="FL90" i="8"/>
  <c r="FL91" i="8"/>
  <c r="FL92" i="8"/>
  <c r="FL93" i="8"/>
  <c r="FL94" i="8"/>
  <c r="FL95" i="8"/>
  <c r="FL96" i="8"/>
  <c r="FL97" i="8"/>
  <c r="FL98" i="8"/>
  <c r="FL99" i="8"/>
  <c r="FL100" i="8"/>
  <c r="FL101" i="8"/>
  <c r="FL102" i="8"/>
  <c r="FL103" i="8"/>
  <c r="FL104" i="8"/>
  <c r="FL105" i="8"/>
  <c r="FL106" i="8"/>
  <c r="FL107" i="8"/>
  <c r="FL108" i="8"/>
  <c r="FL109" i="8"/>
  <c r="FL110" i="8"/>
  <c r="FL111" i="8"/>
  <c r="FL112" i="8"/>
  <c r="FL113" i="8"/>
  <c r="FL114" i="8"/>
  <c r="FL115" i="8"/>
  <c r="FL6" i="8"/>
  <c r="EV7" i="8"/>
  <c r="EV8" i="8"/>
  <c r="EV9" i="8"/>
  <c r="EV10" i="8"/>
  <c r="EV11" i="8"/>
  <c r="EV12" i="8"/>
  <c r="EV13" i="8"/>
  <c r="EV14" i="8"/>
  <c r="EV15" i="8"/>
  <c r="EV16" i="8"/>
  <c r="EV17" i="8"/>
  <c r="EV18" i="8"/>
  <c r="EV19" i="8"/>
  <c r="EV20" i="8"/>
  <c r="EV21" i="8"/>
  <c r="EV22" i="8"/>
  <c r="EV23" i="8"/>
  <c r="EV24" i="8"/>
  <c r="EV25" i="8"/>
  <c r="EV26" i="8"/>
  <c r="EV27" i="8"/>
  <c r="EV28" i="8"/>
  <c r="EV29" i="8"/>
  <c r="EV30" i="8"/>
  <c r="EV31" i="8"/>
  <c r="EV32" i="8"/>
  <c r="EV33" i="8"/>
  <c r="EV34" i="8"/>
  <c r="EV35" i="8"/>
  <c r="EV36" i="8"/>
  <c r="EV37" i="8"/>
  <c r="EV38" i="8"/>
  <c r="EV39" i="8"/>
  <c r="EV40" i="8"/>
  <c r="EV41" i="8"/>
  <c r="EV42" i="8"/>
  <c r="EV43" i="8"/>
  <c r="EV44" i="8"/>
  <c r="EV45" i="8"/>
  <c r="EV46" i="8"/>
  <c r="EV47" i="8"/>
  <c r="EV48" i="8"/>
  <c r="EV49" i="8"/>
  <c r="EV50" i="8"/>
  <c r="EV51" i="8"/>
  <c r="EV52" i="8"/>
  <c r="EV53" i="8"/>
  <c r="EV54" i="8"/>
  <c r="EV55" i="8"/>
  <c r="EV56" i="8"/>
  <c r="EV57" i="8"/>
  <c r="EV58" i="8"/>
  <c r="EV59" i="8"/>
  <c r="EV60" i="8"/>
  <c r="EV61" i="8"/>
  <c r="EV62" i="8"/>
  <c r="EV63" i="8"/>
  <c r="EV64" i="8"/>
  <c r="EV65" i="8"/>
  <c r="EV66" i="8"/>
  <c r="EV67" i="8"/>
  <c r="EV68" i="8"/>
  <c r="EV69" i="8"/>
  <c r="EV6" i="8"/>
  <c r="EF7" i="8"/>
  <c r="EF8" i="8"/>
  <c r="EF9" i="8"/>
  <c r="EF10" i="8"/>
  <c r="EF11" i="8"/>
  <c r="EF12" i="8"/>
  <c r="EF13" i="8"/>
  <c r="EF14" i="8"/>
  <c r="EF15" i="8"/>
  <c r="EF16" i="8"/>
  <c r="EF17" i="8"/>
  <c r="EF18" i="8"/>
  <c r="EF19" i="8"/>
  <c r="EF20" i="8"/>
  <c r="EF21" i="8"/>
  <c r="EF22" i="8"/>
  <c r="EF23" i="8"/>
  <c r="EF24" i="8"/>
  <c r="EF25" i="8"/>
  <c r="EF26" i="8"/>
  <c r="EF27" i="8"/>
  <c r="EF28" i="8"/>
  <c r="EF29" i="8"/>
  <c r="EF30" i="8"/>
  <c r="EF31" i="8"/>
  <c r="EF32" i="8"/>
  <c r="EF33" i="8"/>
  <c r="EF34" i="8"/>
  <c r="EF35" i="8"/>
  <c r="EF36" i="8"/>
  <c r="EF37" i="8"/>
  <c r="EF38" i="8"/>
  <c r="EF39" i="8"/>
  <c r="EF40" i="8"/>
  <c r="EF41" i="8"/>
  <c r="EF42" i="8"/>
  <c r="EF43" i="8"/>
  <c r="EF44" i="8"/>
  <c r="EF45" i="8"/>
  <c r="EF46" i="8"/>
  <c r="EF47" i="8"/>
  <c r="EF48" i="8"/>
  <c r="EF49" i="8"/>
  <c r="EF50" i="8"/>
  <c r="EF51" i="8"/>
  <c r="EF52" i="8"/>
  <c r="EF53" i="8"/>
  <c r="EF54" i="8"/>
  <c r="EF55" i="8"/>
  <c r="EF56" i="8"/>
  <c r="EF57" i="8"/>
  <c r="EF58" i="8"/>
  <c r="EF59" i="8"/>
  <c r="EF60" i="8"/>
  <c r="EF61" i="8"/>
  <c r="EF62" i="8"/>
  <c r="EF63" i="8"/>
  <c r="EF64" i="8"/>
  <c r="EF65" i="8"/>
  <c r="EF66" i="8"/>
  <c r="EF67" i="8"/>
  <c r="EF68" i="8"/>
  <c r="EF69" i="8"/>
  <c r="EF70" i="8"/>
  <c r="EF6" i="8"/>
  <c r="DP7" i="8"/>
  <c r="DP8" i="8"/>
  <c r="DP9" i="8"/>
  <c r="DP10" i="8"/>
  <c r="DP11" i="8"/>
  <c r="DP12" i="8"/>
  <c r="DP13" i="8"/>
  <c r="DP14" i="8"/>
  <c r="DP15" i="8"/>
  <c r="DP16" i="8"/>
  <c r="DP17" i="8"/>
  <c r="DP18" i="8"/>
  <c r="DP19" i="8"/>
  <c r="DP20" i="8"/>
  <c r="DP21" i="8"/>
  <c r="DP22" i="8"/>
  <c r="DP23" i="8"/>
  <c r="DP24" i="8"/>
  <c r="DP25" i="8"/>
  <c r="DP26" i="8"/>
  <c r="DP27" i="8"/>
  <c r="DP28" i="8"/>
  <c r="DP29" i="8"/>
  <c r="DP30" i="8"/>
  <c r="DP31" i="8"/>
  <c r="DP32" i="8"/>
  <c r="DP33" i="8"/>
  <c r="DP34" i="8"/>
  <c r="DP35" i="8"/>
  <c r="DP36" i="8"/>
  <c r="DP37" i="8"/>
  <c r="DP38" i="8"/>
  <c r="DP39" i="8"/>
  <c r="DP40" i="8"/>
  <c r="DP41" i="8"/>
  <c r="DP42" i="8"/>
  <c r="DP43" i="8"/>
  <c r="DP44" i="8"/>
  <c r="DP45" i="8"/>
  <c r="DP46" i="8"/>
  <c r="DP47" i="8"/>
  <c r="DP48" i="8"/>
  <c r="DP49" i="8"/>
  <c r="DP50" i="8"/>
  <c r="DP51" i="8"/>
  <c r="DP52" i="8"/>
  <c r="DP53" i="8"/>
  <c r="DP54" i="8"/>
  <c r="DP55" i="8"/>
  <c r="DP56" i="8"/>
  <c r="DP57" i="8"/>
  <c r="DP58" i="8"/>
  <c r="DP59" i="8"/>
  <c r="DP60" i="8"/>
  <c r="DP61" i="8"/>
  <c r="DP62" i="8"/>
  <c r="DP63" i="8"/>
  <c r="DP64" i="8"/>
  <c r="DP65" i="8"/>
  <c r="DP66" i="8"/>
  <c r="DP67" i="8"/>
  <c r="DP68" i="8"/>
  <c r="DP69" i="8"/>
  <c r="DP70" i="8"/>
  <c r="DP71" i="8"/>
  <c r="DP72" i="8"/>
  <c r="DP73" i="8"/>
  <c r="DP74" i="8"/>
  <c r="DP75" i="8"/>
  <c r="DP76" i="8"/>
  <c r="DP77" i="8"/>
  <c r="DP78" i="8"/>
  <c r="DP79" i="8"/>
  <c r="DP80" i="8"/>
  <c r="DP81" i="8"/>
  <c r="DP82" i="8"/>
  <c r="DP83" i="8"/>
  <c r="DP84" i="8"/>
  <c r="DP6" i="8"/>
  <c r="CZ7" i="8"/>
  <c r="CZ8" i="8"/>
  <c r="CZ9" i="8"/>
  <c r="CZ10" i="8"/>
  <c r="CZ11" i="8"/>
  <c r="CZ12" i="8"/>
  <c r="CZ13" i="8"/>
  <c r="CZ14" i="8"/>
  <c r="CZ15" i="8"/>
  <c r="CZ16" i="8"/>
  <c r="CZ17" i="8"/>
  <c r="CZ18" i="8"/>
  <c r="CZ19" i="8"/>
  <c r="CZ20" i="8"/>
  <c r="CZ21" i="8"/>
  <c r="CZ22" i="8"/>
  <c r="CZ23" i="8"/>
  <c r="CZ24" i="8"/>
  <c r="CZ25" i="8"/>
  <c r="CZ26" i="8"/>
  <c r="CZ27" i="8"/>
  <c r="CZ28" i="8"/>
  <c r="CZ29" i="8"/>
  <c r="CZ30" i="8"/>
  <c r="CZ31" i="8"/>
  <c r="CZ32" i="8"/>
  <c r="CZ33" i="8"/>
  <c r="CZ34" i="8"/>
  <c r="CZ35" i="8"/>
  <c r="CZ36" i="8"/>
  <c r="CZ37" i="8"/>
  <c r="CZ38" i="8"/>
  <c r="CZ39" i="8"/>
  <c r="CZ40" i="8"/>
  <c r="CZ41" i="8"/>
  <c r="CZ42" i="8"/>
  <c r="CZ43" i="8"/>
  <c r="CZ44" i="8"/>
  <c r="CZ45" i="8"/>
  <c r="CZ46" i="8"/>
  <c r="CZ47" i="8"/>
  <c r="CZ48" i="8"/>
  <c r="CZ49" i="8"/>
  <c r="CZ50" i="8"/>
  <c r="CZ51" i="8"/>
  <c r="CZ52" i="8"/>
  <c r="CZ53" i="8"/>
  <c r="CZ54" i="8"/>
  <c r="CZ55" i="8"/>
  <c r="CZ56" i="8"/>
  <c r="CZ57" i="8"/>
  <c r="CZ58" i="8"/>
  <c r="CZ59" i="8"/>
  <c r="CZ60" i="8"/>
  <c r="CZ61" i="8"/>
  <c r="CZ62" i="8"/>
  <c r="CZ63" i="8"/>
  <c r="CZ64" i="8"/>
  <c r="CZ65" i="8"/>
  <c r="CZ66" i="8"/>
  <c r="CZ67" i="8"/>
  <c r="CZ68" i="8"/>
  <c r="CZ69" i="8"/>
  <c r="CZ70" i="8"/>
  <c r="CZ71" i="8"/>
  <c r="CZ72" i="8"/>
  <c r="CZ73" i="8"/>
  <c r="CZ74" i="8"/>
  <c r="CZ75" i="8"/>
  <c r="CZ76" i="8"/>
  <c r="CZ77" i="8"/>
  <c r="CZ78" i="8"/>
  <c r="CZ79" i="8"/>
  <c r="CZ80" i="8"/>
  <c r="CZ81" i="8"/>
  <c r="CZ82" i="8"/>
  <c r="CZ83" i="8"/>
  <c r="CZ84" i="8"/>
  <c r="CZ85" i="8"/>
  <c r="CZ86" i="8"/>
  <c r="CZ87" i="8"/>
  <c r="CZ88" i="8"/>
  <c r="CZ89" i="8"/>
  <c r="CZ6" i="8"/>
  <c r="CJ7" i="8"/>
  <c r="CJ8" i="8"/>
  <c r="CJ9" i="8"/>
  <c r="CJ10" i="8"/>
  <c r="CJ11" i="8"/>
  <c r="CJ12" i="8"/>
  <c r="CJ13" i="8"/>
  <c r="CJ14" i="8"/>
  <c r="CJ15" i="8"/>
  <c r="CJ16" i="8"/>
  <c r="CJ17" i="8"/>
  <c r="CJ18" i="8"/>
  <c r="CJ19" i="8"/>
  <c r="CJ20" i="8"/>
  <c r="CJ21" i="8"/>
  <c r="CJ22" i="8"/>
  <c r="CJ23" i="8"/>
  <c r="CJ24" i="8"/>
  <c r="CJ25" i="8"/>
  <c r="CJ26" i="8"/>
  <c r="CJ27" i="8"/>
  <c r="CJ28" i="8"/>
  <c r="CJ29" i="8"/>
  <c r="CJ30" i="8"/>
  <c r="CJ31" i="8"/>
  <c r="CJ32" i="8"/>
  <c r="CJ33" i="8"/>
  <c r="CJ34" i="8"/>
  <c r="CJ35" i="8"/>
  <c r="CJ36" i="8"/>
  <c r="CJ37" i="8"/>
  <c r="CJ38" i="8"/>
  <c r="CJ39" i="8"/>
  <c r="CJ40" i="8"/>
  <c r="CJ41" i="8"/>
  <c r="CJ42" i="8"/>
  <c r="CJ43" i="8"/>
  <c r="CJ44" i="8"/>
  <c r="CJ45" i="8"/>
  <c r="CJ46" i="8"/>
  <c r="CJ47" i="8"/>
  <c r="CJ48" i="8"/>
  <c r="CJ49" i="8"/>
  <c r="CJ50" i="8"/>
  <c r="CJ51" i="8"/>
  <c r="CJ52" i="8"/>
  <c r="CJ53" i="8"/>
  <c r="CJ54" i="8"/>
  <c r="CJ55" i="8"/>
  <c r="CJ56" i="8"/>
  <c r="CJ57" i="8"/>
  <c r="CJ58" i="8"/>
  <c r="CJ59" i="8"/>
  <c r="CJ60" i="8"/>
  <c r="CJ61" i="8"/>
  <c r="CJ62" i="8"/>
  <c r="CJ63" i="8"/>
  <c r="CJ64" i="8"/>
  <c r="CJ65" i="8"/>
  <c r="CJ66" i="8"/>
  <c r="CJ67" i="8"/>
  <c r="CJ68" i="8"/>
  <c r="CJ69" i="8"/>
  <c r="CJ70" i="8"/>
  <c r="CJ71" i="8"/>
  <c r="CJ72" i="8"/>
  <c r="CJ73" i="8"/>
  <c r="CJ74" i="8"/>
  <c r="CJ75" i="8"/>
  <c r="CJ76" i="8"/>
  <c r="CJ77" i="8"/>
  <c r="CJ78" i="8"/>
  <c r="CJ79" i="8"/>
  <c r="CJ80" i="8"/>
  <c r="CJ81" i="8"/>
  <c r="CJ82" i="8"/>
  <c r="CJ83" i="8"/>
  <c r="CJ84" i="8"/>
  <c r="CJ85" i="8"/>
  <c r="CJ86" i="8"/>
  <c r="CJ87" i="8"/>
  <c r="CJ88" i="8"/>
  <c r="CJ89" i="8"/>
  <c r="CJ90" i="8"/>
  <c r="CJ91" i="8"/>
  <c r="CJ92" i="8"/>
  <c r="CJ93" i="8"/>
  <c r="CJ94" i="8"/>
  <c r="CJ95" i="8"/>
  <c r="CJ96" i="8"/>
  <c r="CJ97" i="8"/>
  <c r="CJ98" i="8"/>
  <c r="CJ99" i="8"/>
  <c r="CJ100" i="8"/>
  <c r="CJ101" i="8"/>
  <c r="CJ102" i="8"/>
  <c r="CJ103" i="8"/>
  <c r="CJ104" i="8"/>
  <c r="CJ105" i="8"/>
  <c r="CJ106" i="8"/>
  <c r="CJ107" i="8"/>
  <c r="CJ108" i="8"/>
  <c r="CJ109" i="8"/>
  <c r="CJ110" i="8"/>
  <c r="CJ111" i="8"/>
  <c r="CJ112" i="8"/>
  <c r="CJ113" i="8"/>
  <c r="CJ114" i="8"/>
  <c r="CJ115" i="8"/>
  <c r="CJ116" i="8"/>
  <c r="CJ117" i="8"/>
  <c r="CJ118" i="8"/>
  <c r="CJ6" i="8"/>
  <c r="BT7" i="8"/>
  <c r="BT8" i="8"/>
  <c r="BT9" i="8"/>
  <c r="BT10" i="8"/>
  <c r="BT11" i="8"/>
  <c r="BT12" i="8"/>
  <c r="BT13" i="8"/>
  <c r="BT14" i="8"/>
  <c r="BT15" i="8"/>
  <c r="BT16" i="8"/>
  <c r="BT17" i="8"/>
  <c r="BT18" i="8"/>
  <c r="BT19" i="8"/>
  <c r="BT20" i="8"/>
  <c r="BT21" i="8"/>
  <c r="BT22" i="8"/>
  <c r="BT23" i="8"/>
  <c r="BT24" i="8"/>
  <c r="BT25" i="8"/>
  <c r="BT26" i="8"/>
  <c r="BT27" i="8"/>
  <c r="BT28" i="8"/>
  <c r="BT29" i="8"/>
  <c r="BT30" i="8"/>
  <c r="BT31" i="8"/>
  <c r="BT32" i="8"/>
  <c r="BT33" i="8"/>
  <c r="BT34" i="8"/>
  <c r="BT35" i="8"/>
  <c r="BT36" i="8"/>
  <c r="BT37" i="8"/>
  <c r="BT38" i="8"/>
  <c r="BT39" i="8"/>
  <c r="BT40" i="8"/>
  <c r="BT41" i="8"/>
  <c r="BT42" i="8"/>
  <c r="BT43" i="8"/>
  <c r="BT44" i="8"/>
  <c r="BT45" i="8"/>
  <c r="BT46" i="8"/>
  <c r="BT47" i="8"/>
  <c r="BT48" i="8"/>
  <c r="BT49" i="8"/>
  <c r="BT50" i="8"/>
  <c r="BT51" i="8"/>
  <c r="BT52" i="8"/>
  <c r="BT53" i="8"/>
  <c r="BT54" i="8"/>
  <c r="BT55" i="8"/>
  <c r="BT56" i="8"/>
  <c r="BT57" i="8"/>
  <c r="BT58" i="8"/>
  <c r="BT59" i="8"/>
  <c r="BT60" i="8"/>
  <c r="BT61" i="8"/>
  <c r="BT62" i="8"/>
  <c r="BT63" i="8"/>
  <c r="BT64" i="8"/>
  <c r="BT65" i="8"/>
  <c r="BT66" i="8"/>
  <c r="BT67" i="8"/>
  <c r="BT68" i="8"/>
  <c r="BT69" i="8"/>
  <c r="BT70" i="8"/>
  <c r="BT71" i="8"/>
  <c r="BT72" i="8"/>
  <c r="BT73" i="8"/>
  <c r="BT74" i="8"/>
  <c r="BT75" i="8"/>
  <c r="BT76" i="8"/>
  <c r="BT77" i="8"/>
  <c r="BT78" i="8"/>
  <c r="BT79" i="8"/>
  <c r="BT80" i="8"/>
  <c r="BT81" i="8"/>
  <c r="BT82" i="8"/>
  <c r="BT83" i="8"/>
  <c r="BT84" i="8"/>
  <c r="BT85" i="8"/>
  <c r="BT86" i="8"/>
  <c r="BT87" i="8"/>
  <c r="BT88" i="8"/>
  <c r="BT89" i="8"/>
  <c r="BT90" i="8"/>
  <c r="BT91" i="8"/>
  <c r="BT92" i="8"/>
  <c r="BT93" i="8"/>
  <c r="BT94" i="8"/>
  <c r="BT95" i="8"/>
  <c r="BT96" i="8"/>
  <c r="BT97" i="8"/>
  <c r="BT98" i="8"/>
  <c r="BT99" i="8"/>
  <c r="BT100" i="8"/>
  <c r="BT101" i="8"/>
  <c r="BT102" i="8"/>
  <c r="BT103" i="8"/>
  <c r="BT104" i="8"/>
  <c r="BT105" i="8"/>
  <c r="BT106" i="8"/>
  <c r="BT107" i="8"/>
  <c r="BT108" i="8"/>
  <c r="BT109" i="8"/>
  <c r="BT110" i="8"/>
  <c r="BT111" i="8"/>
  <c r="BT112" i="8"/>
  <c r="BT113" i="8"/>
  <c r="BT114" i="8"/>
  <c r="BT115" i="8"/>
  <c r="BT116" i="8"/>
  <c r="BT117" i="8"/>
  <c r="BT118" i="8"/>
  <c r="BT6" i="8"/>
  <c r="BD7" i="8"/>
  <c r="BD8" i="8"/>
  <c r="BD9" i="8"/>
  <c r="BD10" i="8"/>
  <c r="BD11" i="8"/>
  <c r="BD12" i="8"/>
  <c r="BD13" i="8"/>
  <c r="BD14" i="8"/>
  <c r="BD15" i="8"/>
  <c r="BD16" i="8"/>
  <c r="BD17" i="8"/>
  <c r="BD18" i="8"/>
  <c r="BD19" i="8"/>
  <c r="BD20" i="8"/>
  <c r="BD21" i="8"/>
  <c r="BD22" i="8"/>
  <c r="BD23" i="8"/>
  <c r="BD24" i="8"/>
  <c r="BD25" i="8"/>
  <c r="BD26" i="8"/>
  <c r="BD27" i="8"/>
  <c r="BD28" i="8"/>
  <c r="BD29" i="8"/>
  <c r="BD30" i="8"/>
  <c r="BD31" i="8"/>
  <c r="BD32" i="8"/>
  <c r="BD33" i="8"/>
  <c r="BD34" i="8"/>
  <c r="BD35" i="8"/>
  <c r="BD36" i="8"/>
  <c r="BD37" i="8"/>
  <c r="BD38" i="8"/>
  <c r="BD39" i="8"/>
  <c r="BD40" i="8"/>
  <c r="BD41" i="8"/>
  <c r="BD42" i="8"/>
  <c r="BD43" i="8"/>
  <c r="BD44" i="8"/>
  <c r="BD45" i="8"/>
  <c r="BD46" i="8"/>
  <c r="BD47" i="8"/>
  <c r="BD48" i="8"/>
  <c r="BD49" i="8"/>
  <c r="BD50" i="8"/>
  <c r="BD51" i="8"/>
  <c r="BD52" i="8"/>
  <c r="BD53" i="8"/>
  <c r="BD54" i="8"/>
  <c r="BD55" i="8"/>
  <c r="BD56" i="8"/>
  <c r="BD57" i="8"/>
  <c r="BD58" i="8"/>
  <c r="BD59" i="8"/>
  <c r="BD60" i="8"/>
  <c r="BD61" i="8"/>
  <c r="BD62" i="8"/>
  <c r="BD63" i="8"/>
  <c r="BD64" i="8"/>
  <c r="BD65" i="8"/>
  <c r="BD66" i="8"/>
  <c r="BD67" i="8"/>
  <c r="BD68" i="8"/>
  <c r="BD69" i="8"/>
  <c r="BD70" i="8"/>
  <c r="BD71" i="8"/>
  <c r="BD72" i="8"/>
  <c r="BD73" i="8"/>
  <c r="BD74" i="8"/>
  <c r="BD75" i="8"/>
  <c r="BD76" i="8"/>
  <c r="BD77" i="8"/>
  <c r="BD78" i="8"/>
  <c r="BD79" i="8"/>
  <c r="BD80" i="8"/>
  <c r="BD81" i="8"/>
  <c r="BD82" i="8"/>
  <c r="BD83" i="8"/>
  <c r="BD84" i="8"/>
  <c r="BD85" i="8"/>
  <c r="BD86" i="8"/>
  <c r="BD87" i="8"/>
  <c r="BD88" i="8"/>
  <c r="BD89" i="8"/>
  <c r="BD90" i="8"/>
  <c r="BD91" i="8"/>
  <c r="BD92" i="8"/>
  <c r="BD93" i="8"/>
  <c r="BD94" i="8"/>
  <c r="BD95" i="8"/>
  <c r="BD96" i="8"/>
  <c r="BD97" i="8"/>
  <c r="BD98" i="8"/>
  <c r="BD99" i="8"/>
  <c r="BD100" i="8"/>
  <c r="BD101" i="8"/>
  <c r="BD102" i="8"/>
  <c r="BD103" i="8"/>
  <c r="BD104" i="8"/>
  <c r="BD105" i="8"/>
  <c r="BD106" i="8"/>
  <c r="BD107" i="8"/>
  <c r="BD108" i="8"/>
  <c r="AN7" i="8"/>
  <c r="AN8" i="8"/>
  <c r="AN9" i="8"/>
  <c r="AN10" i="8"/>
  <c r="AN11" i="8"/>
  <c r="AN12" i="8"/>
  <c r="AN13" i="8"/>
  <c r="AN14" i="8"/>
  <c r="AN15" i="8"/>
  <c r="AN16" i="8"/>
  <c r="AN17" i="8"/>
  <c r="AN18" i="8"/>
  <c r="AN19" i="8"/>
  <c r="AN20" i="8"/>
  <c r="AN21" i="8"/>
  <c r="AN22" i="8"/>
  <c r="AN23" i="8"/>
  <c r="AN24" i="8"/>
  <c r="AN25" i="8"/>
  <c r="AN26" i="8"/>
  <c r="AN27" i="8"/>
  <c r="AN28" i="8"/>
  <c r="AN29" i="8"/>
  <c r="AN30" i="8"/>
  <c r="AN31" i="8"/>
  <c r="AN32" i="8"/>
  <c r="AN33" i="8"/>
  <c r="AN34" i="8"/>
  <c r="AN35" i="8"/>
  <c r="AN36" i="8"/>
  <c r="AN37" i="8"/>
  <c r="AN38" i="8"/>
  <c r="AN39" i="8"/>
  <c r="AN40" i="8"/>
  <c r="AN41" i="8"/>
  <c r="AN42" i="8"/>
  <c r="AN43" i="8"/>
  <c r="AN44" i="8"/>
  <c r="AN45" i="8"/>
  <c r="AN46" i="8"/>
  <c r="AN47" i="8"/>
  <c r="AN48" i="8"/>
  <c r="AN49" i="8"/>
  <c r="AN50" i="8"/>
  <c r="AN51" i="8"/>
  <c r="AN52" i="8"/>
  <c r="AN53" i="8"/>
  <c r="AN54" i="8"/>
  <c r="AN55" i="8"/>
  <c r="AN56" i="8"/>
  <c r="AN57" i="8"/>
  <c r="AN58" i="8"/>
  <c r="AN59" i="8"/>
  <c r="AN60" i="8"/>
  <c r="AN61" i="8"/>
  <c r="AN62" i="8"/>
  <c r="AN63" i="8"/>
  <c r="AN64" i="8"/>
  <c r="AN65" i="8"/>
  <c r="AN66" i="8"/>
  <c r="AN67" i="8"/>
  <c r="AN68" i="8"/>
  <c r="AN69" i="8"/>
  <c r="AN70" i="8"/>
  <c r="AN71" i="8"/>
  <c r="AN72" i="8"/>
  <c r="AN73" i="8"/>
  <c r="AN74" i="8"/>
  <c r="AN75" i="8"/>
  <c r="AN76" i="8"/>
  <c r="AN77" i="8"/>
  <c r="AN78" i="8"/>
  <c r="AN79" i="8"/>
  <c r="AN80" i="8"/>
  <c r="AN81" i="8"/>
  <c r="AN82" i="8"/>
  <c r="AN83" i="8"/>
  <c r="AN84" i="8"/>
  <c r="AN85" i="8"/>
  <c r="AN86" i="8"/>
  <c r="AN87" i="8"/>
  <c r="AN88" i="8"/>
  <c r="AN89" i="8"/>
  <c r="AN90" i="8"/>
  <c r="AN91" i="8"/>
  <c r="AN92" i="8"/>
  <c r="AN93" i="8"/>
  <c r="AN94" i="8"/>
  <c r="AN95" i="8"/>
  <c r="AN96" i="8"/>
  <c r="AN97" i="8"/>
  <c r="AN98" i="8"/>
  <c r="AN99" i="8"/>
  <c r="AN100" i="8"/>
  <c r="AN101" i="8"/>
  <c r="AN102" i="8"/>
  <c r="AN103" i="8"/>
  <c r="AN104" i="8"/>
  <c r="AN105" i="8"/>
  <c r="AN106" i="8"/>
  <c r="AN107" i="8"/>
  <c r="AN108" i="8"/>
  <c r="AN109" i="8"/>
  <c r="AN6" i="8"/>
  <c r="X7" i="8"/>
  <c r="X8" i="8"/>
  <c r="X9" i="8"/>
  <c r="X10" i="8"/>
  <c r="X11" i="8"/>
  <c r="X12" i="8"/>
  <c r="X13" i="8"/>
  <c r="X14" i="8"/>
  <c r="X15" i="8"/>
  <c r="X16" i="8"/>
  <c r="X17" i="8"/>
  <c r="X18" i="8"/>
  <c r="X19" i="8"/>
  <c r="X20" i="8"/>
  <c r="X21" i="8"/>
  <c r="X22" i="8"/>
  <c r="X23" i="8"/>
  <c r="X24" i="8"/>
  <c r="X25" i="8"/>
  <c r="X26" i="8"/>
  <c r="X27" i="8"/>
  <c r="X28" i="8"/>
  <c r="X29" i="8"/>
  <c r="X30" i="8"/>
  <c r="X31" i="8"/>
  <c r="X32" i="8"/>
  <c r="X33" i="8"/>
  <c r="X34" i="8"/>
  <c r="X35" i="8"/>
  <c r="X36" i="8"/>
  <c r="X37" i="8"/>
  <c r="X38" i="8"/>
  <c r="X39" i="8"/>
  <c r="X40" i="8"/>
  <c r="X41" i="8"/>
  <c r="X42" i="8"/>
  <c r="X43" i="8"/>
  <c r="X44" i="8"/>
  <c r="X45" i="8"/>
  <c r="X46" i="8"/>
  <c r="X47" i="8"/>
  <c r="X48" i="8"/>
  <c r="X49" i="8"/>
  <c r="X50" i="8"/>
  <c r="X51" i="8"/>
  <c r="X52" i="8"/>
  <c r="X53" i="8"/>
  <c r="X54" i="8"/>
  <c r="X55" i="8"/>
  <c r="X56" i="8"/>
  <c r="X57" i="8"/>
  <c r="X58" i="8"/>
  <c r="X59" i="8"/>
  <c r="X60" i="8"/>
  <c r="X61" i="8"/>
  <c r="X62" i="8"/>
  <c r="X63" i="8"/>
  <c r="X64" i="8"/>
  <c r="X65" i="8"/>
  <c r="X66" i="8"/>
  <c r="X67" i="8"/>
  <c r="X68" i="8"/>
  <c r="X69" i="8"/>
  <c r="X70" i="8"/>
  <c r="X71" i="8"/>
  <c r="X72" i="8"/>
  <c r="X73" i="8"/>
  <c r="X74" i="8"/>
  <c r="X75" i="8"/>
  <c r="X76" i="8"/>
  <c r="X77" i="8"/>
  <c r="X78" i="8"/>
  <c r="X79" i="8"/>
  <c r="X80" i="8"/>
  <c r="X81" i="8"/>
  <c r="X82" i="8"/>
  <c r="X83" i="8"/>
  <c r="X84" i="8"/>
  <c r="X85" i="8"/>
  <c r="X86" i="8"/>
  <c r="X87" i="8"/>
  <c r="X88" i="8"/>
  <c r="X89" i="8"/>
  <c r="X90" i="8"/>
  <c r="X91" i="8"/>
  <c r="X92" i="8"/>
  <c r="X93" i="8"/>
  <c r="X94" i="8"/>
  <c r="X95" i="8"/>
  <c r="X96" i="8"/>
  <c r="X97" i="8"/>
  <c r="X98" i="8"/>
  <c r="X99" i="8"/>
  <c r="X100" i="8"/>
  <c r="X101" i="8"/>
  <c r="X102" i="8"/>
  <c r="X103" i="8"/>
  <c r="X104" i="8"/>
  <c r="X105" i="8"/>
  <c r="X106" i="8"/>
  <c r="X107" i="8"/>
  <c r="X108" i="8"/>
  <c r="X109" i="8"/>
  <c r="X110" i="8"/>
  <c r="X111" i="8"/>
  <c r="X112" i="8"/>
  <c r="X113" i="8"/>
  <c r="X114" i="8"/>
  <c r="X115" i="8"/>
  <c r="X116" i="8"/>
  <c r="X117" i="8"/>
  <c r="X118" i="8"/>
  <c r="X119" i="8"/>
  <c r="X6" i="8"/>
  <c r="P14" i="19" l="1"/>
  <c r="P22" i="19"/>
  <c r="P24" i="19"/>
  <c r="P16" i="19"/>
  <c r="P15" i="19"/>
  <c r="P11" i="19"/>
  <c r="P7" i="19"/>
  <c r="P43" i="19"/>
  <c r="P29" i="19"/>
  <c r="P36" i="19"/>
  <c r="P3" i="19"/>
  <c r="P33" i="19"/>
  <c r="P50" i="19"/>
  <c r="P41" i="19"/>
  <c r="P4" i="19"/>
  <c r="P44" i="19"/>
  <c r="P6" i="19"/>
  <c r="P32" i="19"/>
  <c r="P40" i="19"/>
  <c r="P28" i="19"/>
  <c r="P21" i="19"/>
  <c r="P37" i="19"/>
  <c r="P45" i="19"/>
  <c r="P51" i="19"/>
  <c r="I3" i="1"/>
  <c r="O3" i="1"/>
  <c r="GT4" i="8"/>
  <c r="GD4" i="8"/>
  <c r="BV4" i="8"/>
  <c r="BF4" i="8"/>
  <c r="KE4" i="8"/>
  <c r="JQ4" i="8"/>
  <c r="JC4" i="8"/>
  <c r="IO4" i="8"/>
  <c r="HZ4" i="8"/>
  <c r="HJ4" i="8"/>
  <c r="FN4" i="8"/>
  <c r="EX4" i="8"/>
  <c r="EH4" i="8"/>
  <c r="DR4" i="8"/>
  <c r="DB4" i="8"/>
  <c r="CL4" i="8"/>
  <c r="AP4" i="8"/>
  <c r="Z4" i="8"/>
  <c r="J8" i="16" l="1"/>
  <c r="J16" i="16"/>
  <c r="J24" i="16"/>
  <c r="J3" i="16"/>
  <c r="I4" i="16"/>
  <c r="I5" i="16"/>
  <c r="I6" i="16"/>
  <c r="I7" i="16"/>
  <c r="I8" i="16"/>
  <c r="I9" i="16"/>
  <c r="I10" i="16"/>
  <c r="I11" i="16"/>
  <c r="I12" i="16"/>
  <c r="I13" i="16"/>
  <c r="I14" i="16"/>
  <c r="I15" i="16"/>
  <c r="I16" i="16"/>
  <c r="I17" i="16"/>
  <c r="I18" i="16"/>
  <c r="I19" i="16"/>
  <c r="I20" i="16"/>
  <c r="I21" i="16"/>
  <c r="I22" i="16"/>
  <c r="I23" i="16"/>
  <c r="I24" i="16"/>
  <c r="I3" i="16"/>
  <c r="K3" i="16" s="1"/>
  <c r="B4" i="16"/>
  <c r="B5" i="16"/>
  <c r="B6" i="16"/>
  <c r="B7" i="16"/>
  <c r="B8" i="16"/>
  <c r="B9" i="16"/>
  <c r="B10" i="16"/>
  <c r="B11" i="16"/>
  <c r="B12" i="16"/>
  <c r="B13" i="16"/>
  <c r="B14" i="16"/>
  <c r="B15" i="16"/>
  <c r="B16" i="16"/>
  <c r="B17" i="16"/>
  <c r="B18" i="16"/>
  <c r="B19" i="16"/>
  <c r="B20" i="16"/>
  <c r="B21" i="16"/>
  <c r="B22" i="16"/>
  <c r="B23" i="16"/>
  <c r="B24" i="16"/>
  <c r="B3" i="16"/>
  <c r="G5" i="16"/>
  <c r="J5" i="16" s="1"/>
  <c r="H5" i="16"/>
  <c r="G6" i="16"/>
  <c r="J6" i="16" s="1"/>
  <c r="H6" i="16"/>
  <c r="G7" i="16"/>
  <c r="J7" i="16" s="1"/>
  <c r="H7" i="16"/>
  <c r="G8" i="16"/>
  <c r="H8" i="16"/>
  <c r="G9" i="16"/>
  <c r="J9" i="16" s="1"/>
  <c r="H9" i="16"/>
  <c r="G10" i="16"/>
  <c r="J10" i="16" s="1"/>
  <c r="H10" i="16"/>
  <c r="G11" i="16"/>
  <c r="J11" i="16" s="1"/>
  <c r="H11" i="16"/>
  <c r="G12" i="16"/>
  <c r="J12" i="16" s="1"/>
  <c r="H12" i="16"/>
  <c r="G13" i="16"/>
  <c r="J13" i="16" s="1"/>
  <c r="H13" i="16"/>
  <c r="G14" i="16"/>
  <c r="J14" i="16" s="1"/>
  <c r="H14" i="16"/>
  <c r="G15" i="16"/>
  <c r="J15" i="16" s="1"/>
  <c r="H15" i="16"/>
  <c r="G16" i="16"/>
  <c r="H16" i="16"/>
  <c r="G17" i="16"/>
  <c r="J17" i="16" s="1"/>
  <c r="H17" i="16"/>
  <c r="G18" i="16"/>
  <c r="J18" i="16" s="1"/>
  <c r="H18" i="16"/>
  <c r="G19" i="16"/>
  <c r="J19" i="16" s="1"/>
  <c r="H19" i="16"/>
  <c r="G20" i="16"/>
  <c r="J20" i="16" s="1"/>
  <c r="H20" i="16"/>
  <c r="G21" i="16"/>
  <c r="J21" i="16" s="1"/>
  <c r="H21" i="16"/>
  <c r="G22" i="16"/>
  <c r="J22" i="16" s="1"/>
  <c r="H22" i="16"/>
  <c r="G23" i="16"/>
  <c r="J23" i="16" s="1"/>
  <c r="H23" i="16"/>
  <c r="G24" i="16"/>
  <c r="H24" i="16"/>
  <c r="H4" i="16"/>
  <c r="G4" i="16"/>
  <c r="J4" i="16" s="1"/>
  <c r="K21" i="16" l="1"/>
  <c r="K13" i="16"/>
  <c r="K5" i="16"/>
  <c r="K12" i="16"/>
  <c r="K4" i="16"/>
  <c r="K19" i="16"/>
  <c r="K11" i="16"/>
  <c r="K18" i="16"/>
  <c r="K17" i="16"/>
  <c r="K9" i="16"/>
  <c r="K20" i="16"/>
  <c r="K24" i="16"/>
  <c r="K16" i="16"/>
  <c r="K8" i="16"/>
  <c r="K10" i="16"/>
  <c r="K23" i="16"/>
  <c r="K15" i="16"/>
  <c r="K7" i="16"/>
  <c r="K22" i="16"/>
  <c r="K14" i="16"/>
  <c r="K6" i="16"/>
  <c r="AP2" i="8"/>
  <c r="BF2" i="8"/>
  <c r="CL2" i="8"/>
  <c r="DB2" i="8"/>
  <c r="EH2" i="8"/>
  <c r="EX2" i="8"/>
  <c r="HJ2" i="8"/>
  <c r="HZ2" i="8"/>
  <c r="JC2" i="8"/>
  <c r="JQ2" i="8"/>
  <c r="KE2" i="8"/>
  <c r="IO2" i="8"/>
  <c r="GT2" i="8"/>
  <c r="GD2" i="8"/>
  <c r="FN2" i="8"/>
  <c r="DR2" i="8"/>
  <c r="BV2" i="8"/>
  <c r="K25" i="16" l="1"/>
  <c r="KB4" i="8"/>
  <c r="KA4" i="8"/>
  <c r="KD4" i="8" s="1"/>
  <c r="JZ4" i="8"/>
  <c r="JN4" i="8"/>
  <c r="JM4" i="8"/>
  <c r="JP4" i="8" s="1"/>
  <c r="JL4" i="8"/>
  <c r="IZ4" i="8"/>
  <c r="IY4" i="8"/>
  <c r="JB4" i="8" s="1"/>
  <c r="IX4" i="8"/>
  <c r="IL4" i="8"/>
  <c r="IK4" i="8"/>
  <c r="IN4" i="8" s="1"/>
  <c r="IJ4" i="8"/>
  <c r="HW4" i="8"/>
  <c r="HV4" i="8"/>
  <c r="HY4" i="8" s="1"/>
  <c r="HU4" i="8"/>
  <c r="HG4" i="8"/>
  <c r="HF4" i="8"/>
  <c r="HI4" i="8" s="1"/>
  <c r="HE4" i="8"/>
  <c r="GQ4" i="8"/>
  <c r="GP4" i="8"/>
  <c r="GS4" i="8" s="1"/>
  <c r="GO4" i="8"/>
  <c r="GA4" i="8"/>
  <c r="FZ4" i="8"/>
  <c r="GC4" i="8" s="1"/>
  <c r="FY4" i="8"/>
  <c r="FK4" i="8"/>
  <c r="FJ4" i="8"/>
  <c r="FM4" i="8" s="1"/>
  <c r="FI4" i="8"/>
  <c r="EU4" i="8"/>
  <c r="ET4" i="8"/>
  <c r="EW4" i="8" s="1"/>
  <c r="ES4" i="8"/>
  <c r="EE4" i="8"/>
  <c r="ED4" i="8"/>
  <c r="EG4" i="8" s="1"/>
  <c r="EC4" i="8"/>
  <c r="DO4" i="8"/>
  <c r="DN4" i="8"/>
  <c r="DQ4" i="8" s="1"/>
  <c r="DM4" i="8"/>
  <c r="CY4" i="8"/>
  <c r="CX4" i="8"/>
  <c r="DA4" i="8" s="1"/>
  <c r="CW4" i="8"/>
  <c r="CI4" i="8"/>
  <c r="CH4" i="8"/>
  <c r="CK4" i="8" s="1"/>
  <c r="CG4" i="8"/>
  <c r="BS4" i="8"/>
  <c r="BR4" i="8"/>
  <c r="BU4" i="8" s="1"/>
  <c r="BQ4" i="8"/>
  <c r="BC4" i="8"/>
  <c r="BB4" i="8"/>
  <c r="BE4" i="8" s="1"/>
  <c r="BA4" i="8"/>
  <c r="AM4" i="8"/>
  <c r="AL4" i="8"/>
  <c r="AO4" i="8" s="1"/>
  <c r="AK4" i="8"/>
  <c r="W4" i="8"/>
  <c r="V4" i="8"/>
  <c r="Y4" i="8" s="1"/>
  <c r="U4" i="8"/>
  <c r="KC2" i="8"/>
  <c r="KD2" i="8" s="1"/>
  <c r="JZ2" i="8"/>
  <c r="JO2" i="8"/>
  <c r="JP2" i="8" s="1"/>
  <c r="JL2" i="8"/>
  <c r="JA2" i="8"/>
  <c r="JB2" i="8" s="1"/>
  <c r="IX2" i="8"/>
  <c r="IM2" i="8"/>
  <c r="IN2" i="8" s="1"/>
  <c r="IJ2" i="8"/>
  <c r="HX2" i="8"/>
  <c r="HY2" i="8" s="1"/>
  <c r="HU2" i="8"/>
  <c r="HH2" i="8"/>
  <c r="HI2" i="8" s="1"/>
  <c r="HE2" i="8"/>
  <c r="GR2" i="8"/>
  <c r="GS2" i="8" s="1"/>
  <c r="GO2" i="8"/>
  <c r="GB2" i="8"/>
  <c r="GC2" i="8" s="1"/>
  <c r="FY2" i="8"/>
  <c r="FL2" i="8"/>
  <c r="FM2" i="8" s="1"/>
  <c r="FI2" i="8"/>
  <c r="EV2" i="8"/>
  <c r="EW2" i="8" s="1"/>
  <c r="ES2" i="8"/>
  <c r="EF2" i="8"/>
  <c r="EG2" i="8" s="1"/>
  <c r="EC2" i="8"/>
  <c r="DP2" i="8"/>
  <c r="DQ2" i="8" s="1"/>
  <c r="DM2" i="8"/>
  <c r="CZ2" i="8"/>
  <c r="DA2" i="8" s="1"/>
  <c r="CW2" i="8"/>
  <c r="CJ2" i="8"/>
  <c r="CK2" i="8" s="1"/>
  <c r="CG2" i="8"/>
  <c r="BT2" i="8"/>
  <c r="BU2" i="8" s="1"/>
  <c r="BQ2" i="8"/>
  <c r="BD2" i="8"/>
  <c r="BE2" i="8" s="1"/>
  <c r="BA2" i="8"/>
  <c r="AN2" i="8"/>
  <c r="AO2" i="8" s="1"/>
  <c r="AK2" i="8"/>
  <c r="JZ1" i="8"/>
  <c r="JL1" i="8"/>
  <c r="IX1" i="8"/>
  <c r="IJ1" i="8"/>
  <c r="HU1" i="8"/>
  <c r="HE1" i="8"/>
  <c r="GO1" i="8"/>
  <c r="FY1" i="8"/>
  <c r="FI1" i="8"/>
  <c r="ES1" i="8"/>
  <c r="EC1" i="8"/>
  <c r="DM1" i="8"/>
  <c r="CW1" i="8"/>
  <c r="CG1" i="8"/>
  <c r="BQ1" i="8"/>
  <c r="BA1" i="8"/>
  <c r="AK1" i="8"/>
  <c r="P119" i="5"/>
  <c r="O119" i="5"/>
  <c r="CN118" i="5"/>
  <c r="CM118" i="5"/>
  <c r="CR118" i="5" s="1"/>
  <c r="BU118" i="5"/>
  <c r="BT118" i="5"/>
  <c r="P118" i="5"/>
  <c r="O118" i="5"/>
  <c r="CN117" i="5"/>
  <c r="CR117" i="5" s="1"/>
  <c r="CM117" i="5"/>
  <c r="BU117" i="5"/>
  <c r="BT117" i="5"/>
  <c r="P117" i="5"/>
  <c r="O117" i="5"/>
  <c r="CN116" i="5"/>
  <c r="CR116" i="5" s="1"/>
  <c r="CM116" i="5"/>
  <c r="BU116" i="5"/>
  <c r="BY116" i="5" s="1"/>
  <c r="BT116" i="5"/>
  <c r="P116" i="5"/>
  <c r="O116" i="5"/>
  <c r="GE115" i="5"/>
  <c r="GD115" i="5"/>
  <c r="CN115" i="5"/>
  <c r="CM115" i="5"/>
  <c r="CR115" i="5" s="1"/>
  <c r="BU115" i="5"/>
  <c r="BY115" i="5" s="1"/>
  <c r="BT115" i="5"/>
  <c r="P115" i="5"/>
  <c r="O115" i="5"/>
  <c r="GE114" i="5"/>
  <c r="GD114" i="5"/>
  <c r="GI114" i="5" s="1"/>
  <c r="CN114" i="5"/>
  <c r="CR114" i="5" s="1"/>
  <c r="CM114" i="5"/>
  <c r="BU114" i="5"/>
  <c r="BY114" i="5" s="1"/>
  <c r="BT114" i="5"/>
  <c r="P114" i="5"/>
  <c r="O114" i="5"/>
  <c r="GE113" i="5"/>
  <c r="GD113" i="5"/>
  <c r="CN113" i="5"/>
  <c r="CR113" i="5" s="1"/>
  <c r="CM113" i="5"/>
  <c r="BY113" i="5"/>
  <c r="BU113" i="5"/>
  <c r="BT113" i="5"/>
  <c r="P113" i="5"/>
  <c r="O113" i="5"/>
  <c r="GE112" i="5"/>
  <c r="GD112" i="5"/>
  <c r="CN112" i="5"/>
  <c r="CR112" i="5" s="1"/>
  <c r="CM112" i="5"/>
  <c r="BU112" i="5"/>
  <c r="BT112" i="5"/>
  <c r="P112" i="5"/>
  <c r="O112" i="5"/>
  <c r="GI111" i="5"/>
  <c r="GE111" i="5"/>
  <c r="GD111" i="5"/>
  <c r="CN111" i="5"/>
  <c r="CM111" i="5"/>
  <c r="BU111" i="5"/>
  <c r="BT111" i="5"/>
  <c r="P111" i="5"/>
  <c r="O111" i="5"/>
  <c r="GE110" i="5"/>
  <c r="GD110" i="5"/>
  <c r="CN110" i="5"/>
  <c r="CR110" i="5" s="1"/>
  <c r="CM110" i="5"/>
  <c r="BU110" i="5"/>
  <c r="BY110" i="5" s="1"/>
  <c r="BT110" i="5"/>
  <c r="P110" i="5"/>
  <c r="O110" i="5"/>
  <c r="GE109" i="5"/>
  <c r="GD109" i="5"/>
  <c r="CN109" i="5"/>
  <c r="CM109" i="5"/>
  <c r="BU109" i="5"/>
  <c r="BT109" i="5"/>
  <c r="AI109" i="5"/>
  <c r="AH109" i="5"/>
  <c r="P109" i="5"/>
  <c r="O109" i="5"/>
  <c r="GE108" i="5"/>
  <c r="GD108" i="5"/>
  <c r="CN108" i="5"/>
  <c r="CM108" i="5"/>
  <c r="BU108" i="5"/>
  <c r="BT108" i="5"/>
  <c r="BB108" i="5"/>
  <c r="BA108" i="5"/>
  <c r="AI108" i="5"/>
  <c r="AM108" i="5" s="1"/>
  <c r="AH108" i="5"/>
  <c r="P108" i="5"/>
  <c r="O108" i="5"/>
  <c r="GE107" i="5"/>
  <c r="GD107" i="5"/>
  <c r="CN107" i="5"/>
  <c r="CM107" i="5"/>
  <c r="BY107" i="5"/>
  <c r="BU107" i="5"/>
  <c r="BT107" i="5"/>
  <c r="BB107" i="5"/>
  <c r="BF107" i="5" s="1"/>
  <c r="BA107" i="5"/>
  <c r="AI107" i="5"/>
  <c r="AH107" i="5"/>
  <c r="P107" i="5"/>
  <c r="O107" i="5"/>
  <c r="GE106" i="5"/>
  <c r="GD106" i="5"/>
  <c r="CR106" i="5"/>
  <c r="CN106" i="5"/>
  <c r="CM106" i="5"/>
  <c r="BU106" i="5"/>
  <c r="BY106" i="5" s="1"/>
  <c r="BT106" i="5"/>
  <c r="BB106" i="5"/>
  <c r="BA106" i="5"/>
  <c r="AI106" i="5"/>
  <c r="AH106" i="5"/>
  <c r="P106" i="5"/>
  <c r="O106" i="5"/>
  <c r="GE105" i="5"/>
  <c r="GD105" i="5"/>
  <c r="GI105" i="5" s="1"/>
  <c r="CN105" i="5"/>
  <c r="CR105" i="5" s="1"/>
  <c r="CM105" i="5"/>
  <c r="BU105" i="5"/>
  <c r="BT105" i="5"/>
  <c r="BB105" i="5"/>
  <c r="BF105" i="5" s="1"/>
  <c r="BA105" i="5"/>
  <c r="AM105" i="5"/>
  <c r="AI105" i="5"/>
  <c r="AH105" i="5"/>
  <c r="P105" i="5"/>
  <c r="O105" i="5"/>
  <c r="GE104" i="5"/>
  <c r="GD104" i="5"/>
  <c r="CN104" i="5"/>
  <c r="CR104" i="5" s="1"/>
  <c r="CM104" i="5"/>
  <c r="BU104" i="5"/>
  <c r="BT104" i="5"/>
  <c r="BB104" i="5"/>
  <c r="BA104" i="5"/>
  <c r="AI104" i="5"/>
  <c r="AH104" i="5"/>
  <c r="AM104" i="5" s="1"/>
  <c r="P104" i="5"/>
  <c r="O104" i="5"/>
  <c r="HO103" i="5"/>
  <c r="HN103" i="5"/>
  <c r="HS103" i="5" s="1"/>
  <c r="GE103" i="5"/>
  <c r="GI103" i="5" s="1"/>
  <c r="GD103" i="5"/>
  <c r="CN103" i="5"/>
  <c r="CM103" i="5"/>
  <c r="BU103" i="5"/>
  <c r="BY103" i="5" s="1"/>
  <c r="BT103" i="5"/>
  <c r="BB103" i="5"/>
  <c r="BF103" i="5" s="1"/>
  <c r="BA103" i="5"/>
  <c r="AI103" i="5"/>
  <c r="AH103" i="5"/>
  <c r="P103" i="5"/>
  <c r="O103" i="5"/>
  <c r="HO102" i="5"/>
  <c r="HN102" i="5"/>
  <c r="HS102" i="5" s="1"/>
  <c r="GW102" i="5"/>
  <c r="GV102" i="5"/>
  <c r="GE102" i="5"/>
  <c r="GD102" i="5"/>
  <c r="CR102" i="5"/>
  <c r="CN102" i="5"/>
  <c r="CM102" i="5"/>
  <c r="BU102" i="5"/>
  <c r="BT102" i="5"/>
  <c r="BB102" i="5"/>
  <c r="BA102" i="5"/>
  <c r="AI102" i="5"/>
  <c r="AM102" i="5" s="1"/>
  <c r="AH102" i="5"/>
  <c r="P102" i="5"/>
  <c r="O102" i="5"/>
  <c r="HO101" i="5"/>
  <c r="HN101" i="5"/>
  <c r="HA101" i="5"/>
  <c r="GW101" i="5"/>
  <c r="GV101" i="5"/>
  <c r="GE101" i="5"/>
  <c r="GD101" i="5"/>
  <c r="GI101" i="5" s="1"/>
  <c r="CN101" i="5"/>
  <c r="CM101" i="5"/>
  <c r="BY101" i="5"/>
  <c r="BU101" i="5"/>
  <c r="BT101" i="5"/>
  <c r="BB101" i="5"/>
  <c r="BA101" i="5"/>
  <c r="AI101" i="5"/>
  <c r="AH101" i="5"/>
  <c r="P101" i="5"/>
  <c r="O101" i="5"/>
  <c r="HO100" i="5"/>
  <c r="HN100" i="5"/>
  <c r="GW100" i="5"/>
  <c r="GV100" i="5"/>
  <c r="HA100" i="5" s="1"/>
  <c r="GE100" i="5"/>
  <c r="GD100" i="5"/>
  <c r="GI100" i="5" s="1"/>
  <c r="CN100" i="5"/>
  <c r="CR100" i="5" s="1"/>
  <c r="CM100" i="5"/>
  <c r="BU100" i="5"/>
  <c r="BY100" i="5" s="1"/>
  <c r="BT100" i="5"/>
  <c r="BF100" i="5"/>
  <c r="BB100" i="5"/>
  <c r="BA100" i="5"/>
  <c r="AI100" i="5"/>
  <c r="AH100" i="5"/>
  <c r="P100" i="5"/>
  <c r="O100" i="5"/>
  <c r="HO99" i="5"/>
  <c r="HN99" i="5"/>
  <c r="GW99" i="5"/>
  <c r="GV99" i="5"/>
  <c r="GE99" i="5"/>
  <c r="GD99" i="5"/>
  <c r="CN99" i="5"/>
  <c r="CR99" i="5" s="1"/>
  <c r="CM99" i="5"/>
  <c r="BU99" i="5"/>
  <c r="BT99" i="5"/>
  <c r="BF99" i="5"/>
  <c r="BB99" i="5"/>
  <c r="BA99" i="5"/>
  <c r="AI99" i="5"/>
  <c r="AM99" i="5" s="1"/>
  <c r="AH99" i="5"/>
  <c r="P99" i="5"/>
  <c r="O99" i="5"/>
  <c r="HO98" i="5"/>
  <c r="HN98" i="5"/>
  <c r="HA98" i="5"/>
  <c r="GW98" i="5"/>
  <c r="GV98" i="5"/>
  <c r="GE98" i="5"/>
  <c r="GI98" i="5" s="1"/>
  <c r="GD98" i="5"/>
  <c r="CN98" i="5"/>
  <c r="CM98" i="5"/>
  <c r="BY98" i="5"/>
  <c r="BU98" i="5"/>
  <c r="BT98" i="5"/>
  <c r="BB98" i="5"/>
  <c r="BA98" i="5"/>
  <c r="AI98" i="5"/>
  <c r="AH98" i="5"/>
  <c r="P98" i="5"/>
  <c r="O98" i="5"/>
  <c r="HO97" i="5"/>
  <c r="HN97" i="5"/>
  <c r="GW97" i="5"/>
  <c r="GV97" i="5"/>
  <c r="GE97" i="5"/>
  <c r="GD97" i="5"/>
  <c r="CN97" i="5"/>
  <c r="CR97" i="5" s="1"/>
  <c r="CM97" i="5"/>
  <c r="BU97" i="5"/>
  <c r="BT97" i="5"/>
  <c r="BB97" i="5"/>
  <c r="BA97" i="5"/>
  <c r="BF97" i="5" s="1"/>
  <c r="AI97" i="5"/>
  <c r="AM97" i="5" s="1"/>
  <c r="AH97" i="5"/>
  <c r="P97" i="5"/>
  <c r="O97" i="5"/>
  <c r="HS96" i="5"/>
  <c r="HO96" i="5"/>
  <c r="HN96" i="5"/>
  <c r="GW96" i="5"/>
  <c r="GV96" i="5"/>
  <c r="GE96" i="5"/>
  <c r="GD96" i="5"/>
  <c r="CN96" i="5"/>
  <c r="CM96" i="5"/>
  <c r="BU96" i="5"/>
  <c r="BT96" i="5"/>
  <c r="BB96" i="5"/>
  <c r="BA96" i="5"/>
  <c r="AI96" i="5"/>
  <c r="AM96" i="5" s="1"/>
  <c r="AH96" i="5"/>
  <c r="P96" i="5"/>
  <c r="O96" i="5"/>
  <c r="HO95" i="5"/>
  <c r="HN95" i="5"/>
  <c r="GW95" i="5"/>
  <c r="GV95" i="5"/>
  <c r="GE95" i="5"/>
  <c r="GD95" i="5"/>
  <c r="GI95" i="5" s="1"/>
  <c r="CN95" i="5"/>
  <c r="CM95" i="5"/>
  <c r="BU95" i="5"/>
  <c r="BT95" i="5"/>
  <c r="BB95" i="5"/>
  <c r="BF95" i="5" s="1"/>
  <c r="BA95" i="5"/>
  <c r="AI95" i="5"/>
  <c r="AH95" i="5"/>
  <c r="P95" i="5"/>
  <c r="O95" i="5"/>
  <c r="HO94" i="5"/>
  <c r="HN94" i="5"/>
  <c r="GW94" i="5"/>
  <c r="HA94" i="5" s="1"/>
  <c r="GV94" i="5"/>
  <c r="GE94" i="5"/>
  <c r="GD94" i="5"/>
  <c r="CN94" i="5"/>
  <c r="CM94" i="5"/>
  <c r="CR94" i="5" s="1"/>
  <c r="BU94" i="5"/>
  <c r="BY94" i="5" s="1"/>
  <c r="BT94" i="5"/>
  <c r="BB94" i="5"/>
  <c r="BF94" i="5" s="1"/>
  <c r="BA94" i="5"/>
  <c r="AI94" i="5"/>
  <c r="AH94" i="5"/>
  <c r="AM94" i="5" s="1"/>
  <c r="P94" i="5"/>
  <c r="O94" i="5"/>
  <c r="HO93" i="5"/>
  <c r="HN93" i="5"/>
  <c r="GW93" i="5"/>
  <c r="GV93" i="5"/>
  <c r="HA93" i="5" s="1"/>
  <c r="GE93" i="5"/>
  <c r="GD93" i="5"/>
  <c r="GI93" i="5" s="1"/>
  <c r="CN93" i="5"/>
  <c r="CM93" i="5"/>
  <c r="BU93" i="5"/>
  <c r="BT93" i="5"/>
  <c r="BY93" i="5" s="1"/>
  <c r="BB93" i="5"/>
  <c r="BA93" i="5"/>
  <c r="AI93" i="5"/>
  <c r="AH93" i="5"/>
  <c r="P93" i="5"/>
  <c r="O93" i="5"/>
  <c r="HO92" i="5"/>
  <c r="HN92" i="5"/>
  <c r="HS92" i="5" s="1"/>
  <c r="GW92" i="5"/>
  <c r="GV92" i="5"/>
  <c r="GE92" i="5"/>
  <c r="GI92" i="5" s="1"/>
  <c r="GD92" i="5"/>
  <c r="CN92" i="5"/>
  <c r="CM92" i="5"/>
  <c r="BU92" i="5"/>
  <c r="BT92" i="5"/>
  <c r="BB92" i="5"/>
  <c r="BA92" i="5"/>
  <c r="AI92" i="5"/>
  <c r="AM92" i="5" s="1"/>
  <c r="AH92" i="5"/>
  <c r="P92" i="5"/>
  <c r="O92" i="5"/>
  <c r="HO91" i="5"/>
  <c r="HN91" i="5"/>
  <c r="HS91" i="5" s="1"/>
  <c r="GW91" i="5"/>
  <c r="HA91" i="5" s="1"/>
  <c r="GV91" i="5"/>
  <c r="GE91" i="5"/>
  <c r="GD91" i="5"/>
  <c r="CN91" i="5"/>
  <c r="CM91" i="5"/>
  <c r="BU91" i="5"/>
  <c r="BY91" i="5" s="1"/>
  <c r="BT91" i="5"/>
  <c r="BB91" i="5"/>
  <c r="BA91" i="5"/>
  <c r="AI91" i="5"/>
  <c r="AH91" i="5"/>
  <c r="P91" i="5"/>
  <c r="O91" i="5"/>
  <c r="HO90" i="5"/>
  <c r="HN90" i="5"/>
  <c r="GW90" i="5"/>
  <c r="GV90" i="5"/>
  <c r="GE90" i="5"/>
  <c r="GD90" i="5"/>
  <c r="CN90" i="5"/>
  <c r="CM90" i="5"/>
  <c r="BY90" i="5"/>
  <c r="BU90" i="5"/>
  <c r="BT90" i="5"/>
  <c r="BB90" i="5"/>
  <c r="BF90" i="5" s="1"/>
  <c r="BA90" i="5"/>
  <c r="AI90" i="5"/>
  <c r="AH90" i="5"/>
  <c r="AM90" i="5" s="1"/>
  <c r="P90" i="5"/>
  <c r="O90" i="5"/>
  <c r="HO89" i="5"/>
  <c r="HN89" i="5"/>
  <c r="HS89" i="5" s="1"/>
  <c r="GW89" i="5"/>
  <c r="GV89" i="5"/>
  <c r="GE89" i="5"/>
  <c r="GD89" i="5"/>
  <c r="DG89" i="5"/>
  <c r="DF89" i="5"/>
  <c r="DK89" i="5" s="1"/>
  <c r="CN89" i="5"/>
  <c r="CM89" i="5"/>
  <c r="BU89" i="5"/>
  <c r="BY89" i="5" s="1"/>
  <c r="BT89" i="5"/>
  <c r="BB89" i="5"/>
  <c r="BA89" i="5"/>
  <c r="AI89" i="5"/>
  <c r="AH89" i="5"/>
  <c r="P89" i="5"/>
  <c r="O89" i="5"/>
  <c r="HO88" i="5"/>
  <c r="HN88" i="5"/>
  <c r="GW88" i="5"/>
  <c r="GV88" i="5"/>
  <c r="GE88" i="5"/>
  <c r="GD88" i="5"/>
  <c r="DG88" i="5"/>
  <c r="DF88" i="5"/>
  <c r="CN88" i="5"/>
  <c r="CM88" i="5"/>
  <c r="BU88" i="5"/>
  <c r="BT88" i="5"/>
  <c r="BY88" i="5" s="1"/>
  <c r="BB88" i="5"/>
  <c r="BF88" i="5" s="1"/>
  <c r="BA88" i="5"/>
  <c r="AI88" i="5"/>
  <c r="AH88" i="5"/>
  <c r="P88" i="5"/>
  <c r="O88" i="5"/>
  <c r="IG87" i="5"/>
  <c r="IF87" i="5"/>
  <c r="HO87" i="5"/>
  <c r="HN87" i="5"/>
  <c r="GW87" i="5"/>
  <c r="GV87" i="5"/>
  <c r="GE87" i="5"/>
  <c r="GD87" i="5"/>
  <c r="GI87" i="5" s="1"/>
  <c r="DG87" i="5"/>
  <c r="DF87" i="5"/>
  <c r="CN87" i="5"/>
  <c r="CM87" i="5"/>
  <c r="BU87" i="5"/>
  <c r="BT87" i="5"/>
  <c r="BB87" i="5"/>
  <c r="BA87" i="5"/>
  <c r="AI87" i="5"/>
  <c r="AH87" i="5"/>
  <c r="P87" i="5"/>
  <c r="O87" i="5"/>
  <c r="IG86" i="5"/>
  <c r="IF86" i="5"/>
  <c r="HO86" i="5"/>
  <c r="HN86" i="5"/>
  <c r="GW86" i="5"/>
  <c r="HA86" i="5" s="1"/>
  <c r="GV86" i="5"/>
  <c r="GI86" i="5"/>
  <c r="GE86" i="5"/>
  <c r="GD86" i="5"/>
  <c r="DG86" i="5"/>
  <c r="DF86" i="5"/>
  <c r="CN86" i="5"/>
  <c r="CR86" i="5" s="1"/>
  <c r="CM86" i="5"/>
  <c r="BY86" i="5"/>
  <c r="BU86" i="5"/>
  <c r="BT86" i="5"/>
  <c r="BB86" i="5"/>
  <c r="BA86" i="5"/>
  <c r="AI86" i="5"/>
  <c r="AM86" i="5" s="1"/>
  <c r="AH86" i="5"/>
  <c r="P86" i="5"/>
  <c r="O86" i="5"/>
  <c r="IG85" i="5"/>
  <c r="IF85" i="5"/>
  <c r="HO85" i="5"/>
  <c r="HN85" i="5"/>
  <c r="GW85" i="5"/>
  <c r="GV85" i="5"/>
  <c r="GE85" i="5"/>
  <c r="GD85" i="5"/>
  <c r="DG85" i="5"/>
  <c r="DF85" i="5"/>
  <c r="DK85" i="5" s="1"/>
  <c r="CN85" i="5"/>
  <c r="CR85" i="5" s="1"/>
  <c r="CM85" i="5"/>
  <c r="BU85" i="5"/>
  <c r="BT85" i="5"/>
  <c r="BB85" i="5"/>
  <c r="BA85" i="5"/>
  <c r="AI85" i="5"/>
  <c r="AH85" i="5"/>
  <c r="P85" i="5"/>
  <c r="O85" i="5"/>
  <c r="IG84" i="5"/>
  <c r="IF84" i="5"/>
  <c r="HO84" i="5"/>
  <c r="HN84" i="5"/>
  <c r="HS84" i="5" s="1"/>
  <c r="GW84" i="5"/>
  <c r="GV84" i="5"/>
  <c r="GE84" i="5"/>
  <c r="GD84" i="5"/>
  <c r="DZ84" i="5"/>
  <c r="DY84" i="5"/>
  <c r="ED84" i="5" s="1"/>
  <c r="DG84" i="5"/>
  <c r="DF84" i="5"/>
  <c r="CN84" i="5"/>
  <c r="CM84" i="5"/>
  <c r="BU84" i="5"/>
  <c r="BT84" i="5"/>
  <c r="BB84" i="5"/>
  <c r="BA84" i="5"/>
  <c r="AI84" i="5"/>
  <c r="AM84" i="5" s="1"/>
  <c r="AH84" i="5"/>
  <c r="P84" i="5"/>
  <c r="O84" i="5"/>
  <c r="IG83" i="5"/>
  <c r="IF83" i="5"/>
  <c r="HO83" i="5"/>
  <c r="HN83" i="5"/>
  <c r="HS83" i="5" s="1"/>
  <c r="GW83" i="5"/>
  <c r="HA83" i="5" s="1"/>
  <c r="GV83" i="5"/>
  <c r="GE83" i="5"/>
  <c r="GI83" i="5" s="1"/>
  <c r="GD83" i="5"/>
  <c r="DZ83" i="5"/>
  <c r="DY83" i="5"/>
  <c r="DG83" i="5"/>
  <c r="DF83" i="5"/>
  <c r="DK83" i="5" s="1"/>
  <c r="CN83" i="5"/>
  <c r="CR83" i="5" s="1"/>
  <c r="CM83" i="5"/>
  <c r="BU83" i="5"/>
  <c r="BY83" i="5" s="1"/>
  <c r="BT83" i="5"/>
  <c r="BB83" i="5"/>
  <c r="BA83" i="5"/>
  <c r="AI83" i="5"/>
  <c r="AH83" i="5"/>
  <c r="P83" i="5"/>
  <c r="O83" i="5"/>
  <c r="IG82" i="5"/>
  <c r="IF82" i="5"/>
  <c r="HO82" i="5"/>
  <c r="HN82" i="5"/>
  <c r="GW82" i="5"/>
  <c r="GV82" i="5"/>
  <c r="GE82" i="5"/>
  <c r="GD82" i="5"/>
  <c r="GI82" i="5" s="1"/>
  <c r="DZ82" i="5"/>
  <c r="DY82" i="5"/>
  <c r="ED82" i="5" s="1"/>
  <c r="DG82" i="5"/>
  <c r="DF82" i="5"/>
  <c r="CN82" i="5"/>
  <c r="CM82" i="5"/>
  <c r="BU82" i="5"/>
  <c r="BT82" i="5"/>
  <c r="BB82" i="5"/>
  <c r="BA82" i="5"/>
  <c r="AI82" i="5"/>
  <c r="AM82" i="5" s="1"/>
  <c r="AH82" i="5"/>
  <c r="P82" i="5"/>
  <c r="O82" i="5"/>
  <c r="IG81" i="5"/>
  <c r="IF81" i="5"/>
  <c r="HO81" i="5"/>
  <c r="HN81" i="5"/>
  <c r="HA81" i="5"/>
  <c r="GW81" i="5"/>
  <c r="GV81" i="5"/>
  <c r="GE81" i="5"/>
  <c r="GD81" i="5"/>
  <c r="GI81" i="5" s="1"/>
  <c r="DZ81" i="5"/>
  <c r="DY81" i="5"/>
  <c r="DK81" i="5"/>
  <c r="DG81" i="5"/>
  <c r="DF81" i="5"/>
  <c r="CN81" i="5"/>
  <c r="CR81" i="5" s="1"/>
  <c r="CM81" i="5"/>
  <c r="BY81" i="5"/>
  <c r="BU81" i="5"/>
  <c r="BT81" i="5"/>
  <c r="BB81" i="5"/>
  <c r="BF81" i="5" s="1"/>
  <c r="BA81" i="5"/>
  <c r="AI81" i="5"/>
  <c r="AH81" i="5"/>
  <c r="P81" i="5"/>
  <c r="O81" i="5"/>
  <c r="IG80" i="5"/>
  <c r="IF80" i="5"/>
  <c r="HO80" i="5"/>
  <c r="HN80" i="5"/>
  <c r="GW80" i="5"/>
  <c r="GV80" i="5"/>
  <c r="GE80" i="5"/>
  <c r="GD80" i="5"/>
  <c r="ED80" i="5"/>
  <c r="DZ80" i="5"/>
  <c r="DY80" i="5"/>
  <c r="DG80" i="5"/>
  <c r="DF80" i="5"/>
  <c r="CN80" i="5"/>
  <c r="CM80" i="5"/>
  <c r="BU80" i="5"/>
  <c r="BY80" i="5" s="1"/>
  <c r="BT80" i="5"/>
  <c r="BB80" i="5"/>
  <c r="BA80" i="5"/>
  <c r="AI80" i="5"/>
  <c r="AH80" i="5"/>
  <c r="AM80" i="5" s="1"/>
  <c r="P80" i="5"/>
  <c r="O80" i="5"/>
  <c r="IG79" i="5"/>
  <c r="IF79" i="5"/>
  <c r="HO79" i="5"/>
  <c r="HN79" i="5"/>
  <c r="GW79" i="5"/>
  <c r="HA79" i="5" s="1"/>
  <c r="GV79" i="5"/>
  <c r="GI79" i="5"/>
  <c r="GE79" i="5"/>
  <c r="GD79" i="5"/>
  <c r="DZ79" i="5"/>
  <c r="DY79" i="5"/>
  <c r="DG79" i="5"/>
  <c r="DK79" i="5" s="1"/>
  <c r="DF79" i="5"/>
  <c r="CN79" i="5"/>
  <c r="CM79" i="5"/>
  <c r="BU79" i="5"/>
  <c r="BT79" i="5"/>
  <c r="BB79" i="5"/>
  <c r="BA79" i="5"/>
  <c r="BF79" i="5" s="1"/>
  <c r="AI79" i="5"/>
  <c r="AH79" i="5"/>
  <c r="P79" i="5"/>
  <c r="O79" i="5"/>
  <c r="IG78" i="5"/>
  <c r="IF78" i="5"/>
  <c r="HO78" i="5"/>
  <c r="HN78" i="5"/>
  <c r="GW78" i="5"/>
  <c r="GV78" i="5"/>
  <c r="GE78" i="5"/>
  <c r="GD78" i="5"/>
  <c r="DZ78" i="5"/>
  <c r="DY78" i="5"/>
  <c r="DG78" i="5"/>
  <c r="DF78" i="5"/>
  <c r="CN78" i="5"/>
  <c r="CM78" i="5"/>
  <c r="BU78" i="5"/>
  <c r="BY78" i="5" s="1"/>
  <c r="BT78" i="5"/>
  <c r="BB78" i="5"/>
  <c r="BF78" i="5" s="1"/>
  <c r="BA78" i="5"/>
  <c r="AI78" i="5"/>
  <c r="AH78" i="5"/>
  <c r="AM78" i="5" s="1"/>
  <c r="P78" i="5"/>
  <c r="O78" i="5"/>
  <c r="IG77" i="5"/>
  <c r="IF77" i="5"/>
  <c r="HO77" i="5"/>
  <c r="HS77" i="5" s="1"/>
  <c r="HN77" i="5"/>
  <c r="HA77" i="5"/>
  <c r="GW77" i="5"/>
  <c r="GV77" i="5"/>
  <c r="GE77" i="5"/>
  <c r="GD77" i="5"/>
  <c r="GI77" i="5" s="1"/>
  <c r="DZ77" i="5"/>
  <c r="DY77" i="5"/>
  <c r="DK77" i="5"/>
  <c r="DG77" i="5"/>
  <c r="DF77" i="5"/>
  <c r="CN77" i="5"/>
  <c r="CM77" i="5"/>
  <c r="BU77" i="5"/>
  <c r="BT77" i="5"/>
  <c r="BB77" i="5"/>
  <c r="BA77" i="5"/>
  <c r="AI77" i="5"/>
  <c r="AH77" i="5"/>
  <c r="P77" i="5"/>
  <c r="O77" i="5"/>
  <c r="IG76" i="5"/>
  <c r="IF76" i="5"/>
  <c r="HO76" i="5"/>
  <c r="HS76" i="5" s="1"/>
  <c r="HN76" i="5"/>
  <c r="GW76" i="5"/>
  <c r="GV76" i="5"/>
  <c r="GE76" i="5"/>
  <c r="GD76" i="5"/>
  <c r="GI76" i="5" s="1"/>
  <c r="DZ76" i="5"/>
  <c r="DY76" i="5"/>
  <c r="DG76" i="5"/>
  <c r="DF76" i="5"/>
  <c r="CN76" i="5"/>
  <c r="CR76" i="5" s="1"/>
  <c r="CM76" i="5"/>
  <c r="BU76" i="5"/>
  <c r="BT76" i="5"/>
  <c r="BY76" i="5" s="1"/>
  <c r="BB76" i="5"/>
  <c r="BA76" i="5"/>
  <c r="AI76" i="5"/>
  <c r="AM76" i="5" s="1"/>
  <c r="AH76" i="5"/>
  <c r="P76" i="5"/>
  <c r="O76" i="5"/>
  <c r="IG75" i="5"/>
  <c r="IF75" i="5"/>
  <c r="HO75" i="5"/>
  <c r="HN75" i="5"/>
  <c r="GW75" i="5"/>
  <c r="GV75" i="5"/>
  <c r="HA75" i="5" s="1"/>
  <c r="GE75" i="5"/>
  <c r="GD75" i="5"/>
  <c r="DZ75" i="5"/>
  <c r="DY75" i="5"/>
  <c r="DG75" i="5"/>
  <c r="DK75" i="5" s="1"/>
  <c r="DF75" i="5"/>
  <c r="CN75" i="5"/>
  <c r="CM75" i="5"/>
  <c r="BU75" i="5"/>
  <c r="BY75" i="5" s="1"/>
  <c r="BT75" i="5"/>
  <c r="BB75" i="5"/>
  <c r="BA75" i="5"/>
  <c r="AI75" i="5"/>
  <c r="AM75" i="5" s="1"/>
  <c r="AH75" i="5"/>
  <c r="P75" i="5"/>
  <c r="O75" i="5"/>
  <c r="IG74" i="5"/>
  <c r="IF74" i="5"/>
  <c r="HO74" i="5"/>
  <c r="HN74" i="5"/>
  <c r="HS74" i="5" s="1"/>
  <c r="GW74" i="5"/>
  <c r="GV74" i="5"/>
  <c r="GE74" i="5"/>
  <c r="GD74" i="5"/>
  <c r="DZ74" i="5"/>
  <c r="DY74" i="5"/>
  <c r="DG74" i="5"/>
  <c r="DF74" i="5"/>
  <c r="CN74" i="5"/>
  <c r="CM74" i="5"/>
  <c r="BU74" i="5"/>
  <c r="BY74" i="5" s="1"/>
  <c r="BT74" i="5"/>
  <c r="BB74" i="5"/>
  <c r="BA74" i="5"/>
  <c r="AI74" i="5"/>
  <c r="AH74" i="5"/>
  <c r="P74" i="5"/>
  <c r="O74" i="5"/>
  <c r="IG73" i="5"/>
  <c r="IF73" i="5"/>
  <c r="HO73" i="5"/>
  <c r="HN73" i="5"/>
  <c r="GW73" i="5"/>
  <c r="HA73" i="5" s="1"/>
  <c r="GV73" i="5"/>
  <c r="GE73" i="5"/>
  <c r="GD73" i="5"/>
  <c r="GI73" i="5" s="1"/>
  <c r="DZ73" i="5"/>
  <c r="DY73" i="5"/>
  <c r="ED73" i="5" s="1"/>
  <c r="DG73" i="5"/>
  <c r="DK73" i="5" s="1"/>
  <c r="DF73" i="5"/>
  <c r="CN73" i="5"/>
  <c r="CM73" i="5"/>
  <c r="BU73" i="5"/>
  <c r="BT73" i="5"/>
  <c r="BB73" i="5"/>
  <c r="BF73" i="5" s="1"/>
  <c r="BA73" i="5"/>
  <c r="AI73" i="5"/>
  <c r="AH73" i="5"/>
  <c r="AM73" i="5" s="1"/>
  <c r="P73" i="5"/>
  <c r="O73" i="5"/>
  <c r="IG72" i="5"/>
  <c r="IF72" i="5"/>
  <c r="HO72" i="5"/>
  <c r="HN72" i="5"/>
  <c r="HS72" i="5" s="1"/>
  <c r="GW72" i="5"/>
  <c r="GV72" i="5"/>
  <c r="HA72" i="5" s="1"/>
  <c r="GE72" i="5"/>
  <c r="GD72" i="5"/>
  <c r="DZ72" i="5"/>
  <c r="DY72" i="5"/>
  <c r="DG72" i="5"/>
  <c r="DF72" i="5"/>
  <c r="CN72" i="5"/>
  <c r="CM72" i="5"/>
  <c r="BU72" i="5"/>
  <c r="BY72" i="5" s="1"/>
  <c r="BT72" i="5"/>
  <c r="BB72" i="5"/>
  <c r="BA72" i="5"/>
  <c r="AI72" i="5"/>
  <c r="AM72" i="5" s="1"/>
  <c r="AH72" i="5"/>
  <c r="P72" i="5"/>
  <c r="O72" i="5"/>
  <c r="IG71" i="5"/>
  <c r="IF71" i="5"/>
  <c r="HO71" i="5"/>
  <c r="HN71" i="5"/>
  <c r="GW71" i="5"/>
  <c r="GV71" i="5"/>
  <c r="GI71" i="5"/>
  <c r="GE71" i="5"/>
  <c r="GD71" i="5"/>
  <c r="DZ71" i="5"/>
  <c r="DY71" i="5"/>
  <c r="ED71" i="5" s="1"/>
  <c r="DG71" i="5"/>
  <c r="DF71" i="5"/>
  <c r="DK71" i="5" s="1"/>
  <c r="CN71" i="5"/>
  <c r="CR71" i="5" s="1"/>
  <c r="CM71" i="5"/>
  <c r="BU71" i="5"/>
  <c r="BT71" i="5"/>
  <c r="BB71" i="5"/>
  <c r="BF71" i="5" s="1"/>
  <c r="BA71" i="5"/>
  <c r="AM71" i="5"/>
  <c r="AI71" i="5"/>
  <c r="AH71" i="5"/>
  <c r="P71" i="5"/>
  <c r="O71" i="5"/>
  <c r="IG70" i="5"/>
  <c r="IF70" i="5"/>
  <c r="HO70" i="5"/>
  <c r="HN70" i="5"/>
  <c r="HS70" i="5" s="1"/>
  <c r="GW70" i="5"/>
  <c r="GV70" i="5"/>
  <c r="HA70" i="5" s="1"/>
  <c r="GE70" i="5"/>
  <c r="GD70" i="5"/>
  <c r="ES70" i="5"/>
  <c r="ER70" i="5"/>
  <c r="DZ70" i="5"/>
  <c r="DY70" i="5"/>
  <c r="DG70" i="5"/>
  <c r="DF70" i="5"/>
  <c r="CN70" i="5"/>
  <c r="CR70" i="5" s="1"/>
  <c r="CM70" i="5"/>
  <c r="BU70" i="5"/>
  <c r="BT70" i="5"/>
  <c r="BB70" i="5"/>
  <c r="BA70" i="5"/>
  <c r="AI70" i="5"/>
  <c r="AH70" i="5"/>
  <c r="P70" i="5"/>
  <c r="O70" i="5"/>
  <c r="IG69" i="5"/>
  <c r="IF69" i="5"/>
  <c r="HO69" i="5"/>
  <c r="HS69" i="5" s="1"/>
  <c r="HN69" i="5"/>
  <c r="GW69" i="5"/>
  <c r="GV69" i="5"/>
  <c r="GE69" i="5"/>
  <c r="GD69" i="5"/>
  <c r="FL69" i="5"/>
  <c r="FK69" i="5"/>
  <c r="FP69" i="5" s="1"/>
  <c r="ES69" i="5"/>
  <c r="EW69" i="5" s="1"/>
  <c r="ER69" i="5"/>
  <c r="DZ69" i="5"/>
  <c r="DY69" i="5"/>
  <c r="DG69" i="5"/>
  <c r="DK69" i="5" s="1"/>
  <c r="DF69" i="5"/>
  <c r="CN69" i="5"/>
  <c r="CM69" i="5"/>
  <c r="BU69" i="5"/>
  <c r="BT69" i="5"/>
  <c r="BB69" i="5"/>
  <c r="BA69" i="5"/>
  <c r="BF69" i="5" s="1"/>
  <c r="AI69" i="5"/>
  <c r="AH69" i="5"/>
  <c r="AM69" i="5" s="1"/>
  <c r="P69" i="5"/>
  <c r="O69" i="5"/>
  <c r="IG68" i="5"/>
  <c r="IF68" i="5"/>
  <c r="HO68" i="5"/>
  <c r="HN68" i="5"/>
  <c r="HS68" i="5" s="1"/>
  <c r="GW68" i="5"/>
  <c r="GV68" i="5"/>
  <c r="HA68" i="5" s="1"/>
  <c r="GE68" i="5"/>
  <c r="GD68" i="5"/>
  <c r="FL68" i="5"/>
  <c r="FP68" i="5" s="1"/>
  <c r="FK68" i="5"/>
  <c r="ES68" i="5"/>
  <c r="ER68" i="5"/>
  <c r="DZ68" i="5"/>
  <c r="DY68" i="5"/>
  <c r="ED68" i="5" s="1"/>
  <c r="DG68" i="5"/>
  <c r="DK68" i="5" s="1"/>
  <c r="DF68" i="5"/>
  <c r="CN68" i="5"/>
  <c r="CM68" i="5"/>
  <c r="BU68" i="5"/>
  <c r="BY68" i="5" s="1"/>
  <c r="BT68" i="5"/>
  <c r="BB68" i="5"/>
  <c r="BA68" i="5"/>
  <c r="AI68" i="5"/>
  <c r="AH68" i="5"/>
  <c r="P68" i="5"/>
  <c r="O68" i="5"/>
  <c r="IG67" i="5"/>
  <c r="IF67" i="5"/>
  <c r="HO67" i="5"/>
  <c r="HN67" i="5"/>
  <c r="GW67" i="5"/>
  <c r="GV67" i="5"/>
  <c r="GE67" i="5"/>
  <c r="GI67" i="5" s="1"/>
  <c r="GD67" i="5"/>
  <c r="FL67" i="5"/>
  <c r="FK67" i="5"/>
  <c r="FP67" i="5" s="1"/>
  <c r="ES67" i="5"/>
  <c r="ER67" i="5"/>
  <c r="DZ67" i="5"/>
  <c r="ED67" i="5" s="1"/>
  <c r="DY67" i="5"/>
  <c r="DG67" i="5"/>
  <c r="DF67" i="5"/>
  <c r="CR67" i="5"/>
  <c r="CN67" i="5"/>
  <c r="CM67" i="5"/>
  <c r="BU67" i="5"/>
  <c r="BY67" i="5" s="1"/>
  <c r="BT67" i="5"/>
  <c r="BB67" i="5"/>
  <c r="BA67" i="5"/>
  <c r="AI67" i="5"/>
  <c r="AM67" i="5" s="1"/>
  <c r="AH67" i="5"/>
  <c r="P67" i="5"/>
  <c r="O67" i="5"/>
  <c r="IG66" i="5"/>
  <c r="IF66" i="5"/>
  <c r="HO66" i="5"/>
  <c r="HN66" i="5"/>
  <c r="GW66" i="5"/>
  <c r="HA66" i="5" s="1"/>
  <c r="GV66" i="5"/>
  <c r="GE66" i="5"/>
  <c r="GD66" i="5"/>
  <c r="FL66" i="5"/>
  <c r="FK66" i="5"/>
  <c r="ES66" i="5"/>
  <c r="EW66" i="5" s="1"/>
  <c r="ER66" i="5"/>
  <c r="DZ66" i="5"/>
  <c r="ED66" i="5" s="1"/>
  <c r="DY66" i="5"/>
  <c r="DG66" i="5"/>
  <c r="DF66" i="5"/>
  <c r="CN66" i="5"/>
  <c r="CM66" i="5"/>
  <c r="CR66" i="5" s="1"/>
  <c r="BU66" i="5"/>
  <c r="BT66" i="5"/>
  <c r="BY66" i="5" s="1"/>
  <c r="BB66" i="5"/>
  <c r="BF66" i="5" s="1"/>
  <c r="BA66" i="5"/>
  <c r="AI66" i="5"/>
  <c r="AH66" i="5"/>
  <c r="AM66" i="5" s="1"/>
  <c r="P66" i="5"/>
  <c r="O66" i="5"/>
  <c r="IG65" i="5"/>
  <c r="IF65" i="5"/>
  <c r="HO65" i="5"/>
  <c r="HN65" i="5"/>
  <c r="GW65" i="5"/>
  <c r="GV65" i="5"/>
  <c r="GE65" i="5"/>
  <c r="GD65" i="5"/>
  <c r="GI65" i="5" s="1"/>
  <c r="FL65" i="5"/>
  <c r="FP65" i="5" s="1"/>
  <c r="FK65" i="5"/>
  <c r="ES65" i="5"/>
  <c r="ER65" i="5"/>
  <c r="EW65" i="5" s="1"/>
  <c r="DZ65" i="5"/>
  <c r="DY65" i="5"/>
  <c r="DG65" i="5"/>
  <c r="DK65" i="5" s="1"/>
  <c r="DF65" i="5"/>
  <c r="CN65" i="5"/>
  <c r="CM65" i="5"/>
  <c r="BU65" i="5"/>
  <c r="BT65" i="5"/>
  <c r="BB65" i="5"/>
  <c r="BF65" i="5" s="1"/>
  <c r="BA65" i="5"/>
  <c r="AI65" i="5"/>
  <c r="AH65" i="5"/>
  <c r="AM65" i="5" s="1"/>
  <c r="P65" i="5"/>
  <c r="O65" i="5"/>
  <c r="IG64" i="5"/>
  <c r="IF64" i="5"/>
  <c r="HO64" i="5"/>
  <c r="HN64" i="5"/>
  <c r="GW64" i="5"/>
  <c r="GV64" i="5"/>
  <c r="GE64" i="5"/>
  <c r="GD64" i="5"/>
  <c r="FL64" i="5"/>
  <c r="FK64" i="5"/>
  <c r="FP64" i="5" s="1"/>
  <c r="ES64" i="5"/>
  <c r="ER64" i="5"/>
  <c r="EW64" i="5" s="1"/>
  <c r="DZ64" i="5"/>
  <c r="ED64" i="5" s="1"/>
  <c r="DY64" i="5"/>
  <c r="DG64" i="5"/>
  <c r="DF64" i="5"/>
  <c r="DK64" i="5" s="1"/>
  <c r="CN64" i="5"/>
  <c r="CM64" i="5"/>
  <c r="BU64" i="5"/>
  <c r="BT64" i="5"/>
  <c r="BB64" i="5"/>
  <c r="BA64" i="5"/>
  <c r="AI64" i="5"/>
  <c r="AH64" i="5"/>
  <c r="P64" i="5"/>
  <c r="O64" i="5"/>
  <c r="IG63" i="5"/>
  <c r="IF63" i="5"/>
  <c r="HO63" i="5"/>
  <c r="HN63" i="5"/>
  <c r="HS63" i="5" s="1"/>
  <c r="GW63" i="5"/>
  <c r="GV63" i="5"/>
  <c r="GE63" i="5"/>
  <c r="GI63" i="5" s="1"/>
  <c r="GD63" i="5"/>
  <c r="FL63" i="5"/>
  <c r="FK63" i="5"/>
  <c r="ES63" i="5"/>
  <c r="EW63" i="5" s="1"/>
  <c r="ER63" i="5"/>
  <c r="DZ63" i="5"/>
  <c r="DY63" i="5"/>
  <c r="ED63" i="5" s="1"/>
  <c r="DG63" i="5"/>
  <c r="DK63" i="5" s="1"/>
  <c r="DF63" i="5"/>
  <c r="CN63" i="5"/>
  <c r="CM63" i="5"/>
  <c r="CR63" i="5" s="1"/>
  <c r="BU63" i="5"/>
  <c r="BY63" i="5" s="1"/>
  <c r="BT63" i="5"/>
  <c r="BB63" i="5"/>
  <c r="BA63" i="5"/>
  <c r="AI63" i="5"/>
  <c r="AH63" i="5"/>
  <c r="P63" i="5"/>
  <c r="O63" i="5"/>
  <c r="IG62" i="5"/>
  <c r="IF62" i="5"/>
  <c r="HO62" i="5"/>
  <c r="HN62" i="5"/>
  <c r="GW62" i="5"/>
  <c r="GV62" i="5"/>
  <c r="HA62" i="5" s="1"/>
  <c r="GE62" i="5"/>
  <c r="GD62" i="5"/>
  <c r="FL62" i="5"/>
  <c r="FK62" i="5"/>
  <c r="ES62" i="5"/>
  <c r="ER62" i="5"/>
  <c r="DZ62" i="5"/>
  <c r="DY62" i="5"/>
  <c r="DG62" i="5"/>
  <c r="DF62" i="5"/>
  <c r="CN62" i="5"/>
  <c r="CR62" i="5" s="1"/>
  <c r="CM62" i="5"/>
  <c r="BU62" i="5"/>
  <c r="BT62" i="5"/>
  <c r="BY62" i="5" s="1"/>
  <c r="BB62" i="5"/>
  <c r="BF62" i="5" s="1"/>
  <c r="BA62" i="5"/>
  <c r="AM62" i="5"/>
  <c r="AI62" i="5"/>
  <c r="AH62" i="5"/>
  <c r="P62" i="5"/>
  <c r="O62" i="5"/>
  <c r="IG61" i="5"/>
  <c r="IF61" i="5"/>
  <c r="HO61" i="5"/>
  <c r="HS61" i="5" s="1"/>
  <c r="HN61" i="5"/>
  <c r="GW61" i="5"/>
  <c r="GV61" i="5"/>
  <c r="HA61" i="5" s="1"/>
  <c r="GE61" i="5"/>
  <c r="GI61" i="5" s="1"/>
  <c r="GD61" i="5"/>
  <c r="FP61" i="5"/>
  <c r="FL61" i="5"/>
  <c r="FK61" i="5"/>
  <c r="ES61" i="5"/>
  <c r="ER61" i="5"/>
  <c r="EW61" i="5" s="1"/>
  <c r="DZ61" i="5"/>
  <c r="DY61" i="5"/>
  <c r="DG61" i="5"/>
  <c r="DF61" i="5"/>
  <c r="CN61" i="5"/>
  <c r="CM61" i="5"/>
  <c r="BU61" i="5"/>
  <c r="BT61" i="5"/>
  <c r="BB61" i="5"/>
  <c r="BF61" i="5" s="1"/>
  <c r="BA61" i="5"/>
  <c r="AI61" i="5"/>
  <c r="AH61" i="5"/>
  <c r="P61" i="5"/>
  <c r="O61" i="5"/>
  <c r="IG60" i="5"/>
  <c r="IF60" i="5"/>
  <c r="HS60" i="5"/>
  <c r="HO60" i="5"/>
  <c r="HN60" i="5"/>
  <c r="GW60" i="5"/>
  <c r="GV60" i="5"/>
  <c r="GE60" i="5"/>
  <c r="GD60" i="5"/>
  <c r="FL60" i="5"/>
  <c r="FP60" i="5" s="1"/>
  <c r="FK60" i="5"/>
  <c r="ES60" i="5"/>
  <c r="ER60" i="5"/>
  <c r="EW60" i="5" s="1"/>
  <c r="DZ60" i="5"/>
  <c r="ED60" i="5" s="1"/>
  <c r="DY60" i="5"/>
  <c r="DK60" i="5"/>
  <c r="DG60" i="5"/>
  <c r="DF60" i="5"/>
  <c r="CN60" i="5"/>
  <c r="CM60" i="5"/>
  <c r="BU60" i="5"/>
  <c r="BT60" i="5"/>
  <c r="BB60" i="5"/>
  <c r="BA60" i="5"/>
  <c r="AI60" i="5"/>
  <c r="AH60" i="5"/>
  <c r="P60" i="5"/>
  <c r="O60" i="5"/>
  <c r="IG59" i="5"/>
  <c r="IF59" i="5"/>
  <c r="HO59" i="5"/>
  <c r="HN59" i="5"/>
  <c r="GW59" i="5"/>
  <c r="GV59" i="5"/>
  <c r="GE59" i="5"/>
  <c r="GD59" i="5"/>
  <c r="FL59" i="5"/>
  <c r="FK59" i="5"/>
  <c r="ES59" i="5"/>
  <c r="ER59" i="5"/>
  <c r="DZ59" i="5"/>
  <c r="ED59" i="5" s="1"/>
  <c r="DY59" i="5"/>
  <c r="DG59" i="5"/>
  <c r="DF59" i="5"/>
  <c r="DK59" i="5" s="1"/>
  <c r="CN59" i="5"/>
  <c r="CR59" i="5" s="1"/>
  <c r="CM59" i="5"/>
  <c r="BU59" i="5"/>
  <c r="BT59" i="5"/>
  <c r="BY59" i="5" s="1"/>
  <c r="BB59" i="5"/>
  <c r="BA59" i="5"/>
  <c r="AI59" i="5"/>
  <c r="AH59" i="5"/>
  <c r="P59" i="5"/>
  <c r="O59" i="5"/>
  <c r="IG58" i="5"/>
  <c r="IF58" i="5"/>
  <c r="HO58" i="5"/>
  <c r="HN58" i="5"/>
  <c r="GW58" i="5"/>
  <c r="HA58" i="5" s="1"/>
  <c r="GV58" i="5"/>
  <c r="GE58" i="5"/>
  <c r="GD58" i="5"/>
  <c r="FL58" i="5"/>
  <c r="FK58" i="5"/>
  <c r="ES58" i="5"/>
  <c r="ER58" i="5"/>
  <c r="DZ58" i="5"/>
  <c r="DY58" i="5"/>
  <c r="DG58" i="5"/>
  <c r="DF58" i="5"/>
  <c r="CN58" i="5"/>
  <c r="CR58" i="5" s="1"/>
  <c r="CM58" i="5"/>
  <c r="BY58" i="5"/>
  <c r="BU58" i="5"/>
  <c r="BT58" i="5"/>
  <c r="BB58" i="5"/>
  <c r="BF58" i="5" s="1"/>
  <c r="BA58" i="5"/>
  <c r="AI58" i="5"/>
  <c r="AH58" i="5"/>
  <c r="AM58" i="5" s="1"/>
  <c r="P58" i="5"/>
  <c r="O58" i="5"/>
  <c r="IG57" i="5"/>
  <c r="IF57" i="5"/>
  <c r="HS57" i="5"/>
  <c r="HO57" i="5"/>
  <c r="HN57" i="5"/>
  <c r="GW57" i="5"/>
  <c r="GV57" i="5"/>
  <c r="HA57" i="5" s="1"/>
  <c r="GE57" i="5"/>
  <c r="GD57" i="5"/>
  <c r="GI57" i="5" s="1"/>
  <c r="FL57" i="5"/>
  <c r="FP57" i="5" s="1"/>
  <c r="FK57" i="5"/>
  <c r="ES57" i="5"/>
  <c r="ER57" i="5"/>
  <c r="EW57" i="5" s="1"/>
  <c r="DZ57" i="5"/>
  <c r="DY57" i="5"/>
  <c r="DG57" i="5"/>
  <c r="DF57" i="5"/>
  <c r="CN57" i="5"/>
  <c r="CM57" i="5"/>
  <c r="BU57" i="5"/>
  <c r="BT57" i="5"/>
  <c r="BF57" i="5"/>
  <c r="BB57" i="5"/>
  <c r="BA57" i="5"/>
  <c r="AI57" i="5"/>
  <c r="AM57" i="5" s="1"/>
  <c r="AH57" i="5"/>
  <c r="P57" i="5"/>
  <c r="O57" i="5"/>
  <c r="IG56" i="5"/>
  <c r="IF56" i="5"/>
  <c r="HS56" i="5"/>
  <c r="HO56" i="5"/>
  <c r="HN56" i="5"/>
  <c r="GW56" i="5"/>
  <c r="GV56" i="5"/>
  <c r="GE56" i="5"/>
  <c r="GD56" i="5"/>
  <c r="FL56" i="5"/>
  <c r="FK56" i="5"/>
  <c r="FP56" i="5" s="1"/>
  <c r="ES56" i="5"/>
  <c r="EW56" i="5" s="1"/>
  <c r="ER56" i="5"/>
  <c r="ED56" i="5"/>
  <c r="DZ56" i="5"/>
  <c r="DY56" i="5"/>
  <c r="DG56" i="5"/>
  <c r="DK56" i="5" s="1"/>
  <c r="DF56" i="5"/>
  <c r="CN56" i="5"/>
  <c r="CM56" i="5"/>
  <c r="BU56" i="5"/>
  <c r="BT56" i="5"/>
  <c r="BB56" i="5"/>
  <c r="BA56" i="5"/>
  <c r="AI56" i="5"/>
  <c r="AH56" i="5"/>
  <c r="P56" i="5"/>
  <c r="O56" i="5"/>
  <c r="IG55" i="5"/>
  <c r="IF55" i="5"/>
  <c r="HO55" i="5"/>
  <c r="HN55" i="5"/>
  <c r="GW55" i="5"/>
  <c r="GV55" i="5"/>
  <c r="GE55" i="5"/>
  <c r="GI55" i="5" s="1"/>
  <c r="GD55" i="5"/>
  <c r="FL55" i="5"/>
  <c r="FK55" i="5"/>
  <c r="FP55" i="5" s="1"/>
  <c r="ES55" i="5"/>
  <c r="ER55" i="5"/>
  <c r="DZ55" i="5"/>
  <c r="ED55" i="5" s="1"/>
  <c r="DY55" i="5"/>
  <c r="DK55" i="5"/>
  <c r="DG55" i="5"/>
  <c r="DF55" i="5"/>
  <c r="CN55" i="5"/>
  <c r="CR55" i="5" s="1"/>
  <c r="CM55" i="5"/>
  <c r="BU55" i="5"/>
  <c r="BT55" i="5"/>
  <c r="BY55" i="5" s="1"/>
  <c r="BB55" i="5"/>
  <c r="BA55" i="5"/>
  <c r="AI55" i="5"/>
  <c r="AH55" i="5"/>
  <c r="P55" i="5"/>
  <c r="O55" i="5"/>
  <c r="IG54" i="5"/>
  <c r="IF54" i="5"/>
  <c r="HO54" i="5"/>
  <c r="HN54" i="5"/>
  <c r="GW54" i="5"/>
  <c r="GV54" i="5"/>
  <c r="HA54" i="5" s="1"/>
  <c r="GE54" i="5"/>
  <c r="GD54" i="5"/>
  <c r="FL54" i="5"/>
  <c r="FK54" i="5"/>
  <c r="ES54" i="5"/>
  <c r="ER54" i="5"/>
  <c r="DZ54" i="5"/>
  <c r="DY54" i="5"/>
  <c r="DG54" i="5"/>
  <c r="DK54" i="5" s="1"/>
  <c r="DF54" i="5"/>
  <c r="CR54" i="5"/>
  <c r="CN54" i="5"/>
  <c r="CM54" i="5"/>
  <c r="BU54" i="5"/>
  <c r="BY54" i="5" s="1"/>
  <c r="BT54" i="5"/>
  <c r="BB54" i="5"/>
  <c r="BF54" i="5" s="1"/>
  <c r="BA54" i="5"/>
  <c r="AM54" i="5"/>
  <c r="AI54" i="5"/>
  <c r="AH54" i="5"/>
  <c r="P54" i="5"/>
  <c r="O54" i="5"/>
  <c r="IG53" i="5"/>
  <c r="IF53" i="5"/>
  <c r="HO53" i="5"/>
  <c r="HS53" i="5" s="1"/>
  <c r="HN53" i="5"/>
  <c r="GW53" i="5"/>
  <c r="GV53" i="5"/>
  <c r="HA53" i="5" s="1"/>
  <c r="GE53" i="5"/>
  <c r="GI53" i="5" s="1"/>
  <c r="GD53" i="5"/>
  <c r="FP53" i="5"/>
  <c r="FL53" i="5"/>
  <c r="FK53" i="5"/>
  <c r="ES53" i="5"/>
  <c r="EW53" i="5" s="1"/>
  <c r="ER53" i="5"/>
  <c r="DZ53" i="5"/>
  <c r="DY53" i="5"/>
  <c r="DG53" i="5"/>
  <c r="DF53" i="5"/>
  <c r="CN53" i="5"/>
  <c r="CM53" i="5"/>
  <c r="BU53" i="5"/>
  <c r="BT53" i="5"/>
  <c r="BF53" i="5"/>
  <c r="BB53" i="5"/>
  <c r="BA53" i="5"/>
  <c r="AI53" i="5"/>
  <c r="AM53" i="5" s="1"/>
  <c r="AH53" i="5"/>
  <c r="P53" i="5"/>
  <c r="O53" i="5"/>
  <c r="IG52" i="5"/>
  <c r="IF52" i="5"/>
  <c r="HO52" i="5"/>
  <c r="HN52" i="5"/>
  <c r="HS52" i="5" s="1"/>
  <c r="HA52" i="5"/>
  <c r="GW52" i="5"/>
  <c r="GV52" i="5"/>
  <c r="GE52" i="5"/>
  <c r="GD52" i="5"/>
  <c r="FL52" i="5"/>
  <c r="FP52" i="5" s="1"/>
  <c r="FK52" i="5"/>
  <c r="ES52" i="5"/>
  <c r="ER52" i="5"/>
  <c r="EW52" i="5" s="1"/>
  <c r="DZ52" i="5"/>
  <c r="ED52" i="5" s="1"/>
  <c r="DY52" i="5"/>
  <c r="DG52" i="5"/>
  <c r="DF52" i="5"/>
  <c r="DK52" i="5" s="1"/>
  <c r="CN52" i="5"/>
  <c r="CM52" i="5"/>
  <c r="BU52" i="5"/>
  <c r="BT52" i="5"/>
  <c r="BB52" i="5"/>
  <c r="BA52" i="5"/>
  <c r="AI52" i="5"/>
  <c r="AH52" i="5"/>
  <c r="P52" i="5"/>
  <c r="O52" i="5"/>
  <c r="IG51" i="5"/>
  <c r="IF51" i="5"/>
  <c r="HO51" i="5"/>
  <c r="HN51" i="5"/>
  <c r="GW51" i="5"/>
  <c r="GV51" i="5"/>
  <c r="GE51" i="5"/>
  <c r="GD51" i="5"/>
  <c r="FL51" i="5"/>
  <c r="FP51" i="5" s="1"/>
  <c r="FK51" i="5"/>
  <c r="ES51" i="5"/>
  <c r="EW51" i="5" s="1"/>
  <c r="ER51" i="5"/>
  <c r="DZ51" i="5"/>
  <c r="DY51" i="5"/>
  <c r="ED51" i="5" s="1"/>
  <c r="DG51" i="5"/>
  <c r="DK51" i="5" s="1"/>
  <c r="DF51" i="5"/>
  <c r="CN51" i="5"/>
  <c r="CM51" i="5"/>
  <c r="CR51" i="5" s="1"/>
  <c r="BU51" i="5"/>
  <c r="BY51" i="5" s="1"/>
  <c r="BT51" i="5"/>
  <c r="BB51" i="5"/>
  <c r="BA51" i="5"/>
  <c r="AI51" i="5"/>
  <c r="AH51" i="5"/>
  <c r="P51" i="5"/>
  <c r="O51" i="5"/>
  <c r="IG50" i="5"/>
  <c r="IF50" i="5"/>
  <c r="HO50" i="5"/>
  <c r="HN50" i="5"/>
  <c r="GW50" i="5"/>
  <c r="GV50" i="5"/>
  <c r="GE50" i="5"/>
  <c r="GD50" i="5"/>
  <c r="GI50" i="5" s="1"/>
  <c r="FL50" i="5"/>
  <c r="FP50" i="5" s="1"/>
  <c r="FK50" i="5"/>
  <c r="ES50" i="5"/>
  <c r="ER50" i="5"/>
  <c r="DZ50" i="5"/>
  <c r="DY50" i="5"/>
  <c r="DG50" i="5"/>
  <c r="DK50" i="5" s="1"/>
  <c r="DF50" i="5"/>
  <c r="CN50" i="5"/>
  <c r="CM50" i="5"/>
  <c r="CR50" i="5" s="1"/>
  <c r="BU50" i="5"/>
  <c r="BT50" i="5"/>
  <c r="BB50" i="5"/>
  <c r="BA50" i="5"/>
  <c r="AI50" i="5"/>
  <c r="AM50" i="5" s="1"/>
  <c r="AH50" i="5"/>
  <c r="P50" i="5"/>
  <c r="O50" i="5"/>
  <c r="IG49" i="5"/>
  <c r="IF49" i="5"/>
  <c r="HS49" i="5"/>
  <c r="HO49" i="5"/>
  <c r="HN49" i="5"/>
  <c r="GW49" i="5"/>
  <c r="GV49" i="5"/>
  <c r="GE49" i="5"/>
  <c r="GD49" i="5"/>
  <c r="FL49" i="5"/>
  <c r="FK49" i="5"/>
  <c r="ES49" i="5"/>
  <c r="EW49" i="5" s="1"/>
  <c r="ER49" i="5"/>
  <c r="DZ49" i="5"/>
  <c r="DY49" i="5"/>
  <c r="ED49" i="5" s="1"/>
  <c r="DG49" i="5"/>
  <c r="DF49" i="5"/>
  <c r="CN49" i="5"/>
  <c r="CM49" i="5"/>
  <c r="BU49" i="5"/>
  <c r="BT49" i="5"/>
  <c r="BF49" i="5"/>
  <c r="BB49" i="5"/>
  <c r="BA49" i="5"/>
  <c r="AI49" i="5"/>
  <c r="AH49" i="5"/>
  <c r="P49" i="5"/>
  <c r="O49" i="5"/>
  <c r="IG48" i="5"/>
  <c r="IF48" i="5"/>
  <c r="HO48" i="5"/>
  <c r="HN48" i="5"/>
  <c r="GW48" i="5"/>
  <c r="GV48" i="5"/>
  <c r="HA48" i="5" s="1"/>
  <c r="GE48" i="5"/>
  <c r="GD48" i="5"/>
  <c r="FL48" i="5"/>
  <c r="FP48" i="5" s="1"/>
  <c r="FK48" i="5"/>
  <c r="EW48" i="5"/>
  <c r="ES48" i="5"/>
  <c r="ER48" i="5"/>
  <c r="DZ48" i="5"/>
  <c r="DY48" i="5"/>
  <c r="DG48" i="5"/>
  <c r="DF48" i="5"/>
  <c r="DK48" i="5" s="1"/>
  <c r="CN48" i="5"/>
  <c r="CR48" i="5" s="1"/>
  <c r="CM48" i="5"/>
  <c r="BU48" i="5"/>
  <c r="BY48" i="5" s="1"/>
  <c r="BT48" i="5"/>
  <c r="BF48" i="5"/>
  <c r="BB48" i="5"/>
  <c r="BA48" i="5"/>
  <c r="AI48" i="5"/>
  <c r="AM48" i="5" s="1"/>
  <c r="AH48" i="5"/>
  <c r="P48" i="5"/>
  <c r="O48" i="5"/>
  <c r="IG47" i="5"/>
  <c r="IF47" i="5"/>
  <c r="HO47" i="5"/>
  <c r="HN47" i="5"/>
  <c r="HS47" i="5" s="1"/>
  <c r="GW47" i="5"/>
  <c r="GV47" i="5"/>
  <c r="GE47" i="5"/>
  <c r="GD47" i="5"/>
  <c r="GI47" i="5" s="1"/>
  <c r="FL47" i="5"/>
  <c r="FP47" i="5" s="1"/>
  <c r="FK47" i="5"/>
  <c r="ES47" i="5"/>
  <c r="ER47" i="5"/>
  <c r="EW47" i="5" s="1"/>
  <c r="DZ47" i="5"/>
  <c r="DY47" i="5"/>
  <c r="DG47" i="5"/>
  <c r="DK47" i="5" s="1"/>
  <c r="DF47" i="5"/>
  <c r="CN47" i="5"/>
  <c r="CM47" i="5"/>
  <c r="BU47" i="5"/>
  <c r="BT47" i="5"/>
  <c r="BB47" i="5"/>
  <c r="BA47" i="5"/>
  <c r="AI47" i="5"/>
  <c r="AH47" i="5"/>
  <c r="P47" i="5"/>
  <c r="O47" i="5"/>
  <c r="IG46" i="5"/>
  <c r="IF46" i="5"/>
  <c r="HO46" i="5"/>
  <c r="HN46" i="5"/>
  <c r="GW46" i="5"/>
  <c r="GV46" i="5"/>
  <c r="GE46" i="5"/>
  <c r="GD46" i="5"/>
  <c r="FP46" i="5"/>
  <c r="FL46" i="5"/>
  <c r="FK46" i="5"/>
  <c r="ES46" i="5"/>
  <c r="ER46" i="5"/>
  <c r="ED46" i="5"/>
  <c r="DZ46" i="5"/>
  <c r="DY46" i="5"/>
  <c r="DG46" i="5"/>
  <c r="DK46" i="5" s="1"/>
  <c r="DF46" i="5"/>
  <c r="CN46" i="5"/>
  <c r="CR46" i="5" s="1"/>
  <c r="CM46" i="5"/>
  <c r="BY46" i="5"/>
  <c r="BU46" i="5"/>
  <c r="BT46" i="5"/>
  <c r="BB46" i="5"/>
  <c r="BA46" i="5"/>
  <c r="AI46" i="5"/>
  <c r="AH46" i="5"/>
  <c r="P46" i="5"/>
  <c r="O46" i="5"/>
  <c r="IG45" i="5"/>
  <c r="IF45" i="5"/>
  <c r="HO45" i="5"/>
  <c r="HN45" i="5"/>
  <c r="GW45" i="5"/>
  <c r="GV45" i="5"/>
  <c r="GE45" i="5"/>
  <c r="GD45" i="5"/>
  <c r="FL45" i="5"/>
  <c r="FK45" i="5"/>
  <c r="ES45" i="5"/>
  <c r="ER45" i="5"/>
  <c r="DZ45" i="5"/>
  <c r="DY45" i="5"/>
  <c r="DK45" i="5"/>
  <c r="DG45" i="5"/>
  <c r="DF45" i="5"/>
  <c r="CN45" i="5"/>
  <c r="CM45" i="5"/>
  <c r="BY45" i="5"/>
  <c r="BU45" i="5"/>
  <c r="BT45" i="5"/>
  <c r="BB45" i="5"/>
  <c r="BF45" i="5" s="1"/>
  <c r="BA45" i="5"/>
  <c r="AI45" i="5"/>
  <c r="AH45" i="5"/>
  <c r="AM45" i="5" s="1"/>
  <c r="P45" i="5"/>
  <c r="O45" i="5"/>
  <c r="IG44" i="5"/>
  <c r="IF44" i="5"/>
  <c r="HO44" i="5"/>
  <c r="HN44" i="5"/>
  <c r="GW44" i="5"/>
  <c r="GV44" i="5"/>
  <c r="HA44" i="5" s="1"/>
  <c r="GE44" i="5"/>
  <c r="GD44" i="5"/>
  <c r="FL44" i="5"/>
  <c r="FK44" i="5"/>
  <c r="ES44" i="5"/>
  <c r="EW44" i="5" s="1"/>
  <c r="ER44" i="5"/>
  <c r="DZ44" i="5"/>
  <c r="DY44" i="5"/>
  <c r="DG44" i="5"/>
  <c r="DF44" i="5"/>
  <c r="CN44" i="5"/>
  <c r="CM44" i="5"/>
  <c r="CR44" i="5" s="1"/>
  <c r="BU44" i="5"/>
  <c r="BY44" i="5" s="1"/>
  <c r="BT44" i="5"/>
  <c r="BB44" i="5"/>
  <c r="BA44" i="5"/>
  <c r="AI44" i="5"/>
  <c r="AM44" i="5" s="1"/>
  <c r="AH44" i="5"/>
  <c r="P44" i="5"/>
  <c r="O44" i="5"/>
  <c r="IG43" i="5"/>
  <c r="IF43" i="5"/>
  <c r="HO43" i="5"/>
  <c r="HN43" i="5"/>
  <c r="HS43" i="5" s="1"/>
  <c r="GW43" i="5"/>
  <c r="GV43" i="5"/>
  <c r="HA43" i="5" s="1"/>
  <c r="GE43" i="5"/>
  <c r="GD43" i="5"/>
  <c r="FL43" i="5"/>
  <c r="FP43" i="5" s="1"/>
  <c r="FK43" i="5"/>
  <c r="EW43" i="5"/>
  <c r="ES43" i="5"/>
  <c r="ER43" i="5"/>
  <c r="DZ43" i="5"/>
  <c r="DY43" i="5"/>
  <c r="DG43" i="5"/>
  <c r="DK43" i="5" s="1"/>
  <c r="DF43" i="5"/>
  <c r="CN43" i="5"/>
  <c r="CM43" i="5"/>
  <c r="BU43" i="5"/>
  <c r="BT43" i="5"/>
  <c r="BB43" i="5"/>
  <c r="BA43" i="5"/>
  <c r="AI43" i="5"/>
  <c r="AH43" i="5"/>
  <c r="P43" i="5"/>
  <c r="O43" i="5"/>
  <c r="IG42" i="5"/>
  <c r="IF42" i="5"/>
  <c r="HO42" i="5"/>
  <c r="HN42" i="5"/>
  <c r="GW42" i="5"/>
  <c r="GV42" i="5"/>
  <c r="HA42" i="5" s="1"/>
  <c r="GE42" i="5"/>
  <c r="GD42" i="5"/>
  <c r="FL42" i="5"/>
  <c r="FP42" i="5" s="1"/>
  <c r="FK42" i="5"/>
  <c r="ES42" i="5"/>
  <c r="EW42" i="5" s="1"/>
  <c r="ER42" i="5"/>
  <c r="DZ42" i="5"/>
  <c r="DY42" i="5"/>
  <c r="ED42" i="5" s="1"/>
  <c r="DG42" i="5"/>
  <c r="DF42" i="5"/>
  <c r="CN42" i="5"/>
  <c r="CR42" i="5" s="1"/>
  <c r="CM42" i="5"/>
  <c r="BU42" i="5"/>
  <c r="BT42" i="5"/>
  <c r="BY42" i="5" s="1"/>
  <c r="BB42" i="5"/>
  <c r="BA42" i="5"/>
  <c r="AI42" i="5"/>
  <c r="AH42" i="5"/>
  <c r="P42" i="5"/>
  <c r="O42" i="5"/>
  <c r="IG41" i="5"/>
  <c r="IF41" i="5"/>
  <c r="HO41" i="5"/>
  <c r="HN41" i="5"/>
  <c r="GW41" i="5"/>
  <c r="GV41" i="5"/>
  <c r="GE41" i="5"/>
  <c r="GD41" i="5"/>
  <c r="FL41" i="5"/>
  <c r="FK41" i="5"/>
  <c r="ES41" i="5"/>
  <c r="ER41" i="5"/>
  <c r="DZ41" i="5"/>
  <c r="ED41" i="5" s="1"/>
  <c r="DY41" i="5"/>
  <c r="DG41" i="5"/>
  <c r="DF41" i="5"/>
  <c r="DK41" i="5" s="1"/>
  <c r="CN41" i="5"/>
  <c r="CM41" i="5"/>
  <c r="CR41" i="5" s="1"/>
  <c r="BU41" i="5"/>
  <c r="BY41" i="5" s="1"/>
  <c r="BT41" i="5"/>
  <c r="BB41" i="5"/>
  <c r="BA41" i="5"/>
  <c r="AI41" i="5"/>
  <c r="AM41" i="5" s="1"/>
  <c r="AH41" i="5"/>
  <c r="P41" i="5"/>
  <c r="O41" i="5"/>
  <c r="IG40" i="5"/>
  <c r="IF40" i="5"/>
  <c r="HS40" i="5"/>
  <c r="HO40" i="5"/>
  <c r="HN40" i="5"/>
  <c r="GW40" i="5"/>
  <c r="GV40" i="5"/>
  <c r="HA40" i="5" s="1"/>
  <c r="GE40" i="5"/>
  <c r="GD40" i="5"/>
  <c r="GI40" i="5" s="1"/>
  <c r="FL40" i="5"/>
  <c r="FK40" i="5"/>
  <c r="ES40" i="5"/>
  <c r="ER40" i="5"/>
  <c r="DZ40" i="5"/>
  <c r="DY40" i="5"/>
  <c r="DG40" i="5"/>
  <c r="DF40" i="5"/>
  <c r="CN40" i="5"/>
  <c r="CM40" i="5"/>
  <c r="BU40" i="5"/>
  <c r="BT40" i="5"/>
  <c r="BB40" i="5"/>
  <c r="BF40" i="5" s="1"/>
  <c r="BA40" i="5"/>
  <c r="AI40" i="5"/>
  <c r="AH40" i="5"/>
  <c r="AM40" i="5" s="1"/>
  <c r="P40" i="5"/>
  <c r="O40" i="5"/>
  <c r="IG39" i="5"/>
  <c r="IF39" i="5"/>
  <c r="HO39" i="5"/>
  <c r="HS39" i="5" s="1"/>
  <c r="HN39" i="5"/>
  <c r="GW39" i="5"/>
  <c r="GV39" i="5"/>
  <c r="HA39" i="5" s="1"/>
  <c r="GE39" i="5"/>
  <c r="GI39" i="5" s="1"/>
  <c r="GD39" i="5"/>
  <c r="FP39" i="5"/>
  <c r="FL39" i="5"/>
  <c r="FK39" i="5"/>
  <c r="ES39" i="5"/>
  <c r="ER39" i="5"/>
  <c r="DZ39" i="5"/>
  <c r="ED39" i="5" s="1"/>
  <c r="DY39" i="5"/>
  <c r="DK39" i="5"/>
  <c r="DG39" i="5"/>
  <c r="DF39" i="5"/>
  <c r="CN39" i="5"/>
  <c r="CM39" i="5"/>
  <c r="BU39" i="5"/>
  <c r="BT39" i="5"/>
  <c r="BB39" i="5"/>
  <c r="BA39" i="5"/>
  <c r="AI39" i="5"/>
  <c r="AH39" i="5"/>
  <c r="P39" i="5"/>
  <c r="O39" i="5"/>
  <c r="IG38" i="5"/>
  <c r="IF38" i="5"/>
  <c r="HO38" i="5"/>
  <c r="HN38" i="5"/>
  <c r="GW38" i="5"/>
  <c r="GV38" i="5"/>
  <c r="GE38" i="5"/>
  <c r="GD38" i="5"/>
  <c r="FL38" i="5"/>
  <c r="FK38" i="5"/>
  <c r="FP38" i="5" s="1"/>
  <c r="ES38" i="5"/>
  <c r="EW38" i="5" s="1"/>
  <c r="ER38" i="5"/>
  <c r="DZ38" i="5"/>
  <c r="DY38" i="5"/>
  <c r="ED38" i="5" s="1"/>
  <c r="DG38" i="5"/>
  <c r="DF38" i="5"/>
  <c r="CN38" i="5"/>
  <c r="CR38" i="5" s="1"/>
  <c r="CM38" i="5"/>
  <c r="BU38" i="5"/>
  <c r="BT38" i="5"/>
  <c r="BY38" i="5" s="1"/>
  <c r="BB38" i="5"/>
  <c r="BA38" i="5"/>
  <c r="AI38" i="5"/>
  <c r="AH38" i="5"/>
  <c r="P38" i="5"/>
  <c r="O38" i="5"/>
  <c r="IG37" i="5"/>
  <c r="IF37" i="5"/>
  <c r="HO37" i="5"/>
  <c r="HN37" i="5"/>
  <c r="GW37" i="5"/>
  <c r="GV37" i="5"/>
  <c r="GE37" i="5"/>
  <c r="GD37" i="5"/>
  <c r="FL37" i="5"/>
  <c r="FK37" i="5"/>
  <c r="ES37" i="5"/>
  <c r="ER37" i="5"/>
  <c r="DZ37" i="5"/>
  <c r="ED37" i="5" s="1"/>
  <c r="DY37" i="5"/>
  <c r="DG37" i="5"/>
  <c r="DK37" i="5" s="1"/>
  <c r="DF37" i="5"/>
  <c r="CN37" i="5"/>
  <c r="CM37" i="5"/>
  <c r="BU37" i="5"/>
  <c r="BY37" i="5" s="1"/>
  <c r="BT37" i="5"/>
  <c r="BB37" i="5"/>
  <c r="BF37" i="5" s="1"/>
  <c r="BA37" i="5"/>
  <c r="AI37" i="5"/>
  <c r="AH37" i="5"/>
  <c r="P37" i="5"/>
  <c r="O37" i="5"/>
  <c r="IG36" i="5"/>
  <c r="IF36" i="5"/>
  <c r="HO36" i="5"/>
  <c r="HN36" i="5"/>
  <c r="HS36" i="5" s="1"/>
  <c r="HA36" i="5"/>
  <c r="GW36" i="5"/>
  <c r="GV36" i="5"/>
  <c r="GE36" i="5"/>
  <c r="GD36" i="5"/>
  <c r="GI36" i="5" s="1"/>
  <c r="FL36" i="5"/>
  <c r="FK36" i="5"/>
  <c r="ES36" i="5"/>
  <c r="ER36" i="5"/>
  <c r="DZ36" i="5"/>
  <c r="DY36" i="5"/>
  <c r="DG36" i="5"/>
  <c r="DF36" i="5"/>
  <c r="CN36" i="5"/>
  <c r="CM36" i="5"/>
  <c r="BU36" i="5"/>
  <c r="BT36" i="5"/>
  <c r="BB36" i="5"/>
  <c r="BF36" i="5" s="1"/>
  <c r="BA36" i="5"/>
  <c r="AI36" i="5"/>
  <c r="AH36" i="5"/>
  <c r="AM36" i="5" s="1"/>
  <c r="P36" i="5"/>
  <c r="O36" i="5"/>
  <c r="IG35" i="5"/>
  <c r="IF35" i="5"/>
  <c r="HS35" i="5"/>
  <c r="HO35" i="5"/>
  <c r="HN35" i="5"/>
  <c r="GW35" i="5"/>
  <c r="GV35" i="5"/>
  <c r="GE35" i="5"/>
  <c r="GD35" i="5"/>
  <c r="FL35" i="5"/>
  <c r="FK35" i="5"/>
  <c r="FP35" i="5" s="1"/>
  <c r="ES35" i="5"/>
  <c r="ER35" i="5"/>
  <c r="EW35" i="5" s="1"/>
  <c r="DZ35" i="5"/>
  <c r="ED35" i="5" s="1"/>
  <c r="DY35" i="5"/>
  <c r="DG35" i="5"/>
  <c r="DF35" i="5"/>
  <c r="CN35" i="5"/>
  <c r="CM35" i="5"/>
  <c r="BU35" i="5"/>
  <c r="BT35" i="5"/>
  <c r="BF35" i="5"/>
  <c r="BB35" i="5"/>
  <c r="BA35" i="5"/>
  <c r="AI35" i="5"/>
  <c r="AM35" i="5" s="1"/>
  <c r="AH35" i="5"/>
  <c r="P35" i="5"/>
  <c r="O35" i="5"/>
  <c r="JR34" i="5"/>
  <c r="JQ34" i="5"/>
  <c r="IG34" i="5"/>
  <c r="IF34" i="5"/>
  <c r="HO34" i="5"/>
  <c r="HN34" i="5"/>
  <c r="GW34" i="5"/>
  <c r="GV34" i="5"/>
  <c r="GE34" i="5"/>
  <c r="GI34" i="5" s="1"/>
  <c r="GD34" i="5"/>
  <c r="FL34" i="5"/>
  <c r="FK34" i="5"/>
  <c r="ES34" i="5"/>
  <c r="ER34" i="5"/>
  <c r="DZ34" i="5"/>
  <c r="DY34" i="5"/>
  <c r="DK34" i="5"/>
  <c r="DG34" i="5"/>
  <c r="DF34" i="5"/>
  <c r="CR34" i="5"/>
  <c r="CN34" i="5"/>
  <c r="CM34" i="5"/>
  <c r="BU34" i="5"/>
  <c r="BT34" i="5"/>
  <c r="BB34" i="5"/>
  <c r="BA34" i="5"/>
  <c r="AI34" i="5"/>
  <c r="AM34" i="5" s="1"/>
  <c r="AH34" i="5"/>
  <c r="P34" i="5"/>
  <c r="O34" i="5"/>
  <c r="JR33" i="5"/>
  <c r="JQ33" i="5"/>
  <c r="IG33" i="5"/>
  <c r="IF33" i="5"/>
  <c r="HO33" i="5"/>
  <c r="HN33" i="5"/>
  <c r="GW33" i="5"/>
  <c r="GV33" i="5"/>
  <c r="GE33" i="5"/>
  <c r="GD33" i="5"/>
  <c r="FL33" i="5"/>
  <c r="FK33" i="5"/>
  <c r="FP33" i="5" s="1"/>
  <c r="EW33" i="5"/>
  <c r="ES33" i="5"/>
  <c r="ER33" i="5"/>
  <c r="DZ33" i="5"/>
  <c r="ED33" i="5" s="1"/>
  <c r="DY33" i="5"/>
  <c r="DG33" i="5"/>
  <c r="DF33" i="5"/>
  <c r="CN33" i="5"/>
  <c r="CM33" i="5"/>
  <c r="BU33" i="5"/>
  <c r="BY33" i="5" s="1"/>
  <c r="BT33" i="5"/>
  <c r="BB33" i="5"/>
  <c r="BA33" i="5"/>
  <c r="AI33" i="5"/>
  <c r="AH33" i="5"/>
  <c r="P33" i="5"/>
  <c r="O33" i="5"/>
  <c r="JR32" i="5"/>
  <c r="JQ32" i="5"/>
  <c r="IG32" i="5"/>
  <c r="IF32" i="5"/>
  <c r="HO32" i="5"/>
  <c r="HN32" i="5"/>
  <c r="HS32" i="5" s="1"/>
  <c r="GW32" i="5"/>
  <c r="GV32" i="5"/>
  <c r="HA32" i="5" s="1"/>
  <c r="GI32" i="5"/>
  <c r="GE32" i="5"/>
  <c r="GD32" i="5"/>
  <c r="FL32" i="5"/>
  <c r="FK32" i="5"/>
  <c r="ES32" i="5"/>
  <c r="ER32" i="5"/>
  <c r="ED32" i="5"/>
  <c r="DZ32" i="5"/>
  <c r="DY32" i="5"/>
  <c r="DG32" i="5"/>
  <c r="DF32" i="5"/>
  <c r="CN32" i="5"/>
  <c r="CM32" i="5"/>
  <c r="BU32" i="5"/>
  <c r="BT32" i="5"/>
  <c r="BB32" i="5"/>
  <c r="BF32" i="5" s="1"/>
  <c r="BA32" i="5"/>
  <c r="AM32" i="5"/>
  <c r="AI32" i="5"/>
  <c r="AH32" i="5"/>
  <c r="P32" i="5"/>
  <c r="O32" i="5"/>
  <c r="JR31" i="5"/>
  <c r="JQ31" i="5"/>
  <c r="IG31" i="5"/>
  <c r="IF31" i="5"/>
  <c r="HO31" i="5"/>
  <c r="HN31" i="5"/>
  <c r="GW31" i="5"/>
  <c r="GV31" i="5"/>
  <c r="GE31" i="5"/>
  <c r="GI31" i="5" s="1"/>
  <c r="GD31" i="5"/>
  <c r="FP31" i="5"/>
  <c r="FL31" i="5"/>
  <c r="FN31" i="5" s="1"/>
  <c r="FK31" i="5"/>
  <c r="ES31" i="5"/>
  <c r="ER31" i="5"/>
  <c r="DZ31" i="5"/>
  <c r="DY31" i="5"/>
  <c r="DK31" i="5"/>
  <c r="DG31" i="5"/>
  <c r="DF31" i="5"/>
  <c r="CN31" i="5"/>
  <c r="CM31" i="5"/>
  <c r="CO31" i="5" s="1"/>
  <c r="BU31" i="5"/>
  <c r="BY31" i="5" s="1"/>
  <c r="BT31" i="5"/>
  <c r="BB31" i="5"/>
  <c r="BA31" i="5"/>
  <c r="AI31" i="5"/>
  <c r="AH31" i="5"/>
  <c r="P31" i="5"/>
  <c r="O31" i="5"/>
  <c r="JR30" i="5"/>
  <c r="JQ30" i="5"/>
  <c r="JV30" i="5" s="1"/>
  <c r="IG30" i="5"/>
  <c r="IF30" i="5"/>
  <c r="HO30" i="5"/>
  <c r="HS30" i="5" s="1"/>
  <c r="HN30" i="5"/>
  <c r="GW30" i="5"/>
  <c r="GV30" i="5"/>
  <c r="HA30" i="5" s="1"/>
  <c r="GE30" i="5"/>
  <c r="GD30" i="5"/>
  <c r="FL30" i="5"/>
  <c r="FK30" i="5"/>
  <c r="ES30" i="5"/>
  <c r="EW30" i="5" s="1"/>
  <c r="ER30" i="5"/>
  <c r="ED30" i="5"/>
  <c r="DZ30" i="5"/>
  <c r="DY30" i="5"/>
  <c r="DG30" i="5"/>
  <c r="DF30" i="5"/>
  <c r="CO30" i="5"/>
  <c r="CN30" i="5"/>
  <c r="CM30" i="5"/>
  <c r="CR30" i="5" s="1"/>
  <c r="BY30" i="5"/>
  <c r="BU30" i="5"/>
  <c r="BT30" i="5"/>
  <c r="BB30" i="5"/>
  <c r="BA30" i="5"/>
  <c r="AI30" i="5"/>
  <c r="AH30" i="5"/>
  <c r="P30" i="5"/>
  <c r="O30" i="5"/>
  <c r="JR29" i="5"/>
  <c r="JQ29" i="5"/>
  <c r="IG29" i="5"/>
  <c r="IF29" i="5"/>
  <c r="HO29" i="5"/>
  <c r="HN29" i="5"/>
  <c r="GW29" i="5"/>
  <c r="GV29" i="5"/>
  <c r="GE29" i="5"/>
  <c r="GD29" i="5"/>
  <c r="GI29" i="5" s="1"/>
  <c r="FL29" i="5"/>
  <c r="FK29" i="5"/>
  <c r="ES29" i="5"/>
  <c r="ER29" i="5"/>
  <c r="DZ29" i="5"/>
  <c r="DY29" i="5"/>
  <c r="DG29" i="5"/>
  <c r="DF29" i="5"/>
  <c r="CN29" i="5"/>
  <c r="CM29" i="5"/>
  <c r="BU29" i="5"/>
  <c r="BT29" i="5"/>
  <c r="BB29" i="5"/>
  <c r="BA29" i="5"/>
  <c r="AM29" i="5"/>
  <c r="AI29" i="5"/>
  <c r="AH29" i="5"/>
  <c r="P29" i="5"/>
  <c r="O29" i="5"/>
  <c r="JR28" i="5"/>
  <c r="JQ28" i="5"/>
  <c r="IG28" i="5"/>
  <c r="IF28" i="5"/>
  <c r="HO28" i="5"/>
  <c r="HN28" i="5"/>
  <c r="GW28" i="5"/>
  <c r="GV28" i="5"/>
  <c r="GE28" i="5"/>
  <c r="GD28" i="5"/>
  <c r="FL28" i="5"/>
  <c r="FK28" i="5"/>
  <c r="FM28" i="5" s="1"/>
  <c r="ES28" i="5"/>
  <c r="ER28" i="5"/>
  <c r="DZ28" i="5"/>
  <c r="DY28" i="5"/>
  <c r="DG28" i="5"/>
  <c r="DK28" i="5" s="1"/>
  <c r="DF28" i="5"/>
  <c r="CN28" i="5"/>
  <c r="CM28" i="5"/>
  <c r="BU28" i="5"/>
  <c r="BY28" i="5" s="1"/>
  <c r="BT28" i="5"/>
  <c r="BB28" i="5"/>
  <c r="BA28" i="5"/>
  <c r="AI28" i="5"/>
  <c r="AM28" i="5" s="1"/>
  <c r="AH28" i="5"/>
  <c r="P28" i="5"/>
  <c r="O28" i="5"/>
  <c r="KN27" i="5"/>
  <c r="KJ27" i="5"/>
  <c r="KI27" i="5"/>
  <c r="JR27" i="5"/>
  <c r="JV27" i="5" s="1"/>
  <c r="JQ27" i="5"/>
  <c r="IG27" i="5"/>
  <c r="IF27" i="5"/>
  <c r="HS27" i="5"/>
  <c r="HO27" i="5"/>
  <c r="HN27" i="5"/>
  <c r="GW27" i="5"/>
  <c r="GV27" i="5"/>
  <c r="GE27" i="5"/>
  <c r="GD27" i="5"/>
  <c r="FL27" i="5"/>
  <c r="FK27" i="5"/>
  <c r="ES27" i="5"/>
  <c r="ER27" i="5"/>
  <c r="DZ27" i="5"/>
  <c r="ED27" i="5" s="1"/>
  <c r="DY27" i="5"/>
  <c r="DG27" i="5"/>
  <c r="DF27" i="5"/>
  <c r="CN27" i="5"/>
  <c r="CM27" i="5"/>
  <c r="BU27" i="5"/>
  <c r="BY27" i="5" s="1"/>
  <c r="BT27" i="5"/>
  <c r="BB27" i="5"/>
  <c r="BA27" i="5"/>
  <c r="AI27" i="5"/>
  <c r="AH27" i="5"/>
  <c r="AM27" i="5" s="1"/>
  <c r="P27" i="5"/>
  <c r="O27" i="5"/>
  <c r="LB26" i="5"/>
  <c r="LA26" i="5"/>
  <c r="KJ26" i="5"/>
  <c r="KI26" i="5"/>
  <c r="JR26" i="5"/>
  <c r="JQ26" i="5"/>
  <c r="JV26" i="5" s="1"/>
  <c r="IG26" i="5"/>
  <c r="IF26" i="5"/>
  <c r="HO26" i="5"/>
  <c r="HN26" i="5"/>
  <c r="HS26" i="5" s="1"/>
  <c r="GW26" i="5"/>
  <c r="GV26" i="5"/>
  <c r="GI26" i="5"/>
  <c r="GE26" i="5"/>
  <c r="GD26" i="5"/>
  <c r="FL26" i="5"/>
  <c r="FK26" i="5"/>
  <c r="FP26" i="5" s="1"/>
  <c r="ES26" i="5"/>
  <c r="ER26" i="5"/>
  <c r="DZ26" i="5"/>
  <c r="DY26" i="5"/>
  <c r="ED26" i="5" s="1"/>
  <c r="DG26" i="5"/>
  <c r="DF26" i="5"/>
  <c r="CN26" i="5"/>
  <c r="CM26" i="5"/>
  <c r="BY26" i="5"/>
  <c r="BU26" i="5"/>
  <c r="BT26" i="5"/>
  <c r="BB26" i="5"/>
  <c r="BA26" i="5"/>
  <c r="AI26" i="5"/>
  <c r="AM26" i="5" s="1"/>
  <c r="AH26" i="5"/>
  <c r="P26" i="5"/>
  <c r="O26" i="5"/>
  <c r="LT25" i="5"/>
  <c r="LS25" i="5"/>
  <c r="LB25" i="5"/>
  <c r="LA25" i="5"/>
  <c r="KN25" i="5"/>
  <c r="KJ25" i="5"/>
  <c r="KI25" i="5"/>
  <c r="JR25" i="5"/>
  <c r="JQ25" i="5"/>
  <c r="IG25" i="5"/>
  <c r="IF25" i="5"/>
  <c r="HO25" i="5"/>
  <c r="HN25" i="5"/>
  <c r="HS25" i="5" s="1"/>
  <c r="GW25" i="5"/>
  <c r="HA25" i="5" s="1"/>
  <c r="GV25" i="5"/>
  <c r="GE25" i="5"/>
  <c r="GD25" i="5"/>
  <c r="GI25" i="5" s="1"/>
  <c r="FL25" i="5"/>
  <c r="FK25" i="5"/>
  <c r="ES25" i="5"/>
  <c r="ER25" i="5"/>
  <c r="DZ25" i="5"/>
  <c r="DY25" i="5"/>
  <c r="DG25" i="5"/>
  <c r="DF25" i="5"/>
  <c r="CR25" i="5"/>
  <c r="CN25" i="5"/>
  <c r="CM25" i="5"/>
  <c r="BU25" i="5"/>
  <c r="BT25" i="5"/>
  <c r="BB25" i="5"/>
  <c r="BA25" i="5"/>
  <c r="AM25" i="5"/>
  <c r="AI25" i="5"/>
  <c r="AH25" i="5"/>
  <c r="P25" i="5"/>
  <c r="O25" i="5"/>
  <c r="LT24" i="5"/>
  <c r="LS24" i="5"/>
  <c r="LF24" i="5"/>
  <c r="LB24" i="5"/>
  <c r="LA24" i="5"/>
  <c r="KJ24" i="5"/>
  <c r="KI24" i="5"/>
  <c r="KN24" i="5" s="1"/>
  <c r="JR24" i="5"/>
  <c r="JQ24" i="5"/>
  <c r="IG24" i="5"/>
  <c r="IF24" i="5"/>
  <c r="HO24" i="5"/>
  <c r="HN24" i="5"/>
  <c r="HA24" i="5"/>
  <c r="GW24" i="5"/>
  <c r="GV24" i="5"/>
  <c r="GI24" i="5"/>
  <c r="GE24" i="5"/>
  <c r="GD24" i="5"/>
  <c r="FL24" i="5"/>
  <c r="FK24" i="5"/>
  <c r="EW24" i="5"/>
  <c r="ES24" i="5"/>
  <c r="ER24" i="5"/>
  <c r="DZ24" i="5"/>
  <c r="DY24" i="5"/>
  <c r="DG24" i="5"/>
  <c r="DK24" i="5" s="1"/>
  <c r="DF24" i="5"/>
  <c r="CN24" i="5"/>
  <c r="CR24" i="5" s="1"/>
  <c r="CM24" i="5"/>
  <c r="BU24" i="5"/>
  <c r="BT24" i="5"/>
  <c r="BB24" i="5"/>
  <c r="BA24" i="5"/>
  <c r="AI24" i="5"/>
  <c r="AM24" i="5" s="1"/>
  <c r="AH24" i="5"/>
  <c r="P24" i="5"/>
  <c r="O24" i="5"/>
  <c r="LT23" i="5"/>
  <c r="LS23" i="5"/>
  <c r="LB23" i="5"/>
  <c r="LA23" i="5"/>
  <c r="KJ23" i="5"/>
  <c r="KI23" i="5"/>
  <c r="JR23" i="5"/>
  <c r="JQ23" i="5"/>
  <c r="IG23" i="5"/>
  <c r="IF23" i="5"/>
  <c r="HO23" i="5"/>
  <c r="HN23" i="5"/>
  <c r="HS23" i="5" s="1"/>
  <c r="GW23" i="5"/>
  <c r="GV23" i="5"/>
  <c r="GE23" i="5"/>
  <c r="GD23" i="5"/>
  <c r="FL23" i="5"/>
  <c r="FP23" i="5" s="1"/>
  <c r="FK23" i="5"/>
  <c r="EW23" i="5"/>
  <c r="ES23" i="5"/>
  <c r="ER23" i="5"/>
  <c r="DZ23" i="5"/>
  <c r="DY23" i="5"/>
  <c r="DG23" i="5"/>
  <c r="DF23" i="5"/>
  <c r="DK23" i="5" s="1"/>
  <c r="CN23" i="5"/>
  <c r="CM23" i="5"/>
  <c r="BU23" i="5"/>
  <c r="BT23" i="5"/>
  <c r="BB23" i="5"/>
  <c r="BA23" i="5"/>
  <c r="AI23" i="5"/>
  <c r="AH23" i="5"/>
  <c r="P23" i="5"/>
  <c r="O23" i="5"/>
  <c r="LT22" i="5"/>
  <c r="LS22" i="5"/>
  <c r="LX22" i="5" s="1"/>
  <c r="LB22" i="5"/>
  <c r="LA22" i="5"/>
  <c r="KJ22" i="5"/>
  <c r="KI22" i="5"/>
  <c r="KN22" i="5" s="1"/>
  <c r="JV22" i="5"/>
  <c r="JR22" i="5"/>
  <c r="JQ22" i="5"/>
  <c r="IZ22" i="5"/>
  <c r="IY22" i="5"/>
  <c r="IG22" i="5"/>
  <c r="IF22" i="5"/>
  <c r="HO22" i="5"/>
  <c r="HN22" i="5"/>
  <c r="GW22" i="5"/>
  <c r="GV22" i="5"/>
  <c r="GI22" i="5"/>
  <c r="GE22" i="5"/>
  <c r="GD22" i="5"/>
  <c r="FL22" i="5"/>
  <c r="FK22" i="5"/>
  <c r="ES22" i="5"/>
  <c r="ER22" i="5"/>
  <c r="EW22" i="5" s="1"/>
  <c r="DZ22" i="5"/>
  <c r="DY22" i="5"/>
  <c r="DG22" i="5"/>
  <c r="DF22" i="5"/>
  <c r="CN22" i="5"/>
  <c r="CR22" i="5" s="1"/>
  <c r="CM22" i="5"/>
  <c r="BU22" i="5"/>
  <c r="BY22" i="5" s="1"/>
  <c r="BT22" i="5"/>
  <c r="BC22" i="5"/>
  <c r="BB22" i="5"/>
  <c r="BA22" i="5"/>
  <c r="AI22" i="5"/>
  <c r="AM22" i="5" s="1"/>
  <c r="AH22" i="5"/>
  <c r="P22" i="5"/>
  <c r="O22" i="5"/>
  <c r="LT21" i="5"/>
  <c r="LS21" i="5"/>
  <c r="LB21" i="5"/>
  <c r="LA21" i="5"/>
  <c r="LF21" i="5" s="1"/>
  <c r="KJ21" i="5"/>
  <c r="KI21" i="5"/>
  <c r="JR21" i="5"/>
  <c r="JQ21" i="5"/>
  <c r="IZ21" i="5"/>
  <c r="IY21" i="5"/>
  <c r="IG21" i="5"/>
  <c r="IF21" i="5"/>
  <c r="HO21" i="5"/>
  <c r="HN21" i="5"/>
  <c r="GW21" i="5"/>
  <c r="GV21" i="5"/>
  <c r="GE21" i="5"/>
  <c r="GD21" i="5"/>
  <c r="FL21" i="5"/>
  <c r="FP21" i="5" s="1"/>
  <c r="FK21" i="5"/>
  <c r="ES21" i="5"/>
  <c r="ER21" i="5"/>
  <c r="DZ21" i="5"/>
  <c r="DY21" i="5"/>
  <c r="DK21" i="5"/>
  <c r="DG21" i="5"/>
  <c r="DF21" i="5"/>
  <c r="CN21" i="5"/>
  <c r="CM21" i="5"/>
  <c r="BU21" i="5"/>
  <c r="BY21" i="5" s="1"/>
  <c r="BT21" i="5"/>
  <c r="BB21" i="5"/>
  <c r="BA21" i="5"/>
  <c r="AI21" i="5"/>
  <c r="AH21" i="5"/>
  <c r="P21" i="5"/>
  <c r="O21" i="5"/>
  <c r="LT20" i="5"/>
  <c r="LS20" i="5"/>
  <c r="LX20" i="5" s="1"/>
  <c r="LB20" i="5"/>
  <c r="LA20" i="5"/>
  <c r="KJ20" i="5"/>
  <c r="KI20" i="5"/>
  <c r="JR20" i="5"/>
  <c r="JV20" i="5" s="1"/>
  <c r="JQ20" i="5"/>
  <c r="IZ20" i="5"/>
  <c r="IY20" i="5"/>
  <c r="IG20" i="5"/>
  <c r="IF20" i="5"/>
  <c r="HO20" i="5"/>
  <c r="HN20" i="5"/>
  <c r="GW20" i="5"/>
  <c r="GV20" i="5"/>
  <c r="GE20" i="5"/>
  <c r="GD20" i="5"/>
  <c r="FL20" i="5"/>
  <c r="FK20" i="5"/>
  <c r="FM20" i="5" s="1"/>
  <c r="ES20" i="5"/>
  <c r="ER20" i="5"/>
  <c r="DZ20" i="5"/>
  <c r="DY20" i="5"/>
  <c r="ED20" i="5" s="1"/>
  <c r="DG20" i="5"/>
  <c r="DF20" i="5"/>
  <c r="DK20" i="5" s="1"/>
  <c r="CN20" i="5"/>
  <c r="CM20" i="5"/>
  <c r="BU20" i="5"/>
  <c r="BT20" i="5"/>
  <c r="BY20" i="5" s="1"/>
  <c r="BB20" i="5"/>
  <c r="BA20" i="5"/>
  <c r="AI20" i="5"/>
  <c r="AM20" i="5" s="1"/>
  <c r="AH20" i="5"/>
  <c r="P20" i="5"/>
  <c r="O20" i="5"/>
  <c r="LT19" i="5"/>
  <c r="LS19" i="5"/>
  <c r="LB19" i="5"/>
  <c r="LF19" i="5" s="1"/>
  <c r="LA19" i="5"/>
  <c r="KJ19" i="5"/>
  <c r="KI19" i="5"/>
  <c r="JR19" i="5"/>
  <c r="JQ19" i="5"/>
  <c r="IZ19" i="5"/>
  <c r="IY19" i="5"/>
  <c r="IG19" i="5"/>
  <c r="II19" i="5" s="1"/>
  <c r="IF19" i="5"/>
  <c r="HO19" i="5"/>
  <c r="HN19" i="5"/>
  <c r="HS19" i="5" s="1"/>
  <c r="GW19" i="5"/>
  <c r="HA19" i="5" s="1"/>
  <c r="GV19" i="5"/>
  <c r="GE19" i="5"/>
  <c r="GD19" i="5"/>
  <c r="FL19" i="5"/>
  <c r="FK19" i="5"/>
  <c r="ES19" i="5"/>
  <c r="ER19" i="5"/>
  <c r="DZ19" i="5"/>
  <c r="DY19" i="5"/>
  <c r="DG19" i="5"/>
  <c r="DF19" i="5"/>
  <c r="CN19" i="5"/>
  <c r="CM19" i="5"/>
  <c r="CO19" i="5" s="1"/>
  <c r="BU19" i="5"/>
  <c r="BT19" i="5"/>
  <c r="BF19" i="5"/>
  <c r="BB19" i="5"/>
  <c r="BA19" i="5"/>
  <c r="AM19" i="5"/>
  <c r="AI19" i="5"/>
  <c r="AH19" i="5"/>
  <c r="P19" i="5"/>
  <c r="O19" i="5"/>
  <c r="LX18" i="5"/>
  <c r="LT18" i="5"/>
  <c r="LS18" i="5"/>
  <c r="LB18" i="5"/>
  <c r="LA18" i="5"/>
  <c r="KJ18" i="5"/>
  <c r="KI18" i="5"/>
  <c r="JV18" i="5"/>
  <c r="JR18" i="5"/>
  <c r="JQ18" i="5"/>
  <c r="JD18" i="5"/>
  <c r="IZ18" i="5"/>
  <c r="IY18" i="5"/>
  <c r="IG18" i="5"/>
  <c r="IF18" i="5"/>
  <c r="HS18" i="5"/>
  <c r="HO18" i="5"/>
  <c r="HN18" i="5"/>
  <c r="HA18" i="5"/>
  <c r="GW18" i="5"/>
  <c r="GV18" i="5"/>
  <c r="GE18" i="5"/>
  <c r="GD18" i="5"/>
  <c r="GI18" i="5" s="1"/>
  <c r="FL18" i="5"/>
  <c r="FK18" i="5"/>
  <c r="ES18" i="5"/>
  <c r="ER18" i="5"/>
  <c r="EW18" i="5" s="1"/>
  <c r="DZ18" i="5"/>
  <c r="DY18" i="5"/>
  <c r="DG18" i="5"/>
  <c r="DF18" i="5"/>
  <c r="CN18" i="5"/>
  <c r="CM18" i="5"/>
  <c r="BU18" i="5"/>
  <c r="BT18" i="5"/>
  <c r="BB18" i="5"/>
  <c r="BD18" i="5" s="1"/>
  <c r="BA18" i="5"/>
  <c r="AI18" i="5"/>
  <c r="AH18" i="5"/>
  <c r="P18" i="5"/>
  <c r="O18" i="5"/>
  <c r="LT17" i="5"/>
  <c r="LS17" i="5"/>
  <c r="LB17" i="5"/>
  <c r="LA17" i="5"/>
  <c r="KN17" i="5"/>
  <c r="KJ17" i="5"/>
  <c r="KI17" i="5"/>
  <c r="JR17" i="5"/>
  <c r="JQ17" i="5"/>
  <c r="IZ17" i="5"/>
  <c r="IY17" i="5"/>
  <c r="IG17" i="5"/>
  <c r="IF17" i="5"/>
  <c r="HO17" i="5"/>
  <c r="HS17" i="5" s="1"/>
  <c r="HN17" i="5"/>
  <c r="GW17" i="5"/>
  <c r="GV17" i="5"/>
  <c r="GE17" i="5"/>
  <c r="GD17" i="5"/>
  <c r="FL17" i="5"/>
  <c r="FN17" i="5" s="1"/>
  <c r="FK17" i="5"/>
  <c r="ES17" i="5"/>
  <c r="ER17" i="5"/>
  <c r="DZ17" i="5"/>
  <c r="DY17" i="5"/>
  <c r="DG17" i="5"/>
  <c r="DK17" i="5" s="1"/>
  <c r="DF17" i="5"/>
  <c r="CN17" i="5"/>
  <c r="CM17" i="5"/>
  <c r="BU17" i="5"/>
  <c r="BT17" i="5"/>
  <c r="BB17" i="5"/>
  <c r="BA17" i="5"/>
  <c r="AI17" i="5"/>
  <c r="AH17" i="5"/>
  <c r="P17" i="5"/>
  <c r="O17" i="5"/>
  <c r="LT16" i="5"/>
  <c r="LS16" i="5"/>
  <c r="LB16" i="5"/>
  <c r="LA16" i="5"/>
  <c r="KJ16" i="5"/>
  <c r="KI16" i="5"/>
  <c r="JR16" i="5"/>
  <c r="JQ16" i="5"/>
  <c r="IZ16" i="5"/>
  <c r="IY16" i="5"/>
  <c r="IG16" i="5"/>
  <c r="IF16" i="5"/>
  <c r="HO16" i="5"/>
  <c r="HN16" i="5"/>
  <c r="HS16" i="5" s="1"/>
  <c r="GW16" i="5"/>
  <c r="GV16" i="5"/>
  <c r="GE16" i="5"/>
  <c r="GD16" i="5"/>
  <c r="GI16" i="5" s="1"/>
  <c r="FL16" i="5"/>
  <c r="FK16" i="5"/>
  <c r="ES16" i="5"/>
  <c r="ER16" i="5"/>
  <c r="DZ16" i="5"/>
  <c r="DY16" i="5"/>
  <c r="ED16" i="5" s="1"/>
  <c r="DG16" i="5"/>
  <c r="DF16" i="5"/>
  <c r="CN16" i="5"/>
  <c r="CR16" i="5" s="1"/>
  <c r="CM16" i="5"/>
  <c r="BU16" i="5"/>
  <c r="BT16" i="5"/>
  <c r="BC16" i="5"/>
  <c r="BB16" i="5"/>
  <c r="BF16" i="5" s="1"/>
  <c r="BA16" i="5"/>
  <c r="AM16" i="5"/>
  <c r="AI16" i="5"/>
  <c r="AH16" i="5"/>
  <c r="P16" i="5"/>
  <c r="O16" i="5"/>
  <c r="LT15" i="5"/>
  <c r="LS15" i="5"/>
  <c r="LF15" i="5"/>
  <c r="LB15" i="5"/>
  <c r="LA15" i="5"/>
  <c r="KJ15" i="5"/>
  <c r="KI15" i="5"/>
  <c r="KN15" i="5" s="1"/>
  <c r="JR15" i="5"/>
  <c r="JQ15" i="5"/>
  <c r="IZ15" i="5"/>
  <c r="IY15" i="5"/>
  <c r="IG15" i="5"/>
  <c r="II15" i="5" s="1"/>
  <c r="IF15" i="5"/>
  <c r="HS15" i="5"/>
  <c r="HO15" i="5"/>
  <c r="HN15" i="5"/>
  <c r="GW15" i="5"/>
  <c r="GV15" i="5"/>
  <c r="HA15" i="5" s="1"/>
  <c r="GE15" i="5"/>
  <c r="GD15" i="5"/>
  <c r="FP15" i="5"/>
  <c r="FL15" i="5"/>
  <c r="FK15" i="5"/>
  <c r="ES15" i="5"/>
  <c r="EU15" i="5" s="1"/>
  <c r="ER15" i="5"/>
  <c r="DZ15" i="5"/>
  <c r="DY15" i="5"/>
  <c r="DI15" i="5"/>
  <c r="DG15" i="5"/>
  <c r="DK15" i="5" s="1"/>
  <c r="DF15" i="5"/>
  <c r="CN15" i="5"/>
  <c r="CM15" i="5"/>
  <c r="BU15" i="5"/>
  <c r="BT15" i="5"/>
  <c r="BI15" i="5"/>
  <c r="BK15" i="5" s="1"/>
  <c r="BB15" i="5"/>
  <c r="BA15" i="5"/>
  <c r="BF15" i="5" s="1"/>
  <c r="AI15" i="5"/>
  <c r="AH15" i="5"/>
  <c r="P15" i="5"/>
  <c r="O15" i="5"/>
  <c r="LT14" i="5"/>
  <c r="LS14" i="5"/>
  <c r="LB14" i="5"/>
  <c r="LA14" i="5"/>
  <c r="KJ14" i="5"/>
  <c r="KI14" i="5"/>
  <c r="JR14" i="5"/>
  <c r="JQ14" i="5"/>
  <c r="IZ14" i="5"/>
  <c r="IY14" i="5"/>
  <c r="IG14" i="5"/>
  <c r="IF14" i="5"/>
  <c r="HO14" i="5"/>
  <c r="HN14" i="5"/>
  <c r="GW14" i="5"/>
  <c r="GV14" i="5"/>
  <c r="GE14" i="5"/>
  <c r="GD14" i="5"/>
  <c r="GI14" i="5" s="1"/>
  <c r="FL14" i="5"/>
  <c r="FK14" i="5"/>
  <c r="ES14" i="5"/>
  <c r="ER14" i="5"/>
  <c r="DZ14" i="5"/>
  <c r="ED14" i="5" s="1"/>
  <c r="DY14" i="5"/>
  <c r="DG14" i="5"/>
  <c r="DF14" i="5"/>
  <c r="CN14" i="5"/>
  <c r="CM14" i="5"/>
  <c r="CO14" i="5" s="1"/>
  <c r="BU14" i="5"/>
  <c r="BT14" i="5"/>
  <c r="BB14" i="5"/>
  <c r="BA14" i="5"/>
  <c r="AI14" i="5"/>
  <c r="AM14" i="5" s="1"/>
  <c r="AH14" i="5"/>
  <c r="P14" i="5"/>
  <c r="O14" i="5"/>
  <c r="LT13" i="5"/>
  <c r="LS13" i="5"/>
  <c r="LB13" i="5"/>
  <c r="LF13" i="5" s="1"/>
  <c r="LA13" i="5"/>
  <c r="LC13" i="5" s="1"/>
  <c r="KJ13" i="5"/>
  <c r="KI13" i="5"/>
  <c r="KN13" i="5" s="1"/>
  <c r="JR13" i="5"/>
  <c r="JQ13" i="5"/>
  <c r="IZ13" i="5"/>
  <c r="IY13" i="5"/>
  <c r="JA13" i="5" s="1"/>
  <c r="IG13" i="5"/>
  <c r="IF13" i="5"/>
  <c r="IH13" i="5" s="1"/>
  <c r="HO13" i="5"/>
  <c r="HN13" i="5"/>
  <c r="HS13" i="5" s="1"/>
  <c r="HC13" i="5"/>
  <c r="HE13" i="5" s="1"/>
  <c r="GW13" i="5"/>
  <c r="GY13" i="5" s="1"/>
  <c r="GV13" i="5"/>
  <c r="GE13" i="5"/>
  <c r="GD13" i="5"/>
  <c r="FN13" i="5"/>
  <c r="FL13" i="5"/>
  <c r="FK13" i="5"/>
  <c r="FP13" i="5" s="1"/>
  <c r="EU13" i="5"/>
  <c r="ES13" i="5"/>
  <c r="ER13" i="5"/>
  <c r="DZ13" i="5"/>
  <c r="DY13" i="5"/>
  <c r="EA13" i="5" s="1"/>
  <c r="DK13" i="5"/>
  <c r="DG13" i="5"/>
  <c r="DF13" i="5"/>
  <c r="CN13" i="5"/>
  <c r="CM13" i="5"/>
  <c r="BU13" i="5"/>
  <c r="BT13" i="5"/>
  <c r="BV13" i="5" s="1"/>
  <c r="BC13" i="5"/>
  <c r="BB13" i="5"/>
  <c r="BA13" i="5"/>
  <c r="AI13" i="5"/>
  <c r="AH13" i="5"/>
  <c r="P13" i="5"/>
  <c r="O13" i="5"/>
  <c r="LT12" i="5"/>
  <c r="LS12" i="5"/>
  <c r="LX12" i="5" s="1"/>
  <c r="LB12" i="5"/>
  <c r="LA12" i="5"/>
  <c r="KJ12" i="5"/>
  <c r="KI12" i="5"/>
  <c r="KK12" i="5" s="1"/>
  <c r="JR12" i="5"/>
  <c r="JQ12" i="5"/>
  <c r="JV12" i="5" s="1"/>
  <c r="IZ12" i="5"/>
  <c r="IY12" i="5"/>
  <c r="IG12" i="5"/>
  <c r="IF12" i="5"/>
  <c r="HO12" i="5"/>
  <c r="HN12" i="5"/>
  <c r="GW12" i="5"/>
  <c r="GV12" i="5"/>
  <c r="HA12" i="5" s="1"/>
  <c r="GE12" i="5"/>
  <c r="GD12" i="5"/>
  <c r="GI12" i="5" s="1"/>
  <c r="FL12" i="5"/>
  <c r="FK12" i="5"/>
  <c r="ES12" i="5"/>
  <c r="ER12" i="5"/>
  <c r="DZ12" i="5"/>
  <c r="DY12" i="5"/>
  <c r="DG12" i="5"/>
  <c r="DF12" i="5"/>
  <c r="CN12" i="5"/>
  <c r="CM12" i="5"/>
  <c r="BU12" i="5"/>
  <c r="BT12" i="5"/>
  <c r="BV12" i="5" s="1"/>
  <c r="BB12" i="5"/>
  <c r="BA12" i="5"/>
  <c r="AM12" i="5"/>
  <c r="AI12" i="5"/>
  <c r="AH12" i="5"/>
  <c r="P12" i="5"/>
  <c r="O12" i="5"/>
  <c r="LT11" i="5"/>
  <c r="LS11" i="5"/>
  <c r="LB11" i="5"/>
  <c r="LD11" i="5" s="1"/>
  <c r="LA11" i="5"/>
  <c r="LF11" i="5" s="1"/>
  <c r="KJ11" i="5"/>
  <c r="KI11" i="5"/>
  <c r="JR11" i="5"/>
  <c r="JT11" i="5" s="1"/>
  <c r="JQ11" i="5"/>
  <c r="IZ11" i="5"/>
  <c r="IY11" i="5"/>
  <c r="IG11" i="5"/>
  <c r="IF11" i="5"/>
  <c r="HO11" i="5"/>
  <c r="HN11" i="5"/>
  <c r="HP11" i="5" s="1"/>
  <c r="GW11" i="5"/>
  <c r="GV11" i="5"/>
  <c r="GE11" i="5"/>
  <c r="GD11" i="5"/>
  <c r="FL11" i="5"/>
  <c r="FN11" i="5" s="1"/>
  <c r="FK11" i="5"/>
  <c r="EU11" i="5"/>
  <c r="ES11" i="5"/>
  <c r="ER11" i="5"/>
  <c r="EW11" i="5" s="1"/>
  <c r="DZ11" i="5"/>
  <c r="ED11" i="5" s="1"/>
  <c r="DY11" i="5"/>
  <c r="DI11" i="5"/>
  <c r="DG11" i="5"/>
  <c r="DF11" i="5"/>
  <c r="CN11" i="5"/>
  <c r="CM11" i="5"/>
  <c r="BV11" i="5"/>
  <c r="BU11" i="5"/>
  <c r="BT11" i="5"/>
  <c r="BB11" i="5"/>
  <c r="BA11" i="5"/>
  <c r="BF11" i="5" s="1"/>
  <c r="AI11" i="5"/>
  <c r="AH11" i="5"/>
  <c r="Q11" i="5"/>
  <c r="P11" i="5"/>
  <c r="O11" i="5"/>
  <c r="LT10" i="5"/>
  <c r="LS10" i="5"/>
  <c r="LB10" i="5"/>
  <c r="LA10" i="5"/>
  <c r="KJ10" i="5"/>
  <c r="KI10" i="5"/>
  <c r="JR10" i="5"/>
  <c r="JT10" i="5" s="1"/>
  <c r="JQ10" i="5"/>
  <c r="IZ10" i="5"/>
  <c r="IY10" i="5"/>
  <c r="IG10" i="5"/>
  <c r="IF10" i="5"/>
  <c r="HO10" i="5"/>
  <c r="HN10" i="5"/>
  <c r="GW10" i="5"/>
  <c r="GV10" i="5"/>
  <c r="GI10" i="5"/>
  <c r="GE10" i="5"/>
  <c r="GD10" i="5"/>
  <c r="FL10" i="5"/>
  <c r="FK10" i="5"/>
  <c r="ES10" i="5"/>
  <c r="ER10" i="5"/>
  <c r="DZ10" i="5"/>
  <c r="ED10" i="5" s="1"/>
  <c r="DY10" i="5"/>
  <c r="DG10" i="5"/>
  <c r="DF10" i="5"/>
  <c r="CN10" i="5"/>
  <c r="CM10" i="5"/>
  <c r="BU10" i="5"/>
  <c r="BY10" i="5" s="1"/>
  <c r="BT10" i="5"/>
  <c r="BC10" i="5"/>
  <c r="BB10" i="5"/>
  <c r="BA10" i="5"/>
  <c r="AM10" i="5"/>
  <c r="AI10" i="5"/>
  <c r="AH10" i="5"/>
  <c r="P10" i="5"/>
  <c r="O10" i="5"/>
  <c r="LT9" i="5"/>
  <c r="LS9" i="5"/>
  <c r="LB9" i="5"/>
  <c r="LA9" i="5"/>
  <c r="KJ9" i="5"/>
  <c r="KI9" i="5"/>
  <c r="JR9" i="5"/>
  <c r="JQ9" i="5"/>
  <c r="IZ9" i="5"/>
  <c r="IY9" i="5"/>
  <c r="IH9" i="5"/>
  <c r="IJ9" i="5" s="1"/>
  <c r="IN9" i="5" s="1"/>
  <c r="IP9" i="5" s="1"/>
  <c r="IG9" i="5"/>
  <c r="II9" i="5" s="1"/>
  <c r="IF9" i="5"/>
  <c r="HQ9" i="5"/>
  <c r="HO9" i="5"/>
  <c r="HS9" i="5" s="1"/>
  <c r="HN9" i="5"/>
  <c r="GW9" i="5"/>
  <c r="GY9" i="5" s="1"/>
  <c r="GV9" i="5"/>
  <c r="GE9" i="5"/>
  <c r="GD9" i="5"/>
  <c r="FL9" i="5"/>
  <c r="FK9" i="5"/>
  <c r="EU9" i="5"/>
  <c r="ES9" i="5"/>
  <c r="ER9" i="5"/>
  <c r="DZ9" i="5"/>
  <c r="DY9" i="5"/>
  <c r="EA9" i="5" s="1"/>
  <c r="DG9" i="5"/>
  <c r="DF9" i="5"/>
  <c r="CN9" i="5"/>
  <c r="CM9" i="5"/>
  <c r="BU9" i="5"/>
  <c r="BT9" i="5"/>
  <c r="BV9" i="5" s="1"/>
  <c r="BB9" i="5"/>
  <c r="BA9" i="5"/>
  <c r="BC9" i="5" s="1"/>
  <c r="AJ9" i="5"/>
  <c r="AI9" i="5"/>
  <c r="AH9" i="5"/>
  <c r="Q9" i="5"/>
  <c r="P9" i="5"/>
  <c r="O9" i="5"/>
  <c r="LX8" i="5"/>
  <c r="LT8" i="5"/>
  <c r="LS8" i="5"/>
  <c r="LB8" i="5"/>
  <c r="LD8" i="5" s="1"/>
  <c r="LA8" i="5"/>
  <c r="KJ8" i="5"/>
  <c r="KI8" i="5"/>
  <c r="KK8" i="5" s="1"/>
  <c r="JR8" i="5"/>
  <c r="JQ8" i="5"/>
  <c r="JD8" i="5"/>
  <c r="IZ8" i="5"/>
  <c r="IY8" i="5"/>
  <c r="JA8" i="5" s="1"/>
  <c r="II8" i="5"/>
  <c r="IG8" i="5"/>
  <c r="IF8" i="5"/>
  <c r="HO8" i="5"/>
  <c r="HN8" i="5"/>
  <c r="HS8" i="5" s="1"/>
  <c r="GW8" i="5"/>
  <c r="GV8" i="5"/>
  <c r="GE8" i="5"/>
  <c r="GD8" i="5"/>
  <c r="FL8" i="5"/>
  <c r="FP8" i="5" s="1"/>
  <c r="FK8" i="5"/>
  <c r="ES8" i="5"/>
  <c r="ER8" i="5"/>
  <c r="DZ8" i="5"/>
  <c r="ED8" i="5" s="1"/>
  <c r="DY8" i="5"/>
  <c r="DG8" i="5"/>
  <c r="DK8" i="5" s="1"/>
  <c r="DF8" i="5"/>
  <c r="CR8" i="5"/>
  <c r="CN8" i="5"/>
  <c r="CM8" i="5"/>
  <c r="BU8" i="5"/>
  <c r="BT8" i="5"/>
  <c r="BB8" i="5"/>
  <c r="BA8" i="5"/>
  <c r="BC8" i="5" s="1"/>
  <c r="AI8" i="5"/>
  <c r="AH8" i="5"/>
  <c r="P8" i="5"/>
  <c r="O8" i="5"/>
  <c r="LZ7" i="5"/>
  <c r="MB7" i="5" s="1"/>
  <c r="LT7" i="5"/>
  <c r="LS7" i="5"/>
  <c r="LB7" i="5"/>
  <c r="LA7" i="5"/>
  <c r="KK7" i="5"/>
  <c r="KJ7" i="5"/>
  <c r="KI7" i="5"/>
  <c r="JR7" i="5"/>
  <c r="JQ7" i="5"/>
  <c r="IZ7" i="5"/>
  <c r="IY7" i="5"/>
  <c r="IG7" i="5"/>
  <c r="II7" i="5" s="1"/>
  <c r="IF7" i="5"/>
  <c r="HO7" i="5"/>
  <c r="HN7" i="5"/>
  <c r="HI7" i="5"/>
  <c r="GW7" i="5"/>
  <c r="GV7" i="5"/>
  <c r="GQ7" i="5"/>
  <c r="GE7" i="5"/>
  <c r="GD7" i="5"/>
  <c r="FY7" i="5"/>
  <c r="FP7" i="5"/>
  <c r="FM7" i="5"/>
  <c r="FL7" i="5"/>
  <c r="FN7" i="5" s="1"/>
  <c r="FK7" i="5"/>
  <c r="ES7" i="5"/>
  <c r="EW7" i="5" s="1"/>
  <c r="ER7" i="5"/>
  <c r="ED7" i="5"/>
  <c r="DZ7" i="5"/>
  <c r="DY7" i="5"/>
  <c r="DN7" i="5"/>
  <c r="DP7" i="5" s="1"/>
  <c r="DG7" i="5"/>
  <c r="DK7" i="5" s="1"/>
  <c r="DF7" i="5"/>
  <c r="CN7" i="5"/>
  <c r="CR7" i="5" s="1"/>
  <c r="CM7" i="5"/>
  <c r="BU7" i="5"/>
  <c r="BY7" i="5" s="1"/>
  <c r="BT7" i="5"/>
  <c r="BV7" i="5" s="1"/>
  <c r="BB7" i="5"/>
  <c r="BA7" i="5"/>
  <c r="BC7" i="5" s="1"/>
  <c r="AI7" i="5"/>
  <c r="AH7" i="5"/>
  <c r="P7" i="5"/>
  <c r="O7" i="5"/>
  <c r="LT6" i="5"/>
  <c r="LS6" i="5"/>
  <c r="LU7" i="5" s="1"/>
  <c r="LD6" i="5"/>
  <c r="LB6" i="5"/>
  <c r="LD24" i="5" s="1"/>
  <c r="LA6" i="5"/>
  <c r="KL6" i="5"/>
  <c r="KJ6" i="5"/>
  <c r="KI6" i="5"/>
  <c r="KK16" i="5" s="1"/>
  <c r="JR6" i="5"/>
  <c r="JQ6" i="5"/>
  <c r="JS17" i="5" s="1"/>
  <c r="IZ6" i="5"/>
  <c r="JB9" i="5" s="1"/>
  <c r="IY6" i="5"/>
  <c r="JA6" i="5" s="1"/>
  <c r="II6" i="5"/>
  <c r="IG6" i="5"/>
  <c r="II70" i="5" s="1"/>
  <c r="IF6" i="5"/>
  <c r="IH7" i="5" s="1"/>
  <c r="HO6" i="5"/>
  <c r="HQ21" i="5" s="1"/>
  <c r="HN6" i="5"/>
  <c r="HP18" i="5" s="1"/>
  <c r="HC6" i="5"/>
  <c r="HE6" i="5" s="1"/>
  <c r="GY6" i="5"/>
  <c r="GW6" i="5"/>
  <c r="GY11" i="5" s="1"/>
  <c r="GV6" i="5"/>
  <c r="GE6" i="5"/>
  <c r="GD6" i="5"/>
  <c r="FM6" i="5"/>
  <c r="FL6" i="5"/>
  <c r="FK6" i="5"/>
  <c r="EU6" i="5"/>
  <c r="ES6" i="5"/>
  <c r="EU22" i="5" s="1"/>
  <c r="ER6" i="5"/>
  <c r="DZ6" i="5"/>
  <c r="DY6" i="5"/>
  <c r="EA11" i="5" s="1"/>
  <c r="DG6" i="5"/>
  <c r="DI20" i="5" s="1"/>
  <c r="DF6" i="5"/>
  <c r="CN6" i="5"/>
  <c r="CM6" i="5"/>
  <c r="CO44" i="5" s="1"/>
  <c r="BV6" i="5"/>
  <c r="BU6" i="5"/>
  <c r="BW24" i="5" s="1"/>
  <c r="BT6" i="5"/>
  <c r="BV19" i="5" s="1"/>
  <c r="BC6" i="5"/>
  <c r="BB6" i="5"/>
  <c r="BA6" i="5"/>
  <c r="AI6" i="5"/>
  <c r="AH6" i="5"/>
  <c r="Q6" i="5"/>
  <c r="P6" i="5"/>
  <c r="O6" i="5"/>
  <c r="Q48" i="5" s="1"/>
  <c r="LQ4" i="5"/>
  <c r="LO4" i="5"/>
  <c r="LP4" i="5" s="1"/>
  <c r="LN4" i="5"/>
  <c r="KX4" i="5"/>
  <c r="KW4" i="5"/>
  <c r="KV4" i="5"/>
  <c r="KY4" i="5" s="1"/>
  <c r="KG4" i="5"/>
  <c r="KE4" i="5"/>
  <c r="KF4" i="5" s="1"/>
  <c r="KD4" i="5"/>
  <c r="JN4" i="5"/>
  <c r="JM4" i="5"/>
  <c r="JL4" i="5"/>
  <c r="JO4" i="5" s="1"/>
  <c r="IU4" i="5"/>
  <c r="IV4" i="5" s="1"/>
  <c r="JF14" i="5" s="1"/>
  <c r="JH14" i="5" s="1"/>
  <c r="IT4" i="5"/>
  <c r="IW4" i="5" s="1"/>
  <c r="ID4" i="5"/>
  <c r="IC4" i="5"/>
  <c r="IB4" i="5"/>
  <c r="IA4" i="5"/>
  <c r="HJ4" i="5"/>
  <c r="HK4" i="5" s="1"/>
  <c r="HI4" i="5"/>
  <c r="HL4" i="5" s="1"/>
  <c r="GS4" i="5"/>
  <c r="GR4" i="5"/>
  <c r="GQ4" i="5"/>
  <c r="GT4" i="5" s="1"/>
  <c r="FZ4" i="5"/>
  <c r="GA4" i="5" s="1"/>
  <c r="GK40" i="5" s="1"/>
  <c r="GM40" i="5" s="1"/>
  <c r="FY4" i="5"/>
  <c r="GB4" i="5" s="1"/>
  <c r="FH4" i="5"/>
  <c r="FG4" i="5"/>
  <c r="FF4" i="5"/>
  <c r="FI4" i="5" s="1"/>
  <c r="EN4" i="5"/>
  <c r="EO4" i="5" s="1"/>
  <c r="EM4" i="5"/>
  <c r="EP4" i="5" s="1"/>
  <c r="DU4" i="5"/>
  <c r="DV4" i="5" s="1"/>
  <c r="DT4" i="5"/>
  <c r="DW4" i="5" s="1"/>
  <c r="DD4" i="5"/>
  <c r="DB4" i="5"/>
  <c r="DC4" i="5" s="1"/>
  <c r="DA4" i="5"/>
  <c r="CJ4" i="5"/>
  <c r="CI4" i="5"/>
  <c r="CH4" i="5"/>
  <c r="CK4" i="5" s="1"/>
  <c r="BP4" i="5"/>
  <c r="BQ4" i="5" s="1"/>
  <c r="BO4" i="5"/>
  <c r="BR4" i="5" s="1"/>
  <c r="AW4" i="5"/>
  <c r="AX4" i="5" s="1"/>
  <c r="AV4" i="5"/>
  <c r="AY4" i="5" s="1"/>
  <c r="AF4" i="5"/>
  <c r="AD4" i="5"/>
  <c r="AE4" i="5" s="1"/>
  <c r="AC4" i="5"/>
  <c r="L4" i="5"/>
  <c r="K4" i="5"/>
  <c r="J4" i="5"/>
  <c r="M4" i="5" s="1"/>
  <c r="LM2" i="5"/>
  <c r="KU2" i="5"/>
  <c r="KC2" i="5"/>
  <c r="JK2" i="5"/>
  <c r="IS2" i="5"/>
  <c r="LM1" i="5"/>
  <c r="KU1" i="5"/>
  <c r="KC1" i="5"/>
  <c r="JK1" i="5"/>
  <c r="IS1" i="5"/>
  <c r="HZ1" i="5"/>
  <c r="HH1" i="5"/>
  <c r="GP1" i="5"/>
  <c r="FX1" i="5"/>
  <c r="FE1" i="5"/>
  <c r="EL1" i="5"/>
  <c r="DS1" i="5"/>
  <c r="AU1" i="5"/>
  <c r="AB1" i="5"/>
  <c r="I1" i="5"/>
  <c r="BW119" i="2"/>
  <c r="BY119" i="2" s="1"/>
  <c r="BP119" i="2"/>
  <c r="BO119" i="2"/>
  <c r="R119" i="2"/>
  <c r="T119" i="2" s="1"/>
  <c r="L119" i="2"/>
  <c r="K119" i="2"/>
  <c r="CP118" i="2"/>
  <c r="CR118" i="2" s="1"/>
  <c r="CI118" i="2"/>
  <c r="CM118" i="2" s="1"/>
  <c r="CH118" i="2"/>
  <c r="BW118" i="2"/>
  <c r="BY118" i="2" s="1"/>
  <c r="BP118" i="2"/>
  <c r="BT118" i="2" s="1"/>
  <c r="BO118" i="2"/>
  <c r="T118" i="2"/>
  <c r="R118" i="2"/>
  <c r="L118" i="2"/>
  <c r="K118" i="2"/>
  <c r="CP117" i="2"/>
  <c r="CR117" i="2" s="1"/>
  <c r="CI117" i="2"/>
  <c r="CH117" i="2"/>
  <c r="BW117" i="2"/>
  <c r="BY117" i="2" s="1"/>
  <c r="BP117" i="2"/>
  <c r="BT117" i="2" s="1"/>
  <c r="BO117" i="2"/>
  <c r="T117" i="2"/>
  <c r="R117" i="2"/>
  <c r="L117" i="2"/>
  <c r="K117" i="2"/>
  <c r="CP116" i="2"/>
  <c r="CR116" i="2" s="1"/>
  <c r="CI116" i="2"/>
  <c r="CH116" i="2"/>
  <c r="BW116" i="2"/>
  <c r="BY116" i="2" s="1"/>
  <c r="BP116" i="2"/>
  <c r="BO116" i="2"/>
  <c r="R116" i="2"/>
  <c r="T116" i="2" s="1"/>
  <c r="L116" i="2"/>
  <c r="K116" i="2"/>
  <c r="GH115" i="2"/>
  <c r="GF115" i="2"/>
  <c r="FZ115" i="2"/>
  <c r="FY115" i="2"/>
  <c r="CP115" i="2"/>
  <c r="CR115" i="2" s="1"/>
  <c r="CI115" i="2"/>
  <c r="CH115" i="2"/>
  <c r="BY115" i="2"/>
  <c r="BW115" i="2"/>
  <c r="BP115" i="2"/>
  <c r="BO115" i="2"/>
  <c r="R115" i="2"/>
  <c r="T115" i="2" s="1"/>
  <c r="L115" i="2"/>
  <c r="K115" i="2"/>
  <c r="GH114" i="2"/>
  <c r="GF114" i="2"/>
  <c r="FZ114" i="2"/>
  <c r="GD114" i="2" s="1"/>
  <c r="FY114" i="2"/>
  <c r="CP114" i="2"/>
  <c r="CR114" i="2" s="1"/>
  <c r="CI114" i="2"/>
  <c r="CM114" i="2" s="1"/>
  <c r="CH114" i="2"/>
  <c r="BW114" i="2"/>
  <c r="BY114" i="2" s="1"/>
  <c r="BP114" i="2"/>
  <c r="BT114" i="2" s="1"/>
  <c r="BO114" i="2"/>
  <c r="T114" i="2"/>
  <c r="R114" i="2"/>
  <c r="L114" i="2"/>
  <c r="K114" i="2"/>
  <c r="GF113" i="2"/>
  <c r="GH113" i="2" s="1"/>
  <c r="FZ113" i="2"/>
  <c r="FY113" i="2"/>
  <c r="GD113" i="2" s="1"/>
  <c r="CP113" i="2"/>
  <c r="CR113" i="2" s="1"/>
  <c r="CI113" i="2"/>
  <c r="CH113" i="2"/>
  <c r="BY113" i="2"/>
  <c r="BW113" i="2"/>
  <c r="BP113" i="2"/>
  <c r="BO113" i="2"/>
  <c r="R113" i="2"/>
  <c r="T113" i="2" s="1"/>
  <c r="L113" i="2"/>
  <c r="K113" i="2"/>
  <c r="GF112" i="2"/>
  <c r="GH112" i="2" s="1"/>
  <c r="FZ112" i="2"/>
  <c r="FY112" i="2"/>
  <c r="CP112" i="2"/>
  <c r="CR112" i="2" s="1"/>
  <c r="CI112" i="2"/>
  <c r="CH112" i="2"/>
  <c r="BW112" i="2"/>
  <c r="BY112" i="2" s="1"/>
  <c r="BP112" i="2"/>
  <c r="BO112" i="2"/>
  <c r="T112" i="2"/>
  <c r="R112" i="2"/>
  <c r="L112" i="2"/>
  <c r="K112" i="2"/>
  <c r="GF111" i="2"/>
  <c r="GH111" i="2" s="1"/>
  <c r="FZ111" i="2"/>
  <c r="FY111" i="2"/>
  <c r="GD111" i="2" s="1"/>
  <c r="CR111" i="2"/>
  <c r="CP111" i="2"/>
  <c r="CI111" i="2"/>
  <c r="CH111" i="2"/>
  <c r="CM111" i="2" s="1"/>
  <c r="BY111" i="2"/>
  <c r="BW111" i="2"/>
  <c r="BT111" i="2"/>
  <c r="BP111" i="2"/>
  <c r="BO111" i="2"/>
  <c r="R111" i="2"/>
  <c r="T111" i="2" s="1"/>
  <c r="L111" i="2"/>
  <c r="K111" i="2"/>
  <c r="GH110" i="2"/>
  <c r="GF110" i="2"/>
  <c r="GD110" i="2"/>
  <c r="FZ110" i="2"/>
  <c r="FY110" i="2"/>
  <c r="CP110" i="2"/>
  <c r="CR110" i="2" s="1"/>
  <c r="CI110" i="2"/>
  <c r="CH110" i="2"/>
  <c r="BW110" i="2"/>
  <c r="BY110" i="2" s="1"/>
  <c r="BP110" i="2"/>
  <c r="BO110" i="2"/>
  <c r="T110" i="2"/>
  <c r="R110" i="2"/>
  <c r="L110" i="2"/>
  <c r="K110" i="2"/>
  <c r="GF109" i="2"/>
  <c r="GH109" i="2" s="1"/>
  <c r="FZ109" i="2"/>
  <c r="FY109" i="2"/>
  <c r="CP109" i="2"/>
  <c r="CR109" i="2" s="1"/>
  <c r="CI109" i="2"/>
  <c r="CH109" i="2"/>
  <c r="BY109" i="2"/>
  <c r="BW109" i="2"/>
  <c r="BP109" i="2"/>
  <c r="BT109" i="2" s="1"/>
  <c r="BO109" i="2"/>
  <c r="AK109" i="2"/>
  <c r="AM109" i="2" s="1"/>
  <c r="AH109" i="2"/>
  <c r="AD109" i="2"/>
  <c r="AC109" i="2"/>
  <c r="R109" i="2"/>
  <c r="T109" i="2" s="1"/>
  <c r="L109" i="2"/>
  <c r="K109" i="2"/>
  <c r="GF108" i="2"/>
  <c r="GH108" i="2" s="1"/>
  <c r="FZ108" i="2"/>
  <c r="FY108" i="2"/>
  <c r="CP108" i="2"/>
  <c r="CR108" i="2" s="1"/>
  <c r="CI108" i="2"/>
  <c r="CM108" i="2" s="1"/>
  <c r="CH108" i="2"/>
  <c r="BW108" i="2"/>
  <c r="BY108" i="2" s="1"/>
  <c r="BP108" i="2"/>
  <c r="BO108" i="2"/>
  <c r="BT108" i="2" s="1"/>
  <c r="BD108" i="2"/>
  <c r="BF108" i="2" s="1"/>
  <c r="AW108" i="2"/>
  <c r="AV108" i="2"/>
  <c r="AK108" i="2"/>
  <c r="AM108" i="2" s="1"/>
  <c r="AD108" i="2"/>
  <c r="AC108" i="2"/>
  <c r="R108" i="2"/>
  <c r="T108" i="2" s="1"/>
  <c r="L108" i="2"/>
  <c r="K108" i="2"/>
  <c r="GF107" i="2"/>
  <c r="GH107" i="2" s="1"/>
  <c r="FZ107" i="2"/>
  <c r="FY107" i="2"/>
  <c r="CR107" i="2"/>
  <c r="CP107" i="2"/>
  <c r="CI107" i="2"/>
  <c r="CH107" i="2"/>
  <c r="BW107" i="2"/>
  <c r="BY107" i="2" s="1"/>
  <c r="BP107" i="2"/>
  <c r="BO107" i="2"/>
  <c r="BD107" i="2"/>
  <c r="BF107" i="2" s="1"/>
  <c r="AW107" i="2"/>
  <c r="BA107" i="2" s="1"/>
  <c r="AV107" i="2"/>
  <c r="AK107" i="2"/>
  <c r="AM107" i="2" s="1"/>
  <c r="AH107" i="2"/>
  <c r="AD107" i="2"/>
  <c r="AC107" i="2"/>
  <c r="R107" i="2"/>
  <c r="T107" i="2" s="1"/>
  <c r="L107" i="2"/>
  <c r="K107" i="2"/>
  <c r="GF106" i="2"/>
  <c r="GH106" i="2" s="1"/>
  <c r="FZ106" i="2"/>
  <c r="FY106" i="2"/>
  <c r="CP106" i="2"/>
  <c r="CR106" i="2" s="1"/>
  <c r="CI106" i="2"/>
  <c r="CM106" i="2" s="1"/>
  <c r="CH106" i="2"/>
  <c r="BW106" i="2"/>
  <c r="BY106" i="2" s="1"/>
  <c r="BT106" i="2"/>
  <c r="BP106" i="2"/>
  <c r="BO106" i="2"/>
  <c r="BD106" i="2"/>
  <c r="BF106" i="2" s="1"/>
  <c r="AW106" i="2"/>
  <c r="AV106" i="2"/>
  <c r="AK106" i="2"/>
  <c r="AM106" i="2" s="1"/>
  <c r="AD106" i="2"/>
  <c r="AC106" i="2"/>
  <c r="R106" i="2"/>
  <c r="T106" i="2" s="1"/>
  <c r="L106" i="2"/>
  <c r="K106" i="2"/>
  <c r="GF105" i="2"/>
  <c r="GH105" i="2" s="1"/>
  <c r="FZ105" i="2"/>
  <c r="FY105" i="2"/>
  <c r="CR105" i="2"/>
  <c r="CP105" i="2"/>
  <c r="CI105" i="2"/>
  <c r="CH105" i="2"/>
  <c r="BW105" i="2"/>
  <c r="BY105" i="2" s="1"/>
  <c r="BP105" i="2"/>
  <c r="BO105" i="2"/>
  <c r="BD105" i="2"/>
  <c r="BF105" i="2" s="1"/>
  <c r="AW105" i="2"/>
  <c r="AV105" i="2"/>
  <c r="BA105" i="2" s="1"/>
  <c r="AK105" i="2"/>
  <c r="AM105" i="2" s="1"/>
  <c r="AD105" i="2"/>
  <c r="AH105" i="2" s="1"/>
  <c r="AC105" i="2"/>
  <c r="R105" i="2"/>
  <c r="T105" i="2" s="1"/>
  <c r="L105" i="2"/>
  <c r="K105" i="2"/>
  <c r="GF104" i="2"/>
  <c r="GH104" i="2" s="1"/>
  <c r="FZ104" i="2"/>
  <c r="FY104" i="2"/>
  <c r="CP104" i="2"/>
  <c r="CR104" i="2" s="1"/>
  <c r="CI104" i="2"/>
  <c r="CH104" i="2"/>
  <c r="BW104" i="2"/>
  <c r="BY104" i="2" s="1"/>
  <c r="BP104" i="2"/>
  <c r="BO104" i="2"/>
  <c r="BD104" i="2"/>
  <c r="BF104" i="2" s="1"/>
  <c r="AW104" i="2"/>
  <c r="AV104" i="2"/>
  <c r="AK104" i="2"/>
  <c r="AM104" i="2" s="1"/>
  <c r="AD104" i="2"/>
  <c r="AC104" i="2"/>
  <c r="R104" i="2"/>
  <c r="T104" i="2" s="1"/>
  <c r="L104" i="2"/>
  <c r="K104" i="2"/>
  <c r="HR103" i="2"/>
  <c r="HT103" i="2" s="1"/>
  <c r="HL103" i="2"/>
  <c r="HK103" i="2"/>
  <c r="GF103" i="2"/>
  <c r="GH103" i="2" s="1"/>
  <c r="FZ103" i="2"/>
  <c r="FY103" i="2"/>
  <c r="CR103" i="2"/>
  <c r="CP103" i="2"/>
  <c r="CI103" i="2"/>
  <c r="CH103" i="2"/>
  <c r="BY103" i="2"/>
  <c r="BW103" i="2"/>
  <c r="BP103" i="2"/>
  <c r="BO103" i="2"/>
  <c r="BD103" i="2"/>
  <c r="BF103" i="2" s="1"/>
  <c r="AW103" i="2"/>
  <c r="BA103" i="2" s="1"/>
  <c r="AV103" i="2"/>
  <c r="AM103" i="2"/>
  <c r="AK103" i="2"/>
  <c r="AH103" i="2"/>
  <c r="AD103" i="2"/>
  <c r="AC103" i="2"/>
  <c r="R103" i="2"/>
  <c r="T103" i="2" s="1"/>
  <c r="L103" i="2"/>
  <c r="K103" i="2"/>
  <c r="HR102" i="2"/>
  <c r="HT102" i="2" s="1"/>
  <c r="HL102" i="2"/>
  <c r="HK102" i="2"/>
  <c r="GY102" i="2"/>
  <c r="HA102" i="2" s="1"/>
  <c r="GS102" i="2"/>
  <c r="GR102" i="2"/>
  <c r="GF102" i="2"/>
  <c r="GH102" i="2" s="1"/>
  <c r="GD102" i="2"/>
  <c r="FZ102" i="2"/>
  <c r="FY102" i="2"/>
  <c r="CP102" i="2"/>
  <c r="CR102" i="2" s="1"/>
  <c r="CI102" i="2"/>
  <c r="CM102" i="2" s="1"/>
  <c r="CH102" i="2"/>
  <c r="BW102" i="2"/>
  <c r="BY102" i="2" s="1"/>
  <c r="BT102" i="2"/>
  <c r="BP102" i="2"/>
  <c r="BO102" i="2"/>
  <c r="BD102" i="2"/>
  <c r="BF102" i="2" s="1"/>
  <c r="AW102" i="2"/>
  <c r="AV102" i="2"/>
  <c r="AK102" i="2"/>
  <c r="AM102" i="2" s="1"/>
  <c r="AD102" i="2"/>
  <c r="AC102" i="2"/>
  <c r="T102" i="2"/>
  <c r="R102" i="2"/>
  <c r="L102" i="2"/>
  <c r="K102" i="2"/>
  <c r="HR101" i="2"/>
  <c r="HT101" i="2" s="1"/>
  <c r="HL101" i="2"/>
  <c r="HK101" i="2"/>
  <c r="GY101" i="2"/>
  <c r="HA101" i="2" s="1"/>
  <c r="GS101" i="2"/>
  <c r="GR101" i="2"/>
  <c r="GH101" i="2"/>
  <c r="GF101" i="2"/>
  <c r="FZ101" i="2"/>
  <c r="FY101" i="2"/>
  <c r="CP101" i="2"/>
  <c r="CR101" i="2" s="1"/>
  <c r="CI101" i="2"/>
  <c r="CM101" i="2" s="1"/>
  <c r="CH101" i="2"/>
  <c r="BY101" i="2"/>
  <c r="BW101" i="2"/>
  <c r="BP101" i="2"/>
  <c r="BO101" i="2"/>
  <c r="BF101" i="2"/>
  <c r="BD101" i="2"/>
  <c r="AW101" i="2"/>
  <c r="BA101" i="2" s="1"/>
  <c r="AV101" i="2"/>
  <c r="AK101" i="2"/>
  <c r="AM101" i="2" s="1"/>
  <c r="AD101" i="2"/>
  <c r="AH101" i="2" s="1"/>
  <c r="AC101" i="2"/>
  <c r="R101" i="2"/>
  <c r="T101" i="2" s="1"/>
  <c r="L101" i="2"/>
  <c r="K101" i="2"/>
  <c r="HR100" i="2"/>
  <c r="HT100" i="2" s="1"/>
  <c r="HL100" i="2"/>
  <c r="HK100" i="2"/>
  <c r="HP100" i="2" s="1"/>
  <c r="HA100" i="2"/>
  <c r="GY100" i="2"/>
  <c r="GS100" i="2"/>
  <c r="GR100" i="2"/>
  <c r="GW100" i="2" s="1"/>
  <c r="GF100" i="2"/>
  <c r="GH100" i="2" s="1"/>
  <c r="FZ100" i="2"/>
  <c r="FY100" i="2"/>
  <c r="CP100" i="2"/>
  <c r="CR100" i="2" s="1"/>
  <c r="CI100" i="2"/>
  <c r="CH100" i="2"/>
  <c r="BY100" i="2"/>
  <c r="BW100" i="2"/>
  <c r="BP100" i="2"/>
  <c r="BO100" i="2"/>
  <c r="BD100" i="2"/>
  <c r="BF100" i="2" s="1"/>
  <c r="AW100" i="2"/>
  <c r="BA100" i="2" s="1"/>
  <c r="AV100" i="2"/>
  <c r="AM100" i="2"/>
  <c r="AK100" i="2"/>
  <c r="AD100" i="2"/>
  <c r="AC100" i="2"/>
  <c r="R100" i="2"/>
  <c r="T100" i="2" s="1"/>
  <c r="L100" i="2"/>
  <c r="K100" i="2"/>
  <c r="HR99" i="2"/>
  <c r="HT99" i="2" s="1"/>
  <c r="HL99" i="2"/>
  <c r="HK99" i="2"/>
  <c r="GY99" i="2"/>
  <c r="HA99" i="2" s="1"/>
  <c r="GS99" i="2"/>
  <c r="GR99" i="2"/>
  <c r="GW99" i="2" s="1"/>
  <c r="GF99" i="2"/>
  <c r="GH99" i="2" s="1"/>
  <c r="FZ99" i="2"/>
  <c r="GD99" i="2" s="1"/>
  <c r="FY99" i="2"/>
  <c r="CP99" i="2"/>
  <c r="CR99" i="2" s="1"/>
  <c r="CI99" i="2"/>
  <c r="CH99" i="2"/>
  <c r="BY99" i="2"/>
  <c r="BW99" i="2"/>
  <c r="BP99" i="2"/>
  <c r="BO99" i="2"/>
  <c r="BD99" i="2"/>
  <c r="BF99" i="2" s="1"/>
  <c r="AW99" i="2"/>
  <c r="AV99" i="2"/>
  <c r="AM99" i="2"/>
  <c r="AK99" i="2"/>
  <c r="AH99" i="2"/>
  <c r="AD99" i="2"/>
  <c r="AC99" i="2"/>
  <c r="R99" i="2"/>
  <c r="T99" i="2" s="1"/>
  <c r="L99" i="2"/>
  <c r="K99" i="2"/>
  <c r="HT98" i="2"/>
  <c r="HR98" i="2"/>
  <c r="HL98" i="2"/>
  <c r="HK98" i="2"/>
  <c r="GY98" i="2"/>
  <c r="HA98" i="2" s="1"/>
  <c r="GS98" i="2"/>
  <c r="GR98" i="2"/>
  <c r="GF98" i="2"/>
  <c r="GH98" i="2" s="1"/>
  <c r="FZ98" i="2"/>
  <c r="FY98" i="2"/>
  <c r="CP98" i="2"/>
  <c r="CR98" i="2" s="1"/>
  <c r="CI98" i="2"/>
  <c r="CM98" i="2" s="1"/>
  <c r="CH98" i="2"/>
  <c r="BW98" i="2"/>
  <c r="BY98" i="2" s="1"/>
  <c r="BT98" i="2"/>
  <c r="BP98" i="2"/>
  <c r="BO98" i="2"/>
  <c r="BD98" i="2"/>
  <c r="BF98" i="2" s="1"/>
  <c r="AW98" i="2"/>
  <c r="AV98" i="2"/>
  <c r="AM98" i="2"/>
  <c r="AK98" i="2"/>
  <c r="AD98" i="2"/>
  <c r="AH98" i="2" s="1"/>
  <c r="AC98" i="2"/>
  <c r="R98" i="2"/>
  <c r="T98" i="2" s="1"/>
  <c r="L98" i="2"/>
  <c r="K98" i="2"/>
  <c r="HR97" i="2"/>
  <c r="HT97" i="2" s="1"/>
  <c r="HL97" i="2"/>
  <c r="HK97" i="2"/>
  <c r="HP97" i="2" s="1"/>
  <c r="GY97" i="2"/>
  <c r="HA97" i="2" s="1"/>
  <c r="GS97" i="2"/>
  <c r="GW97" i="2" s="1"/>
  <c r="GR97" i="2"/>
  <c r="GF97" i="2"/>
  <c r="GH97" i="2" s="1"/>
  <c r="FZ97" i="2"/>
  <c r="FY97" i="2"/>
  <c r="CP97" i="2"/>
  <c r="CR97" i="2" s="1"/>
  <c r="CI97" i="2"/>
  <c r="CH97" i="2"/>
  <c r="BW97" i="2"/>
  <c r="BY97" i="2" s="1"/>
  <c r="BP97" i="2"/>
  <c r="BO97" i="2"/>
  <c r="BD97" i="2"/>
  <c r="BF97" i="2" s="1"/>
  <c r="AW97" i="2"/>
  <c r="AV97" i="2"/>
  <c r="AM97" i="2"/>
  <c r="AK97" i="2"/>
  <c r="AD97" i="2"/>
  <c r="AH97" i="2" s="1"/>
  <c r="AC97" i="2"/>
  <c r="R97" i="2"/>
  <c r="T97" i="2" s="1"/>
  <c r="L97" i="2"/>
  <c r="K97" i="2"/>
  <c r="HT96" i="2"/>
  <c r="HR96" i="2"/>
  <c r="HL96" i="2"/>
  <c r="HK96" i="2"/>
  <c r="GY96" i="2"/>
  <c r="HA96" i="2" s="1"/>
  <c r="GS96" i="2"/>
  <c r="GR96" i="2"/>
  <c r="GF96" i="2"/>
  <c r="GH96" i="2" s="1"/>
  <c r="GD96" i="2"/>
  <c r="FZ96" i="2"/>
  <c r="FY96" i="2"/>
  <c r="CP96" i="2"/>
  <c r="CR96" i="2" s="1"/>
  <c r="CI96" i="2"/>
  <c r="CM96" i="2" s="1"/>
  <c r="CH96" i="2"/>
  <c r="BW96" i="2"/>
  <c r="BY96" i="2" s="1"/>
  <c r="BP96" i="2"/>
  <c r="BO96" i="2"/>
  <c r="BD96" i="2"/>
  <c r="BF96" i="2" s="1"/>
  <c r="AW96" i="2"/>
  <c r="AV96" i="2"/>
  <c r="AM96" i="2"/>
  <c r="AK96" i="2"/>
  <c r="AH96" i="2"/>
  <c r="AD96" i="2"/>
  <c r="AC96" i="2"/>
  <c r="T96" i="2"/>
  <c r="R96" i="2"/>
  <c r="L96" i="2"/>
  <c r="K96" i="2"/>
  <c r="HR95" i="2"/>
  <c r="HT95" i="2" s="1"/>
  <c r="HP95" i="2"/>
  <c r="HL95" i="2"/>
  <c r="HK95" i="2"/>
  <c r="HA95" i="2"/>
  <c r="GY95" i="2"/>
  <c r="GS95" i="2"/>
  <c r="GR95" i="2"/>
  <c r="GF95" i="2"/>
  <c r="GH95" i="2" s="1"/>
  <c r="FZ95" i="2"/>
  <c r="FY95" i="2"/>
  <c r="CR95" i="2"/>
  <c r="CP95" i="2"/>
  <c r="CI95" i="2"/>
  <c r="CH95" i="2"/>
  <c r="BW95" i="2"/>
  <c r="BY95" i="2" s="1"/>
  <c r="BP95" i="2"/>
  <c r="BO95" i="2"/>
  <c r="BT95" i="2" s="1"/>
  <c r="BF95" i="2"/>
  <c r="BD95" i="2"/>
  <c r="AW95" i="2"/>
  <c r="AV95" i="2"/>
  <c r="AK95" i="2"/>
  <c r="AM95" i="2" s="1"/>
  <c r="AD95" i="2"/>
  <c r="AC95" i="2"/>
  <c r="R95" i="2"/>
  <c r="T95" i="2" s="1"/>
  <c r="L95" i="2"/>
  <c r="K95" i="2"/>
  <c r="HT94" i="2"/>
  <c r="HR94" i="2"/>
  <c r="HL94" i="2"/>
  <c r="HK94" i="2"/>
  <c r="GY94" i="2"/>
  <c r="HA94" i="2" s="1"/>
  <c r="GS94" i="2"/>
  <c r="GR94" i="2"/>
  <c r="GF94" i="2"/>
  <c r="GH94" i="2" s="1"/>
  <c r="FZ94" i="2"/>
  <c r="FY94" i="2"/>
  <c r="GD94" i="2" s="1"/>
  <c r="CR94" i="2"/>
  <c r="CP94" i="2"/>
  <c r="CI94" i="2"/>
  <c r="CH94" i="2"/>
  <c r="BW94" i="2"/>
  <c r="BY94" i="2" s="1"/>
  <c r="BP94" i="2"/>
  <c r="BT94" i="2" s="1"/>
  <c r="BO94" i="2"/>
  <c r="BD94" i="2"/>
  <c r="BF94" i="2" s="1"/>
  <c r="BA94" i="2"/>
  <c r="AW94" i="2"/>
  <c r="AV94" i="2"/>
  <c r="AK94" i="2"/>
  <c r="AM94" i="2" s="1"/>
  <c r="AD94" i="2"/>
  <c r="AC94" i="2"/>
  <c r="R94" i="2"/>
  <c r="T94" i="2" s="1"/>
  <c r="L94" i="2"/>
  <c r="K94" i="2"/>
  <c r="HR93" i="2"/>
  <c r="HT93" i="2" s="1"/>
  <c r="HL93" i="2"/>
  <c r="HK93" i="2"/>
  <c r="GY93" i="2"/>
  <c r="HA93" i="2" s="1"/>
  <c r="GS93" i="2"/>
  <c r="GR93" i="2"/>
  <c r="GF93" i="2"/>
  <c r="GH93" i="2" s="1"/>
  <c r="FZ93" i="2"/>
  <c r="FY93" i="2"/>
  <c r="CP93" i="2"/>
  <c r="CR93" i="2" s="1"/>
  <c r="CM93" i="2"/>
  <c r="CI93" i="2"/>
  <c r="CH93" i="2"/>
  <c r="BW93" i="2"/>
  <c r="BY93" i="2" s="1"/>
  <c r="BP93" i="2"/>
  <c r="BO93" i="2"/>
  <c r="BF93" i="2"/>
  <c r="BD93" i="2"/>
  <c r="AW93" i="2"/>
  <c r="AV93" i="2"/>
  <c r="AK93" i="2"/>
  <c r="AM93" i="2" s="1"/>
  <c r="AD93" i="2"/>
  <c r="AH93" i="2" s="1"/>
  <c r="AC93" i="2"/>
  <c r="R93" i="2"/>
  <c r="T93" i="2" s="1"/>
  <c r="L93" i="2"/>
  <c r="K93" i="2"/>
  <c r="HR92" i="2"/>
  <c r="HT92" i="2" s="1"/>
  <c r="HL92" i="2"/>
  <c r="HK92" i="2"/>
  <c r="HA92" i="2"/>
  <c r="GY92" i="2"/>
  <c r="GS92" i="2"/>
  <c r="GR92" i="2"/>
  <c r="GW92" i="2" s="1"/>
  <c r="GF92" i="2"/>
  <c r="GH92" i="2" s="1"/>
  <c r="FZ92" i="2"/>
  <c r="FY92" i="2"/>
  <c r="GD92" i="2" s="1"/>
  <c r="CP92" i="2"/>
  <c r="CR92" i="2" s="1"/>
  <c r="CI92" i="2"/>
  <c r="CH92" i="2"/>
  <c r="BW92" i="2"/>
  <c r="BY92" i="2" s="1"/>
  <c r="BP92" i="2"/>
  <c r="BO92" i="2"/>
  <c r="BD92" i="2"/>
  <c r="BF92" i="2" s="1"/>
  <c r="AW92" i="2"/>
  <c r="AV92" i="2"/>
  <c r="AK92" i="2"/>
  <c r="AM92" i="2" s="1"/>
  <c r="AD92" i="2"/>
  <c r="AC92" i="2"/>
  <c r="T92" i="2"/>
  <c r="R92" i="2"/>
  <c r="L92" i="2"/>
  <c r="K92" i="2"/>
  <c r="HR91" i="2"/>
  <c r="HT91" i="2" s="1"/>
  <c r="HL91" i="2"/>
  <c r="HK91" i="2"/>
  <c r="GY91" i="2"/>
  <c r="HA91" i="2" s="1"/>
  <c r="GS91" i="2"/>
  <c r="GR91" i="2"/>
  <c r="GH91" i="2"/>
  <c r="GF91" i="2"/>
  <c r="FZ91" i="2"/>
  <c r="FY91" i="2"/>
  <c r="GD91" i="2" s="1"/>
  <c r="CP91" i="2"/>
  <c r="CR91" i="2" s="1"/>
  <c r="CI91" i="2"/>
  <c r="CM91" i="2" s="1"/>
  <c r="CH91" i="2"/>
  <c r="BW91" i="2"/>
  <c r="BY91" i="2" s="1"/>
  <c r="BP91" i="2"/>
  <c r="BO91" i="2"/>
  <c r="BD91" i="2"/>
  <c r="BF91" i="2" s="1"/>
  <c r="AW91" i="2"/>
  <c r="AV91" i="2"/>
  <c r="AK91" i="2"/>
  <c r="AM91" i="2" s="1"/>
  <c r="AD91" i="2"/>
  <c r="AH91" i="2" s="1"/>
  <c r="AC91" i="2"/>
  <c r="R91" i="2"/>
  <c r="T91" i="2" s="1"/>
  <c r="L91" i="2"/>
  <c r="K91" i="2"/>
  <c r="HR90" i="2"/>
  <c r="HT90" i="2" s="1"/>
  <c r="HL90" i="2"/>
  <c r="HK90" i="2"/>
  <c r="HA90" i="2"/>
  <c r="GY90" i="2"/>
  <c r="GS90" i="2"/>
  <c r="GR90" i="2"/>
  <c r="GW90" i="2" s="1"/>
  <c r="GF90" i="2"/>
  <c r="GH90" i="2" s="1"/>
  <c r="FZ90" i="2"/>
  <c r="FY90" i="2"/>
  <c r="DI90" i="2"/>
  <c r="DK90" i="2" s="1"/>
  <c r="DB90" i="2"/>
  <c r="DF90" i="2" s="1"/>
  <c r="DA90" i="2"/>
  <c r="CP90" i="2"/>
  <c r="CR90" i="2" s="1"/>
  <c r="CI90" i="2"/>
  <c r="CM90" i="2" s="1"/>
  <c r="CH90" i="2"/>
  <c r="BW90" i="2"/>
  <c r="BY90" i="2" s="1"/>
  <c r="BP90" i="2"/>
  <c r="BT90" i="2" s="1"/>
  <c r="BO90" i="2"/>
  <c r="BD90" i="2"/>
  <c r="BF90" i="2" s="1"/>
  <c r="AW90" i="2"/>
  <c r="BA90" i="2" s="1"/>
  <c r="AV90" i="2"/>
  <c r="AK90" i="2"/>
  <c r="AM90" i="2" s="1"/>
  <c r="AD90" i="2"/>
  <c r="AH90" i="2" s="1"/>
  <c r="AC90" i="2"/>
  <c r="R90" i="2"/>
  <c r="T90" i="2" s="1"/>
  <c r="L90" i="2"/>
  <c r="K90" i="2"/>
  <c r="HR89" i="2"/>
  <c r="HT89" i="2" s="1"/>
  <c r="HL89" i="2"/>
  <c r="HP89" i="2" s="1"/>
  <c r="HK89" i="2"/>
  <c r="GY89" i="2"/>
  <c r="HA89" i="2" s="1"/>
  <c r="GS89" i="2"/>
  <c r="GR89" i="2"/>
  <c r="GF89" i="2"/>
  <c r="GH89" i="2" s="1"/>
  <c r="FZ89" i="2"/>
  <c r="FY89" i="2"/>
  <c r="GD89" i="2" s="1"/>
  <c r="DI89" i="2"/>
  <c r="DK89" i="2" s="1"/>
  <c r="DB89" i="2"/>
  <c r="DA89" i="2"/>
  <c r="CP89" i="2"/>
  <c r="CR89" i="2" s="1"/>
  <c r="CI89" i="2"/>
  <c r="CH89" i="2"/>
  <c r="BW89" i="2"/>
  <c r="BY89" i="2" s="1"/>
  <c r="BP89" i="2"/>
  <c r="BO89" i="2"/>
  <c r="BD89" i="2"/>
  <c r="BF89" i="2" s="1"/>
  <c r="AW89" i="2"/>
  <c r="BA89" i="2" s="1"/>
  <c r="AV89" i="2"/>
  <c r="AK89" i="2"/>
  <c r="AM89" i="2" s="1"/>
  <c r="AD89" i="2"/>
  <c r="AH89" i="2" s="1"/>
  <c r="AC89" i="2"/>
  <c r="R89" i="2"/>
  <c r="T89" i="2" s="1"/>
  <c r="L89" i="2"/>
  <c r="K89" i="2"/>
  <c r="HR88" i="2"/>
  <c r="HT88" i="2" s="1"/>
  <c r="HL88" i="2"/>
  <c r="HK88" i="2"/>
  <c r="GY88" i="2"/>
  <c r="HA88" i="2" s="1"/>
  <c r="GS88" i="2"/>
  <c r="GR88" i="2"/>
  <c r="GF88" i="2"/>
  <c r="GH88" i="2" s="1"/>
  <c r="FZ88" i="2"/>
  <c r="FY88" i="2"/>
  <c r="DI88" i="2"/>
  <c r="DK88" i="2" s="1"/>
  <c r="DB88" i="2"/>
  <c r="DA88" i="2"/>
  <c r="CP88" i="2"/>
  <c r="CR88" i="2" s="1"/>
  <c r="CI88" i="2"/>
  <c r="CH88" i="2"/>
  <c r="BW88" i="2"/>
  <c r="BY88" i="2" s="1"/>
  <c r="BP88" i="2"/>
  <c r="BO88" i="2"/>
  <c r="BD88" i="2"/>
  <c r="BF88" i="2" s="1"/>
  <c r="AW88" i="2"/>
  <c r="AV88" i="2"/>
  <c r="AM88" i="2"/>
  <c r="AK88" i="2"/>
  <c r="AD88" i="2"/>
  <c r="AC88" i="2"/>
  <c r="R88" i="2"/>
  <c r="T88" i="2" s="1"/>
  <c r="L88" i="2"/>
  <c r="K88" i="2"/>
  <c r="HR87" i="2"/>
  <c r="HT87" i="2" s="1"/>
  <c r="HP87" i="2"/>
  <c r="HL87" i="2"/>
  <c r="HK87" i="2"/>
  <c r="GY87" i="2"/>
  <c r="HA87" i="2" s="1"/>
  <c r="GS87" i="2"/>
  <c r="GR87" i="2"/>
  <c r="GF87" i="2"/>
  <c r="GH87" i="2" s="1"/>
  <c r="FZ87" i="2"/>
  <c r="FY87" i="2"/>
  <c r="DI87" i="2"/>
  <c r="DK87" i="2" s="1"/>
  <c r="DB87" i="2"/>
  <c r="DF87" i="2" s="1"/>
  <c r="DA87" i="2"/>
  <c r="CR87" i="2"/>
  <c r="CP87" i="2"/>
  <c r="CI87" i="2"/>
  <c r="CH87" i="2"/>
  <c r="BW87" i="2"/>
  <c r="BY87" i="2" s="1"/>
  <c r="BP87" i="2"/>
  <c r="BT87" i="2" s="1"/>
  <c r="BO87" i="2"/>
  <c r="BD87" i="2"/>
  <c r="BF87" i="2" s="1"/>
  <c r="AW87" i="2"/>
  <c r="AV87" i="2"/>
  <c r="AK87" i="2"/>
  <c r="AM87" i="2" s="1"/>
  <c r="AD87" i="2"/>
  <c r="AC87" i="2"/>
  <c r="T87" i="2"/>
  <c r="R87" i="2"/>
  <c r="L87" i="2"/>
  <c r="K87" i="2"/>
  <c r="HR86" i="2"/>
  <c r="HT86" i="2" s="1"/>
  <c r="HL86" i="2"/>
  <c r="HK86" i="2"/>
  <c r="HP86" i="2" s="1"/>
  <c r="GY86" i="2"/>
  <c r="HA86" i="2" s="1"/>
  <c r="GS86" i="2"/>
  <c r="GR86" i="2"/>
  <c r="GH86" i="2"/>
  <c r="GF86" i="2"/>
  <c r="FZ86" i="2"/>
  <c r="FY86" i="2"/>
  <c r="GD86" i="2" s="1"/>
  <c r="DI86" i="2"/>
  <c r="DK86" i="2" s="1"/>
  <c r="DB86" i="2"/>
  <c r="DF86" i="2" s="1"/>
  <c r="DA86" i="2"/>
  <c r="CP86" i="2"/>
  <c r="CR86" i="2" s="1"/>
  <c r="CI86" i="2"/>
  <c r="CH86" i="2"/>
  <c r="BW86" i="2"/>
  <c r="BY86" i="2" s="1"/>
  <c r="BP86" i="2"/>
  <c r="BO86" i="2"/>
  <c r="BD86" i="2"/>
  <c r="BF86" i="2" s="1"/>
  <c r="AW86" i="2"/>
  <c r="BA86" i="2" s="1"/>
  <c r="AV86" i="2"/>
  <c r="AK86" i="2"/>
  <c r="AM86" i="2" s="1"/>
  <c r="AD86" i="2"/>
  <c r="AC86" i="2"/>
  <c r="R86" i="2"/>
  <c r="T86" i="2" s="1"/>
  <c r="L86" i="2"/>
  <c r="K86" i="2"/>
  <c r="HR85" i="2"/>
  <c r="HT85" i="2" s="1"/>
  <c r="HL85" i="2"/>
  <c r="HK85" i="2"/>
  <c r="GY85" i="2"/>
  <c r="HA85" i="2" s="1"/>
  <c r="GS85" i="2"/>
  <c r="GR85" i="2"/>
  <c r="GF85" i="2"/>
  <c r="GH85" i="2" s="1"/>
  <c r="FZ85" i="2"/>
  <c r="FY85" i="2"/>
  <c r="DI85" i="2"/>
  <c r="DK85" i="2" s="1"/>
  <c r="DB85" i="2"/>
  <c r="DA85" i="2"/>
  <c r="CP85" i="2"/>
  <c r="CR85" i="2" s="1"/>
  <c r="CI85" i="2"/>
  <c r="CH85" i="2"/>
  <c r="CM85" i="2" s="1"/>
  <c r="BW85" i="2"/>
  <c r="BY85" i="2" s="1"/>
  <c r="BT85" i="2"/>
  <c r="BP85" i="2"/>
  <c r="BO85" i="2"/>
  <c r="BD85" i="2"/>
  <c r="BF85" i="2" s="1"/>
  <c r="AW85" i="2"/>
  <c r="AV85" i="2"/>
  <c r="AK85" i="2"/>
  <c r="AM85" i="2" s="1"/>
  <c r="AD85" i="2"/>
  <c r="AC85" i="2"/>
  <c r="R85" i="2"/>
  <c r="T85" i="2" s="1"/>
  <c r="L85" i="2"/>
  <c r="K85" i="2"/>
  <c r="HT84" i="2"/>
  <c r="HR84" i="2"/>
  <c r="HL84" i="2"/>
  <c r="HK84" i="2"/>
  <c r="HP84" i="2" s="1"/>
  <c r="GY84" i="2"/>
  <c r="HA84" i="2" s="1"/>
  <c r="GS84" i="2"/>
  <c r="GR84" i="2"/>
  <c r="GW84" i="2" s="1"/>
  <c r="GF84" i="2"/>
  <c r="GH84" i="2" s="1"/>
  <c r="FZ84" i="2"/>
  <c r="FY84" i="2"/>
  <c r="EB84" i="2"/>
  <c r="ED84" i="2" s="1"/>
  <c r="DU84" i="2"/>
  <c r="DT84" i="2"/>
  <c r="DI84" i="2"/>
  <c r="DK84" i="2" s="1"/>
  <c r="DB84" i="2"/>
  <c r="DA84" i="2"/>
  <c r="CP84" i="2"/>
  <c r="CR84" i="2" s="1"/>
  <c r="CI84" i="2"/>
  <c r="CH84" i="2"/>
  <c r="BW84" i="2"/>
  <c r="BY84" i="2" s="1"/>
  <c r="BP84" i="2"/>
  <c r="BO84" i="2"/>
  <c r="BT84" i="2" s="1"/>
  <c r="BD84" i="2"/>
  <c r="BF84" i="2" s="1"/>
  <c r="AW84" i="2"/>
  <c r="BA84" i="2" s="1"/>
  <c r="AV84" i="2"/>
  <c r="AK84" i="2"/>
  <c r="AM84" i="2" s="1"/>
  <c r="AD84" i="2"/>
  <c r="AC84" i="2"/>
  <c r="T84" i="2"/>
  <c r="R84" i="2"/>
  <c r="L84" i="2"/>
  <c r="K84" i="2"/>
  <c r="HR83" i="2"/>
  <c r="HT83" i="2" s="1"/>
  <c r="HL83" i="2"/>
  <c r="HK83" i="2"/>
  <c r="HP83" i="2" s="1"/>
  <c r="GY83" i="2"/>
  <c r="HA83" i="2" s="1"/>
  <c r="GS83" i="2"/>
  <c r="GR83" i="2"/>
  <c r="GH83" i="2"/>
  <c r="GF83" i="2"/>
  <c r="FZ83" i="2"/>
  <c r="FY83" i="2"/>
  <c r="GD83" i="2" s="1"/>
  <c r="ED83" i="2"/>
  <c r="EB83" i="2"/>
  <c r="DU83" i="2"/>
  <c r="DT83" i="2"/>
  <c r="DI83" i="2"/>
  <c r="DK83" i="2" s="1"/>
  <c r="DB83" i="2"/>
  <c r="DA83" i="2"/>
  <c r="CP83" i="2"/>
  <c r="CR83" i="2" s="1"/>
  <c r="CI83" i="2"/>
  <c r="CH83" i="2"/>
  <c r="BY83" i="2"/>
  <c r="BW83" i="2"/>
  <c r="BP83" i="2"/>
  <c r="BO83" i="2"/>
  <c r="BD83" i="2"/>
  <c r="BF83" i="2" s="1"/>
  <c r="AW83" i="2"/>
  <c r="AV83" i="2"/>
  <c r="AK83" i="2"/>
  <c r="AM83" i="2" s="1"/>
  <c r="AD83" i="2"/>
  <c r="AC83" i="2"/>
  <c r="AH83" i="2" s="1"/>
  <c r="R83" i="2"/>
  <c r="T83" i="2" s="1"/>
  <c r="L83" i="2"/>
  <c r="K83" i="2"/>
  <c r="HR82" i="2"/>
  <c r="HT82" i="2" s="1"/>
  <c r="HL82" i="2"/>
  <c r="HK82" i="2"/>
  <c r="GY82" i="2"/>
  <c r="HA82" i="2" s="1"/>
  <c r="GS82" i="2"/>
  <c r="GR82" i="2"/>
  <c r="GF82" i="2"/>
  <c r="GH82" i="2" s="1"/>
  <c r="GD82" i="2"/>
  <c r="FZ82" i="2"/>
  <c r="FY82" i="2"/>
  <c r="EB82" i="2"/>
  <c r="ED82" i="2" s="1"/>
  <c r="DU82" i="2"/>
  <c r="DY82" i="2" s="1"/>
  <c r="DT82" i="2"/>
  <c r="DK82" i="2"/>
  <c r="DI82" i="2"/>
  <c r="DB82" i="2"/>
  <c r="DA82" i="2"/>
  <c r="CP82" i="2"/>
  <c r="CR82" i="2" s="1"/>
  <c r="CI82" i="2"/>
  <c r="CH82" i="2"/>
  <c r="BW82" i="2"/>
  <c r="BY82" i="2" s="1"/>
  <c r="BP82" i="2"/>
  <c r="BO82" i="2"/>
  <c r="BD82" i="2"/>
  <c r="BF82" i="2" s="1"/>
  <c r="AW82" i="2"/>
  <c r="AV82" i="2"/>
  <c r="AK82" i="2"/>
  <c r="AM82" i="2" s="1"/>
  <c r="AD82" i="2"/>
  <c r="AC82" i="2"/>
  <c r="R82" i="2"/>
  <c r="T82" i="2" s="1"/>
  <c r="L82" i="2"/>
  <c r="K82" i="2"/>
  <c r="HR81" i="2"/>
  <c r="HT81" i="2" s="1"/>
  <c r="HL81" i="2"/>
  <c r="HK81" i="2"/>
  <c r="HP81" i="2" s="1"/>
  <c r="GY81" i="2"/>
  <c r="HA81" i="2" s="1"/>
  <c r="GS81" i="2"/>
  <c r="GR81" i="2"/>
  <c r="GW81" i="2" s="1"/>
  <c r="GF81" i="2"/>
  <c r="GH81" i="2" s="1"/>
  <c r="FZ81" i="2"/>
  <c r="FY81" i="2"/>
  <c r="EB81" i="2"/>
  <c r="ED81" i="2" s="1"/>
  <c r="DU81" i="2"/>
  <c r="DY81" i="2" s="1"/>
  <c r="DT81" i="2"/>
  <c r="DI81" i="2"/>
  <c r="DK81" i="2" s="1"/>
  <c r="DB81" i="2"/>
  <c r="DF81" i="2" s="1"/>
  <c r="DA81" i="2"/>
  <c r="CP81" i="2"/>
  <c r="CR81" i="2" s="1"/>
  <c r="CI81" i="2"/>
  <c r="CM81" i="2" s="1"/>
  <c r="CH81" i="2"/>
  <c r="BW81" i="2"/>
  <c r="BY81" i="2" s="1"/>
  <c r="BP81" i="2"/>
  <c r="BO81" i="2"/>
  <c r="BD81" i="2"/>
  <c r="BF81" i="2" s="1"/>
  <c r="AW81" i="2"/>
  <c r="AV81" i="2"/>
  <c r="AK81" i="2"/>
  <c r="AM81" i="2" s="1"/>
  <c r="AD81" i="2"/>
  <c r="AC81" i="2"/>
  <c r="R81" i="2"/>
  <c r="T81" i="2" s="1"/>
  <c r="L81" i="2"/>
  <c r="K81" i="2"/>
  <c r="HT80" i="2"/>
  <c r="HR80" i="2"/>
  <c r="HL80" i="2"/>
  <c r="HK80" i="2"/>
  <c r="GY80" i="2"/>
  <c r="HA80" i="2" s="1"/>
  <c r="GS80" i="2"/>
  <c r="GR80" i="2"/>
  <c r="GH80" i="2"/>
  <c r="GF80" i="2"/>
  <c r="FZ80" i="2"/>
  <c r="FY80" i="2"/>
  <c r="EB80" i="2"/>
  <c r="ED80" i="2" s="1"/>
  <c r="DU80" i="2"/>
  <c r="DT80" i="2"/>
  <c r="DK80" i="2"/>
  <c r="DI80" i="2"/>
  <c r="DF80" i="2"/>
  <c r="DB80" i="2"/>
  <c r="DA80" i="2"/>
  <c r="CP80" i="2"/>
  <c r="CR80" i="2" s="1"/>
  <c r="CI80" i="2"/>
  <c r="CM80" i="2" s="1"/>
  <c r="CH80" i="2"/>
  <c r="BW80" i="2"/>
  <c r="BY80" i="2" s="1"/>
  <c r="BT80" i="2"/>
  <c r="BP80" i="2"/>
  <c r="BO80" i="2"/>
  <c r="BD80" i="2"/>
  <c r="BF80" i="2" s="1"/>
  <c r="AW80" i="2"/>
  <c r="AV80" i="2"/>
  <c r="AK80" i="2"/>
  <c r="AM80" i="2" s="1"/>
  <c r="AD80" i="2"/>
  <c r="AC80" i="2"/>
  <c r="R80" i="2"/>
  <c r="T80" i="2" s="1"/>
  <c r="L80" i="2"/>
  <c r="N80" i="2" s="1"/>
  <c r="K80" i="2"/>
  <c r="HR79" i="2"/>
  <c r="HT79" i="2" s="1"/>
  <c r="HL79" i="2"/>
  <c r="HK79" i="2"/>
  <c r="GY79" i="2"/>
  <c r="HA79" i="2" s="1"/>
  <c r="GS79" i="2"/>
  <c r="GR79" i="2"/>
  <c r="GF79" i="2"/>
  <c r="GH79" i="2" s="1"/>
  <c r="GB79" i="2"/>
  <c r="FZ79" i="2"/>
  <c r="FY79" i="2"/>
  <c r="EB79" i="2"/>
  <c r="ED79" i="2" s="1"/>
  <c r="DU79" i="2"/>
  <c r="DT79" i="2"/>
  <c r="DY79" i="2" s="1"/>
  <c r="DK79" i="2"/>
  <c r="DI79" i="2"/>
  <c r="DB79" i="2"/>
  <c r="DA79" i="2"/>
  <c r="CP79" i="2"/>
  <c r="CR79" i="2" s="1"/>
  <c r="CI79" i="2"/>
  <c r="CH79" i="2"/>
  <c r="BW79" i="2"/>
  <c r="BY79" i="2" s="1"/>
  <c r="BP79" i="2"/>
  <c r="BT79" i="2" s="1"/>
  <c r="BO79" i="2"/>
  <c r="BD79" i="2"/>
  <c r="BF79" i="2" s="1"/>
  <c r="AW79" i="2"/>
  <c r="AV79" i="2"/>
  <c r="AK79" i="2"/>
  <c r="AM79" i="2" s="1"/>
  <c r="AD79" i="2"/>
  <c r="AC79" i="2"/>
  <c r="R79" i="2"/>
  <c r="T79" i="2" s="1"/>
  <c r="L79" i="2"/>
  <c r="K79" i="2"/>
  <c r="HR78" i="2"/>
  <c r="HT78" i="2" s="1"/>
  <c r="HL78" i="2"/>
  <c r="HK78" i="2"/>
  <c r="GY78" i="2"/>
  <c r="HA78" i="2" s="1"/>
  <c r="GS78" i="2"/>
  <c r="GR78" i="2"/>
  <c r="GH78" i="2"/>
  <c r="GF78" i="2"/>
  <c r="FZ78" i="2"/>
  <c r="FY78" i="2"/>
  <c r="EB78" i="2"/>
  <c r="ED78" i="2" s="1"/>
  <c r="DU78" i="2"/>
  <c r="DT78" i="2"/>
  <c r="DY78" i="2" s="1"/>
  <c r="DI78" i="2"/>
  <c r="DK78" i="2" s="1"/>
  <c r="DF78" i="2"/>
  <c r="DB78" i="2"/>
  <c r="DA78" i="2"/>
  <c r="CP78" i="2"/>
  <c r="CR78" i="2" s="1"/>
  <c r="CI78" i="2"/>
  <c r="CM78" i="2" s="1"/>
  <c r="CH78" i="2"/>
  <c r="BW78" i="2"/>
  <c r="BY78" i="2" s="1"/>
  <c r="BP78" i="2"/>
  <c r="BO78" i="2"/>
  <c r="BD78" i="2"/>
  <c r="BF78" i="2" s="1"/>
  <c r="AW78" i="2"/>
  <c r="AV78" i="2"/>
  <c r="AK78" i="2"/>
  <c r="AM78" i="2" s="1"/>
  <c r="AD78" i="2"/>
  <c r="AH78" i="2" s="1"/>
  <c r="AC78" i="2"/>
  <c r="T78" i="2"/>
  <c r="R78" i="2"/>
  <c r="L78" i="2"/>
  <c r="K78" i="2"/>
  <c r="HR77" i="2"/>
  <c r="HT77" i="2" s="1"/>
  <c r="HL77" i="2"/>
  <c r="HK77" i="2"/>
  <c r="HP77" i="2" s="1"/>
  <c r="GY77" i="2"/>
  <c r="HA77" i="2" s="1"/>
  <c r="GS77" i="2"/>
  <c r="GR77" i="2"/>
  <c r="GF77" i="2"/>
  <c r="GH77" i="2" s="1"/>
  <c r="FZ77" i="2"/>
  <c r="FY77" i="2"/>
  <c r="GD77" i="2" s="1"/>
  <c r="EB77" i="2"/>
  <c r="ED77" i="2" s="1"/>
  <c r="DU77" i="2"/>
  <c r="DT77" i="2"/>
  <c r="DI77" i="2"/>
  <c r="DK77" i="2" s="1"/>
  <c r="DB77" i="2"/>
  <c r="DA77" i="2"/>
  <c r="CP77" i="2"/>
  <c r="CR77" i="2" s="1"/>
  <c r="CI77" i="2"/>
  <c r="CH77" i="2"/>
  <c r="BW77" i="2"/>
  <c r="BY77" i="2" s="1"/>
  <c r="BP77" i="2"/>
  <c r="BO77" i="2"/>
  <c r="BD77" i="2"/>
  <c r="BF77" i="2" s="1"/>
  <c r="AW77" i="2"/>
  <c r="BA77" i="2" s="1"/>
  <c r="AV77" i="2"/>
  <c r="AK77" i="2"/>
  <c r="AM77" i="2" s="1"/>
  <c r="AD77" i="2"/>
  <c r="AC77" i="2"/>
  <c r="R77" i="2"/>
  <c r="T77" i="2" s="1"/>
  <c r="L77" i="2"/>
  <c r="K77" i="2"/>
  <c r="HR76" i="2"/>
  <c r="HT76" i="2" s="1"/>
  <c r="HP76" i="2"/>
  <c r="HL76" i="2"/>
  <c r="HK76" i="2"/>
  <c r="GY76" i="2"/>
  <c r="HA76" i="2" s="1"/>
  <c r="GS76" i="2"/>
  <c r="GW76" i="2" s="1"/>
  <c r="GR76" i="2"/>
  <c r="GF76" i="2"/>
  <c r="GH76" i="2" s="1"/>
  <c r="FZ76" i="2"/>
  <c r="FY76" i="2"/>
  <c r="EB76" i="2"/>
  <c r="ED76" i="2" s="1"/>
  <c r="DU76" i="2"/>
  <c r="DT76" i="2"/>
  <c r="DK76" i="2"/>
  <c r="DI76" i="2"/>
  <c r="DB76" i="2"/>
  <c r="DA76" i="2"/>
  <c r="CP76" i="2"/>
  <c r="CR76" i="2" s="1"/>
  <c r="CI76" i="2"/>
  <c r="CH76" i="2"/>
  <c r="BW76" i="2"/>
  <c r="BY76" i="2" s="1"/>
  <c r="BP76" i="2"/>
  <c r="BO76" i="2"/>
  <c r="BD76" i="2"/>
  <c r="BF76" i="2" s="1"/>
  <c r="AW76" i="2"/>
  <c r="BA76" i="2" s="1"/>
  <c r="AV76" i="2"/>
  <c r="AM76" i="2"/>
  <c r="AK76" i="2"/>
  <c r="AD76" i="2"/>
  <c r="AH76" i="2" s="1"/>
  <c r="AC76" i="2"/>
  <c r="R76" i="2"/>
  <c r="T76" i="2" s="1"/>
  <c r="L76" i="2"/>
  <c r="K76" i="2"/>
  <c r="HR75" i="2"/>
  <c r="HT75" i="2" s="1"/>
  <c r="HL75" i="2"/>
  <c r="HP75" i="2" s="1"/>
  <c r="HK75" i="2"/>
  <c r="GY75" i="2"/>
  <c r="HA75" i="2" s="1"/>
  <c r="GS75" i="2"/>
  <c r="GR75" i="2"/>
  <c r="GF75" i="2"/>
  <c r="GH75" i="2" s="1"/>
  <c r="GD75" i="2"/>
  <c r="FZ75" i="2"/>
  <c r="FY75" i="2"/>
  <c r="EB75" i="2"/>
  <c r="ED75" i="2" s="1"/>
  <c r="DU75" i="2"/>
  <c r="DT75" i="2"/>
  <c r="DI75" i="2"/>
  <c r="DK75" i="2" s="1"/>
  <c r="DB75" i="2"/>
  <c r="DA75" i="2"/>
  <c r="CP75" i="2"/>
  <c r="CR75" i="2" s="1"/>
  <c r="CI75" i="2"/>
  <c r="CH75" i="2"/>
  <c r="BW75" i="2"/>
  <c r="BY75" i="2" s="1"/>
  <c r="BP75" i="2"/>
  <c r="BO75" i="2"/>
  <c r="BD75" i="2"/>
  <c r="BF75" i="2" s="1"/>
  <c r="AW75" i="2"/>
  <c r="AV75" i="2"/>
  <c r="AK75" i="2"/>
  <c r="AM75" i="2" s="1"/>
  <c r="AD75" i="2"/>
  <c r="AC75" i="2"/>
  <c r="AH75" i="2" s="1"/>
  <c r="R75" i="2"/>
  <c r="T75" i="2" s="1"/>
  <c r="L75" i="2"/>
  <c r="K75" i="2"/>
  <c r="HR74" i="2"/>
  <c r="HT74" i="2" s="1"/>
  <c r="HL74" i="2"/>
  <c r="HK74" i="2"/>
  <c r="GY74" i="2"/>
  <c r="HA74" i="2" s="1"/>
  <c r="GS74" i="2"/>
  <c r="GR74" i="2"/>
  <c r="GF74" i="2"/>
  <c r="GH74" i="2" s="1"/>
  <c r="FZ74" i="2"/>
  <c r="FY74" i="2"/>
  <c r="GD74" i="2" s="1"/>
  <c r="EB74" i="2"/>
  <c r="ED74" i="2" s="1"/>
  <c r="DU74" i="2"/>
  <c r="DY74" i="2" s="1"/>
  <c r="DT74" i="2"/>
  <c r="DK74" i="2"/>
  <c r="DI74" i="2"/>
  <c r="DB74" i="2"/>
  <c r="DA74" i="2"/>
  <c r="CP74" i="2"/>
  <c r="CR74" i="2" s="1"/>
  <c r="CI74" i="2"/>
  <c r="CH74" i="2"/>
  <c r="BY74" i="2"/>
  <c r="BW74" i="2"/>
  <c r="BP74" i="2"/>
  <c r="BO74" i="2"/>
  <c r="BD74" i="2"/>
  <c r="BF74" i="2" s="1"/>
  <c r="AW74" i="2"/>
  <c r="AV74" i="2"/>
  <c r="AK74" i="2"/>
  <c r="AM74" i="2" s="1"/>
  <c r="AD74" i="2"/>
  <c r="AC74" i="2"/>
  <c r="T74" i="2"/>
  <c r="R74" i="2"/>
  <c r="L74" i="2"/>
  <c r="K74" i="2"/>
  <c r="HR73" i="2"/>
  <c r="HT73" i="2" s="1"/>
  <c r="HL73" i="2"/>
  <c r="HK73" i="2"/>
  <c r="GY73" i="2"/>
  <c r="HA73" i="2" s="1"/>
  <c r="GS73" i="2"/>
  <c r="GR73" i="2"/>
  <c r="GW73" i="2" s="1"/>
  <c r="GF73" i="2"/>
  <c r="GH73" i="2" s="1"/>
  <c r="FZ73" i="2"/>
  <c r="FY73" i="2"/>
  <c r="GD73" i="2" s="1"/>
  <c r="EB73" i="2"/>
  <c r="ED73" i="2" s="1"/>
  <c r="DU73" i="2"/>
  <c r="DY73" i="2" s="1"/>
  <c r="DT73" i="2"/>
  <c r="DI73" i="2"/>
  <c r="DK73" i="2" s="1"/>
  <c r="DB73" i="2"/>
  <c r="DF73" i="2" s="1"/>
  <c r="DA73" i="2"/>
  <c r="CP73" i="2"/>
  <c r="CR73" i="2" s="1"/>
  <c r="CI73" i="2"/>
  <c r="CM73" i="2" s="1"/>
  <c r="CH73" i="2"/>
  <c r="BY73" i="2"/>
  <c r="BW73" i="2"/>
  <c r="BP73" i="2"/>
  <c r="BO73" i="2"/>
  <c r="BD73" i="2"/>
  <c r="BF73" i="2" s="1"/>
  <c r="AW73" i="2"/>
  <c r="AV73" i="2"/>
  <c r="AM73" i="2"/>
  <c r="AK73" i="2"/>
  <c r="AD73" i="2"/>
  <c r="AC73" i="2"/>
  <c r="R73" i="2"/>
  <c r="T73" i="2" s="1"/>
  <c r="L73" i="2"/>
  <c r="K73" i="2"/>
  <c r="HR72" i="2"/>
  <c r="HT72" i="2" s="1"/>
  <c r="HL72" i="2"/>
  <c r="HK72" i="2"/>
  <c r="HP72" i="2" s="1"/>
  <c r="GY72" i="2"/>
  <c r="HA72" i="2" s="1"/>
  <c r="GS72" i="2"/>
  <c r="GR72" i="2"/>
  <c r="GF72" i="2"/>
  <c r="GH72" i="2" s="1"/>
  <c r="FZ72" i="2"/>
  <c r="FY72" i="2"/>
  <c r="EB72" i="2"/>
  <c r="ED72" i="2" s="1"/>
  <c r="DU72" i="2"/>
  <c r="DT72" i="2"/>
  <c r="DI72" i="2"/>
  <c r="DK72" i="2" s="1"/>
  <c r="DB72" i="2"/>
  <c r="DF72" i="2" s="1"/>
  <c r="DA72" i="2"/>
  <c r="CP72" i="2"/>
  <c r="CR72" i="2" s="1"/>
  <c r="CI72" i="2"/>
  <c r="CM72" i="2" s="1"/>
  <c r="CH72" i="2"/>
  <c r="BW72" i="2"/>
  <c r="BY72" i="2" s="1"/>
  <c r="BP72" i="2"/>
  <c r="BT72" i="2" s="1"/>
  <c r="BO72" i="2"/>
  <c r="BD72" i="2"/>
  <c r="BF72" i="2" s="1"/>
  <c r="AW72" i="2"/>
  <c r="AV72" i="2"/>
  <c r="AK72" i="2"/>
  <c r="AM72" i="2" s="1"/>
  <c r="AD72" i="2"/>
  <c r="AC72" i="2"/>
  <c r="T72" i="2"/>
  <c r="R72" i="2"/>
  <c r="L72" i="2"/>
  <c r="K72" i="2"/>
  <c r="HR71" i="2"/>
  <c r="HT71" i="2" s="1"/>
  <c r="HL71" i="2"/>
  <c r="HK71" i="2"/>
  <c r="HA71" i="2"/>
  <c r="GY71" i="2"/>
  <c r="GS71" i="2"/>
  <c r="GR71" i="2"/>
  <c r="GF71" i="2"/>
  <c r="GH71" i="2" s="1"/>
  <c r="FZ71" i="2"/>
  <c r="FY71" i="2"/>
  <c r="EU71" i="2"/>
  <c r="EW71" i="2" s="1"/>
  <c r="EN71" i="2"/>
  <c r="ER71" i="2" s="1"/>
  <c r="EM71" i="2"/>
  <c r="EB71" i="2"/>
  <c r="ED71" i="2" s="1"/>
  <c r="DU71" i="2"/>
  <c r="DT71" i="2"/>
  <c r="DK71" i="2"/>
  <c r="DI71" i="2"/>
  <c r="DB71" i="2"/>
  <c r="DA71" i="2"/>
  <c r="CP71" i="2"/>
  <c r="CR71" i="2" s="1"/>
  <c r="CI71" i="2"/>
  <c r="CH71" i="2"/>
  <c r="BW71" i="2"/>
  <c r="BY71" i="2" s="1"/>
  <c r="BP71" i="2"/>
  <c r="BO71" i="2"/>
  <c r="BD71" i="2"/>
  <c r="BF71" i="2" s="1"/>
  <c r="AW71" i="2"/>
  <c r="BA71" i="2" s="1"/>
  <c r="AV71" i="2"/>
  <c r="AK71" i="2"/>
  <c r="AM71" i="2" s="1"/>
  <c r="AD71" i="2"/>
  <c r="AC71" i="2"/>
  <c r="T71" i="2"/>
  <c r="R71" i="2"/>
  <c r="L71" i="2"/>
  <c r="K71" i="2"/>
  <c r="HR70" i="2"/>
  <c r="HT70" i="2" s="1"/>
  <c r="HL70" i="2"/>
  <c r="HK70" i="2"/>
  <c r="HP70" i="2" s="1"/>
  <c r="GY70" i="2"/>
  <c r="HA70" i="2" s="1"/>
  <c r="GS70" i="2"/>
  <c r="GR70" i="2"/>
  <c r="GF70" i="2"/>
  <c r="GH70" i="2" s="1"/>
  <c r="FZ70" i="2"/>
  <c r="FY70" i="2"/>
  <c r="GD70" i="2" s="1"/>
  <c r="FN70" i="2"/>
  <c r="FP70" i="2" s="1"/>
  <c r="FG70" i="2"/>
  <c r="FF70" i="2"/>
  <c r="FK70" i="2" s="1"/>
  <c r="EW70" i="2"/>
  <c r="EU70" i="2"/>
  <c r="EN70" i="2"/>
  <c r="ER70" i="2" s="1"/>
  <c r="EM70" i="2"/>
  <c r="EB70" i="2"/>
  <c r="ED70" i="2" s="1"/>
  <c r="DU70" i="2"/>
  <c r="DT70" i="2"/>
  <c r="DI70" i="2"/>
  <c r="DK70" i="2" s="1"/>
  <c r="DB70" i="2"/>
  <c r="DA70" i="2"/>
  <c r="CP70" i="2"/>
  <c r="CR70" i="2" s="1"/>
  <c r="CI70" i="2"/>
  <c r="CM70" i="2" s="1"/>
  <c r="CH70" i="2"/>
  <c r="BW70" i="2"/>
  <c r="BY70" i="2" s="1"/>
  <c r="BP70" i="2"/>
  <c r="BO70" i="2"/>
  <c r="BD70" i="2"/>
  <c r="BF70" i="2" s="1"/>
  <c r="AW70" i="2"/>
  <c r="AV70" i="2"/>
  <c r="AK70" i="2"/>
  <c r="AM70" i="2" s="1"/>
  <c r="AD70" i="2"/>
  <c r="AC70" i="2"/>
  <c r="AH70" i="2" s="1"/>
  <c r="R70" i="2"/>
  <c r="T70" i="2" s="1"/>
  <c r="L70" i="2"/>
  <c r="K70" i="2"/>
  <c r="HR69" i="2"/>
  <c r="HT69" i="2" s="1"/>
  <c r="HL69" i="2"/>
  <c r="HK69" i="2"/>
  <c r="HP69" i="2" s="1"/>
  <c r="GY69" i="2"/>
  <c r="HA69" i="2" s="1"/>
  <c r="GS69" i="2"/>
  <c r="GR69" i="2"/>
  <c r="GF69" i="2"/>
  <c r="GH69" i="2" s="1"/>
  <c r="FZ69" i="2"/>
  <c r="FY69" i="2"/>
  <c r="GD69" i="2" s="1"/>
  <c r="FP69" i="2"/>
  <c r="FN69" i="2"/>
  <c r="FG69" i="2"/>
  <c r="FK69" i="2" s="1"/>
  <c r="FF69" i="2"/>
  <c r="EW69" i="2"/>
  <c r="EU69" i="2"/>
  <c r="ER69" i="2"/>
  <c r="EN69" i="2"/>
  <c r="EM69" i="2"/>
  <c r="EB69" i="2"/>
  <c r="ED69" i="2" s="1"/>
  <c r="DU69" i="2"/>
  <c r="DT69" i="2"/>
  <c r="DI69" i="2"/>
  <c r="DK69" i="2" s="1"/>
  <c r="DB69" i="2"/>
  <c r="DA69" i="2"/>
  <c r="CP69" i="2"/>
  <c r="CR69" i="2" s="1"/>
  <c r="CI69" i="2"/>
  <c r="CM69" i="2" s="1"/>
  <c r="CH69" i="2"/>
  <c r="BW69" i="2"/>
  <c r="BY69" i="2" s="1"/>
  <c r="BP69" i="2"/>
  <c r="BO69" i="2"/>
  <c r="BD69" i="2"/>
  <c r="BF69" i="2" s="1"/>
  <c r="AW69" i="2"/>
  <c r="AV69" i="2"/>
  <c r="BA69" i="2" s="1"/>
  <c r="AK69" i="2"/>
  <c r="AM69" i="2" s="1"/>
  <c r="AD69" i="2"/>
  <c r="AC69" i="2"/>
  <c r="AH69" i="2" s="1"/>
  <c r="R69" i="2"/>
  <c r="T69" i="2" s="1"/>
  <c r="L69" i="2"/>
  <c r="K69" i="2"/>
  <c r="HR68" i="2"/>
  <c r="HT68" i="2" s="1"/>
  <c r="HL68" i="2"/>
  <c r="HK68" i="2"/>
  <c r="GY68" i="2"/>
  <c r="HA68" i="2" s="1"/>
  <c r="GS68" i="2"/>
  <c r="GW68" i="2" s="1"/>
  <c r="GR68" i="2"/>
  <c r="GF68" i="2"/>
  <c r="GH68" i="2" s="1"/>
  <c r="FZ68" i="2"/>
  <c r="GD68" i="2" s="1"/>
  <c r="FY68" i="2"/>
  <c r="FN68" i="2"/>
  <c r="FP68" i="2" s="1"/>
  <c r="FG68" i="2"/>
  <c r="FK68" i="2" s="1"/>
  <c r="FF68" i="2"/>
  <c r="EU68" i="2"/>
  <c r="EW68" i="2" s="1"/>
  <c r="EN68" i="2"/>
  <c r="ER68" i="2" s="1"/>
  <c r="EM68" i="2"/>
  <c r="EB68" i="2"/>
  <c r="ED68" i="2" s="1"/>
  <c r="DU68" i="2"/>
  <c r="DT68" i="2"/>
  <c r="DI68" i="2"/>
  <c r="DK68" i="2" s="1"/>
  <c r="DB68" i="2"/>
  <c r="DA68" i="2"/>
  <c r="CP68" i="2"/>
  <c r="CR68" i="2" s="1"/>
  <c r="CI68" i="2"/>
  <c r="CH68" i="2"/>
  <c r="BW68" i="2"/>
  <c r="BY68" i="2" s="1"/>
  <c r="BP68" i="2"/>
  <c r="BO68" i="2"/>
  <c r="BD68" i="2"/>
  <c r="BF68" i="2" s="1"/>
  <c r="AW68" i="2"/>
  <c r="AV68" i="2"/>
  <c r="AK68" i="2"/>
  <c r="AM68" i="2" s="1"/>
  <c r="AD68" i="2"/>
  <c r="AH68" i="2" s="1"/>
  <c r="AC68" i="2"/>
  <c r="R68" i="2"/>
  <c r="T68" i="2" s="1"/>
  <c r="L68" i="2"/>
  <c r="K68" i="2"/>
  <c r="HR67" i="2"/>
  <c r="HT67" i="2" s="1"/>
  <c r="HL67" i="2"/>
  <c r="HK67" i="2"/>
  <c r="HP67" i="2" s="1"/>
  <c r="GY67" i="2"/>
  <c r="HA67" i="2" s="1"/>
  <c r="GS67" i="2"/>
  <c r="GR67" i="2"/>
  <c r="GF67" i="2"/>
  <c r="GH67" i="2" s="1"/>
  <c r="FZ67" i="2"/>
  <c r="FY67" i="2"/>
  <c r="GD67" i="2" s="1"/>
  <c r="FN67" i="2"/>
  <c r="FP67" i="2" s="1"/>
  <c r="FK67" i="2"/>
  <c r="FG67" i="2"/>
  <c r="FF67" i="2"/>
  <c r="EU67" i="2"/>
  <c r="EW67" i="2" s="1"/>
  <c r="EN67" i="2"/>
  <c r="EM67" i="2"/>
  <c r="EB67" i="2"/>
  <c r="ED67" i="2" s="1"/>
  <c r="DU67" i="2"/>
  <c r="DT67" i="2"/>
  <c r="DK67" i="2"/>
  <c r="DI67" i="2"/>
  <c r="DB67" i="2"/>
  <c r="DA67" i="2"/>
  <c r="CP67" i="2"/>
  <c r="CR67" i="2" s="1"/>
  <c r="CI67" i="2"/>
  <c r="CM67" i="2" s="1"/>
  <c r="CH67" i="2"/>
  <c r="BW67" i="2"/>
  <c r="BY67" i="2" s="1"/>
  <c r="BP67" i="2"/>
  <c r="BT67" i="2" s="1"/>
  <c r="BO67" i="2"/>
  <c r="BD67" i="2"/>
  <c r="BF67" i="2" s="1"/>
  <c r="AW67" i="2"/>
  <c r="AV67" i="2"/>
  <c r="AK67" i="2"/>
  <c r="AM67" i="2" s="1"/>
  <c r="AD67" i="2"/>
  <c r="AC67" i="2"/>
  <c r="T67" i="2"/>
  <c r="R67" i="2"/>
  <c r="L67" i="2"/>
  <c r="K67" i="2"/>
  <c r="HR66" i="2"/>
  <c r="HT66" i="2" s="1"/>
  <c r="HL66" i="2"/>
  <c r="HK66" i="2"/>
  <c r="HP66" i="2" s="1"/>
  <c r="GY66" i="2"/>
  <c r="HA66" i="2" s="1"/>
  <c r="GW66" i="2"/>
  <c r="GS66" i="2"/>
  <c r="GR66" i="2"/>
  <c r="GF66" i="2"/>
  <c r="GH66" i="2" s="1"/>
  <c r="FZ66" i="2"/>
  <c r="FY66" i="2"/>
  <c r="GD66" i="2" s="1"/>
  <c r="FN66" i="2"/>
  <c r="FP66" i="2" s="1"/>
  <c r="FG66" i="2"/>
  <c r="FF66" i="2"/>
  <c r="EU66" i="2"/>
  <c r="EW66" i="2" s="1"/>
  <c r="EN66" i="2"/>
  <c r="EM66" i="2"/>
  <c r="EB66" i="2"/>
  <c r="ED66" i="2" s="1"/>
  <c r="DY66" i="2"/>
  <c r="DU66" i="2"/>
  <c r="DT66" i="2"/>
  <c r="DI66" i="2"/>
  <c r="DK66" i="2" s="1"/>
  <c r="DB66" i="2"/>
  <c r="DA66" i="2"/>
  <c r="CP66" i="2"/>
  <c r="CR66" i="2" s="1"/>
  <c r="CI66" i="2"/>
  <c r="CH66" i="2"/>
  <c r="BW66" i="2"/>
  <c r="BY66" i="2" s="1"/>
  <c r="BP66" i="2"/>
  <c r="BO66" i="2"/>
  <c r="BF66" i="2"/>
  <c r="BD66" i="2"/>
  <c r="AW66" i="2"/>
  <c r="BA66" i="2" s="1"/>
  <c r="AV66" i="2"/>
  <c r="AK66" i="2"/>
  <c r="AM66" i="2" s="1"/>
  <c r="AD66" i="2"/>
  <c r="AC66" i="2"/>
  <c r="R66" i="2"/>
  <c r="T66" i="2" s="1"/>
  <c r="L66" i="2"/>
  <c r="K66" i="2"/>
  <c r="HT65" i="2"/>
  <c r="HR65" i="2"/>
  <c r="HL65" i="2"/>
  <c r="HK65" i="2"/>
  <c r="GY65" i="2"/>
  <c r="HA65" i="2" s="1"/>
  <c r="GS65" i="2"/>
  <c r="GR65" i="2"/>
  <c r="GH65" i="2"/>
  <c r="GF65" i="2"/>
  <c r="FZ65" i="2"/>
  <c r="FY65" i="2"/>
  <c r="GD65" i="2" s="1"/>
  <c r="FN65" i="2"/>
  <c r="FP65" i="2" s="1"/>
  <c r="FK65" i="2"/>
  <c r="FG65" i="2"/>
  <c r="FF65" i="2"/>
  <c r="EU65" i="2"/>
  <c r="EW65" i="2" s="1"/>
  <c r="EN65" i="2"/>
  <c r="EM65" i="2"/>
  <c r="ED65" i="2"/>
  <c r="EB65" i="2"/>
  <c r="DU65" i="2"/>
  <c r="DT65" i="2"/>
  <c r="DI65" i="2"/>
  <c r="DK65" i="2" s="1"/>
  <c r="DB65" i="2"/>
  <c r="DA65" i="2"/>
  <c r="CP65" i="2"/>
  <c r="CR65" i="2" s="1"/>
  <c r="CI65" i="2"/>
  <c r="CH65" i="2"/>
  <c r="BW65" i="2"/>
  <c r="BY65" i="2" s="1"/>
  <c r="BP65" i="2"/>
  <c r="BO65" i="2"/>
  <c r="BD65" i="2"/>
  <c r="BF65" i="2" s="1"/>
  <c r="AW65" i="2"/>
  <c r="AV65" i="2"/>
  <c r="AK65" i="2"/>
  <c r="AM65" i="2" s="1"/>
  <c r="AD65" i="2"/>
  <c r="AC65" i="2"/>
  <c r="AH65" i="2" s="1"/>
  <c r="T65" i="2"/>
  <c r="R65" i="2"/>
  <c r="L65" i="2"/>
  <c r="K65" i="2"/>
  <c r="HR64" i="2"/>
  <c r="HT64" i="2" s="1"/>
  <c r="HL64" i="2"/>
  <c r="HK64" i="2"/>
  <c r="GY64" i="2"/>
  <c r="HA64" i="2" s="1"/>
  <c r="GW64" i="2"/>
  <c r="GS64" i="2"/>
  <c r="GR64" i="2"/>
  <c r="GF64" i="2"/>
  <c r="GH64" i="2" s="1"/>
  <c r="FZ64" i="2"/>
  <c r="FY64" i="2"/>
  <c r="GD64" i="2" s="1"/>
  <c r="FN64" i="2"/>
  <c r="FP64" i="2" s="1"/>
  <c r="FG64" i="2"/>
  <c r="FF64" i="2"/>
  <c r="EU64" i="2"/>
  <c r="EW64" i="2" s="1"/>
  <c r="EN64" i="2"/>
  <c r="EM64" i="2"/>
  <c r="ED64" i="2"/>
  <c r="EB64" i="2"/>
  <c r="DU64" i="2"/>
  <c r="DT64" i="2"/>
  <c r="DY64" i="2" s="1"/>
  <c r="DI64" i="2"/>
  <c r="DK64" i="2" s="1"/>
  <c r="DB64" i="2"/>
  <c r="DA64" i="2"/>
  <c r="CP64" i="2"/>
  <c r="CR64" i="2" s="1"/>
  <c r="CI64" i="2"/>
  <c r="CH64" i="2"/>
  <c r="BW64" i="2"/>
  <c r="BY64" i="2" s="1"/>
  <c r="BP64" i="2"/>
  <c r="BO64" i="2"/>
  <c r="BD64" i="2"/>
  <c r="BF64" i="2" s="1"/>
  <c r="AW64" i="2"/>
  <c r="BA64" i="2" s="1"/>
  <c r="AV64" i="2"/>
  <c r="AK64" i="2"/>
  <c r="AM64" i="2" s="1"/>
  <c r="AD64" i="2"/>
  <c r="AC64" i="2"/>
  <c r="AH64" i="2" s="1"/>
  <c r="T64" i="2"/>
  <c r="R64" i="2"/>
  <c r="L64" i="2"/>
  <c r="K64" i="2"/>
  <c r="HT63" i="2"/>
  <c r="HR63" i="2"/>
  <c r="HL63" i="2"/>
  <c r="HK63" i="2"/>
  <c r="HA63" i="2"/>
  <c r="GY63" i="2"/>
  <c r="GS63" i="2"/>
  <c r="GR63" i="2"/>
  <c r="GH63" i="2"/>
  <c r="GF63" i="2"/>
  <c r="FZ63" i="2"/>
  <c r="FY63" i="2"/>
  <c r="GD63" i="2" s="1"/>
  <c r="FP63" i="2"/>
  <c r="FN63" i="2"/>
  <c r="FG63" i="2"/>
  <c r="FF63" i="2"/>
  <c r="FK63" i="2" s="1"/>
  <c r="EW63" i="2"/>
  <c r="EU63" i="2"/>
  <c r="EN63" i="2"/>
  <c r="ER63" i="2" s="1"/>
  <c r="EM63" i="2"/>
  <c r="ED63" i="2"/>
  <c r="EB63" i="2"/>
  <c r="DU63" i="2"/>
  <c r="DT63" i="2"/>
  <c r="DI63" i="2"/>
  <c r="DK63" i="2" s="1"/>
  <c r="DB63" i="2"/>
  <c r="DF63" i="2" s="1"/>
  <c r="DA63" i="2"/>
  <c r="CR63" i="2"/>
  <c r="CP63" i="2"/>
  <c r="CM63" i="2"/>
  <c r="CI63" i="2"/>
  <c r="CH63" i="2"/>
  <c r="BW63" i="2"/>
  <c r="BY63" i="2" s="1"/>
  <c r="BP63" i="2"/>
  <c r="BT63" i="2" s="1"/>
  <c r="BO63" i="2"/>
  <c r="BD63" i="2"/>
  <c r="BF63" i="2" s="1"/>
  <c r="AW63" i="2"/>
  <c r="AV63" i="2"/>
  <c r="AK63" i="2"/>
  <c r="AM63" i="2" s="1"/>
  <c r="AD63" i="2"/>
  <c r="AC63" i="2"/>
  <c r="T63" i="2"/>
  <c r="R63" i="2"/>
  <c r="L63" i="2"/>
  <c r="K63" i="2"/>
  <c r="HR62" i="2"/>
  <c r="HT62" i="2" s="1"/>
  <c r="HL62" i="2"/>
  <c r="HK62" i="2"/>
  <c r="GY62" i="2"/>
  <c r="HA62" i="2" s="1"/>
  <c r="GS62" i="2"/>
  <c r="GR62" i="2"/>
  <c r="GF62" i="2"/>
  <c r="GH62" i="2" s="1"/>
  <c r="FZ62" i="2"/>
  <c r="FY62" i="2"/>
  <c r="FN62" i="2"/>
  <c r="FP62" i="2" s="1"/>
  <c r="FG62" i="2"/>
  <c r="FF62" i="2"/>
  <c r="EU62" i="2"/>
  <c r="EW62" i="2" s="1"/>
  <c r="EN62" i="2"/>
  <c r="ER62" i="2" s="1"/>
  <c r="EM62" i="2"/>
  <c r="ED62" i="2"/>
  <c r="EB62" i="2"/>
  <c r="DU62" i="2"/>
  <c r="DT62" i="2"/>
  <c r="DY62" i="2" s="1"/>
  <c r="DI62" i="2"/>
  <c r="DK62" i="2" s="1"/>
  <c r="DB62" i="2"/>
  <c r="DF62" i="2" s="1"/>
  <c r="DA62" i="2"/>
  <c r="CP62" i="2"/>
  <c r="CR62" i="2" s="1"/>
  <c r="CI62" i="2"/>
  <c r="CH62" i="2"/>
  <c r="BW62" i="2"/>
  <c r="BY62" i="2" s="1"/>
  <c r="BP62" i="2"/>
  <c r="BO62" i="2"/>
  <c r="BD62" i="2"/>
  <c r="BF62" i="2" s="1"/>
  <c r="AW62" i="2"/>
  <c r="AV62" i="2"/>
  <c r="BA62" i="2" s="1"/>
  <c r="AK62" i="2"/>
  <c r="AM62" i="2" s="1"/>
  <c r="AH62" i="2"/>
  <c r="AD62" i="2"/>
  <c r="AC62" i="2"/>
  <c r="R62" i="2"/>
  <c r="T62" i="2" s="1"/>
  <c r="L62" i="2"/>
  <c r="K62" i="2"/>
  <c r="HT61" i="2"/>
  <c r="HR61" i="2"/>
  <c r="HL61" i="2"/>
  <c r="HK61" i="2"/>
  <c r="GY61" i="2"/>
  <c r="HA61" i="2" s="1"/>
  <c r="GS61" i="2"/>
  <c r="GR61" i="2"/>
  <c r="GH61" i="2"/>
  <c r="GF61" i="2"/>
  <c r="FZ61" i="2"/>
  <c r="FY61" i="2"/>
  <c r="FN61" i="2"/>
  <c r="FP61" i="2" s="1"/>
  <c r="FG61" i="2"/>
  <c r="FF61" i="2"/>
  <c r="FK61" i="2" s="1"/>
  <c r="EU61" i="2"/>
  <c r="EW61" i="2" s="1"/>
  <c r="EN61" i="2"/>
  <c r="EM61" i="2"/>
  <c r="EB61" i="2"/>
  <c r="ED61" i="2" s="1"/>
  <c r="DU61" i="2"/>
  <c r="DT61" i="2"/>
  <c r="DK61" i="2"/>
  <c r="DI61" i="2"/>
  <c r="DB61" i="2"/>
  <c r="DF61" i="2" s="1"/>
  <c r="DA61" i="2"/>
  <c r="CP61" i="2"/>
  <c r="CR61" i="2" s="1"/>
  <c r="CI61" i="2"/>
  <c r="CM61" i="2" s="1"/>
  <c r="CH61" i="2"/>
  <c r="BW61" i="2"/>
  <c r="BY61" i="2" s="1"/>
  <c r="BP61" i="2"/>
  <c r="BT61" i="2" s="1"/>
  <c r="BO61" i="2"/>
  <c r="BD61" i="2"/>
  <c r="BF61" i="2" s="1"/>
  <c r="AW61" i="2"/>
  <c r="AV61" i="2"/>
  <c r="AK61" i="2"/>
  <c r="AM61" i="2" s="1"/>
  <c r="AD61" i="2"/>
  <c r="AC61" i="2"/>
  <c r="AH61" i="2" s="1"/>
  <c r="R61" i="2"/>
  <c r="T61" i="2" s="1"/>
  <c r="L61" i="2"/>
  <c r="K61" i="2"/>
  <c r="HR60" i="2"/>
  <c r="HT60" i="2" s="1"/>
  <c r="HL60" i="2"/>
  <c r="HK60" i="2"/>
  <c r="HP60" i="2" s="1"/>
  <c r="GY60" i="2"/>
  <c r="HA60" i="2" s="1"/>
  <c r="GS60" i="2"/>
  <c r="GR60" i="2"/>
  <c r="GW60" i="2" s="1"/>
  <c r="GF60" i="2"/>
  <c r="GH60" i="2" s="1"/>
  <c r="FZ60" i="2"/>
  <c r="FY60" i="2"/>
  <c r="GD60" i="2" s="1"/>
  <c r="FN60" i="2"/>
  <c r="FP60" i="2" s="1"/>
  <c r="FG60" i="2"/>
  <c r="FF60" i="2"/>
  <c r="EW60" i="2"/>
  <c r="EU60" i="2"/>
  <c r="EN60" i="2"/>
  <c r="EM60" i="2"/>
  <c r="ED60" i="2"/>
  <c r="EB60" i="2"/>
  <c r="DU60" i="2"/>
  <c r="DY60" i="2" s="1"/>
  <c r="DT60" i="2"/>
  <c r="DI60" i="2"/>
  <c r="DK60" i="2" s="1"/>
  <c r="DB60" i="2"/>
  <c r="DF60" i="2" s="1"/>
  <c r="DA60" i="2"/>
  <c r="CP60" i="2"/>
  <c r="CR60" i="2" s="1"/>
  <c r="CI60" i="2"/>
  <c r="CH60" i="2"/>
  <c r="BW60" i="2"/>
  <c r="BY60" i="2" s="1"/>
  <c r="BP60" i="2"/>
  <c r="BO60" i="2"/>
  <c r="BF60" i="2"/>
  <c r="BD60" i="2"/>
  <c r="AW60" i="2"/>
  <c r="BA60" i="2" s="1"/>
  <c r="AV60" i="2"/>
  <c r="AK60" i="2"/>
  <c r="AM60" i="2" s="1"/>
  <c r="AD60" i="2"/>
  <c r="AC60" i="2"/>
  <c r="T60" i="2"/>
  <c r="R60" i="2"/>
  <c r="L60" i="2"/>
  <c r="K60" i="2"/>
  <c r="HT59" i="2"/>
  <c r="HR59" i="2"/>
  <c r="HL59" i="2"/>
  <c r="HK59" i="2"/>
  <c r="HA59" i="2"/>
  <c r="GY59" i="2"/>
  <c r="GS59" i="2"/>
  <c r="GR59" i="2"/>
  <c r="GH59" i="2"/>
  <c r="GF59" i="2"/>
  <c r="FZ59" i="2"/>
  <c r="FY59" i="2"/>
  <c r="GD59" i="2" s="1"/>
  <c r="FP59" i="2"/>
  <c r="FN59" i="2"/>
  <c r="FG59" i="2"/>
  <c r="FK59" i="2" s="1"/>
  <c r="FF59" i="2"/>
  <c r="EU59" i="2"/>
  <c r="EW59" i="2" s="1"/>
  <c r="EN59" i="2"/>
  <c r="EM59" i="2"/>
  <c r="EO59" i="2" s="1"/>
  <c r="EB59" i="2"/>
  <c r="ED59" i="2" s="1"/>
  <c r="DU59" i="2"/>
  <c r="DT59" i="2"/>
  <c r="DI59" i="2"/>
  <c r="DK59" i="2" s="1"/>
  <c r="DB59" i="2"/>
  <c r="DA59" i="2"/>
  <c r="CP59" i="2"/>
  <c r="CR59" i="2" s="1"/>
  <c r="CI59" i="2"/>
  <c r="CH59" i="2"/>
  <c r="CM59" i="2" s="1"/>
  <c r="BW59" i="2"/>
  <c r="BY59" i="2" s="1"/>
  <c r="BP59" i="2"/>
  <c r="BO59" i="2"/>
  <c r="BD59" i="2"/>
  <c r="BF59" i="2" s="1"/>
  <c r="AW59" i="2"/>
  <c r="AV59" i="2"/>
  <c r="AK59" i="2"/>
  <c r="AM59" i="2" s="1"/>
  <c r="AD59" i="2"/>
  <c r="AC59" i="2"/>
  <c r="R59" i="2"/>
  <c r="T59" i="2" s="1"/>
  <c r="L59" i="2"/>
  <c r="K59" i="2"/>
  <c r="HR58" i="2"/>
  <c r="HT58" i="2" s="1"/>
  <c r="HL58" i="2"/>
  <c r="HK58" i="2"/>
  <c r="HP58" i="2" s="1"/>
  <c r="GY58" i="2"/>
  <c r="HA58" i="2" s="1"/>
  <c r="GS58" i="2"/>
  <c r="GW58" i="2" s="1"/>
  <c r="GR58" i="2"/>
  <c r="GF58" i="2"/>
  <c r="GH58" i="2" s="1"/>
  <c r="FZ58" i="2"/>
  <c r="FY58" i="2"/>
  <c r="FP58" i="2"/>
  <c r="FN58" i="2"/>
  <c r="FG58" i="2"/>
  <c r="FF58" i="2"/>
  <c r="EW58" i="2"/>
  <c r="EU58" i="2"/>
  <c r="EN58" i="2"/>
  <c r="EM58" i="2"/>
  <c r="EB58" i="2"/>
  <c r="ED58" i="2" s="1"/>
  <c r="DY58" i="2"/>
  <c r="DU58" i="2"/>
  <c r="DT58" i="2"/>
  <c r="DI58" i="2"/>
  <c r="DK58" i="2" s="1"/>
  <c r="DB58" i="2"/>
  <c r="DA58" i="2"/>
  <c r="CP58" i="2"/>
  <c r="CR58" i="2" s="1"/>
  <c r="CI58" i="2"/>
  <c r="CH58" i="2"/>
  <c r="BW58" i="2"/>
  <c r="BY58" i="2" s="1"/>
  <c r="BP58" i="2"/>
  <c r="BT58" i="2" s="1"/>
  <c r="BO58" i="2"/>
  <c r="BD58" i="2"/>
  <c r="BF58" i="2" s="1"/>
  <c r="BA58" i="2"/>
  <c r="AW58" i="2"/>
  <c r="AV58" i="2"/>
  <c r="AM58" i="2"/>
  <c r="AK58" i="2"/>
  <c r="AD58" i="2"/>
  <c r="AC58" i="2"/>
  <c r="R58" i="2"/>
  <c r="T58" i="2" s="1"/>
  <c r="L58" i="2"/>
  <c r="K58" i="2"/>
  <c r="HR57" i="2"/>
  <c r="HT57" i="2" s="1"/>
  <c r="HL57" i="2"/>
  <c r="HK57" i="2"/>
  <c r="HP57" i="2" s="1"/>
  <c r="GY57" i="2"/>
  <c r="HA57" i="2" s="1"/>
  <c r="GS57" i="2"/>
  <c r="GR57" i="2"/>
  <c r="GH57" i="2"/>
  <c r="GF57" i="2"/>
  <c r="FZ57" i="2"/>
  <c r="FY57" i="2"/>
  <c r="FP57" i="2"/>
  <c r="FN57" i="2"/>
  <c r="FG57" i="2"/>
  <c r="FF57" i="2"/>
  <c r="FK57" i="2" s="1"/>
  <c r="EU57" i="2"/>
  <c r="EW57" i="2" s="1"/>
  <c r="EN57" i="2"/>
  <c r="EM57" i="2"/>
  <c r="EB57" i="2"/>
  <c r="ED57" i="2" s="1"/>
  <c r="DU57" i="2"/>
  <c r="DT57" i="2"/>
  <c r="DV57" i="2" s="1"/>
  <c r="DI57" i="2"/>
  <c r="DK57" i="2" s="1"/>
  <c r="DB57" i="2"/>
  <c r="DA57" i="2"/>
  <c r="DF57" i="2" s="1"/>
  <c r="CR57" i="2"/>
  <c r="CP57" i="2"/>
  <c r="CI57" i="2"/>
  <c r="CH57" i="2"/>
  <c r="BW57" i="2"/>
  <c r="BY57" i="2" s="1"/>
  <c r="BP57" i="2"/>
  <c r="BO57" i="2"/>
  <c r="BD57" i="2"/>
  <c r="BF57" i="2" s="1"/>
  <c r="AW57" i="2"/>
  <c r="AV57" i="2"/>
  <c r="AM57" i="2"/>
  <c r="AK57" i="2"/>
  <c r="AD57" i="2"/>
  <c r="AC57" i="2"/>
  <c r="R57" i="2"/>
  <c r="T57" i="2" s="1"/>
  <c r="L57" i="2"/>
  <c r="K57" i="2"/>
  <c r="HR56" i="2"/>
  <c r="HT56" i="2" s="1"/>
  <c r="HL56" i="2"/>
  <c r="HP56" i="2" s="1"/>
  <c r="HK56" i="2"/>
  <c r="GY56" i="2"/>
  <c r="HA56" i="2" s="1"/>
  <c r="GS56" i="2"/>
  <c r="GR56" i="2"/>
  <c r="GH56" i="2"/>
  <c r="GF56" i="2"/>
  <c r="FZ56" i="2"/>
  <c r="FY56" i="2"/>
  <c r="FN56" i="2"/>
  <c r="FP56" i="2" s="1"/>
  <c r="FG56" i="2"/>
  <c r="FF56" i="2"/>
  <c r="FK56" i="2" s="1"/>
  <c r="EU56" i="2"/>
  <c r="EW56" i="2" s="1"/>
  <c r="EN56" i="2"/>
  <c r="EM56" i="2"/>
  <c r="EB56" i="2"/>
  <c r="ED56" i="2" s="1"/>
  <c r="DU56" i="2"/>
  <c r="DY56" i="2" s="1"/>
  <c r="DT56" i="2"/>
  <c r="DI56" i="2"/>
  <c r="DK56" i="2" s="1"/>
  <c r="DB56" i="2"/>
  <c r="DA56" i="2"/>
  <c r="CP56" i="2"/>
  <c r="CR56" i="2" s="1"/>
  <c r="CI56" i="2"/>
  <c r="CH56" i="2"/>
  <c r="BW56" i="2"/>
  <c r="BY56" i="2" s="1"/>
  <c r="BP56" i="2"/>
  <c r="BT56" i="2" s="1"/>
  <c r="BO56" i="2"/>
  <c r="BD56" i="2"/>
  <c r="BF56" i="2" s="1"/>
  <c r="AW56" i="2"/>
  <c r="AV56" i="2"/>
  <c r="BA56" i="2" s="1"/>
  <c r="AK56" i="2"/>
  <c r="AM56" i="2" s="1"/>
  <c r="AD56" i="2"/>
  <c r="AC56" i="2"/>
  <c r="R56" i="2"/>
  <c r="T56" i="2" s="1"/>
  <c r="L56" i="2"/>
  <c r="K56" i="2"/>
  <c r="HR55" i="2"/>
  <c r="HT55" i="2" s="1"/>
  <c r="HL55" i="2"/>
  <c r="HP55" i="2" s="1"/>
  <c r="HK55" i="2"/>
  <c r="GY55" i="2"/>
  <c r="HA55" i="2" s="1"/>
  <c r="GS55" i="2"/>
  <c r="GR55" i="2"/>
  <c r="GF55" i="2"/>
  <c r="GH55" i="2" s="1"/>
  <c r="FZ55" i="2"/>
  <c r="FY55" i="2"/>
  <c r="FP55" i="2"/>
  <c r="FN55" i="2"/>
  <c r="FG55" i="2"/>
  <c r="FK55" i="2" s="1"/>
  <c r="FF55" i="2"/>
  <c r="EU55" i="2"/>
  <c r="EW55" i="2" s="1"/>
  <c r="EN55" i="2"/>
  <c r="EM55" i="2"/>
  <c r="ED55" i="2"/>
  <c r="EB55" i="2"/>
  <c r="DU55" i="2"/>
  <c r="DY55" i="2" s="1"/>
  <c r="DT55" i="2"/>
  <c r="DI55" i="2"/>
  <c r="DK55" i="2" s="1"/>
  <c r="DB55" i="2"/>
  <c r="DA55" i="2"/>
  <c r="CP55" i="2"/>
  <c r="CR55" i="2" s="1"/>
  <c r="CI55" i="2"/>
  <c r="CH55" i="2"/>
  <c r="BW55" i="2"/>
  <c r="BY55" i="2" s="1"/>
  <c r="BP55" i="2"/>
  <c r="BT55" i="2" s="1"/>
  <c r="BO55" i="2"/>
  <c r="BD55" i="2"/>
  <c r="BF55" i="2" s="1"/>
  <c r="AW55" i="2"/>
  <c r="AV55" i="2"/>
  <c r="AM55" i="2"/>
  <c r="AK55" i="2"/>
  <c r="AD55" i="2"/>
  <c r="AC55" i="2"/>
  <c r="R55" i="2"/>
  <c r="T55" i="2" s="1"/>
  <c r="L55" i="2"/>
  <c r="K55" i="2"/>
  <c r="HR54" i="2"/>
  <c r="HT54" i="2" s="1"/>
  <c r="HP54" i="2"/>
  <c r="HL54" i="2"/>
  <c r="HK54" i="2"/>
  <c r="GY54" i="2"/>
  <c r="HA54" i="2" s="1"/>
  <c r="GS54" i="2"/>
  <c r="GR54" i="2"/>
  <c r="GH54" i="2"/>
  <c r="GF54" i="2"/>
  <c r="FZ54" i="2"/>
  <c r="FY54" i="2"/>
  <c r="FN54" i="2"/>
  <c r="FP54" i="2" s="1"/>
  <c r="FG54" i="2"/>
  <c r="FF54" i="2"/>
  <c r="FK54" i="2" s="1"/>
  <c r="EU54" i="2"/>
  <c r="EW54" i="2" s="1"/>
  <c r="EN54" i="2"/>
  <c r="EM54" i="2"/>
  <c r="EB54" i="2"/>
  <c r="ED54" i="2" s="1"/>
  <c r="DU54" i="2"/>
  <c r="DT54" i="2"/>
  <c r="DV54" i="2" s="1"/>
  <c r="DI54" i="2"/>
  <c r="DK54" i="2" s="1"/>
  <c r="DB54" i="2"/>
  <c r="DF54" i="2" s="1"/>
  <c r="DA54" i="2"/>
  <c r="CP54" i="2"/>
  <c r="CR54" i="2" s="1"/>
  <c r="CI54" i="2"/>
  <c r="CH54" i="2"/>
  <c r="BW54" i="2"/>
  <c r="BY54" i="2" s="1"/>
  <c r="BT54" i="2"/>
  <c r="BP54" i="2"/>
  <c r="BO54" i="2"/>
  <c r="BD54" i="2"/>
  <c r="BF54" i="2" s="1"/>
  <c r="AW54" i="2"/>
  <c r="AV54" i="2"/>
  <c r="AK54" i="2"/>
  <c r="AM54" i="2" s="1"/>
  <c r="AD54" i="2"/>
  <c r="AC54" i="2"/>
  <c r="T54" i="2"/>
  <c r="R54" i="2"/>
  <c r="L54" i="2"/>
  <c r="K54" i="2"/>
  <c r="HR53" i="2"/>
  <c r="HT53" i="2" s="1"/>
  <c r="HP53" i="2"/>
  <c r="HL53" i="2"/>
  <c r="HK53" i="2"/>
  <c r="GY53" i="2"/>
  <c r="HA53" i="2" s="1"/>
  <c r="GS53" i="2"/>
  <c r="GR53" i="2"/>
  <c r="GF53" i="2"/>
  <c r="GH53" i="2" s="1"/>
  <c r="FZ53" i="2"/>
  <c r="FY53" i="2"/>
  <c r="FP53" i="2"/>
  <c r="FN53" i="2"/>
  <c r="FG53" i="2"/>
  <c r="FK53" i="2" s="1"/>
  <c r="FF53" i="2"/>
  <c r="EU53" i="2"/>
  <c r="EW53" i="2" s="1"/>
  <c r="EN53" i="2"/>
  <c r="EM53" i="2"/>
  <c r="EB53" i="2"/>
  <c r="ED53" i="2" s="1"/>
  <c r="DU53" i="2"/>
  <c r="DT53" i="2"/>
  <c r="DI53" i="2"/>
  <c r="DK53" i="2" s="1"/>
  <c r="DB53" i="2"/>
  <c r="DA53" i="2"/>
  <c r="DF53" i="2" s="1"/>
  <c r="CP53" i="2"/>
  <c r="CR53" i="2" s="1"/>
  <c r="CI53" i="2"/>
  <c r="CH53" i="2"/>
  <c r="CJ53" i="2" s="1"/>
  <c r="BW53" i="2"/>
  <c r="BY53" i="2" s="1"/>
  <c r="BP53" i="2"/>
  <c r="BT53" i="2" s="1"/>
  <c r="BO53" i="2"/>
  <c r="BD53" i="2"/>
  <c r="BF53" i="2" s="1"/>
  <c r="AW53" i="2"/>
  <c r="AV53" i="2"/>
  <c r="BA53" i="2" s="1"/>
  <c r="AM53" i="2"/>
  <c r="AK53" i="2"/>
  <c r="AD53" i="2"/>
  <c r="AC53" i="2"/>
  <c r="R53" i="2"/>
  <c r="T53" i="2" s="1"/>
  <c r="L53" i="2"/>
  <c r="K53" i="2"/>
  <c r="HR52" i="2"/>
  <c r="HT52" i="2" s="1"/>
  <c r="HL52" i="2"/>
  <c r="HK52" i="2"/>
  <c r="HP52" i="2" s="1"/>
  <c r="GY52" i="2"/>
  <c r="HA52" i="2" s="1"/>
  <c r="GS52" i="2"/>
  <c r="GR52" i="2"/>
  <c r="GH52" i="2"/>
  <c r="GF52" i="2"/>
  <c r="FZ52" i="2"/>
  <c r="FY52" i="2"/>
  <c r="FN52" i="2"/>
  <c r="FP52" i="2" s="1"/>
  <c r="FG52" i="2"/>
  <c r="FF52" i="2"/>
  <c r="EU52" i="2"/>
  <c r="EW52" i="2" s="1"/>
  <c r="EN52" i="2"/>
  <c r="EM52" i="2"/>
  <c r="EB52" i="2"/>
  <c r="ED52" i="2" s="1"/>
  <c r="DU52" i="2"/>
  <c r="DT52" i="2"/>
  <c r="DV52" i="2" s="1"/>
  <c r="DI52" i="2"/>
  <c r="DK52" i="2" s="1"/>
  <c r="DB52" i="2"/>
  <c r="DF52" i="2" s="1"/>
  <c r="DA52" i="2"/>
  <c r="CR52" i="2"/>
  <c r="CP52" i="2"/>
  <c r="CI52" i="2"/>
  <c r="CH52" i="2"/>
  <c r="BW52" i="2"/>
  <c r="BY52" i="2" s="1"/>
  <c r="BP52" i="2"/>
  <c r="BT52" i="2" s="1"/>
  <c r="BO52" i="2"/>
  <c r="BD52" i="2"/>
  <c r="BF52" i="2" s="1"/>
  <c r="AW52" i="2"/>
  <c r="BA52" i="2" s="1"/>
  <c r="AV52" i="2"/>
  <c r="AK52" i="2"/>
  <c r="AM52" i="2" s="1"/>
  <c r="AD52" i="2"/>
  <c r="AC52" i="2"/>
  <c r="R52" i="2"/>
  <c r="T52" i="2" s="1"/>
  <c r="L52" i="2"/>
  <c r="K52" i="2"/>
  <c r="HR51" i="2"/>
  <c r="HT51" i="2" s="1"/>
  <c r="HL51" i="2"/>
  <c r="HK51" i="2"/>
  <c r="HP51" i="2" s="1"/>
  <c r="GY51" i="2"/>
  <c r="HA51" i="2" s="1"/>
  <c r="GS51" i="2"/>
  <c r="GR51" i="2"/>
  <c r="GF51" i="2"/>
  <c r="GH51" i="2" s="1"/>
  <c r="FZ51" i="2"/>
  <c r="FY51" i="2"/>
  <c r="FN51" i="2"/>
  <c r="FP51" i="2" s="1"/>
  <c r="FK51" i="2"/>
  <c r="FG51" i="2"/>
  <c r="FF51" i="2"/>
  <c r="EU51" i="2"/>
  <c r="EW51" i="2" s="1"/>
  <c r="EN51" i="2"/>
  <c r="EM51" i="2"/>
  <c r="EB51" i="2"/>
  <c r="ED51" i="2" s="1"/>
  <c r="DU51" i="2"/>
  <c r="DT51" i="2"/>
  <c r="DI51" i="2"/>
  <c r="DK51" i="2" s="1"/>
  <c r="DB51" i="2"/>
  <c r="DA51" i="2"/>
  <c r="CR51" i="2"/>
  <c r="CP51" i="2"/>
  <c r="CI51" i="2"/>
  <c r="CH51" i="2"/>
  <c r="BW51" i="2"/>
  <c r="BY51" i="2" s="1"/>
  <c r="BP51" i="2"/>
  <c r="BO51" i="2"/>
  <c r="BD51" i="2"/>
  <c r="BF51" i="2" s="1"/>
  <c r="AW51" i="2"/>
  <c r="AV51" i="2"/>
  <c r="BA51" i="2" s="1"/>
  <c r="AM51" i="2"/>
  <c r="AK51" i="2"/>
  <c r="AD51" i="2"/>
  <c r="AC51" i="2"/>
  <c r="T51" i="2"/>
  <c r="R51" i="2"/>
  <c r="L51" i="2"/>
  <c r="K51" i="2"/>
  <c r="HR50" i="2"/>
  <c r="HT50" i="2" s="1"/>
  <c r="HL50" i="2"/>
  <c r="HK50" i="2"/>
  <c r="HP50" i="2" s="1"/>
  <c r="GY50" i="2"/>
  <c r="HA50" i="2" s="1"/>
  <c r="GS50" i="2"/>
  <c r="GR50" i="2"/>
  <c r="GH50" i="2"/>
  <c r="GF50" i="2"/>
  <c r="FZ50" i="2"/>
  <c r="FY50" i="2"/>
  <c r="FN50" i="2"/>
  <c r="FP50" i="2" s="1"/>
  <c r="FG50" i="2"/>
  <c r="FK50" i="2" s="1"/>
  <c r="FF50" i="2"/>
  <c r="EU50" i="2"/>
  <c r="EW50" i="2" s="1"/>
  <c r="EN50" i="2"/>
  <c r="EM50" i="2"/>
  <c r="EB50" i="2"/>
  <c r="ED50" i="2" s="1"/>
  <c r="DV50" i="2"/>
  <c r="DU50" i="2"/>
  <c r="DT50" i="2"/>
  <c r="DI50" i="2"/>
  <c r="DK50" i="2" s="1"/>
  <c r="DB50" i="2"/>
  <c r="DA50" i="2"/>
  <c r="CP50" i="2"/>
  <c r="CR50" i="2" s="1"/>
  <c r="CI50" i="2"/>
  <c r="CH50" i="2"/>
  <c r="BW50" i="2"/>
  <c r="BY50" i="2" s="1"/>
  <c r="BP50" i="2"/>
  <c r="BT50" i="2" s="1"/>
  <c r="BO50" i="2"/>
  <c r="BD50" i="2"/>
  <c r="BF50" i="2" s="1"/>
  <c r="AW50" i="2"/>
  <c r="BA50" i="2" s="1"/>
  <c r="AV50" i="2"/>
  <c r="AK50" i="2"/>
  <c r="AM50" i="2" s="1"/>
  <c r="AD50" i="2"/>
  <c r="AC50" i="2"/>
  <c r="T50" i="2"/>
  <c r="R50" i="2"/>
  <c r="L50" i="2"/>
  <c r="K50" i="2"/>
  <c r="HR49" i="2"/>
  <c r="HT49" i="2" s="1"/>
  <c r="HL49" i="2"/>
  <c r="HK49" i="2"/>
  <c r="GY49" i="2"/>
  <c r="HA49" i="2" s="1"/>
  <c r="GS49" i="2"/>
  <c r="GR49" i="2"/>
  <c r="GF49" i="2"/>
  <c r="GH49" i="2" s="1"/>
  <c r="FZ49" i="2"/>
  <c r="FY49" i="2"/>
  <c r="FP49" i="2"/>
  <c r="FN49" i="2"/>
  <c r="FG49" i="2"/>
  <c r="FK49" i="2" s="1"/>
  <c r="FF49" i="2"/>
  <c r="EU49" i="2"/>
  <c r="EW49" i="2" s="1"/>
  <c r="EN49" i="2"/>
  <c r="EM49" i="2"/>
  <c r="ED49" i="2"/>
  <c r="EB49" i="2"/>
  <c r="DU49" i="2"/>
  <c r="DY49" i="2" s="1"/>
  <c r="DT49" i="2"/>
  <c r="DI49" i="2"/>
  <c r="DK49" i="2" s="1"/>
  <c r="DB49" i="2"/>
  <c r="DA49" i="2"/>
  <c r="CP49" i="2"/>
  <c r="CR49" i="2" s="1"/>
  <c r="CI49" i="2"/>
  <c r="CH49" i="2"/>
  <c r="CJ49" i="2" s="1"/>
  <c r="BW49" i="2"/>
  <c r="BY49" i="2" s="1"/>
  <c r="BT49" i="2"/>
  <c r="BP49" i="2"/>
  <c r="BO49" i="2"/>
  <c r="BD49" i="2"/>
  <c r="BF49" i="2" s="1"/>
  <c r="AW49" i="2"/>
  <c r="AV49" i="2"/>
  <c r="AK49" i="2"/>
  <c r="AM49" i="2" s="1"/>
  <c r="AD49" i="2"/>
  <c r="AC49" i="2"/>
  <c r="T49" i="2"/>
  <c r="R49" i="2"/>
  <c r="L49" i="2"/>
  <c r="K49" i="2"/>
  <c r="HR48" i="2"/>
  <c r="HT48" i="2" s="1"/>
  <c r="HL48" i="2"/>
  <c r="HK48" i="2"/>
  <c r="HP48" i="2" s="1"/>
  <c r="GY48" i="2"/>
  <c r="HA48" i="2" s="1"/>
  <c r="GS48" i="2"/>
  <c r="GR48" i="2"/>
  <c r="GH48" i="2"/>
  <c r="GF48" i="2"/>
  <c r="FZ48" i="2"/>
  <c r="FY48" i="2"/>
  <c r="FN48" i="2"/>
  <c r="FP48" i="2" s="1"/>
  <c r="FG48" i="2"/>
  <c r="FF48" i="2"/>
  <c r="EU48" i="2"/>
  <c r="EW48" i="2" s="1"/>
  <c r="EN48" i="2"/>
  <c r="EM48" i="2"/>
  <c r="EB48" i="2"/>
  <c r="ED48" i="2" s="1"/>
  <c r="DU48" i="2"/>
  <c r="DT48" i="2"/>
  <c r="DI48" i="2"/>
  <c r="DK48" i="2" s="1"/>
  <c r="DB48" i="2"/>
  <c r="DA48" i="2"/>
  <c r="DF48" i="2" s="1"/>
  <c r="CP48" i="2"/>
  <c r="CR48" i="2" s="1"/>
  <c r="CI48" i="2"/>
  <c r="CH48" i="2"/>
  <c r="BW48" i="2"/>
  <c r="BY48" i="2" s="1"/>
  <c r="BP48" i="2"/>
  <c r="BT48" i="2" s="1"/>
  <c r="BO48" i="2"/>
  <c r="BD48" i="2"/>
  <c r="BF48" i="2" s="1"/>
  <c r="BA48" i="2"/>
  <c r="AW48" i="2"/>
  <c r="AV48" i="2"/>
  <c r="AM48" i="2"/>
  <c r="AK48" i="2"/>
  <c r="AD48" i="2"/>
  <c r="AC48" i="2"/>
  <c r="R48" i="2"/>
  <c r="T48" i="2" s="1"/>
  <c r="L48" i="2"/>
  <c r="N48" i="2" s="1"/>
  <c r="K48" i="2"/>
  <c r="HR47" i="2"/>
  <c r="HT47" i="2" s="1"/>
  <c r="HL47" i="2"/>
  <c r="HK47" i="2"/>
  <c r="HP47" i="2" s="1"/>
  <c r="GY47" i="2"/>
  <c r="HA47" i="2" s="1"/>
  <c r="GS47" i="2"/>
  <c r="GR47" i="2"/>
  <c r="GH47" i="2"/>
  <c r="GF47" i="2"/>
  <c r="FZ47" i="2"/>
  <c r="FY47" i="2"/>
  <c r="FN47" i="2"/>
  <c r="FP47" i="2" s="1"/>
  <c r="FG47" i="2"/>
  <c r="FK47" i="2" s="1"/>
  <c r="FF47" i="2"/>
  <c r="EU47" i="2"/>
  <c r="EW47" i="2" s="1"/>
  <c r="EN47" i="2"/>
  <c r="EM47" i="2"/>
  <c r="ED47" i="2"/>
  <c r="EB47" i="2"/>
  <c r="DU47" i="2"/>
  <c r="DT47" i="2"/>
  <c r="DI47" i="2"/>
  <c r="DK47" i="2" s="1"/>
  <c r="DB47" i="2"/>
  <c r="DA47" i="2"/>
  <c r="DF47" i="2" s="1"/>
  <c r="CR47" i="2"/>
  <c r="CP47" i="2"/>
  <c r="CI47" i="2"/>
  <c r="CH47" i="2"/>
  <c r="BW47" i="2"/>
  <c r="BY47" i="2" s="1"/>
  <c r="BP47" i="2"/>
  <c r="BO47" i="2"/>
  <c r="BD47" i="2"/>
  <c r="BF47" i="2" s="1"/>
  <c r="AW47" i="2"/>
  <c r="AV47" i="2"/>
  <c r="AK47" i="2"/>
  <c r="AM47" i="2" s="1"/>
  <c r="AD47" i="2"/>
  <c r="AC47" i="2"/>
  <c r="T47" i="2"/>
  <c r="R47" i="2"/>
  <c r="L47" i="2"/>
  <c r="K47" i="2"/>
  <c r="HR46" i="2"/>
  <c r="HT46" i="2" s="1"/>
  <c r="HL46" i="2"/>
  <c r="HK46" i="2"/>
  <c r="HP46" i="2" s="1"/>
  <c r="GY46" i="2"/>
  <c r="HA46" i="2" s="1"/>
  <c r="GS46" i="2"/>
  <c r="GR46" i="2"/>
  <c r="GF46" i="2"/>
  <c r="GH46" i="2" s="1"/>
  <c r="FZ46" i="2"/>
  <c r="FY46" i="2"/>
  <c r="FP46" i="2"/>
  <c r="FN46" i="2"/>
  <c r="FG46" i="2"/>
  <c r="FK46" i="2" s="1"/>
  <c r="FF46" i="2"/>
  <c r="EU46" i="2"/>
  <c r="EW46" i="2" s="1"/>
  <c r="EN46" i="2"/>
  <c r="EM46" i="2"/>
  <c r="ED46" i="2"/>
  <c r="EB46" i="2"/>
  <c r="DU46" i="2"/>
  <c r="DY46" i="2" s="1"/>
  <c r="DT46" i="2"/>
  <c r="DI46" i="2"/>
  <c r="DK46" i="2" s="1"/>
  <c r="DB46" i="2"/>
  <c r="DF46" i="2" s="1"/>
  <c r="DA46" i="2"/>
  <c r="CP46" i="2"/>
  <c r="CR46" i="2" s="1"/>
  <c r="CI46" i="2"/>
  <c r="CH46" i="2"/>
  <c r="BW46" i="2"/>
  <c r="BY46" i="2" s="1"/>
  <c r="BP46" i="2"/>
  <c r="BT46" i="2" s="1"/>
  <c r="BO46" i="2"/>
  <c r="BD46" i="2"/>
  <c r="BF46" i="2" s="1"/>
  <c r="AW46" i="2"/>
  <c r="AV46" i="2"/>
  <c r="BA46" i="2" s="1"/>
  <c r="AK46" i="2"/>
  <c r="AM46" i="2" s="1"/>
  <c r="AD46" i="2"/>
  <c r="AC46" i="2"/>
  <c r="R46" i="2"/>
  <c r="T46" i="2" s="1"/>
  <c r="L46" i="2"/>
  <c r="N46" i="2" s="1"/>
  <c r="K46" i="2"/>
  <c r="HR45" i="2"/>
  <c r="HT45" i="2" s="1"/>
  <c r="HP45" i="2"/>
  <c r="HL45" i="2"/>
  <c r="HK45" i="2"/>
  <c r="GY45" i="2"/>
  <c r="HA45" i="2" s="1"/>
  <c r="GS45" i="2"/>
  <c r="GR45" i="2"/>
  <c r="GF45" i="2"/>
  <c r="GH45" i="2" s="1"/>
  <c r="FZ45" i="2"/>
  <c r="FY45" i="2"/>
  <c r="FN45" i="2"/>
  <c r="FP45" i="2" s="1"/>
  <c r="FG45" i="2"/>
  <c r="FK45" i="2" s="1"/>
  <c r="FF45" i="2"/>
  <c r="EU45" i="2"/>
  <c r="EW45" i="2" s="1"/>
  <c r="EN45" i="2"/>
  <c r="EM45" i="2"/>
  <c r="ED45" i="2"/>
  <c r="EB45" i="2"/>
  <c r="DU45" i="2"/>
  <c r="DT45" i="2"/>
  <c r="DI45" i="2"/>
  <c r="DK45" i="2" s="1"/>
  <c r="DB45" i="2"/>
  <c r="DA45" i="2"/>
  <c r="CR45" i="2"/>
  <c r="CP45" i="2"/>
  <c r="CI45" i="2"/>
  <c r="CH45" i="2"/>
  <c r="BW45" i="2"/>
  <c r="BY45" i="2" s="1"/>
  <c r="BP45" i="2"/>
  <c r="BT45" i="2" s="1"/>
  <c r="BO45" i="2"/>
  <c r="BD45" i="2"/>
  <c r="BF45" i="2" s="1"/>
  <c r="AW45" i="2"/>
  <c r="BA45" i="2" s="1"/>
  <c r="AV45" i="2"/>
  <c r="AK45" i="2"/>
  <c r="AM45" i="2" s="1"/>
  <c r="AD45" i="2"/>
  <c r="AC45" i="2"/>
  <c r="R45" i="2"/>
  <c r="T45" i="2" s="1"/>
  <c r="L45" i="2"/>
  <c r="K45" i="2"/>
  <c r="HR44" i="2"/>
  <c r="HT44" i="2" s="1"/>
  <c r="HL44" i="2"/>
  <c r="HK44" i="2"/>
  <c r="HP44" i="2" s="1"/>
  <c r="GY44" i="2"/>
  <c r="HA44" i="2" s="1"/>
  <c r="GS44" i="2"/>
  <c r="GR44" i="2"/>
  <c r="GF44" i="2"/>
  <c r="GH44" i="2" s="1"/>
  <c r="FZ44" i="2"/>
  <c r="FY44" i="2"/>
  <c r="FN44" i="2"/>
  <c r="FP44" i="2" s="1"/>
  <c r="FK44" i="2"/>
  <c r="FG44" i="2"/>
  <c r="FF44" i="2"/>
  <c r="EU44" i="2"/>
  <c r="EW44" i="2" s="1"/>
  <c r="EN44" i="2"/>
  <c r="EM44" i="2"/>
  <c r="EB44" i="2"/>
  <c r="ED44" i="2" s="1"/>
  <c r="DU44" i="2"/>
  <c r="DT44" i="2"/>
  <c r="DI44" i="2"/>
  <c r="DK44" i="2" s="1"/>
  <c r="DB44" i="2"/>
  <c r="DF44" i="2" s="1"/>
  <c r="DA44" i="2"/>
  <c r="CR44" i="2"/>
  <c r="CP44" i="2"/>
  <c r="CI44" i="2"/>
  <c r="CH44" i="2"/>
  <c r="BW44" i="2"/>
  <c r="BY44" i="2" s="1"/>
  <c r="BP44" i="2"/>
  <c r="BT44" i="2" s="1"/>
  <c r="BO44" i="2"/>
  <c r="BD44" i="2"/>
  <c r="BF44" i="2" s="1"/>
  <c r="AW44" i="2"/>
  <c r="BA44" i="2" s="1"/>
  <c r="AV44" i="2"/>
  <c r="AK44" i="2"/>
  <c r="AM44" i="2" s="1"/>
  <c r="AD44" i="2"/>
  <c r="AC44" i="2"/>
  <c r="T44" i="2"/>
  <c r="R44" i="2"/>
  <c r="L44" i="2"/>
  <c r="K44" i="2"/>
  <c r="HR43" i="2"/>
  <c r="HT43" i="2" s="1"/>
  <c r="HL43" i="2"/>
  <c r="HK43" i="2"/>
  <c r="GY43" i="2"/>
  <c r="HA43" i="2" s="1"/>
  <c r="GS43" i="2"/>
  <c r="GR43" i="2"/>
  <c r="GF43" i="2"/>
  <c r="GH43" i="2" s="1"/>
  <c r="FZ43" i="2"/>
  <c r="FY43" i="2"/>
  <c r="FP43" i="2"/>
  <c r="FN43" i="2"/>
  <c r="FG43" i="2"/>
  <c r="FK43" i="2" s="1"/>
  <c r="FF43" i="2"/>
  <c r="EU43" i="2"/>
  <c r="EW43" i="2" s="1"/>
  <c r="EN43" i="2"/>
  <c r="EM43" i="2"/>
  <c r="ED43" i="2"/>
  <c r="EB43" i="2"/>
  <c r="DU43" i="2"/>
  <c r="DY43" i="2" s="1"/>
  <c r="DT43" i="2"/>
  <c r="DV43" i="2" s="1"/>
  <c r="DI43" i="2"/>
  <c r="DK43" i="2" s="1"/>
  <c r="DB43" i="2"/>
  <c r="DA43" i="2"/>
  <c r="CP43" i="2"/>
  <c r="CR43" i="2" s="1"/>
  <c r="CI43" i="2"/>
  <c r="CH43" i="2"/>
  <c r="BW43" i="2"/>
  <c r="BY43" i="2" s="1"/>
  <c r="BP43" i="2"/>
  <c r="BO43" i="2"/>
  <c r="BT43" i="2" s="1"/>
  <c r="BD43" i="2"/>
  <c r="BF43" i="2" s="1"/>
  <c r="AW43" i="2"/>
  <c r="BA43" i="2" s="1"/>
  <c r="AV43" i="2"/>
  <c r="AK43" i="2"/>
  <c r="AM43" i="2" s="1"/>
  <c r="AD43" i="2"/>
  <c r="AC43" i="2"/>
  <c r="T43" i="2"/>
  <c r="R43" i="2"/>
  <c r="L43" i="2"/>
  <c r="K43" i="2"/>
  <c r="HR42" i="2"/>
  <c r="HT42" i="2" s="1"/>
  <c r="HL42" i="2"/>
  <c r="HK42" i="2"/>
  <c r="HP42" i="2" s="1"/>
  <c r="GY42" i="2"/>
  <c r="HA42" i="2" s="1"/>
  <c r="GS42" i="2"/>
  <c r="GR42" i="2"/>
  <c r="GH42" i="2"/>
  <c r="GF42" i="2"/>
  <c r="FZ42" i="2"/>
  <c r="FY42" i="2"/>
  <c r="FN42" i="2"/>
  <c r="FP42" i="2" s="1"/>
  <c r="FG42" i="2"/>
  <c r="FF42" i="2"/>
  <c r="EW42" i="2"/>
  <c r="EU42" i="2"/>
  <c r="EN42" i="2"/>
  <c r="EM42" i="2"/>
  <c r="EB42" i="2"/>
  <c r="ED42" i="2" s="1"/>
  <c r="DU42" i="2"/>
  <c r="DT42" i="2"/>
  <c r="DV42" i="2" s="1"/>
  <c r="DI42" i="2"/>
  <c r="DK42" i="2" s="1"/>
  <c r="DB42" i="2"/>
  <c r="DF42" i="2" s="1"/>
  <c r="DA42" i="2"/>
  <c r="CP42" i="2"/>
  <c r="CR42" i="2" s="1"/>
  <c r="CI42" i="2"/>
  <c r="CH42" i="2"/>
  <c r="BW42" i="2"/>
  <c r="BY42" i="2" s="1"/>
  <c r="BP42" i="2"/>
  <c r="BT42" i="2" s="1"/>
  <c r="BO42" i="2"/>
  <c r="BD42" i="2"/>
  <c r="BF42" i="2" s="1"/>
  <c r="AW42" i="2"/>
  <c r="AV42" i="2"/>
  <c r="AK42" i="2"/>
  <c r="AM42" i="2" s="1"/>
  <c r="AD42" i="2"/>
  <c r="AC42" i="2"/>
  <c r="T42" i="2"/>
  <c r="R42" i="2"/>
  <c r="L42" i="2"/>
  <c r="N42" i="2" s="1"/>
  <c r="K42" i="2"/>
  <c r="HR41" i="2"/>
  <c r="HT41" i="2" s="1"/>
  <c r="HL41" i="2"/>
  <c r="HK41" i="2"/>
  <c r="HP41" i="2" s="1"/>
  <c r="GY41" i="2"/>
  <c r="HA41" i="2" s="1"/>
  <c r="GS41" i="2"/>
  <c r="GR41" i="2"/>
  <c r="GF41" i="2"/>
  <c r="GH41" i="2" s="1"/>
  <c r="FZ41" i="2"/>
  <c r="FY41" i="2"/>
  <c r="GD41" i="2" s="1"/>
  <c r="FN41" i="2"/>
  <c r="FP41" i="2" s="1"/>
  <c r="FK41" i="2"/>
  <c r="FG41" i="2"/>
  <c r="FF41" i="2"/>
  <c r="EU41" i="2"/>
  <c r="EW41" i="2" s="1"/>
  <c r="EN41" i="2"/>
  <c r="EM41" i="2"/>
  <c r="EB41" i="2"/>
  <c r="ED41" i="2" s="1"/>
  <c r="DU41" i="2"/>
  <c r="DY41" i="2" s="1"/>
  <c r="DT41" i="2"/>
  <c r="DI41" i="2"/>
  <c r="DK41" i="2" s="1"/>
  <c r="DB41" i="2"/>
  <c r="DA41" i="2"/>
  <c r="DF41" i="2" s="1"/>
  <c r="CP41" i="2"/>
  <c r="CR41" i="2" s="1"/>
  <c r="CI41" i="2"/>
  <c r="CH41" i="2"/>
  <c r="BW41" i="2"/>
  <c r="BY41" i="2" s="1"/>
  <c r="BP41" i="2"/>
  <c r="BT41" i="2" s="1"/>
  <c r="BO41" i="2"/>
  <c r="BD41" i="2"/>
  <c r="BF41" i="2" s="1"/>
  <c r="AW41" i="2"/>
  <c r="BA41" i="2" s="1"/>
  <c r="AV41" i="2"/>
  <c r="AK41" i="2"/>
  <c r="AM41" i="2" s="1"/>
  <c r="AD41" i="2"/>
  <c r="AC41" i="2"/>
  <c r="R41" i="2"/>
  <c r="T41" i="2" s="1"/>
  <c r="L41" i="2"/>
  <c r="K41" i="2"/>
  <c r="HR40" i="2"/>
  <c r="HT40" i="2" s="1"/>
  <c r="HL40" i="2"/>
  <c r="HK40" i="2"/>
  <c r="HP40" i="2" s="1"/>
  <c r="GY40" i="2"/>
  <c r="HA40" i="2" s="1"/>
  <c r="GS40" i="2"/>
  <c r="GR40" i="2"/>
  <c r="GF40" i="2"/>
  <c r="GH40" i="2" s="1"/>
  <c r="FZ40" i="2"/>
  <c r="FY40" i="2"/>
  <c r="FP40" i="2"/>
  <c r="FN40" i="2"/>
  <c r="FG40" i="2"/>
  <c r="FI40" i="2" s="1"/>
  <c r="FF40" i="2"/>
  <c r="EU40" i="2"/>
  <c r="EW40" i="2" s="1"/>
  <c r="EN40" i="2"/>
  <c r="EM40" i="2"/>
  <c r="EB40" i="2"/>
  <c r="ED40" i="2" s="1"/>
  <c r="DU40" i="2"/>
  <c r="DT40" i="2"/>
  <c r="DI40" i="2"/>
  <c r="DK40" i="2" s="1"/>
  <c r="DB40" i="2"/>
  <c r="DA40" i="2"/>
  <c r="DF40" i="2" s="1"/>
  <c r="CP40" i="2"/>
  <c r="CR40" i="2" s="1"/>
  <c r="CI40" i="2"/>
  <c r="CH40" i="2"/>
  <c r="BW40" i="2"/>
  <c r="BY40" i="2" s="1"/>
  <c r="BP40" i="2"/>
  <c r="BO40" i="2"/>
  <c r="BD40" i="2"/>
  <c r="BF40" i="2" s="1"/>
  <c r="AW40" i="2"/>
  <c r="AV40" i="2"/>
  <c r="AM40" i="2"/>
  <c r="AK40" i="2"/>
  <c r="AD40" i="2"/>
  <c r="AC40" i="2"/>
  <c r="R40" i="2"/>
  <c r="T40" i="2" s="1"/>
  <c r="L40" i="2"/>
  <c r="K40" i="2"/>
  <c r="HR39" i="2"/>
  <c r="HT39" i="2" s="1"/>
  <c r="HP39" i="2"/>
  <c r="HL39" i="2"/>
  <c r="HK39" i="2"/>
  <c r="GY39" i="2"/>
  <c r="HA39" i="2" s="1"/>
  <c r="GS39" i="2"/>
  <c r="GR39" i="2"/>
  <c r="GF39" i="2"/>
  <c r="GH39" i="2" s="1"/>
  <c r="FZ39" i="2"/>
  <c r="FY39" i="2"/>
  <c r="GD39" i="2" s="1"/>
  <c r="FP39" i="2"/>
  <c r="FN39" i="2"/>
  <c r="FG39" i="2"/>
  <c r="FK39" i="2" s="1"/>
  <c r="FF39" i="2"/>
  <c r="EW39" i="2"/>
  <c r="EU39" i="2"/>
  <c r="EN39" i="2"/>
  <c r="EM39" i="2"/>
  <c r="EB39" i="2"/>
  <c r="ED39" i="2" s="1"/>
  <c r="DU39" i="2"/>
  <c r="DT39" i="2"/>
  <c r="DV39" i="2" s="1"/>
  <c r="DI39" i="2"/>
  <c r="DK39" i="2" s="1"/>
  <c r="DB39" i="2"/>
  <c r="DF39" i="2" s="1"/>
  <c r="DA39" i="2"/>
  <c r="CP39" i="2"/>
  <c r="CR39" i="2" s="1"/>
  <c r="CI39" i="2"/>
  <c r="CH39" i="2"/>
  <c r="CM39" i="2" s="1"/>
  <c r="BW39" i="2"/>
  <c r="BY39" i="2" s="1"/>
  <c r="BT39" i="2"/>
  <c r="BP39" i="2"/>
  <c r="BO39" i="2"/>
  <c r="BD39" i="2"/>
  <c r="BF39" i="2" s="1"/>
  <c r="AW39" i="2"/>
  <c r="AV39" i="2"/>
  <c r="AM39" i="2"/>
  <c r="AK39" i="2"/>
  <c r="AD39" i="2"/>
  <c r="AC39" i="2"/>
  <c r="T39" i="2"/>
  <c r="R39" i="2"/>
  <c r="L39" i="2"/>
  <c r="N39" i="2" s="1"/>
  <c r="K39" i="2"/>
  <c r="HR38" i="2"/>
  <c r="HT38" i="2" s="1"/>
  <c r="HL38" i="2"/>
  <c r="HK38" i="2"/>
  <c r="GY38" i="2"/>
  <c r="HA38" i="2" s="1"/>
  <c r="GS38" i="2"/>
  <c r="GR38" i="2"/>
  <c r="GF38" i="2"/>
  <c r="GH38" i="2" s="1"/>
  <c r="FZ38" i="2"/>
  <c r="FY38" i="2"/>
  <c r="GD38" i="2" s="1"/>
  <c r="FP38" i="2"/>
  <c r="FN38" i="2"/>
  <c r="FG38" i="2"/>
  <c r="FK38" i="2" s="1"/>
  <c r="FF38" i="2"/>
  <c r="EU38" i="2"/>
  <c r="EW38" i="2" s="1"/>
  <c r="EN38" i="2"/>
  <c r="ER38" i="2" s="1"/>
  <c r="EM38" i="2"/>
  <c r="EB38" i="2"/>
  <c r="ED38" i="2" s="1"/>
  <c r="DU38" i="2"/>
  <c r="DT38" i="2"/>
  <c r="DI38" i="2"/>
  <c r="DK38" i="2" s="1"/>
  <c r="DB38" i="2"/>
  <c r="DF38" i="2" s="1"/>
  <c r="DA38" i="2"/>
  <c r="CP38" i="2"/>
  <c r="CR38" i="2" s="1"/>
  <c r="CI38" i="2"/>
  <c r="CM38" i="2" s="1"/>
  <c r="CH38" i="2"/>
  <c r="BW38" i="2"/>
  <c r="BY38" i="2" s="1"/>
  <c r="BP38" i="2"/>
  <c r="BO38" i="2"/>
  <c r="BD38" i="2"/>
  <c r="BF38" i="2" s="1"/>
  <c r="BA38" i="2"/>
  <c r="AW38" i="2"/>
  <c r="AV38" i="2"/>
  <c r="AM38" i="2"/>
  <c r="AK38" i="2"/>
  <c r="AD38" i="2"/>
  <c r="AC38" i="2"/>
  <c r="R38" i="2"/>
  <c r="T38" i="2" s="1"/>
  <c r="L38" i="2"/>
  <c r="K38" i="2"/>
  <c r="HR37" i="2"/>
  <c r="HT37" i="2" s="1"/>
  <c r="HL37" i="2"/>
  <c r="HK37" i="2"/>
  <c r="GY37" i="2"/>
  <c r="HA37" i="2" s="1"/>
  <c r="GS37" i="2"/>
  <c r="GR37" i="2"/>
  <c r="GF37" i="2"/>
  <c r="GH37" i="2" s="1"/>
  <c r="FZ37" i="2"/>
  <c r="FY37" i="2"/>
  <c r="FN37" i="2"/>
  <c r="FP37" i="2" s="1"/>
  <c r="FG37" i="2"/>
  <c r="FF37" i="2"/>
  <c r="EU37" i="2"/>
  <c r="EW37" i="2" s="1"/>
  <c r="EN37" i="2"/>
  <c r="EM37" i="2"/>
  <c r="EB37" i="2"/>
  <c r="ED37" i="2" s="1"/>
  <c r="DU37" i="2"/>
  <c r="DT37" i="2"/>
  <c r="DI37" i="2"/>
  <c r="DK37" i="2" s="1"/>
  <c r="DB37" i="2"/>
  <c r="DD37" i="2" s="1"/>
  <c r="DA37" i="2"/>
  <c r="CP37" i="2"/>
  <c r="CR37" i="2" s="1"/>
  <c r="CI37" i="2"/>
  <c r="CH37" i="2"/>
  <c r="BW37" i="2"/>
  <c r="BY37" i="2" s="1"/>
  <c r="BP37" i="2"/>
  <c r="BO37" i="2"/>
  <c r="BD37" i="2"/>
  <c r="BF37" i="2" s="1"/>
  <c r="AW37" i="2"/>
  <c r="AV37" i="2"/>
  <c r="AK37" i="2"/>
  <c r="AM37" i="2" s="1"/>
  <c r="AD37" i="2"/>
  <c r="AC37" i="2"/>
  <c r="R37" i="2"/>
  <c r="T37" i="2" s="1"/>
  <c r="N37" i="2"/>
  <c r="L37" i="2"/>
  <c r="K37" i="2"/>
  <c r="HR36" i="2"/>
  <c r="HT36" i="2" s="1"/>
  <c r="HL36" i="2"/>
  <c r="HK36" i="2"/>
  <c r="HP36" i="2" s="1"/>
  <c r="GY36" i="2"/>
  <c r="HA36" i="2" s="1"/>
  <c r="GS36" i="2"/>
  <c r="GR36" i="2"/>
  <c r="GF36" i="2"/>
  <c r="GH36" i="2" s="1"/>
  <c r="FZ36" i="2"/>
  <c r="FY36" i="2"/>
  <c r="GD36" i="2" s="1"/>
  <c r="FN36" i="2"/>
  <c r="FP36" i="2" s="1"/>
  <c r="FG36" i="2"/>
  <c r="FF36" i="2"/>
  <c r="EU36" i="2"/>
  <c r="EW36" i="2" s="1"/>
  <c r="EN36" i="2"/>
  <c r="EM36" i="2"/>
  <c r="EB36" i="2"/>
  <c r="ED36" i="2" s="1"/>
  <c r="DU36" i="2"/>
  <c r="DT36" i="2"/>
  <c r="DI36" i="2"/>
  <c r="DK36" i="2" s="1"/>
  <c r="DB36" i="2"/>
  <c r="DA36" i="2"/>
  <c r="DC36" i="2" s="1"/>
  <c r="CR36" i="2"/>
  <c r="CP36" i="2"/>
  <c r="CI36" i="2"/>
  <c r="CH36" i="2"/>
  <c r="BW36" i="2"/>
  <c r="BY36" i="2" s="1"/>
  <c r="BP36" i="2"/>
  <c r="BO36" i="2"/>
  <c r="BD36" i="2"/>
  <c r="BF36" i="2" s="1"/>
  <c r="BA36" i="2"/>
  <c r="AW36" i="2"/>
  <c r="AV36" i="2"/>
  <c r="AK36" i="2"/>
  <c r="AM36" i="2" s="1"/>
  <c r="AD36" i="2"/>
  <c r="AH36" i="2" s="1"/>
  <c r="AC36" i="2"/>
  <c r="R36" i="2"/>
  <c r="T36" i="2" s="1"/>
  <c r="L36" i="2"/>
  <c r="K36" i="2"/>
  <c r="HR35" i="2"/>
  <c r="HT35" i="2" s="1"/>
  <c r="HL35" i="2"/>
  <c r="HK35" i="2"/>
  <c r="GY35" i="2"/>
  <c r="HA35" i="2" s="1"/>
  <c r="GS35" i="2"/>
  <c r="GR35" i="2"/>
  <c r="GF35" i="2"/>
  <c r="GH35" i="2" s="1"/>
  <c r="FZ35" i="2"/>
  <c r="FY35" i="2"/>
  <c r="FP35" i="2"/>
  <c r="FN35" i="2"/>
  <c r="FG35" i="2"/>
  <c r="FK35" i="2" s="1"/>
  <c r="FF35" i="2"/>
  <c r="EU35" i="2"/>
  <c r="EW35" i="2" s="1"/>
  <c r="EN35" i="2"/>
  <c r="ER35" i="2" s="1"/>
  <c r="EM35" i="2"/>
  <c r="EB35" i="2"/>
  <c r="ED35" i="2" s="1"/>
  <c r="DU35" i="2"/>
  <c r="DT35" i="2"/>
  <c r="DI35" i="2"/>
  <c r="DK35" i="2" s="1"/>
  <c r="DC35" i="2"/>
  <c r="DB35" i="2"/>
  <c r="DF35" i="2" s="1"/>
  <c r="DA35" i="2"/>
  <c r="CP35" i="2"/>
  <c r="CR35" i="2" s="1"/>
  <c r="CI35" i="2"/>
  <c r="CH35" i="2"/>
  <c r="BW35" i="2"/>
  <c r="BY35" i="2" s="1"/>
  <c r="BP35" i="2"/>
  <c r="BO35" i="2"/>
  <c r="BD35" i="2"/>
  <c r="BF35" i="2" s="1"/>
  <c r="BA35" i="2"/>
  <c r="AW35" i="2"/>
  <c r="AV35" i="2"/>
  <c r="AM35" i="2"/>
  <c r="AK35" i="2"/>
  <c r="AD35" i="2"/>
  <c r="AC35" i="2"/>
  <c r="T35" i="2"/>
  <c r="R35" i="2"/>
  <c r="L35" i="2"/>
  <c r="K35" i="2"/>
  <c r="HR34" i="2"/>
  <c r="HT34" i="2" s="1"/>
  <c r="HL34" i="2"/>
  <c r="HK34" i="2"/>
  <c r="GY34" i="2"/>
  <c r="HA34" i="2" s="1"/>
  <c r="GS34" i="2"/>
  <c r="GR34" i="2"/>
  <c r="GF34" i="2"/>
  <c r="GH34" i="2" s="1"/>
  <c r="FZ34" i="2"/>
  <c r="FY34" i="2"/>
  <c r="GD34" i="2" s="1"/>
  <c r="FN34" i="2"/>
  <c r="FP34" i="2" s="1"/>
  <c r="FG34" i="2"/>
  <c r="FI34" i="2" s="1"/>
  <c r="FF34" i="2"/>
  <c r="EU34" i="2"/>
  <c r="EW34" i="2" s="1"/>
  <c r="EN34" i="2"/>
  <c r="ER34" i="2" s="1"/>
  <c r="EM34" i="2"/>
  <c r="ED34" i="2"/>
  <c r="EB34" i="2"/>
  <c r="DU34" i="2"/>
  <c r="DY34" i="2" s="1"/>
  <c r="DT34" i="2"/>
  <c r="DV34" i="2" s="1"/>
  <c r="DK34" i="2"/>
  <c r="DI34" i="2"/>
  <c r="DB34" i="2"/>
  <c r="DA34" i="2"/>
  <c r="CP34" i="2"/>
  <c r="CR34" i="2" s="1"/>
  <c r="CI34" i="2"/>
  <c r="CH34" i="2"/>
  <c r="CJ34" i="2" s="1"/>
  <c r="BW34" i="2"/>
  <c r="BY34" i="2" s="1"/>
  <c r="BP34" i="2"/>
  <c r="BR34" i="2" s="1"/>
  <c r="BO34" i="2"/>
  <c r="BD34" i="2"/>
  <c r="BF34" i="2" s="1"/>
  <c r="AW34" i="2"/>
  <c r="AV34" i="2"/>
  <c r="BA34" i="2" s="1"/>
  <c r="AK34" i="2"/>
  <c r="AM34" i="2" s="1"/>
  <c r="AD34" i="2"/>
  <c r="AC34" i="2"/>
  <c r="T34" i="2"/>
  <c r="R34" i="2"/>
  <c r="L34" i="2"/>
  <c r="K34" i="2"/>
  <c r="HR33" i="2"/>
  <c r="HT33" i="2" s="1"/>
  <c r="HL33" i="2"/>
  <c r="HK33" i="2"/>
  <c r="HA33" i="2"/>
  <c r="GY33" i="2"/>
  <c r="GS33" i="2"/>
  <c r="GR33" i="2"/>
  <c r="GF33" i="2"/>
  <c r="GH33" i="2" s="1"/>
  <c r="FZ33" i="2"/>
  <c r="FY33" i="2"/>
  <c r="GD33" i="2" s="1"/>
  <c r="FP33" i="2"/>
  <c r="FN33" i="2"/>
  <c r="FG33" i="2"/>
  <c r="FF33" i="2"/>
  <c r="EU33" i="2"/>
  <c r="EW33" i="2" s="1"/>
  <c r="EN33" i="2"/>
  <c r="EM33" i="2"/>
  <c r="EO33" i="2" s="1"/>
  <c r="ED33" i="2"/>
  <c r="EB33" i="2"/>
  <c r="DU33" i="2"/>
  <c r="DY33" i="2" s="1"/>
  <c r="DT33" i="2"/>
  <c r="DI33" i="2"/>
  <c r="DK33" i="2" s="1"/>
  <c r="DB33" i="2"/>
  <c r="DA33" i="2"/>
  <c r="CR33" i="2"/>
  <c r="CP33" i="2"/>
  <c r="CI33" i="2"/>
  <c r="CH33" i="2"/>
  <c r="BW33" i="2"/>
  <c r="BY33" i="2" s="1"/>
  <c r="BP33" i="2"/>
  <c r="BR33" i="2" s="1"/>
  <c r="BO33" i="2"/>
  <c r="BD33" i="2"/>
  <c r="BF33" i="2" s="1"/>
  <c r="AW33" i="2"/>
  <c r="AV33" i="2"/>
  <c r="AM33" i="2"/>
  <c r="AK33" i="2"/>
  <c r="AD33" i="2"/>
  <c r="AC33" i="2"/>
  <c r="R33" i="2"/>
  <c r="T33" i="2" s="1"/>
  <c r="L33" i="2"/>
  <c r="N33" i="2" s="1"/>
  <c r="K33" i="2"/>
  <c r="HR32" i="2"/>
  <c r="HT32" i="2" s="1"/>
  <c r="HL32" i="2"/>
  <c r="HP32" i="2" s="1"/>
  <c r="HK32" i="2"/>
  <c r="GY32" i="2"/>
  <c r="HA32" i="2" s="1"/>
  <c r="GS32" i="2"/>
  <c r="GR32" i="2"/>
  <c r="GF32" i="2"/>
  <c r="GH32" i="2" s="1"/>
  <c r="FZ32" i="2"/>
  <c r="FY32" i="2"/>
  <c r="GD32" i="2" s="1"/>
  <c r="FP32" i="2"/>
  <c r="FN32" i="2"/>
  <c r="FG32" i="2"/>
  <c r="FF32" i="2"/>
  <c r="EU32" i="2"/>
  <c r="EW32" i="2" s="1"/>
  <c r="EN32" i="2"/>
  <c r="EP32" i="2" s="1"/>
  <c r="EM32" i="2"/>
  <c r="EB32" i="2"/>
  <c r="ED32" i="2" s="1"/>
  <c r="DU32" i="2"/>
  <c r="DT32" i="2"/>
  <c r="DV32" i="2" s="1"/>
  <c r="DI32" i="2"/>
  <c r="DK32" i="2" s="1"/>
  <c r="DC32" i="2"/>
  <c r="DB32" i="2"/>
  <c r="DA32" i="2"/>
  <c r="CP32" i="2"/>
  <c r="CR32" i="2" s="1"/>
  <c r="CI32" i="2"/>
  <c r="CH32" i="2"/>
  <c r="BW32" i="2"/>
  <c r="BY32" i="2" s="1"/>
  <c r="BP32" i="2"/>
  <c r="BO32" i="2"/>
  <c r="BD32" i="2"/>
  <c r="BF32" i="2" s="1"/>
  <c r="AW32" i="2"/>
  <c r="AV32" i="2"/>
  <c r="BA32" i="2" s="1"/>
  <c r="AM32" i="2"/>
  <c r="AK32" i="2"/>
  <c r="AD32" i="2"/>
  <c r="AC32" i="2"/>
  <c r="R32" i="2"/>
  <c r="T32" i="2" s="1"/>
  <c r="N32" i="2"/>
  <c r="L32" i="2"/>
  <c r="K32" i="2"/>
  <c r="HR31" i="2"/>
  <c r="HT31" i="2" s="1"/>
  <c r="HL31" i="2"/>
  <c r="HK31" i="2"/>
  <c r="GY31" i="2"/>
  <c r="HA31" i="2" s="1"/>
  <c r="GS31" i="2"/>
  <c r="GR31" i="2"/>
  <c r="GF31" i="2"/>
  <c r="GH31" i="2" s="1"/>
  <c r="FZ31" i="2"/>
  <c r="FY31" i="2"/>
  <c r="FN31" i="2"/>
  <c r="FP31" i="2" s="1"/>
  <c r="FG31" i="2"/>
  <c r="FK31" i="2" s="1"/>
  <c r="FF31" i="2"/>
  <c r="EU31" i="2"/>
  <c r="EW31" i="2" s="1"/>
  <c r="EN31" i="2"/>
  <c r="EP31" i="2" s="1"/>
  <c r="EM31" i="2"/>
  <c r="EB31" i="2"/>
  <c r="ED31" i="2" s="1"/>
  <c r="DU31" i="2"/>
  <c r="DY31" i="2" s="1"/>
  <c r="DT31" i="2"/>
  <c r="DK31" i="2"/>
  <c r="DI31" i="2"/>
  <c r="DF31" i="2"/>
  <c r="DC31" i="2"/>
  <c r="DB31" i="2"/>
  <c r="DA31" i="2"/>
  <c r="CP31" i="2"/>
  <c r="CR31" i="2" s="1"/>
  <c r="CI31" i="2"/>
  <c r="CH31" i="2"/>
  <c r="BW31" i="2"/>
  <c r="BY31" i="2" s="1"/>
  <c r="BP31" i="2"/>
  <c r="BR31" i="2" s="1"/>
  <c r="BO31" i="2"/>
  <c r="BD31" i="2"/>
  <c r="BF31" i="2" s="1"/>
  <c r="AW31" i="2"/>
  <c r="AV31" i="2"/>
  <c r="AM31" i="2"/>
  <c r="AK31" i="2"/>
  <c r="AD31" i="2"/>
  <c r="AH31" i="2" s="1"/>
  <c r="AC31" i="2"/>
  <c r="R31" i="2"/>
  <c r="T31" i="2" s="1"/>
  <c r="L31" i="2"/>
  <c r="K31" i="2"/>
  <c r="HR30" i="2"/>
  <c r="HT30" i="2" s="1"/>
  <c r="HL30" i="2"/>
  <c r="HN30" i="2" s="1"/>
  <c r="HK30" i="2"/>
  <c r="GY30" i="2"/>
  <c r="HA30" i="2" s="1"/>
  <c r="GS30" i="2"/>
  <c r="GR30" i="2"/>
  <c r="GF30" i="2"/>
  <c r="GH30" i="2" s="1"/>
  <c r="FZ30" i="2"/>
  <c r="FY30" i="2"/>
  <c r="GD30" i="2" s="1"/>
  <c r="FN30" i="2"/>
  <c r="FP30" i="2" s="1"/>
  <c r="FG30" i="2"/>
  <c r="FF30" i="2"/>
  <c r="EU30" i="2"/>
  <c r="EW30" i="2" s="1"/>
  <c r="EN30" i="2"/>
  <c r="EM30" i="2"/>
  <c r="EB30" i="2"/>
  <c r="ED30" i="2" s="1"/>
  <c r="DV30" i="2"/>
  <c r="DU30" i="2"/>
  <c r="DT30" i="2"/>
  <c r="DI30" i="2"/>
  <c r="DK30" i="2" s="1"/>
  <c r="DB30" i="2"/>
  <c r="DA30" i="2"/>
  <c r="CP30" i="2"/>
  <c r="CR30" i="2" s="1"/>
  <c r="CJ30" i="2"/>
  <c r="CI30" i="2"/>
  <c r="CK30" i="2" s="1"/>
  <c r="CH30" i="2"/>
  <c r="BW30" i="2"/>
  <c r="BY30" i="2" s="1"/>
  <c r="BP30" i="2"/>
  <c r="BO30" i="2"/>
  <c r="BT30" i="2" s="1"/>
  <c r="BD30" i="2"/>
  <c r="BF30" i="2" s="1"/>
  <c r="AW30" i="2"/>
  <c r="BA30" i="2" s="1"/>
  <c r="AV30" i="2"/>
  <c r="AK30" i="2"/>
  <c r="AM30" i="2" s="1"/>
  <c r="AD30" i="2"/>
  <c r="AC30" i="2"/>
  <c r="T30" i="2"/>
  <c r="R30" i="2"/>
  <c r="L30" i="2"/>
  <c r="N30" i="2" s="1"/>
  <c r="K30" i="2"/>
  <c r="HR29" i="2"/>
  <c r="HT29" i="2" s="1"/>
  <c r="HL29" i="2"/>
  <c r="HK29" i="2"/>
  <c r="HP29" i="2" s="1"/>
  <c r="GY29" i="2"/>
  <c r="HA29" i="2" s="1"/>
  <c r="GS29" i="2"/>
  <c r="GR29" i="2"/>
  <c r="GF29" i="2"/>
  <c r="GH29" i="2" s="1"/>
  <c r="FZ29" i="2"/>
  <c r="FY29" i="2"/>
  <c r="GD29" i="2" s="1"/>
  <c r="FP29" i="2"/>
  <c r="FN29" i="2"/>
  <c r="FG29" i="2"/>
  <c r="FK29" i="2" s="1"/>
  <c r="FF29" i="2"/>
  <c r="EU29" i="2"/>
  <c r="EW29" i="2" s="1"/>
  <c r="EN29" i="2"/>
  <c r="EM29" i="2"/>
  <c r="EO29" i="2" s="1"/>
  <c r="EB29" i="2"/>
  <c r="ED29" i="2" s="1"/>
  <c r="DU29" i="2"/>
  <c r="DY29" i="2" s="1"/>
  <c r="DT29" i="2"/>
  <c r="DI29" i="2"/>
  <c r="DK29" i="2" s="1"/>
  <c r="DB29" i="2"/>
  <c r="DF29" i="2" s="1"/>
  <c r="DA29" i="2"/>
  <c r="CP29" i="2"/>
  <c r="CR29" i="2" s="1"/>
  <c r="CI29" i="2"/>
  <c r="CH29" i="2"/>
  <c r="BW29" i="2"/>
  <c r="BY29" i="2" s="1"/>
  <c r="BP29" i="2"/>
  <c r="BR29" i="2" s="1"/>
  <c r="BO29" i="2"/>
  <c r="BT29" i="2" s="1"/>
  <c r="BD29" i="2"/>
  <c r="BF29" i="2" s="1"/>
  <c r="AW29" i="2"/>
  <c r="AV29" i="2"/>
  <c r="BA29" i="2" s="1"/>
  <c r="AK29" i="2"/>
  <c r="AM29" i="2" s="1"/>
  <c r="AD29" i="2"/>
  <c r="AH29" i="2" s="1"/>
  <c r="AC29" i="2"/>
  <c r="R29" i="2"/>
  <c r="T29" i="2" s="1"/>
  <c r="L29" i="2"/>
  <c r="N29" i="2" s="1"/>
  <c r="K29" i="2"/>
  <c r="HR28" i="2"/>
  <c r="HT28" i="2" s="1"/>
  <c r="HL28" i="2"/>
  <c r="HK28" i="2"/>
  <c r="HP28" i="2" s="1"/>
  <c r="GY28" i="2"/>
  <c r="HA28" i="2" s="1"/>
  <c r="GS28" i="2"/>
  <c r="GR28" i="2"/>
  <c r="GF28" i="2"/>
  <c r="GH28" i="2" s="1"/>
  <c r="FZ28" i="2"/>
  <c r="GD28" i="2" s="1"/>
  <c r="FY28" i="2"/>
  <c r="FN28" i="2"/>
  <c r="FP28" i="2" s="1"/>
  <c r="FG28" i="2"/>
  <c r="FF28" i="2"/>
  <c r="EW28" i="2"/>
  <c r="EU28" i="2"/>
  <c r="EN28" i="2"/>
  <c r="EM28" i="2"/>
  <c r="EB28" i="2"/>
  <c r="ED28" i="2" s="1"/>
  <c r="DV28" i="2"/>
  <c r="DU28" i="2"/>
  <c r="DT28" i="2"/>
  <c r="DI28" i="2"/>
  <c r="DK28" i="2" s="1"/>
  <c r="DB28" i="2"/>
  <c r="DA28" i="2"/>
  <c r="CP28" i="2"/>
  <c r="CR28" i="2" s="1"/>
  <c r="CI28" i="2"/>
  <c r="CH28" i="2"/>
  <c r="CJ28" i="2" s="1"/>
  <c r="BW28" i="2"/>
  <c r="BY28" i="2" s="1"/>
  <c r="BP28" i="2"/>
  <c r="BT28" i="2" s="1"/>
  <c r="BO28" i="2"/>
  <c r="BD28" i="2"/>
  <c r="BF28" i="2" s="1"/>
  <c r="AW28" i="2"/>
  <c r="BA28" i="2" s="1"/>
  <c r="AV28" i="2"/>
  <c r="AK28" i="2"/>
  <c r="AM28" i="2" s="1"/>
  <c r="AD28" i="2"/>
  <c r="AH28" i="2" s="1"/>
  <c r="AC28" i="2"/>
  <c r="T28" i="2"/>
  <c r="R28" i="2"/>
  <c r="L28" i="2"/>
  <c r="K28" i="2"/>
  <c r="P28" i="2" s="1"/>
  <c r="HR27" i="2"/>
  <c r="HT27" i="2" s="1"/>
  <c r="HL27" i="2"/>
  <c r="HK27" i="2"/>
  <c r="HA27" i="2"/>
  <c r="GY27" i="2"/>
  <c r="GS27" i="2"/>
  <c r="GR27" i="2"/>
  <c r="GF27" i="2"/>
  <c r="GH27" i="2" s="1"/>
  <c r="FZ27" i="2"/>
  <c r="FY27" i="2"/>
  <c r="FP27" i="2"/>
  <c r="FN27" i="2"/>
  <c r="FG27" i="2"/>
  <c r="FF27" i="2"/>
  <c r="EU27" i="2"/>
  <c r="EW27" i="2" s="1"/>
  <c r="EN27" i="2"/>
  <c r="EM27" i="2"/>
  <c r="EB27" i="2"/>
  <c r="ED27" i="2" s="1"/>
  <c r="DU27" i="2"/>
  <c r="DY27" i="2" s="1"/>
  <c r="DT27" i="2"/>
  <c r="DI27" i="2"/>
  <c r="DK27" i="2" s="1"/>
  <c r="DC27" i="2"/>
  <c r="DB27" i="2"/>
  <c r="DA27" i="2"/>
  <c r="CP27" i="2"/>
  <c r="CR27" i="2" s="1"/>
  <c r="CI27" i="2"/>
  <c r="CH27" i="2"/>
  <c r="CM27" i="2" s="1"/>
  <c r="BW27" i="2"/>
  <c r="BY27" i="2" s="1"/>
  <c r="BP27" i="2"/>
  <c r="BT27" i="2" s="1"/>
  <c r="BO27" i="2"/>
  <c r="BD27" i="2"/>
  <c r="BF27" i="2" s="1"/>
  <c r="AW27" i="2"/>
  <c r="AV27" i="2"/>
  <c r="BA27" i="2" s="1"/>
  <c r="AM27" i="2"/>
  <c r="AK27" i="2"/>
  <c r="AD27" i="2"/>
  <c r="AC27" i="2"/>
  <c r="R27" i="2"/>
  <c r="T27" i="2" s="1"/>
  <c r="L27" i="2"/>
  <c r="N27" i="2" s="1"/>
  <c r="K27" i="2"/>
  <c r="M27" i="2" s="1"/>
  <c r="HR26" i="2"/>
  <c r="HT26" i="2" s="1"/>
  <c r="HL26" i="2"/>
  <c r="HK26" i="2"/>
  <c r="GY26" i="2"/>
  <c r="HA26" i="2" s="1"/>
  <c r="GS26" i="2"/>
  <c r="GR26" i="2"/>
  <c r="GF26" i="2"/>
  <c r="GH26" i="2" s="1"/>
  <c r="FZ26" i="2"/>
  <c r="GB26" i="2" s="1"/>
  <c r="FY26" i="2"/>
  <c r="FN26" i="2"/>
  <c r="FP26" i="2" s="1"/>
  <c r="FG26" i="2"/>
  <c r="FF26" i="2"/>
  <c r="EU26" i="2"/>
  <c r="EW26" i="2" s="1"/>
  <c r="EN26" i="2"/>
  <c r="EP26" i="2" s="1"/>
  <c r="EM26" i="2"/>
  <c r="EO26" i="2" s="1"/>
  <c r="EQ26" i="2" s="1"/>
  <c r="EV26" i="2" s="1"/>
  <c r="EX26" i="2" s="1"/>
  <c r="EB26" i="2"/>
  <c r="ED26" i="2" s="1"/>
  <c r="DU26" i="2"/>
  <c r="DY26" i="2" s="1"/>
  <c r="DT26" i="2"/>
  <c r="DV26" i="2" s="1"/>
  <c r="DK26" i="2"/>
  <c r="DI26" i="2"/>
  <c r="DF26" i="2"/>
  <c r="DC26" i="2"/>
  <c r="DB26" i="2"/>
  <c r="DA26" i="2"/>
  <c r="CP26" i="2"/>
  <c r="CR26" i="2" s="1"/>
  <c r="CI26" i="2"/>
  <c r="CH26" i="2"/>
  <c r="BW26" i="2"/>
  <c r="BY26" i="2" s="1"/>
  <c r="BT26" i="2"/>
  <c r="BP26" i="2"/>
  <c r="BO26" i="2"/>
  <c r="BD26" i="2"/>
  <c r="BF26" i="2" s="1"/>
  <c r="AW26" i="2"/>
  <c r="AV26" i="2"/>
  <c r="BA26" i="2" s="1"/>
  <c r="AK26" i="2"/>
  <c r="AM26" i="2" s="1"/>
  <c r="AD26" i="2"/>
  <c r="AC26" i="2"/>
  <c r="R26" i="2"/>
  <c r="T26" i="2" s="1"/>
  <c r="L26" i="2"/>
  <c r="N26" i="2" s="1"/>
  <c r="K26" i="2"/>
  <c r="HR25" i="2"/>
  <c r="HT25" i="2" s="1"/>
  <c r="HL25" i="2"/>
  <c r="HK25" i="2"/>
  <c r="GY25" i="2"/>
  <c r="HA25" i="2" s="1"/>
  <c r="GS25" i="2"/>
  <c r="GR25" i="2"/>
  <c r="GF25" i="2"/>
  <c r="GH25" i="2" s="1"/>
  <c r="FZ25" i="2"/>
  <c r="GB25" i="2" s="1"/>
  <c r="FY25" i="2"/>
  <c r="FN25" i="2"/>
  <c r="FP25" i="2" s="1"/>
  <c r="FG25" i="2"/>
  <c r="FF25" i="2"/>
  <c r="EW25" i="2"/>
  <c r="EU25" i="2"/>
  <c r="EN25" i="2"/>
  <c r="ER25" i="2" s="1"/>
  <c r="EM25" i="2"/>
  <c r="EB25" i="2"/>
  <c r="ED25" i="2" s="1"/>
  <c r="DU25" i="2"/>
  <c r="DY25" i="2" s="1"/>
  <c r="DT25" i="2"/>
  <c r="DI25" i="2"/>
  <c r="DK25" i="2" s="1"/>
  <c r="DB25" i="2"/>
  <c r="DF25" i="2" s="1"/>
  <c r="DA25" i="2"/>
  <c r="CP25" i="2"/>
  <c r="CR25" i="2" s="1"/>
  <c r="CI25" i="2"/>
  <c r="CH25" i="2"/>
  <c r="CM25" i="2" s="1"/>
  <c r="CN25" i="2" s="1"/>
  <c r="BW25" i="2"/>
  <c r="BY25" i="2" s="1"/>
  <c r="BP25" i="2"/>
  <c r="BT25" i="2" s="1"/>
  <c r="BO25" i="2"/>
  <c r="BD25" i="2"/>
  <c r="BF25" i="2" s="1"/>
  <c r="AW25" i="2"/>
  <c r="AV25" i="2"/>
  <c r="AM25" i="2"/>
  <c r="AK25" i="2"/>
  <c r="AD25" i="2"/>
  <c r="AC25" i="2"/>
  <c r="R25" i="2"/>
  <c r="T25" i="2" s="1"/>
  <c r="L25" i="2"/>
  <c r="K25" i="2"/>
  <c r="HR24" i="2"/>
  <c r="HT24" i="2" s="1"/>
  <c r="HL24" i="2"/>
  <c r="HN24" i="2" s="1"/>
  <c r="HK24" i="2"/>
  <c r="GY24" i="2"/>
  <c r="HA24" i="2" s="1"/>
  <c r="GS24" i="2"/>
  <c r="GR24" i="2"/>
  <c r="GF24" i="2"/>
  <c r="GH24" i="2" s="1"/>
  <c r="FZ24" i="2"/>
  <c r="FY24" i="2"/>
  <c r="FP24" i="2"/>
  <c r="FN24" i="2"/>
  <c r="FG24" i="2"/>
  <c r="FK24" i="2" s="1"/>
  <c r="FF24" i="2"/>
  <c r="EU24" i="2"/>
  <c r="EW24" i="2" s="1"/>
  <c r="EN24" i="2"/>
  <c r="EM24" i="2"/>
  <c r="EO24" i="2" s="1"/>
  <c r="EB24" i="2"/>
  <c r="ED24" i="2" s="1"/>
  <c r="DU24" i="2"/>
  <c r="DT24" i="2"/>
  <c r="DV24" i="2" s="1"/>
  <c r="DI24" i="2"/>
  <c r="DK24" i="2" s="1"/>
  <c r="DB24" i="2"/>
  <c r="DF24" i="2" s="1"/>
  <c r="DA24" i="2"/>
  <c r="CP24" i="2"/>
  <c r="CR24" i="2" s="1"/>
  <c r="CI24" i="2"/>
  <c r="CH24" i="2"/>
  <c r="BW24" i="2"/>
  <c r="BY24" i="2" s="1"/>
  <c r="BP24" i="2"/>
  <c r="BO24" i="2"/>
  <c r="BT24" i="2" s="1"/>
  <c r="BD24" i="2"/>
  <c r="BF24" i="2" s="1"/>
  <c r="AW24" i="2"/>
  <c r="AV24" i="2"/>
  <c r="BA24" i="2" s="1"/>
  <c r="AM24" i="2"/>
  <c r="AK24" i="2"/>
  <c r="AD24" i="2"/>
  <c r="AC24" i="2"/>
  <c r="R24" i="2"/>
  <c r="T24" i="2" s="1"/>
  <c r="L24" i="2"/>
  <c r="N24" i="2" s="1"/>
  <c r="K24" i="2"/>
  <c r="HR23" i="2"/>
  <c r="HT23" i="2" s="1"/>
  <c r="HL23" i="2"/>
  <c r="HK23" i="2"/>
  <c r="GY23" i="2"/>
  <c r="HA23" i="2" s="1"/>
  <c r="GS23" i="2"/>
  <c r="GR23" i="2"/>
  <c r="GF23" i="2"/>
  <c r="GH23" i="2" s="1"/>
  <c r="FZ23" i="2"/>
  <c r="FY23" i="2"/>
  <c r="GD23" i="2" s="1"/>
  <c r="FN23" i="2"/>
  <c r="FP23" i="2" s="1"/>
  <c r="FK23" i="2"/>
  <c r="FG23" i="2"/>
  <c r="FF23" i="2"/>
  <c r="EU23" i="2"/>
  <c r="EW23" i="2" s="1"/>
  <c r="EN23" i="2"/>
  <c r="EM23" i="2"/>
  <c r="EB23" i="2"/>
  <c r="ED23" i="2" s="1"/>
  <c r="DV23" i="2"/>
  <c r="DU23" i="2"/>
  <c r="DT23" i="2"/>
  <c r="DI23" i="2"/>
  <c r="DK23" i="2" s="1"/>
  <c r="DB23" i="2"/>
  <c r="DA23" i="2"/>
  <c r="DF23" i="2" s="1"/>
  <c r="CR23" i="2"/>
  <c r="CP23" i="2"/>
  <c r="CI23" i="2"/>
  <c r="CH23" i="2"/>
  <c r="BW23" i="2"/>
  <c r="BY23" i="2" s="1"/>
  <c r="BP23" i="2"/>
  <c r="BO23" i="2"/>
  <c r="BD23" i="2"/>
  <c r="BF23" i="2" s="1"/>
  <c r="AW23" i="2"/>
  <c r="AV23" i="2"/>
  <c r="AK23" i="2"/>
  <c r="AM23" i="2" s="1"/>
  <c r="AD23" i="2"/>
  <c r="AH23" i="2" s="1"/>
  <c r="AC23" i="2"/>
  <c r="R23" i="2"/>
  <c r="T23" i="2" s="1"/>
  <c r="L23" i="2"/>
  <c r="K23" i="2"/>
  <c r="HR22" i="2"/>
  <c r="HT22" i="2" s="1"/>
  <c r="HL22" i="2"/>
  <c r="HK22" i="2"/>
  <c r="HP22" i="2" s="1"/>
  <c r="GY22" i="2"/>
  <c r="HA22" i="2" s="1"/>
  <c r="GS22" i="2"/>
  <c r="GR22" i="2"/>
  <c r="GF22" i="2"/>
  <c r="GH22" i="2" s="1"/>
  <c r="FZ22" i="2"/>
  <c r="FY22" i="2"/>
  <c r="GA22" i="2" s="1"/>
  <c r="FP22" i="2"/>
  <c r="FN22" i="2"/>
  <c r="FG22" i="2"/>
  <c r="FF22" i="2"/>
  <c r="EU22" i="2"/>
  <c r="EW22" i="2" s="1"/>
  <c r="EN22" i="2"/>
  <c r="ER22" i="2" s="1"/>
  <c r="EM22" i="2"/>
  <c r="EB22" i="2"/>
  <c r="ED22" i="2" s="1"/>
  <c r="DU22" i="2"/>
  <c r="DT22" i="2"/>
  <c r="DV22" i="2" s="1"/>
  <c r="DI22" i="2"/>
  <c r="DK22" i="2" s="1"/>
  <c r="DB22" i="2"/>
  <c r="DA22" i="2"/>
  <c r="CR22" i="2"/>
  <c r="CP22" i="2"/>
  <c r="CI22" i="2"/>
  <c r="CH22" i="2"/>
  <c r="BW22" i="2"/>
  <c r="BY22" i="2" s="1"/>
  <c r="BP22" i="2"/>
  <c r="BR22" i="2" s="1"/>
  <c r="BO22" i="2"/>
  <c r="BD22" i="2"/>
  <c r="BF22" i="2" s="1"/>
  <c r="AW22" i="2"/>
  <c r="BA22" i="2" s="1"/>
  <c r="AV22" i="2"/>
  <c r="AK22" i="2"/>
  <c r="AM22" i="2" s="1"/>
  <c r="AH22" i="2"/>
  <c r="AD22" i="2"/>
  <c r="AC22" i="2"/>
  <c r="T22" i="2"/>
  <c r="R22" i="2"/>
  <c r="L22" i="2"/>
  <c r="N22" i="2" s="1"/>
  <c r="K22" i="2"/>
  <c r="HR21" i="2"/>
  <c r="HT21" i="2" s="1"/>
  <c r="HL21" i="2"/>
  <c r="HK21" i="2"/>
  <c r="HP21" i="2" s="1"/>
  <c r="GY21" i="2"/>
  <c r="HA21" i="2" s="1"/>
  <c r="GS21" i="2"/>
  <c r="GR21" i="2"/>
  <c r="GF21" i="2"/>
  <c r="GH21" i="2" s="1"/>
  <c r="GD21" i="2"/>
  <c r="FZ21" i="2"/>
  <c r="FY21" i="2"/>
  <c r="FP21" i="2"/>
  <c r="FN21" i="2"/>
  <c r="FG21" i="2"/>
  <c r="FF21" i="2"/>
  <c r="EU21" i="2"/>
  <c r="EW21" i="2" s="1"/>
  <c r="EN21" i="2"/>
  <c r="EM21" i="2"/>
  <c r="EB21" i="2"/>
  <c r="ED21" i="2" s="1"/>
  <c r="DV21" i="2"/>
  <c r="DU21" i="2"/>
  <c r="DT21" i="2"/>
  <c r="DK21" i="2"/>
  <c r="DI21" i="2"/>
  <c r="DB21" i="2"/>
  <c r="DA21" i="2"/>
  <c r="CP21" i="2"/>
  <c r="CR21" i="2" s="1"/>
  <c r="CI21" i="2"/>
  <c r="CH21" i="2"/>
  <c r="BW21" i="2"/>
  <c r="BY21" i="2" s="1"/>
  <c r="BP21" i="2"/>
  <c r="BO21" i="2"/>
  <c r="BD21" i="2"/>
  <c r="BF21" i="2" s="1"/>
  <c r="AW21" i="2"/>
  <c r="AY21" i="2" s="1"/>
  <c r="AV21" i="2"/>
  <c r="AX21" i="2" s="1"/>
  <c r="AM21" i="2"/>
  <c r="AK21" i="2"/>
  <c r="AH21" i="2"/>
  <c r="AD21" i="2"/>
  <c r="AC21" i="2"/>
  <c r="T21" i="2"/>
  <c r="R21" i="2"/>
  <c r="L21" i="2"/>
  <c r="K21" i="2"/>
  <c r="HR20" i="2"/>
  <c r="HT20" i="2" s="1"/>
  <c r="HL20" i="2"/>
  <c r="HK20" i="2"/>
  <c r="HP20" i="2" s="1"/>
  <c r="GY20" i="2"/>
  <c r="HA20" i="2" s="1"/>
  <c r="GS20" i="2"/>
  <c r="GR20" i="2"/>
  <c r="GF20" i="2"/>
  <c r="GH20" i="2" s="1"/>
  <c r="FZ20" i="2"/>
  <c r="FY20" i="2"/>
  <c r="GD20" i="2" s="1"/>
  <c r="FP20" i="2"/>
  <c r="FN20" i="2"/>
  <c r="FG20" i="2"/>
  <c r="FK20" i="2" s="1"/>
  <c r="FF20" i="2"/>
  <c r="EU20" i="2"/>
  <c r="EW20" i="2" s="1"/>
  <c r="EN20" i="2"/>
  <c r="EP20" i="2" s="1"/>
  <c r="EM20" i="2"/>
  <c r="EB20" i="2"/>
  <c r="ED20" i="2" s="1"/>
  <c r="DV20" i="2"/>
  <c r="DU20" i="2"/>
  <c r="DY20" i="2" s="1"/>
  <c r="DT20" i="2"/>
  <c r="DI20" i="2"/>
  <c r="DK20" i="2" s="1"/>
  <c r="DC20" i="2"/>
  <c r="DB20" i="2"/>
  <c r="DA20" i="2"/>
  <c r="CR20" i="2"/>
  <c r="CP20" i="2"/>
  <c r="CI20" i="2"/>
  <c r="CH20" i="2"/>
  <c r="CJ20" i="2" s="1"/>
  <c r="BW20" i="2"/>
  <c r="BY20" i="2" s="1"/>
  <c r="BP20" i="2"/>
  <c r="BR20" i="2" s="1"/>
  <c r="BO20" i="2"/>
  <c r="BQ20" i="2" s="1"/>
  <c r="BD20" i="2"/>
  <c r="BF20" i="2" s="1"/>
  <c r="BA20" i="2"/>
  <c r="AY20" i="2"/>
  <c r="AW20" i="2"/>
  <c r="AV20" i="2"/>
  <c r="AM20" i="2"/>
  <c r="AK20" i="2"/>
  <c r="AD20" i="2"/>
  <c r="AC20" i="2"/>
  <c r="R20" i="2"/>
  <c r="T20" i="2" s="1"/>
  <c r="L20" i="2"/>
  <c r="N20" i="2" s="1"/>
  <c r="K20" i="2"/>
  <c r="HR19" i="2"/>
  <c r="HT19" i="2" s="1"/>
  <c r="HL19" i="2"/>
  <c r="HP19" i="2" s="1"/>
  <c r="HK19" i="2"/>
  <c r="GY19" i="2"/>
  <c r="HA19" i="2" s="1"/>
  <c r="GS19" i="2"/>
  <c r="GR19" i="2"/>
  <c r="GH19" i="2"/>
  <c r="GF19" i="2"/>
  <c r="FZ19" i="2"/>
  <c r="FY19" i="2"/>
  <c r="FN19" i="2"/>
  <c r="FP19" i="2" s="1"/>
  <c r="FG19" i="2"/>
  <c r="FF19" i="2"/>
  <c r="EW19" i="2"/>
  <c r="EU19" i="2"/>
  <c r="EN19" i="2"/>
  <c r="EM19" i="2"/>
  <c r="EB19" i="2"/>
  <c r="ED19" i="2" s="1"/>
  <c r="DV19" i="2"/>
  <c r="DU19" i="2"/>
  <c r="DT19" i="2"/>
  <c r="DK19" i="2"/>
  <c r="DI19" i="2"/>
  <c r="DB19" i="2"/>
  <c r="DA19" i="2"/>
  <c r="DC19" i="2" s="1"/>
  <c r="CP19" i="2"/>
  <c r="CR19" i="2" s="1"/>
  <c r="CI19" i="2"/>
  <c r="CM19" i="2" s="1"/>
  <c r="CH19" i="2"/>
  <c r="CJ19" i="2" s="1"/>
  <c r="BW19" i="2"/>
  <c r="BY19" i="2" s="1"/>
  <c r="BP19" i="2"/>
  <c r="BO19" i="2"/>
  <c r="BD19" i="2"/>
  <c r="BF19" i="2" s="1"/>
  <c r="AW19" i="2"/>
  <c r="BA19" i="2" s="1"/>
  <c r="AV19" i="2"/>
  <c r="AK19" i="2"/>
  <c r="AM19" i="2" s="1"/>
  <c r="AD19" i="2"/>
  <c r="AC19" i="2"/>
  <c r="T19" i="2"/>
  <c r="R19" i="2"/>
  <c r="L19" i="2"/>
  <c r="N19" i="2" s="1"/>
  <c r="K19" i="2"/>
  <c r="HR18" i="2"/>
  <c r="HT18" i="2" s="1"/>
  <c r="HL18" i="2"/>
  <c r="HK18" i="2"/>
  <c r="GY18" i="2"/>
  <c r="HA18" i="2" s="1"/>
  <c r="GS18" i="2"/>
  <c r="GR18" i="2"/>
  <c r="GF18" i="2"/>
  <c r="GH18" i="2" s="1"/>
  <c r="FZ18" i="2"/>
  <c r="FY18" i="2"/>
  <c r="FN18" i="2"/>
  <c r="FP18" i="2" s="1"/>
  <c r="FG18" i="2"/>
  <c r="FI18" i="2" s="1"/>
  <c r="FF18" i="2"/>
  <c r="EU18" i="2"/>
  <c r="EW18" i="2" s="1"/>
  <c r="EN18" i="2"/>
  <c r="EM18" i="2"/>
  <c r="ED18" i="2"/>
  <c r="EB18" i="2"/>
  <c r="DV18" i="2"/>
  <c r="DU18" i="2"/>
  <c r="DY18" i="2" s="1"/>
  <c r="DT18" i="2"/>
  <c r="DI18" i="2"/>
  <c r="DK18" i="2" s="1"/>
  <c r="DB18" i="2"/>
  <c r="DF18" i="2" s="1"/>
  <c r="DA18" i="2"/>
  <c r="CP18" i="2"/>
  <c r="CR18" i="2" s="1"/>
  <c r="CM18" i="2"/>
  <c r="CI18" i="2"/>
  <c r="CH18" i="2"/>
  <c r="BW18" i="2"/>
  <c r="BY18" i="2" s="1"/>
  <c r="BP18" i="2"/>
  <c r="BO18" i="2"/>
  <c r="BT18" i="2" s="1"/>
  <c r="BD18" i="2"/>
  <c r="BF18" i="2" s="1"/>
  <c r="AW18" i="2"/>
  <c r="AV18" i="2"/>
  <c r="BA18" i="2" s="1"/>
  <c r="AK18" i="2"/>
  <c r="AM18" i="2" s="1"/>
  <c r="AD18" i="2"/>
  <c r="AC18" i="2"/>
  <c r="R18" i="2"/>
  <c r="T18" i="2" s="1"/>
  <c r="N18" i="2"/>
  <c r="L18" i="2"/>
  <c r="K18" i="2"/>
  <c r="HR17" i="2"/>
  <c r="HT17" i="2" s="1"/>
  <c r="HL17" i="2"/>
  <c r="HK17" i="2"/>
  <c r="GY17" i="2"/>
  <c r="HA17" i="2" s="1"/>
  <c r="GS17" i="2"/>
  <c r="GR17" i="2"/>
  <c r="GF17" i="2"/>
  <c r="GH17" i="2" s="1"/>
  <c r="FZ17" i="2"/>
  <c r="FY17" i="2"/>
  <c r="FP17" i="2"/>
  <c r="FN17" i="2"/>
  <c r="FG17" i="2"/>
  <c r="FI17" i="2" s="1"/>
  <c r="FF17" i="2"/>
  <c r="EU17" i="2"/>
  <c r="EW17" i="2" s="1"/>
  <c r="EN17" i="2"/>
  <c r="EM17" i="2"/>
  <c r="EB17" i="2"/>
  <c r="ED17" i="2" s="1"/>
  <c r="DV17" i="2"/>
  <c r="DU17" i="2"/>
  <c r="DT17" i="2"/>
  <c r="DI17" i="2"/>
  <c r="DK17" i="2" s="1"/>
  <c r="DB17" i="2"/>
  <c r="DA17" i="2"/>
  <c r="DF17" i="2" s="1"/>
  <c r="CP17" i="2"/>
  <c r="CR17" i="2" s="1"/>
  <c r="CI17" i="2"/>
  <c r="CK17" i="2" s="1"/>
  <c r="CH17" i="2"/>
  <c r="BW17" i="2"/>
  <c r="BY17" i="2" s="1"/>
  <c r="BP17" i="2"/>
  <c r="BT17" i="2" s="1"/>
  <c r="BO17" i="2"/>
  <c r="BD17" i="2"/>
  <c r="BF17" i="2" s="1"/>
  <c r="AW17" i="2"/>
  <c r="AV17" i="2"/>
  <c r="AK17" i="2"/>
  <c r="AM17" i="2" s="1"/>
  <c r="AD17" i="2"/>
  <c r="AC17" i="2"/>
  <c r="T17" i="2"/>
  <c r="R17" i="2"/>
  <c r="N17" i="2"/>
  <c r="L17" i="2"/>
  <c r="K17" i="2"/>
  <c r="HR16" i="2"/>
  <c r="HT16" i="2" s="1"/>
  <c r="HL16" i="2"/>
  <c r="HK16" i="2"/>
  <c r="GY16" i="2"/>
  <c r="HA16" i="2" s="1"/>
  <c r="GS16" i="2"/>
  <c r="GR16" i="2"/>
  <c r="GF16" i="2"/>
  <c r="GH16" i="2" s="1"/>
  <c r="FZ16" i="2"/>
  <c r="GD16" i="2" s="1"/>
  <c r="FY16" i="2"/>
  <c r="FP16" i="2"/>
  <c r="FN16" i="2"/>
  <c r="FG16" i="2"/>
  <c r="FK16" i="2" s="1"/>
  <c r="FF16" i="2"/>
  <c r="EU16" i="2"/>
  <c r="EW16" i="2" s="1"/>
  <c r="EN16" i="2"/>
  <c r="EM16" i="2"/>
  <c r="EB16" i="2"/>
  <c r="ED16" i="2" s="1"/>
  <c r="DU16" i="2"/>
  <c r="DT16" i="2"/>
  <c r="DV16" i="2" s="1"/>
  <c r="DI16" i="2"/>
  <c r="DK16" i="2" s="1"/>
  <c r="DB16" i="2"/>
  <c r="DF16" i="2" s="1"/>
  <c r="DA16" i="2"/>
  <c r="CP16" i="2"/>
  <c r="CR16" i="2" s="1"/>
  <c r="CI16" i="2"/>
  <c r="CH16" i="2"/>
  <c r="CM16" i="2" s="1"/>
  <c r="BW16" i="2"/>
  <c r="BY16" i="2" s="1"/>
  <c r="BP16" i="2"/>
  <c r="BR16" i="2" s="1"/>
  <c r="BO16" i="2"/>
  <c r="BT16" i="2" s="1"/>
  <c r="BD16" i="2"/>
  <c r="BF16" i="2" s="1"/>
  <c r="AW16" i="2"/>
  <c r="AV16" i="2"/>
  <c r="AK16" i="2"/>
  <c r="AM16" i="2" s="1"/>
  <c r="AD16" i="2"/>
  <c r="AC16" i="2"/>
  <c r="T16" i="2"/>
  <c r="R16" i="2"/>
  <c r="L16" i="2"/>
  <c r="K16" i="2"/>
  <c r="HR15" i="2"/>
  <c r="HT15" i="2" s="1"/>
  <c r="HL15" i="2"/>
  <c r="HK15" i="2"/>
  <c r="HP15" i="2" s="1"/>
  <c r="GY15" i="2"/>
  <c r="HA15" i="2" s="1"/>
  <c r="GS15" i="2"/>
  <c r="GR15" i="2"/>
  <c r="GF15" i="2"/>
  <c r="GH15" i="2" s="1"/>
  <c r="FZ15" i="2"/>
  <c r="FY15" i="2"/>
  <c r="GD15" i="2" s="1"/>
  <c r="FN15" i="2"/>
  <c r="FP15" i="2" s="1"/>
  <c r="FG15" i="2"/>
  <c r="FI15" i="2" s="1"/>
  <c r="FF15" i="2"/>
  <c r="EU15" i="2"/>
  <c r="EW15" i="2" s="1"/>
  <c r="EN15" i="2"/>
  <c r="EM15" i="2"/>
  <c r="EB15" i="2"/>
  <c r="ED15" i="2" s="1"/>
  <c r="DU15" i="2"/>
  <c r="DT15" i="2"/>
  <c r="DV15" i="2" s="1"/>
  <c r="DI15" i="2"/>
  <c r="DK15" i="2" s="1"/>
  <c r="DB15" i="2"/>
  <c r="DA15" i="2"/>
  <c r="DF15" i="2" s="1"/>
  <c r="CP15" i="2"/>
  <c r="CR15" i="2" s="1"/>
  <c r="CI15" i="2"/>
  <c r="CK15" i="2" s="1"/>
  <c r="CH15" i="2"/>
  <c r="BW15" i="2"/>
  <c r="BY15" i="2" s="1"/>
  <c r="BP15" i="2"/>
  <c r="BO15" i="2"/>
  <c r="BT15" i="2" s="1"/>
  <c r="BD15" i="2"/>
  <c r="BF15" i="2" s="1"/>
  <c r="AW15" i="2"/>
  <c r="AV15" i="2"/>
  <c r="AX15" i="2" s="1"/>
  <c r="AK15" i="2"/>
  <c r="AM15" i="2" s="1"/>
  <c r="AD15" i="2"/>
  <c r="AC15" i="2"/>
  <c r="AH15" i="2" s="1"/>
  <c r="R15" i="2"/>
  <c r="T15" i="2" s="1"/>
  <c r="N15" i="2"/>
  <c r="L15" i="2"/>
  <c r="K15" i="2"/>
  <c r="HR14" i="2"/>
  <c r="HT14" i="2" s="1"/>
  <c r="HL14" i="2"/>
  <c r="HP14" i="2" s="1"/>
  <c r="HK14" i="2"/>
  <c r="GY14" i="2"/>
  <c r="HA14" i="2" s="1"/>
  <c r="GS14" i="2"/>
  <c r="GR14" i="2"/>
  <c r="GF14" i="2"/>
  <c r="GH14" i="2" s="1"/>
  <c r="FZ14" i="2"/>
  <c r="GD14" i="2" s="1"/>
  <c r="FY14" i="2"/>
  <c r="FN14" i="2"/>
  <c r="FP14" i="2" s="1"/>
  <c r="FG14" i="2"/>
  <c r="FF14" i="2"/>
  <c r="EU14" i="2"/>
  <c r="EW14" i="2" s="1"/>
  <c r="EN14" i="2"/>
  <c r="ER14" i="2" s="1"/>
  <c r="EM14" i="2"/>
  <c r="EB14" i="2"/>
  <c r="ED14" i="2" s="1"/>
  <c r="DU14" i="2"/>
  <c r="DY14" i="2" s="1"/>
  <c r="DT14" i="2"/>
  <c r="DV14" i="2" s="1"/>
  <c r="DI14" i="2"/>
  <c r="DK14" i="2" s="1"/>
  <c r="DB14" i="2"/>
  <c r="DA14" i="2"/>
  <c r="CR14" i="2"/>
  <c r="CP14" i="2"/>
  <c r="CI14" i="2"/>
  <c r="CH14" i="2"/>
  <c r="BW14" i="2"/>
  <c r="BY14" i="2" s="1"/>
  <c r="BP14" i="2"/>
  <c r="BO14" i="2"/>
  <c r="BT14" i="2" s="1"/>
  <c r="BD14" i="2"/>
  <c r="BF14" i="2" s="1"/>
  <c r="AW14" i="2"/>
  <c r="BA14" i="2" s="1"/>
  <c r="AV14" i="2"/>
  <c r="AK14" i="2"/>
  <c r="AM14" i="2" s="1"/>
  <c r="AD14" i="2"/>
  <c r="AF14" i="2" s="1"/>
  <c r="AC14" i="2"/>
  <c r="R14" i="2"/>
  <c r="T14" i="2" s="1"/>
  <c r="L14" i="2"/>
  <c r="N14" i="2" s="1"/>
  <c r="K14" i="2"/>
  <c r="HR13" i="2"/>
  <c r="HT13" i="2" s="1"/>
  <c r="HP13" i="2"/>
  <c r="HL13" i="2"/>
  <c r="HK13" i="2"/>
  <c r="GY13" i="2"/>
  <c r="HA13" i="2" s="1"/>
  <c r="GS13" i="2"/>
  <c r="GR13" i="2"/>
  <c r="GF13" i="2"/>
  <c r="GH13" i="2" s="1"/>
  <c r="FZ13" i="2"/>
  <c r="GB13" i="2" s="1"/>
  <c r="FY13" i="2"/>
  <c r="FN13" i="2"/>
  <c r="FP13" i="2" s="1"/>
  <c r="FG13" i="2"/>
  <c r="FF13" i="2"/>
  <c r="EU13" i="2"/>
  <c r="EW13" i="2" s="1"/>
  <c r="EN13" i="2"/>
  <c r="EM13" i="2"/>
  <c r="EO13" i="2" s="1"/>
  <c r="EB13" i="2"/>
  <c r="ED13" i="2" s="1"/>
  <c r="DU13" i="2"/>
  <c r="DY13" i="2" s="1"/>
  <c r="DT13" i="2"/>
  <c r="DV13" i="2" s="1"/>
  <c r="DK13" i="2"/>
  <c r="DI13" i="2"/>
  <c r="DC13" i="2"/>
  <c r="DB13" i="2"/>
  <c r="DD13" i="2" s="1"/>
  <c r="DA13" i="2"/>
  <c r="CP13" i="2"/>
  <c r="CR13" i="2" s="1"/>
  <c r="CI13" i="2"/>
  <c r="CH13" i="2"/>
  <c r="BW13" i="2"/>
  <c r="BY13" i="2" s="1"/>
  <c r="BP13" i="2"/>
  <c r="BR13" i="2" s="1"/>
  <c r="BO13" i="2"/>
  <c r="BD13" i="2"/>
  <c r="BF13" i="2" s="1"/>
  <c r="AW13" i="2"/>
  <c r="AV13" i="2"/>
  <c r="AX13" i="2" s="1"/>
  <c r="AM13" i="2"/>
  <c r="AK13" i="2"/>
  <c r="AD13" i="2"/>
  <c r="AH13" i="2" s="1"/>
  <c r="AC13" i="2"/>
  <c r="T13" i="2"/>
  <c r="R13" i="2"/>
  <c r="L13" i="2"/>
  <c r="N13" i="2" s="1"/>
  <c r="K13" i="2"/>
  <c r="HR12" i="2"/>
  <c r="HT12" i="2" s="1"/>
  <c r="HL12" i="2"/>
  <c r="HK12" i="2"/>
  <c r="HP12" i="2" s="1"/>
  <c r="GY12" i="2"/>
  <c r="HA12" i="2" s="1"/>
  <c r="GS12" i="2"/>
  <c r="GR12" i="2"/>
  <c r="GF12" i="2"/>
  <c r="GH12" i="2" s="1"/>
  <c r="FZ12" i="2"/>
  <c r="FY12" i="2"/>
  <c r="FP12" i="2"/>
  <c r="FN12" i="2"/>
  <c r="FG12" i="2"/>
  <c r="FF12" i="2"/>
  <c r="EU12" i="2"/>
  <c r="EW12" i="2" s="1"/>
  <c r="EN12" i="2"/>
  <c r="EM12" i="2"/>
  <c r="ED12" i="2"/>
  <c r="EB12" i="2"/>
  <c r="DV12" i="2"/>
  <c r="DU12" i="2"/>
  <c r="DY12" i="2" s="1"/>
  <c r="DT12" i="2"/>
  <c r="DI12" i="2"/>
  <c r="DK12" i="2" s="1"/>
  <c r="DB12" i="2"/>
  <c r="DA12" i="2"/>
  <c r="DC12" i="2" s="1"/>
  <c r="CP12" i="2"/>
  <c r="CR12" i="2" s="1"/>
  <c r="CJ12" i="2"/>
  <c r="CI12" i="2"/>
  <c r="CH12" i="2"/>
  <c r="BW12" i="2"/>
  <c r="BY12" i="2" s="1"/>
  <c r="BP12" i="2"/>
  <c r="BT12" i="2" s="1"/>
  <c r="BO12" i="2"/>
  <c r="BQ12" i="2" s="1"/>
  <c r="BD12" i="2"/>
  <c r="BF12" i="2" s="1"/>
  <c r="AW12" i="2"/>
  <c r="BA12" i="2" s="1"/>
  <c r="AV12" i="2"/>
  <c r="AX12" i="2" s="1"/>
  <c r="AK12" i="2"/>
  <c r="AM12" i="2" s="1"/>
  <c r="AD12" i="2"/>
  <c r="AC12" i="2"/>
  <c r="R12" i="2"/>
  <c r="T12" i="2" s="1"/>
  <c r="L12" i="2"/>
  <c r="N12" i="2" s="1"/>
  <c r="K12" i="2"/>
  <c r="HR11" i="2"/>
  <c r="HT11" i="2" s="1"/>
  <c r="HL11" i="2"/>
  <c r="HK11" i="2"/>
  <c r="GY11" i="2"/>
  <c r="HA11" i="2" s="1"/>
  <c r="GS11" i="2"/>
  <c r="GR11" i="2"/>
  <c r="GF11" i="2"/>
  <c r="GH11" i="2" s="1"/>
  <c r="FZ11" i="2"/>
  <c r="GB11" i="2" s="1"/>
  <c r="FY11" i="2"/>
  <c r="FN11" i="2"/>
  <c r="FP11" i="2" s="1"/>
  <c r="FG11" i="2"/>
  <c r="FF11" i="2"/>
  <c r="EU11" i="2"/>
  <c r="EW11" i="2" s="1"/>
  <c r="EN11" i="2"/>
  <c r="EM11" i="2"/>
  <c r="EB11" i="2"/>
  <c r="ED11" i="2" s="1"/>
  <c r="DU11" i="2"/>
  <c r="DT11" i="2"/>
  <c r="DV11" i="2" s="1"/>
  <c r="DI11" i="2"/>
  <c r="DK11" i="2" s="1"/>
  <c r="DC11" i="2"/>
  <c r="DB11" i="2"/>
  <c r="DD11" i="2" s="1"/>
  <c r="DA11" i="2"/>
  <c r="CP11" i="2"/>
  <c r="CR11" i="2" s="1"/>
  <c r="CI11" i="2"/>
  <c r="CK11" i="2" s="1"/>
  <c r="CH11" i="2"/>
  <c r="BW11" i="2"/>
  <c r="BY11" i="2" s="1"/>
  <c r="BT11" i="2"/>
  <c r="BP11" i="2"/>
  <c r="BR11" i="2" s="1"/>
  <c r="BO11" i="2"/>
  <c r="BD11" i="2"/>
  <c r="BF11" i="2" s="1"/>
  <c r="AW11" i="2"/>
  <c r="AV11" i="2"/>
  <c r="BA11" i="2" s="1"/>
  <c r="AM11" i="2"/>
  <c r="AK11" i="2"/>
  <c r="AD11" i="2"/>
  <c r="AC11" i="2"/>
  <c r="R11" i="2"/>
  <c r="T11" i="2" s="1"/>
  <c r="L11" i="2"/>
  <c r="N11" i="2" s="1"/>
  <c r="K11" i="2"/>
  <c r="P11" i="2" s="1"/>
  <c r="HR10" i="2"/>
  <c r="HT10" i="2" s="1"/>
  <c r="HL10" i="2"/>
  <c r="HK10" i="2"/>
  <c r="GY10" i="2"/>
  <c r="HA10" i="2" s="1"/>
  <c r="GS10" i="2"/>
  <c r="GR10" i="2"/>
  <c r="GF10" i="2"/>
  <c r="GH10" i="2" s="1"/>
  <c r="FZ10" i="2"/>
  <c r="GB10" i="2" s="1"/>
  <c r="FY10" i="2"/>
  <c r="FN10" i="2"/>
  <c r="FP10" i="2" s="1"/>
  <c r="FG10" i="2"/>
  <c r="FF10" i="2"/>
  <c r="EU10" i="2"/>
  <c r="EW10" i="2" s="1"/>
  <c r="EN10" i="2"/>
  <c r="EP10" i="2" s="1"/>
  <c r="EM10" i="2"/>
  <c r="EO10" i="2" s="1"/>
  <c r="EQ10" i="2" s="1"/>
  <c r="EV10" i="2" s="1"/>
  <c r="EX10" i="2" s="1"/>
  <c r="EB10" i="2"/>
  <c r="ED10" i="2" s="1"/>
  <c r="DU10" i="2"/>
  <c r="DY10" i="2" s="1"/>
  <c r="DT10" i="2"/>
  <c r="DV10" i="2" s="1"/>
  <c r="DK10" i="2"/>
  <c r="DI10" i="2"/>
  <c r="DF10" i="2"/>
  <c r="DC10" i="2"/>
  <c r="DB10" i="2"/>
  <c r="DA10" i="2"/>
  <c r="CP10" i="2"/>
  <c r="CR10" i="2" s="1"/>
  <c r="CI10" i="2"/>
  <c r="CK10" i="2" s="1"/>
  <c r="CH10" i="2"/>
  <c r="BW10" i="2"/>
  <c r="BY10" i="2" s="1"/>
  <c r="BT10" i="2"/>
  <c r="BP10" i="2"/>
  <c r="BR10" i="2" s="1"/>
  <c r="BO10" i="2"/>
  <c r="BD10" i="2"/>
  <c r="BF10" i="2" s="1"/>
  <c r="AW10" i="2"/>
  <c r="AV10" i="2"/>
  <c r="AK10" i="2"/>
  <c r="AM10" i="2" s="1"/>
  <c r="AD10" i="2"/>
  <c r="AC10" i="2"/>
  <c r="T10" i="2"/>
  <c r="R10" i="2"/>
  <c r="N10" i="2"/>
  <c r="L10" i="2"/>
  <c r="K10" i="2"/>
  <c r="M10" i="2" s="1"/>
  <c r="O10" i="2" s="1"/>
  <c r="S10" i="2" s="1"/>
  <c r="U10" i="2" s="1"/>
  <c r="HR9" i="2"/>
  <c r="HT9" i="2" s="1"/>
  <c r="HL9" i="2"/>
  <c r="HK9" i="2"/>
  <c r="HA9" i="2"/>
  <c r="GY9" i="2"/>
  <c r="GS9" i="2"/>
  <c r="GR9" i="2"/>
  <c r="GF9" i="2"/>
  <c r="GH9" i="2" s="1"/>
  <c r="FZ9" i="2"/>
  <c r="GB9" i="2" s="1"/>
  <c r="FY9" i="2"/>
  <c r="FN9" i="2"/>
  <c r="FP9" i="2" s="1"/>
  <c r="FG9" i="2"/>
  <c r="FI9" i="2" s="1"/>
  <c r="FF9" i="2"/>
  <c r="EU9" i="2"/>
  <c r="EW9" i="2" s="1"/>
  <c r="EN9" i="2"/>
  <c r="ER9" i="2" s="1"/>
  <c r="EM9" i="2"/>
  <c r="EB9" i="2"/>
  <c r="ED9" i="2" s="1"/>
  <c r="DU9" i="2"/>
  <c r="DT9" i="2"/>
  <c r="DV9" i="2" s="1"/>
  <c r="DI9" i="2"/>
  <c r="DK9" i="2" s="1"/>
  <c r="DB9" i="2"/>
  <c r="DF9" i="2" s="1"/>
  <c r="DA9" i="2"/>
  <c r="CP9" i="2"/>
  <c r="CR9" i="2" s="1"/>
  <c r="CI9" i="2"/>
  <c r="CK9" i="2" s="1"/>
  <c r="CH9" i="2"/>
  <c r="CJ9" i="2" s="1"/>
  <c r="CL9" i="2" s="1"/>
  <c r="CQ9" i="2" s="1"/>
  <c r="CS9" i="2" s="1"/>
  <c r="BW9" i="2"/>
  <c r="BY9" i="2" s="1"/>
  <c r="BP9" i="2"/>
  <c r="BT9" i="2" s="1"/>
  <c r="BO9" i="2"/>
  <c r="BD9" i="2"/>
  <c r="BF9" i="2" s="1"/>
  <c r="AW9" i="2"/>
  <c r="AV9" i="2"/>
  <c r="BA9" i="2" s="1"/>
  <c r="AK9" i="2"/>
  <c r="AM9" i="2" s="1"/>
  <c r="AD9" i="2"/>
  <c r="AC9" i="2"/>
  <c r="T9" i="2"/>
  <c r="R9" i="2"/>
  <c r="L9" i="2"/>
  <c r="N9" i="2" s="1"/>
  <c r="K9" i="2"/>
  <c r="HR8" i="2"/>
  <c r="HT8" i="2" s="1"/>
  <c r="HL8" i="2"/>
  <c r="HK8" i="2"/>
  <c r="GY8" i="2"/>
  <c r="HA8" i="2" s="1"/>
  <c r="GS8" i="2"/>
  <c r="GR8" i="2"/>
  <c r="GH8" i="2"/>
  <c r="GF8" i="2"/>
  <c r="FZ8" i="2"/>
  <c r="FY8" i="2"/>
  <c r="FN8" i="2"/>
  <c r="FP8" i="2" s="1"/>
  <c r="FG8" i="2"/>
  <c r="FK8" i="2" s="1"/>
  <c r="FF8" i="2"/>
  <c r="EU8" i="2"/>
  <c r="EW8" i="2" s="1"/>
  <c r="EN8" i="2"/>
  <c r="EM8" i="2"/>
  <c r="EB8" i="2"/>
  <c r="ED8" i="2" s="1"/>
  <c r="DV8" i="2"/>
  <c r="DU8" i="2"/>
  <c r="DY8" i="2" s="1"/>
  <c r="DT8" i="2"/>
  <c r="DI8" i="2"/>
  <c r="DK8" i="2" s="1"/>
  <c r="DB8" i="2"/>
  <c r="DF8" i="2" s="1"/>
  <c r="DA8" i="2"/>
  <c r="CP8" i="2"/>
  <c r="CR8" i="2" s="1"/>
  <c r="CI8" i="2"/>
  <c r="CK8" i="2" s="1"/>
  <c r="CH8" i="2"/>
  <c r="CM8" i="2" s="1"/>
  <c r="CN8" i="2" s="1"/>
  <c r="BW8" i="2"/>
  <c r="BY8" i="2" s="1"/>
  <c r="BP8" i="2"/>
  <c r="BR8" i="2" s="1"/>
  <c r="BO8" i="2"/>
  <c r="BT8" i="2" s="1"/>
  <c r="BD8" i="2"/>
  <c r="BF8" i="2" s="1"/>
  <c r="AW8" i="2"/>
  <c r="AV8" i="2"/>
  <c r="AX8" i="2" s="1"/>
  <c r="AM8" i="2"/>
  <c r="AK8" i="2"/>
  <c r="AD8" i="2"/>
  <c r="AC8" i="2"/>
  <c r="R8" i="2"/>
  <c r="T8" i="2" s="1"/>
  <c r="L8" i="2"/>
  <c r="N8" i="2" s="1"/>
  <c r="K8" i="2"/>
  <c r="HR7" i="2"/>
  <c r="HT7" i="2" s="1"/>
  <c r="HL7" i="2"/>
  <c r="HK7" i="2"/>
  <c r="HP7" i="2" s="1"/>
  <c r="HF7" i="2"/>
  <c r="GY7" i="2"/>
  <c r="HA7" i="2" s="1"/>
  <c r="GW7" i="2"/>
  <c r="GS7" i="2"/>
  <c r="GR7" i="2"/>
  <c r="GT7" i="2" s="1"/>
  <c r="GM7" i="2"/>
  <c r="GH7" i="2"/>
  <c r="GF7" i="2"/>
  <c r="FZ7" i="2"/>
  <c r="FY7" i="2"/>
  <c r="GD7" i="2" s="1"/>
  <c r="FT7" i="2"/>
  <c r="FN7" i="2"/>
  <c r="FP7" i="2" s="1"/>
  <c r="FG7" i="2"/>
  <c r="FI7" i="2" s="1"/>
  <c r="FF7" i="2"/>
  <c r="EU7" i="2"/>
  <c r="EW7" i="2" s="1"/>
  <c r="EO7" i="2"/>
  <c r="EN7" i="2"/>
  <c r="ER7" i="2" s="1"/>
  <c r="EM7" i="2"/>
  <c r="EB7" i="2"/>
  <c r="ED7" i="2" s="1"/>
  <c r="DU7" i="2"/>
  <c r="DT7" i="2"/>
  <c r="DV7" i="2" s="1"/>
  <c r="DI7" i="2"/>
  <c r="DK7" i="2" s="1"/>
  <c r="DF7" i="2"/>
  <c r="DC7" i="2"/>
  <c r="DB7" i="2"/>
  <c r="DA7" i="2"/>
  <c r="CP7" i="2"/>
  <c r="CR7" i="2" s="1"/>
  <c r="CK7" i="2"/>
  <c r="CI7" i="2"/>
  <c r="CH7" i="2"/>
  <c r="CJ7" i="2" s="1"/>
  <c r="CL7" i="2" s="1"/>
  <c r="CQ7" i="2" s="1"/>
  <c r="CS7" i="2" s="1"/>
  <c r="BW7" i="2"/>
  <c r="BY7" i="2" s="1"/>
  <c r="BP7" i="2"/>
  <c r="BT7" i="2" s="1"/>
  <c r="BO7" i="2"/>
  <c r="BF7" i="2"/>
  <c r="BD7" i="2"/>
  <c r="AW7" i="2"/>
  <c r="AV7" i="2"/>
  <c r="AX7" i="2" s="1"/>
  <c r="AK7" i="2"/>
  <c r="AM7" i="2" s="1"/>
  <c r="AD7" i="2"/>
  <c r="AC7" i="2"/>
  <c r="T7" i="2"/>
  <c r="R7" i="2"/>
  <c r="L7" i="2"/>
  <c r="N7" i="2" s="1"/>
  <c r="K7" i="2"/>
  <c r="HR6" i="2"/>
  <c r="HT6" i="2" s="1"/>
  <c r="HL6" i="2"/>
  <c r="HN60" i="2" s="1"/>
  <c r="HK6" i="2"/>
  <c r="HM62" i="2" s="1"/>
  <c r="GY6" i="2"/>
  <c r="HA6" i="2" s="1"/>
  <c r="GT6" i="2"/>
  <c r="GS6" i="2"/>
  <c r="GU36" i="2" s="1"/>
  <c r="GR6" i="2"/>
  <c r="GF6" i="2"/>
  <c r="GH6" i="2" s="1"/>
  <c r="FZ6" i="2"/>
  <c r="FY6" i="2"/>
  <c r="GA74" i="2" s="1"/>
  <c r="FN6" i="2"/>
  <c r="FP6" i="2" s="1"/>
  <c r="FG6" i="2"/>
  <c r="FI24" i="2" s="1"/>
  <c r="FF6" i="2"/>
  <c r="FH59" i="2" s="1"/>
  <c r="EU6" i="2"/>
  <c r="EW6" i="2" s="1"/>
  <c r="EN6" i="2"/>
  <c r="EM6" i="2"/>
  <c r="EO62" i="2" s="1"/>
  <c r="EB6" i="2"/>
  <c r="ED6" i="2" s="1"/>
  <c r="DV6" i="2"/>
  <c r="DU6" i="2"/>
  <c r="DT6" i="2"/>
  <c r="DI6" i="2"/>
  <c r="DK6" i="2" s="1"/>
  <c r="DB6" i="2"/>
  <c r="DD79" i="2" s="1"/>
  <c r="DA6" i="2"/>
  <c r="DC28" i="2" s="1"/>
  <c r="CP6" i="2"/>
  <c r="CR6" i="2" s="1"/>
  <c r="CM6" i="2"/>
  <c r="CI6" i="2"/>
  <c r="CK63" i="2" s="1"/>
  <c r="CH6" i="2"/>
  <c r="CJ11" i="2" s="1"/>
  <c r="CL11" i="2" s="1"/>
  <c r="CQ11" i="2" s="1"/>
  <c r="CS11" i="2" s="1"/>
  <c r="BW6" i="2"/>
  <c r="BY6" i="2" s="1"/>
  <c r="BP6" i="2"/>
  <c r="BO6" i="2"/>
  <c r="BQ28" i="2" s="1"/>
  <c r="BD6" i="2"/>
  <c r="BF6" i="2" s="1"/>
  <c r="AW6" i="2"/>
  <c r="AY43" i="2" s="1"/>
  <c r="AV6" i="2"/>
  <c r="AX6" i="2" s="1"/>
  <c r="AM6" i="2"/>
  <c r="AK6" i="2"/>
  <c r="AD6" i="2"/>
  <c r="AF56" i="2" s="1"/>
  <c r="AC6" i="2"/>
  <c r="AE56" i="2" s="1"/>
  <c r="AG56" i="2" s="1"/>
  <c r="AL56" i="2" s="1"/>
  <c r="AN56" i="2" s="1"/>
  <c r="R6" i="2"/>
  <c r="T6" i="2" s="1"/>
  <c r="L6" i="2"/>
  <c r="K6" i="2"/>
  <c r="M92" i="2" s="1"/>
  <c r="HE4" i="2"/>
  <c r="HF4" i="2" s="1"/>
  <c r="GL4" i="2"/>
  <c r="GM4" i="2" s="1"/>
  <c r="FS4" i="2"/>
  <c r="FT4" i="2" s="1"/>
  <c r="FF4" i="2"/>
  <c r="FG4" i="2" s="1"/>
  <c r="EM4" i="2"/>
  <c r="EN4" i="2" s="1"/>
  <c r="DT4" i="2"/>
  <c r="DU4" i="2" s="1"/>
  <c r="DA4" i="2"/>
  <c r="DB4" i="2" s="1"/>
  <c r="CH4" i="2"/>
  <c r="CI4" i="2" s="1"/>
  <c r="BO4" i="2"/>
  <c r="BP4" i="2" s="1"/>
  <c r="AV4" i="2"/>
  <c r="AW4" i="2" s="1"/>
  <c r="AC4" i="2"/>
  <c r="AD4" i="2" s="1"/>
  <c r="K4" i="2"/>
  <c r="L4" i="2" s="1"/>
  <c r="W20" i="1"/>
  <c r="L20" i="1" s="1"/>
  <c r="P20" i="1"/>
  <c r="K20" i="1"/>
  <c r="AA19" i="1"/>
  <c r="AB19" i="1" s="1"/>
  <c r="W19" i="1"/>
  <c r="L19" i="1" s="1"/>
  <c r="P19" i="1"/>
  <c r="K19" i="1"/>
  <c r="AA18" i="1"/>
  <c r="AB18" i="1" s="1"/>
  <c r="W18" i="1"/>
  <c r="L18" i="1" s="1"/>
  <c r="P18" i="1"/>
  <c r="K18" i="1"/>
  <c r="AA17" i="1"/>
  <c r="AB17" i="1" s="1"/>
  <c r="W17" i="1"/>
  <c r="L17" i="1" s="1"/>
  <c r="P17" i="1"/>
  <c r="K17" i="1"/>
  <c r="AA16" i="1"/>
  <c r="AB16" i="1" s="1"/>
  <c r="W16" i="1"/>
  <c r="L16" i="1" s="1"/>
  <c r="P16" i="1"/>
  <c r="K16" i="1"/>
  <c r="AA15" i="1"/>
  <c r="AB15" i="1" s="1"/>
  <c r="W15" i="1"/>
  <c r="L15" i="1" s="1"/>
  <c r="P15" i="1"/>
  <c r="K15" i="1"/>
  <c r="X15" i="1" s="1"/>
  <c r="AA14" i="1"/>
  <c r="AB14" i="1" s="1"/>
  <c r="W14" i="1"/>
  <c r="P14" i="1"/>
  <c r="L14" i="1"/>
  <c r="K14" i="1"/>
  <c r="AA13" i="1"/>
  <c r="AB13" i="1" s="1"/>
  <c r="W13" i="1"/>
  <c r="L13" i="1" s="1"/>
  <c r="N13" i="1" s="1"/>
  <c r="P13" i="1"/>
  <c r="K13" i="1"/>
  <c r="X13" i="1" s="1"/>
  <c r="I13" i="1" s="1"/>
  <c r="AA12" i="1"/>
  <c r="AB12" i="1" s="1"/>
  <c r="W12" i="1"/>
  <c r="L12" i="1" s="1"/>
  <c r="P12" i="1"/>
  <c r="K12" i="1"/>
  <c r="AA11" i="1"/>
  <c r="AB11" i="1" s="1"/>
  <c r="W11" i="1"/>
  <c r="P11" i="1"/>
  <c r="K11" i="1"/>
  <c r="D11" i="1"/>
  <c r="L11" i="1" s="1"/>
  <c r="N11" i="1" s="1"/>
  <c r="H11" i="1" s="1"/>
  <c r="AA10" i="1"/>
  <c r="AB10" i="1" s="1"/>
  <c r="W10" i="1"/>
  <c r="P10" i="1"/>
  <c r="K10" i="1"/>
  <c r="D10" i="1"/>
  <c r="L10" i="1" s="1"/>
  <c r="AB9" i="1"/>
  <c r="AA9" i="1"/>
  <c r="W9" i="1"/>
  <c r="P9" i="1"/>
  <c r="K9" i="1"/>
  <c r="X9" i="1" s="1"/>
  <c r="I9" i="1" s="1"/>
  <c r="D9" i="1"/>
  <c r="AK8" i="1"/>
  <c r="AI8" i="1"/>
  <c r="AG8" i="1"/>
  <c r="AF8" i="1"/>
  <c r="AE8" i="1"/>
  <c r="AA8" i="1"/>
  <c r="AB8" i="1" s="1"/>
  <c r="W8" i="1"/>
  <c r="L8" i="1" s="1"/>
  <c r="P8" i="1"/>
  <c r="K8" i="1"/>
  <c r="X8" i="1" s="1"/>
  <c r="I8" i="1" s="1"/>
  <c r="AK7" i="1"/>
  <c r="AI7" i="1"/>
  <c r="AG7" i="1"/>
  <c r="AF7" i="1"/>
  <c r="AE7" i="1"/>
  <c r="AA7" i="1"/>
  <c r="AB7" i="1" s="1"/>
  <c r="W7" i="1"/>
  <c r="L7" i="1" s="1"/>
  <c r="P7" i="1"/>
  <c r="K7" i="1"/>
  <c r="AK6" i="1"/>
  <c r="AI6" i="1"/>
  <c r="AG6" i="1"/>
  <c r="AF6" i="1"/>
  <c r="AE6" i="1"/>
  <c r="AA6" i="1"/>
  <c r="AB6" i="1" s="1"/>
  <c r="W6" i="1"/>
  <c r="P6" i="1"/>
  <c r="K6" i="1"/>
  <c r="X6" i="1" s="1"/>
  <c r="D6" i="1"/>
  <c r="AK5" i="1"/>
  <c r="AI5" i="1"/>
  <c r="AG5" i="1"/>
  <c r="AF5" i="1"/>
  <c r="AE5" i="1"/>
  <c r="AA5" i="1"/>
  <c r="AB5" i="1" s="1"/>
  <c r="W5" i="1"/>
  <c r="P5" i="1"/>
  <c r="K5" i="1"/>
  <c r="D5" i="1"/>
  <c r="L5" i="1" s="1"/>
  <c r="N5" i="1" s="1"/>
  <c r="H5" i="1" s="1"/>
  <c r="AK4" i="1"/>
  <c r="AI4" i="1"/>
  <c r="AG4" i="1"/>
  <c r="AF4" i="1"/>
  <c r="AE4" i="1"/>
  <c r="AA4" i="1"/>
  <c r="AB4" i="1" s="1"/>
  <c r="W4" i="1"/>
  <c r="P4" i="1"/>
  <c r="K4" i="1"/>
  <c r="X4" i="1" s="1"/>
  <c r="D4" i="1"/>
  <c r="AA3" i="1"/>
  <c r="AB3" i="1" s="1"/>
  <c r="W3" i="1"/>
  <c r="J3" i="1"/>
  <c r="D3" i="1"/>
  <c r="AL2" i="1"/>
  <c r="AL5" i="1" s="1"/>
  <c r="AJ2" i="1"/>
  <c r="AJ5" i="1" s="1"/>
  <c r="AH2" i="1"/>
  <c r="AH8" i="1" s="1"/>
  <c r="AA2" i="1"/>
  <c r="AB2" i="1" s="1"/>
  <c r="DG17" i="2" l="1"/>
  <c r="DG29" i="2"/>
  <c r="DG16" i="2"/>
  <c r="AZ13" i="2"/>
  <c r="BE13" i="2" s="1"/>
  <c r="BG13" i="2" s="1"/>
  <c r="BS20" i="2"/>
  <c r="BX20" i="2" s="1"/>
  <c r="BZ20" i="2" s="1"/>
  <c r="AZ21" i="2"/>
  <c r="BE21" i="2" s="1"/>
  <c r="BG21" i="2" s="1"/>
  <c r="DW66" i="2"/>
  <c r="DW79" i="2"/>
  <c r="DW60" i="2"/>
  <c r="BQ19" i="2"/>
  <c r="DG25" i="2"/>
  <c r="DE27" i="2"/>
  <c r="DJ27" i="2" s="1"/>
  <c r="DL27" i="2" s="1"/>
  <c r="BR52" i="2"/>
  <c r="BR45" i="2"/>
  <c r="BR42" i="2"/>
  <c r="BR41" i="2"/>
  <c r="BR51" i="2"/>
  <c r="BR50" i="2"/>
  <c r="BR44" i="2"/>
  <c r="BR84" i="2"/>
  <c r="BR103" i="2"/>
  <c r="BA7" i="2"/>
  <c r="FI8" i="2"/>
  <c r="DY16" i="2"/>
  <c r="DW16" i="2"/>
  <c r="DX16" i="2" s="1"/>
  <c r="EC16" i="2" s="1"/>
  <c r="EE16" i="2" s="1"/>
  <c r="BQ23" i="2"/>
  <c r="DE32" i="2"/>
  <c r="DJ32" i="2" s="1"/>
  <c r="DL32" i="2" s="1"/>
  <c r="DY52" i="2"/>
  <c r="DZ52" i="2" s="1"/>
  <c r="GI8" i="5"/>
  <c r="GG8" i="5"/>
  <c r="BQ9" i="2"/>
  <c r="I15" i="1"/>
  <c r="J15" i="1" s="1"/>
  <c r="O13" i="1"/>
  <c r="N112" i="2"/>
  <c r="N103" i="2"/>
  <c r="N100" i="2"/>
  <c r="N95" i="2"/>
  <c r="N85" i="2"/>
  <c r="N56" i="2"/>
  <c r="N55" i="2"/>
  <c r="N40" i="2"/>
  <c r="N36" i="2"/>
  <c r="N94" i="2"/>
  <c r="N49" i="2"/>
  <c r="N43" i="2"/>
  <c r="N58" i="2"/>
  <c r="DF6" i="2"/>
  <c r="DG9" i="2" s="1"/>
  <c r="GB59" i="2"/>
  <c r="GB50" i="2"/>
  <c r="AH9" i="2"/>
  <c r="BQ11" i="2"/>
  <c r="BS11" i="2" s="1"/>
  <c r="BX11" i="2" s="1"/>
  <c r="BZ11" i="2" s="1"/>
  <c r="BA13" i="2"/>
  <c r="L4" i="1"/>
  <c r="N4" i="1" s="1"/>
  <c r="H4" i="1" s="1"/>
  <c r="N7" i="1"/>
  <c r="H7" i="1" s="1"/>
  <c r="L9" i="1"/>
  <c r="N6" i="2"/>
  <c r="CJ6" i="2"/>
  <c r="CL6" i="2" s="1"/>
  <c r="CQ6" i="2" s="1"/>
  <c r="CS6" i="2" s="1"/>
  <c r="BR7" i="2"/>
  <c r="AF8" i="2"/>
  <c r="GD8" i="2"/>
  <c r="AE10" i="2"/>
  <c r="AH11" i="2"/>
  <c r="CK14" i="2"/>
  <c r="FI14" i="2"/>
  <c r="M15" i="2"/>
  <c r="O15" i="2" s="1"/>
  <c r="S15" i="2" s="1"/>
  <c r="U15" i="2" s="1"/>
  <c r="J4" i="1"/>
  <c r="I4" i="1"/>
  <c r="AG9" i="1"/>
  <c r="N8" i="1"/>
  <c r="H8" i="1" s="1"/>
  <c r="CK6" i="2"/>
  <c r="DV84" i="2"/>
  <c r="DV55" i="2"/>
  <c r="DV56" i="2"/>
  <c r="EO6" i="2"/>
  <c r="EQ6" i="2" s="1"/>
  <c r="EV6" i="2" s="1"/>
  <c r="EX6" i="2" s="1"/>
  <c r="GT89" i="2"/>
  <c r="GT102" i="2"/>
  <c r="GT74" i="2"/>
  <c r="M7" i="2"/>
  <c r="O7" i="2" s="1"/>
  <c r="S7" i="2" s="1"/>
  <c r="U7" i="2" s="1"/>
  <c r="P9" i="2"/>
  <c r="EO9" i="2"/>
  <c r="GA9" i="2"/>
  <c r="GC9" i="2" s="1"/>
  <c r="GG9" i="2" s="1"/>
  <c r="GI9" i="2" s="1"/>
  <c r="HP9" i="2"/>
  <c r="AH10" i="2"/>
  <c r="GA10" i="2"/>
  <c r="EO11" i="2"/>
  <c r="GD11" i="2"/>
  <c r="AH12" i="2"/>
  <c r="CK12" i="2"/>
  <c r="M13" i="2"/>
  <c r="O13" i="2" s="1"/>
  <c r="S13" i="2" s="1"/>
  <c r="U13" i="2" s="1"/>
  <c r="BT13" i="2"/>
  <c r="AE14" i="2"/>
  <c r="AG14" i="2" s="1"/>
  <c r="AL14" i="2" s="1"/>
  <c r="AN14" i="2" s="1"/>
  <c r="DW14" i="2"/>
  <c r="DX14" i="2" s="1"/>
  <c r="EC14" i="2" s="1"/>
  <c r="EE14" i="2" s="1"/>
  <c r="FK14" i="2"/>
  <c r="CJ15" i="2"/>
  <c r="CL15" i="2" s="1"/>
  <c r="CQ15" i="2" s="1"/>
  <c r="CS15" i="2" s="1"/>
  <c r="AH16" i="2"/>
  <c r="BA17" i="2"/>
  <c r="CJ17" i="2"/>
  <c r="CL17" i="2" s="1"/>
  <c r="CQ17" i="2" s="1"/>
  <c r="CS17" i="2" s="1"/>
  <c r="CK18" i="2"/>
  <c r="GU18" i="2"/>
  <c r="DY19" i="2"/>
  <c r="FK19" i="2"/>
  <c r="GU19" i="2"/>
  <c r="BT20" i="2"/>
  <c r="DD20" i="2"/>
  <c r="EO20" i="2"/>
  <c r="EQ20" i="2" s="1"/>
  <c r="EV20" i="2" s="1"/>
  <c r="EX20" i="2" s="1"/>
  <c r="AF21" i="2"/>
  <c r="BA21" i="2"/>
  <c r="CK21" i="2"/>
  <c r="DY21" i="2"/>
  <c r="CK22" i="2"/>
  <c r="GU22" i="2"/>
  <c r="N23" i="2"/>
  <c r="DY23" i="2"/>
  <c r="DZ23" i="2" s="1"/>
  <c r="FI23" i="2"/>
  <c r="BQ25" i="2"/>
  <c r="AE26" i="2"/>
  <c r="BR26" i="2"/>
  <c r="DD27" i="2"/>
  <c r="GB27" i="2"/>
  <c r="FI28" i="2"/>
  <c r="FI30" i="2"/>
  <c r="EO31" i="2"/>
  <c r="EQ31" i="2" s="1"/>
  <c r="EV31" i="2" s="1"/>
  <c r="EX31" i="2" s="1"/>
  <c r="AH34" i="2"/>
  <c r="BT34" i="2"/>
  <c r="GB35" i="2"/>
  <c r="DC37" i="2"/>
  <c r="N38" i="2"/>
  <c r="N41" i="2"/>
  <c r="DD43" i="2"/>
  <c r="DF43" i="2"/>
  <c r="N45" i="2"/>
  <c r="N47" i="2"/>
  <c r="HP49" i="2"/>
  <c r="FK52" i="2"/>
  <c r="BR54" i="2"/>
  <c r="DF55" i="2"/>
  <c r="DD56" i="2"/>
  <c r="DF56" i="2"/>
  <c r="DG56" i="2" s="1"/>
  <c r="AE57" i="2"/>
  <c r="BT57" i="2"/>
  <c r="BR57" i="2"/>
  <c r="EO58" i="2"/>
  <c r="AF61" i="2"/>
  <c r="GD62" i="2"/>
  <c r="GW67" i="2"/>
  <c r="GU67" i="2"/>
  <c r="GB71" i="2"/>
  <c r="GU23" i="2"/>
  <c r="DE13" i="2"/>
  <c r="DJ13" i="2" s="1"/>
  <c r="DL13" i="2" s="1"/>
  <c r="CM17" i="2"/>
  <c r="CN17" i="2" s="1"/>
  <c r="BT19" i="2"/>
  <c r="DG26" i="2"/>
  <c r="DZ34" i="2"/>
  <c r="EX7" i="5"/>
  <c r="N18" i="1"/>
  <c r="H18" i="1" s="1"/>
  <c r="BR6" i="2"/>
  <c r="DY6" i="2"/>
  <c r="DZ14" i="2" s="1"/>
  <c r="DW8" i="2"/>
  <c r="DX8" i="2" s="1"/>
  <c r="EC8" i="2" s="1"/>
  <c r="EE8" i="2" s="1"/>
  <c r="GU8" i="2"/>
  <c r="DY9" i="2"/>
  <c r="DZ9" i="2" s="1"/>
  <c r="BA10" i="2"/>
  <c r="CJ10" i="2"/>
  <c r="CL10" i="2" s="1"/>
  <c r="CQ10" i="2" s="1"/>
  <c r="CS10" i="2" s="1"/>
  <c r="P12" i="2"/>
  <c r="AH14" i="2"/>
  <c r="DD14" i="2"/>
  <c r="EO14" i="2"/>
  <c r="GA14" i="2"/>
  <c r="FK15" i="2"/>
  <c r="BA16" i="2"/>
  <c r="CK16" i="2"/>
  <c r="BQ17" i="2"/>
  <c r="DW17" i="2"/>
  <c r="AH19" i="2"/>
  <c r="BR19" i="2"/>
  <c r="DD21" i="2"/>
  <c r="EO21" i="2"/>
  <c r="GB21" i="2"/>
  <c r="BQ22" i="2"/>
  <c r="BS22" i="2" s="1"/>
  <c r="BX22" i="2" s="1"/>
  <c r="BZ22" i="2" s="1"/>
  <c r="EO22" i="2"/>
  <c r="HP23" i="2"/>
  <c r="BR24" i="2"/>
  <c r="P26" i="2"/>
  <c r="CJ26" i="2"/>
  <c r="CK27" i="2"/>
  <c r="AX28" i="2"/>
  <c r="AZ28" i="2" s="1"/>
  <c r="BE28" i="2" s="1"/>
  <c r="BG28" i="2" s="1"/>
  <c r="BR28" i="2"/>
  <c r="BS28" i="2" s="1"/>
  <c r="BX28" i="2" s="1"/>
  <c r="BZ28" i="2" s="1"/>
  <c r="EO28" i="2"/>
  <c r="AH30" i="2"/>
  <c r="GB30" i="2"/>
  <c r="BR32" i="2"/>
  <c r="GU32" i="2"/>
  <c r="BT33" i="2"/>
  <c r="BU33" i="2" s="1"/>
  <c r="AF35" i="2"/>
  <c r="BR35" i="2"/>
  <c r="BT36" i="2"/>
  <c r="BR36" i="2"/>
  <c r="BQ38" i="2"/>
  <c r="DG38" i="2"/>
  <c r="DY42" i="2"/>
  <c r="HP43" i="2"/>
  <c r="DV45" i="2"/>
  <c r="BR46" i="2"/>
  <c r="DV46" i="2"/>
  <c r="DV47" i="2"/>
  <c r="EO49" i="2"/>
  <c r="BR78" i="2"/>
  <c r="BQ100" i="2"/>
  <c r="BQ89" i="2"/>
  <c r="BS89" i="2" s="1"/>
  <c r="BX89" i="2" s="1"/>
  <c r="BZ89" i="2" s="1"/>
  <c r="BQ62" i="2"/>
  <c r="BS62" i="2" s="1"/>
  <c r="BX62" i="2" s="1"/>
  <c r="BZ62" i="2" s="1"/>
  <c r="DE20" i="2"/>
  <c r="DJ20" i="2" s="1"/>
  <c r="DL20" i="2" s="1"/>
  <c r="CN81" i="2"/>
  <c r="DG10" i="2"/>
  <c r="CN16" i="2"/>
  <c r="AH25" i="2"/>
  <c r="GU9" i="2"/>
  <c r="AZ12" i="2"/>
  <c r="BE12" i="2" s="1"/>
  <c r="BG12" i="2" s="1"/>
  <c r="BR12" i="2"/>
  <c r="BS12" i="2" s="1"/>
  <c r="BX12" i="2" s="1"/>
  <c r="BZ12" i="2" s="1"/>
  <c r="BR14" i="2"/>
  <c r="GU15" i="2"/>
  <c r="N16" i="2"/>
  <c r="AE17" i="2"/>
  <c r="AE18" i="2"/>
  <c r="BR18" i="2"/>
  <c r="DG18" i="2"/>
  <c r="GA18" i="2"/>
  <c r="GB19" i="2"/>
  <c r="DZ20" i="2"/>
  <c r="N21" i="2"/>
  <c r="BQ21" i="2"/>
  <c r="DC21" i="2"/>
  <c r="DE21" i="2" s="1"/>
  <c r="DJ21" i="2" s="1"/>
  <c r="DL21" i="2" s="1"/>
  <c r="AF22" i="2"/>
  <c r="DD22" i="2"/>
  <c r="GB22" i="2"/>
  <c r="GC22" i="2" s="1"/>
  <c r="GG22" i="2" s="1"/>
  <c r="GI22" i="2" s="1"/>
  <c r="BR23" i="2"/>
  <c r="EO23" i="2"/>
  <c r="P25" i="2"/>
  <c r="CK26" i="2"/>
  <c r="GU26" i="2"/>
  <c r="CJ27" i="2"/>
  <c r="DZ27" i="2"/>
  <c r="FI27" i="2"/>
  <c r="GU27" i="2"/>
  <c r="N28" i="2"/>
  <c r="GB29" i="2"/>
  <c r="BQ30" i="2"/>
  <c r="EO30" i="2"/>
  <c r="CJ31" i="2"/>
  <c r="FI32" i="2"/>
  <c r="AE33" i="2"/>
  <c r="AG33" i="2" s="1"/>
  <c r="AL33" i="2" s="1"/>
  <c r="AN33" i="2" s="1"/>
  <c r="DD33" i="2"/>
  <c r="N34" i="2"/>
  <c r="AF38" i="2"/>
  <c r="BT38" i="2"/>
  <c r="BR38" i="2"/>
  <c r="EO39" i="2"/>
  <c r="CJ40" i="2"/>
  <c r="DV40" i="2"/>
  <c r="DV41" i="2"/>
  <c r="CM42" i="2"/>
  <c r="CJ42" i="2"/>
  <c r="AF43" i="2"/>
  <c r="DV44" i="2"/>
  <c r="CJ45" i="2"/>
  <c r="DY45" i="2"/>
  <c r="DZ45" i="2" s="1"/>
  <c r="DW45" i="2"/>
  <c r="DX45" i="2" s="1"/>
  <c r="EC45" i="2" s="1"/>
  <c r="EE45" i="2" s="1"/>
  <c r="BQ49" i="2"/>
  <c r="N50" i="2"/>
  <c r="N51" i="2"/>
  <c r="GB54" i="2"/>
  <c r="GB56" i="2"/>
  <c r="EO60" i="2"/>
  <c r="BR76" i="2"/>
  <c r="BT77" i="2"/>
  <c r="BR77" i="2"/>
  <c r="CK86" i="2"/>
  <c r="CB46" i="5"/>
  <c r="CD46" i="5" s="1"/>
  <c r="CB34" i="5"/>
  <c r="CD34" i="5" s="1"/>
  <c r="CB65" i="5"/>
  <c r="CD65" i="5" s="1"/>
  <c r="CB27" i="5"/>
  <c r="CD27" i="5" s="1"/>
  <c r="CB24" i="5"/>
  <c r="CD24" i="5" s="1"/>
  <c r="CB10" i="5"/>
  <c r="CD10" i="5" s="1"/>
  <c r="CB9" i="5"/>
  <c r="CD9" i="5" s="1"/>
  <c r="CB22" i="5"/>
  <c r="CD22" i="5" s="1"/>
  <c r="CB8" i="5"/>
  <c r="CD8" i="5" s="1"/>
  <c r="CB6" i="5"/>
  <c r="CD6" i="5" s="1"/>
  <c r="CB12" i="5"/>
  <c r="CD12" i="5" s="1"/>
  <c r="CB7" i="5"/>
  <c r="CD7" i="5" s="1"/>
  <c r="R66" i="5"/>
  <c r="R95" i="5"/>
  <c r="R43" i="5"/>
  <c r="R6" i="5"/>
  <c r="R15" i="5"/>
  <c r="R8" i="5"/>
  <c r="R13" i="5"/>
  <c r="GU17" i="2"/>
  <c r="DX34" i="2"/>
  <c r="EC34" i="2" s="1"/>
  <c r="EE34" i="2" s="1"/>
  <c r="BQ57" i="2"/>
  <c r="BS57" i="2" s="1"/>
  <c r="BX57" i="2" s="1"/>
  <c r="BZ57" i="2" s="1"/>
  <c r="FK12" i="2"/>
  <c r="BQ13" i="2"/>
  <c r="BS13" i="2" s="1"/>
  <c r="BX13" i="2" s="1"/>
  <c r="BZ13" i="2" s="1"/>
  <c r="DX17" i="2"/>
  <c r="EC17" i="2" s="1"/>
  <c r="EE17" i="2" s="1"/>
  <c r="AE19" i="2"/>
  <c r="GU31" i="2"/>
  <c r="AH40" i="2"/>
  <c r="BR43" i="2"/>
  <c r="BR55" i="2"/>
  <c r="GG19" i="5"/>
  <c r="GI19" i="5"/>
  <c r="CM7" i="2"/>
  <c r="DW7" i="2"/>
  <c r="DX7" i="2" s="1"/>
  <c r="EC7" i="2" s="1"/>
  <c r="EE7" i="2" s="1"/>
  <c r="DD8" i="2"/>
  <c r="EO8" i="2"/>
  <c r="AE9" i="2"/>
  <c r="DW9" i="2"/>
  <c r="DX9" i="2" s="1"/>
  <c r="EC9" i="2" s="1"/>
  <c r="EE9" i="2" s="1"/>
  <c r="CM10" i="2"/>
  <c r="FI10" i="2"/>
  <c r="DY11" i="2"/>
  <c r="DZ11" i="2" s="1"/>
  <c r="FK11" i="2"/>
  <c r="GU11" i="2"/>
  <c r="DD12" i="2"/>
  <c r="DE12" i="2" s="1"/>
  <c r="DJ12" i="2" s="1"/>
  <c r="DL12" i="2" s="1"/>
  <c r="EO12" i="2"/>
  <c r="GD12" i="2"/>
  <c r="AY13" i="2"/>
  <c r="CJ13" i="2"/>
  <c r="GU13" i="2"/>
  <c r="GB14" i="2"/>
  <c r="EO16" i="2"/>
  <c r="HN16" i="2"/>
  <c r="AH17" i="2"/>
  <c r="BR17" i="2"/>
  <c r="GA17" i="2"/>
  <c r="HP17" i="2"/>
  <c r="AH18" i="2"/>
  <c r="DC18" i="2"/>
  <c r="BR21" i="2"/>
  <c r="GD22" i="2"/>
  <c r="ER23" i="2"/>
  <c r="CM24" i="2"/>
  <c r="CN24" i="2" s="1"/>
  <c r="DY24" i="2"/>
  <c r="BA25" i="2"/>
  <c r="CK25" i="2"/>
  <c r="DV25" i="2"/>
  <c r="GU25" i="2"/>
  <c r="CM26" i="2"/>
  <c r="CN26" i="2" s="1"/>
  <c r="FI26" i="2"/>
  <c r="DV27" i="2"/>
  <c r="AY28" i="2"/>
  <c r="BR30" i="2"/>
  <c r="DD30" i="2"/>
  <c r="ER30" i="2"/>
  <c r="BA31" i="2"/>
  <c r="BB31" i="2" s="1"/>
  <c r="CK31" i="2"/>
  <c r="DV31" i="2"/>
  <c r="CJ32" i="2"/>
  <c r="DY32" i="2"/>
  <c r="DZ32" i="2" s="1"/>
  <c r="AF33" i="2"/>
  <c r="DV36" i="2"/>
  <c r="DV37" i="2"/>
  <c r="BQ39" i="2"/>
  <c r="BS39" i="2" s="1"/>
  <c r="BX39" i="2" s="1"/>
  <c r="BZ39" i="2" s="1"/>
  <c r="CK41" i="2"/>
  <c r="CK42" i="2"/>
  <c r="FK48" i="2"/>
  <c r="DF49" i="2"/>
  <c r="N53" i="2"/>
  <c r="N54" i="2"/>
  <c r="EO54" i="2"/>
  <c r="BT59" i="2"/>
  <c r="BR85" i="2"/>
  <c r="BR88" i="2"/>
  <c r="CM117" i="2"/>
  <c r="BT119" i="2"/>
  <c r="W27" i="5"/>
  <c r="Y27" i="5" s="1"/>
  <c r="W20" i="5"/>
  <c r="Y20" i="5" s="1"/>
  <c r="W16" i="5"/>
  <c r="Y16" i="5" s="1"/>
  <c r="W12" i="5"/>
  <c r="Y12" i="5" s="1"/>
  <c r="W9" i="5"/>
  <c r="Y9" i="5" s="1"/>
  <c r="W8" i="5"/>
  <c r="Y8" i="5" s="1"/>
  <c r="W14" i="5"/>
  <c r="Y14" i="5" s="1"/>
  <c r="W7" i="5"/>
  <c r="Y7" i="5" s="1"/>
  <c r="W6" i="5"/>
  <c r="Y6" i="5" s="1"/>
  <c r="CL12" i="2"/>
  <c r="CQ12" i="2" s="1"/>
  <c r="CS12" i="2" s="1"/>
  <c r="BT92" i="2"/>
  <c r="BR92" i="2"/>
  <c r="DY15" i="2"/>
  <c r="DZ15" i="2" s="1"/>
  <c r="FI16" i="2"/>
  <c r="BR25" i="2"/>
  <c r="DG31" i="2"/>
  <c r="BR37" i="2"/>
  <c r="BQ40" i="2"/>
  <c r="BT47" i="2"/>
  <c r="BU47" i="2" s="1"/>
  <c r="BR47" i="2"/>
  <c r="ER59" i="2"/>
  <c r="I6" i="1"/>
  <c r="J6" i="1" s="1"/>
  <c r="DC33" i="2"/>
  <c r="DE33" i="2" s="1"/>
  <c r="DJ33" i="2" s="1"/>
  <c r="DL33" i="2" s="1"/>
  <c r="DC80" i="2"/>
  <c r="GU10" i="2"/>
  <c r="H13" i="1"/>
  <c r="HN8" i="2"/>
  <c r="BR9" i="2"/>
  <c r="AE11" i="2"/>
  <c r="CM11" i="2"/>
  <c r="AY12" i="2"/>
  <c r="AF13" i="2"/>
  <c r="CK13" i="2"/>
  <c r="DZ13" i="2"/>
  <c r="CJ14" i="2"/>
  <c r="CL14" i="2" s="1"/>
  <c r="CQ14" i="2" s="1"/>
  <c r="CS14" i="2" s="1"/>
  <c r="BR15" i="2"/>
  <c r="EO15" i="2"/>
  <c r="EO17" i="2"/>
  <c r="GB17" i="2"/>
  <c r="CK19" i="2"/>
  <c r="CL19" i="2" s="1"/>
  <c r="CQ19" i="2" s="1"/>
  <c r="CS19" i="2" s="1"/>
  <c r="P20" i="2"/>
  <c r="M23" i="2"/>
  <c r="O23" i="2" s="1"/>
  <c r="S23" i="2" s="1"/>
  <c r="U23" i="2" s="1"/>
  <c r="CK24" i="2"/>
  <c r="N25" i="2"/>
  <c r="DW25" i="2"/>
  <c r="FI25" i="2"/>
  <c r="DZ26" i="2"/>
  <c r="AE27" i="2"/>
  <c r="BQ27" i="2"/>
  <c r="BS27" i="2" s="1"/>
  <c r="BX27" i="2" s="1"/>
  <c r="BZ27" i="2" s="1"/>
  <c r="GU30" i="2"/>
  <c r="N31" i="2"/>
  <c r="DZ31" i="2"/>
  <c r="CK32" i="2"/>
  <c r="DV33" i="2"/>
  <c r="DD34" i="2"/>
  <c r="DV35" i="2"/>
  <c r="AX36" i="2"/>
  <c r="CK36" i="2"/>
  <c r="CJ38" i="2"/>
  <c r="DV38" i="2"/>
  <c r="GB40" i="2"/>
  <c r="EO43" i="2"/>
  <c r="DY48" i="2"/>
  <c r="DW48" i="2"/>
  <c r="BR49" i="2"/>
  <c r="N52" i="2"/>
  <c r="EO55" i="2"/>
  <c r="N57" i="2"/>
  <c r="DZ62" i="2"/>
  <c r="EO64" i="2"/>
  <c r="HN69" i="2"/>
  <c r="DZ74" i="2"/>
  <c r="CM115" i="2"/>
  <c r="CN115" i="2" s="1"/>
  <c r="CK115" i="2"/>
  <c r="GU14" i="2"/>
  <c r="AE25" i="2"/>
  <c r="O27" i="2"/>
  <c r="S27" i="2" s="1"/>
  <c r="U27" i="2" s="1"/>
  <c r="DY30" i="2"/>
  <c r="DW30" i="2"/>
  <c r="DX30" i="2" s="1"/>
  <c r="EC30" i="2" s="1"/>
  <c r="EE30" i="2" s="1"/>
  <c r="BT40" i="2"/>
  <c r="BR40" i="2"/>
  <c r="DE11" i="2"/>
  <c r="DJ11" i="2" s="1"/>
  <c r="DL11" i="2" s="1"/>
  <c r="GD13" i="2"/>
  <c r="DW51" i="2"/>
  <c r="BR56" i="2"/>
  <c r="CM9" i="2"/>
  <c r="CN9" i="2" s="1"/>
  <c r="CJ77" i="2"/>
  <c r="CJ115" i="2"/>
  <c r="CK104" i="2"/>
  <c r="CK103" i="2"/>
  <c r="CK67" i="2"/>
  <c r="CK65" i="2"/>
  <c r="CK59" i="2"/>
  <c r="AH7" i="2"/>
  <c r="DZ10" i="2"/>
  <c r="N19" i="1"/>
  <c r="H19" i="1" s="1"/>
  <c r="EP24" i="2"/>
  <c r="EQ24" i="2" s="1"/>
  <c r="EV24" i="2" s="1"/>
  <c r="EX24" i="2" s="1"/>
  <c r="ER15" i="2"/>
  <c r="P17" i="2"/>
  <c r="ER17" i="2"/>
  <c r="CJ18" i="2"/>
  <c r="AX20" i="2"/>
  <c r="AZ20" i="2" s="1"/>
  <c r="BE20" i="2" s="1"/>
  <c r="BG20" i="2" s="1"/>
  <c r="CJ21" i="2"/>
  <c r="CL21" i="2" s="1"/>
  <c r="CQ21" i="2" s="1"/>
  <c r="CS21" i="2" s="1"/>
  <c r="CJ22" i="2"/>
  <c r="CL22" i="2" s="1"/>
  <c r="CQ22" i="2" s="1"/>
  <c r="CS22" i="2" s="1"/>
  <c r="DY22" i="2"/>
  <c r="DZ22" i="2" s="1"/>
  <c r="DW22" i="2"/>
  <c r="DX22" i="2" s="1"/>
  <c r="EC22" i="2" s="1"/>
  <c r="EE22" i="2" s="1"/>
  <c r="FK22" i="2"/>
  <c r="AX23" i="2"/>
  <c r="CK23" i="2"/>
  <c r="DW24" i="2"/>
  <c r="DX24" i="2" s="1"/>
  <c r="EC24" i="2" s="1"/>
  <c r="EE24" i="2" s="1"/>
  <c r="GU24" i="2"/>
  <c r="HP26" i="2"/>
  <c r="AH27" i="2"/>
  <c r="BR27" i="2"/>
  <c r="DV29" i="2"/>
  <c r="GU29" i="2"/>
  <c r="GB31" i="2"/>
  <c r="DZ33" i="2"/>
  <c r="AE34" i="2"/>
  <c r="N35" i="2"/>
  <c r="CM36" i="2"/>
  <c r="CN36" i="2" s="1"/>
  <c r="EO37" i="2"/>
  <c r="CK38" i="2"/>
  <c r="DY38" i="2"/>
  <c r="DW38" i="2"/>
  <c r="DX38" i="2" s="1"/>
  <c r="EC38" i="2" s="1"/>
  <c r="EE38" i="2" s="1"/>
  <c r="AF39" i="2"/>
  <c r="BR39" i="2"/>
  <c r="DG40" i="2"/>
  <c r="DG41" i="2"/>
  <c r="N44" i="2"/>
  <c r="EO46" i="2"/>
  <c r="DV48" i="2"/>
  <c r="DV49" i="2"/>
  <c r="BT51" i="2"/>
  <c r="DV53" i="2"/>
  <c r="BQ60" i="2"/>
  <c r="DV63" i="2"/>
  <c r="DX63" i="2" s="1"/>
  <c r="EC63" i="2" s="1"/>
  <c r="EE63" i="2" s="1"/>
  <c r="DD67" i="2"/>
  <c r="CN73" i="2"/>
  <c r="BR99" i="2"/>
  <c r="GU16" i="2"/>
  <c r="DY17" i="2"/>
  <c r="M18" i="2"/>
  <c r="O18" i="2" s="1"/>
  <c r="S18" i="2" s="1"/>
  <c r="U18" i="2" s="1"/>
  <c r="EO18" i="2"/>
  <c r="EQ18" i="2" s="1"/>
  <c r="EV18" i="2" s="1"/>
  <c r="EX18" i="2" s="1"/>
  <c r="GB18" i="2"/>
  <c r="P19" i="2"/>
  <c r="DD19" i="2"/>
  <c r="DE19" i="2" s="1"/>
  <c r="DJ19" i="2" s="1"/>
  <c r="DL19" i="2" s="1"/>
  <c r="EO19" i="2"/>
  <c r="GD19" i="2"/>
  <c r="AH20" i="2"/>
  <c r="CK20" i="2"/>
  <c r="CL20" i="2" s="1"/>
  <c r="CQ20" i="2" s="1"/>
  <c r="CS20" i="2" s="1"/>
  <c r="M21" i="2"/>
  <c r="O21" i="2" s="1"/>
  <c r="S21" i="2" s="1"/>
  <c r="U21" i="2" s="1"/>
  <c r="BT21" i="2"/>
  <c r="AE22" i="2"/>
  <c r="AG22" i="2" s="1"/>
  <c r="AL22" i="2" s="1"/>
  <c r="AN22" i="2" s="1"/>
  <c r="CJ23" i="2"/>
  <c r="AH24" i="2"/>
  <c r="GD24" i="2"/>
  <c r="EO25" i="2"/>
  <c r="GA25" i="2"/>
  <c r="HP25" i="2"/>
  <c r="AH26" i="2"/>
  <c r="GA26" i="2"/>
  <c r="EO27" i="2"/>
  <c r="GD27" i="2"/>
  <c r="AE28" i="2"/>
  <c r="CK28" i="2"/>
  <c r="CL28" i="2" s="1"/>
  <c r="CQ28" i="2" s="1"/>
  <c r="CS28" i="2" s="1"/>
  <c r="CJ29" i="2"/>
  <c r="BT31" i="2"/>
  <c r="BU31" i="2" s="1"/>
  <c r="GD31" i="2"/>
  <c r="DW34" i="2"/>
  <c r="GU34" i="2"/>
  <c r="CK35" i="2"/>
  <c r="DY35" i="2"/>
  <c r="DZ35" i="2" s="1"/>
  <c r="CJ36" i="2"/>
  <c r="DY37" i="2"/>
  <c r="DZ37" i="2" s="1"/>
  <c r="FK37" i="2"/>
  <c r="FL37" i="2" s="1"/>
  <c r="GU37" i="2"/>
  <c r="EO38" i="2"/>
  <c r="AH39" i="2"/>
  <c r="FI41" i="2"/>
  <c r="DY44" i="2"/>
  <c r="CJ48" i="2"/>
  <c r="DY50" i="2"/>
  <c r="DY51" i="2"/>
  <c r="DZ51" i="2" s="1"/>
  <c r="CJ58" i="2"/>
  <c r="GT58" i="2"/>
  <c r="EO61" i="2"/>
  <c r="HP62" i="2"/>
  <c r="BT65" i="2"/>
  <c r="BT71" i="2"/>
  <c r="N77" i="2"/>
  <c r="BQ77" i="2"/>
  <c r="BS77" i="2" s="1"/>
  <c r="BX77" i="2" s="1"/>
  <c r="BZ77" i="2" s="1"/>
  <c r="DD78" i="2"/>
  <c r="BA79" i="2"/>
  <c r="DV81" i="2"/>
  <c r="BA87" i="2"/>
  <c r="GT94" i="2"/>
  <c r="GW94" i="2"/>
  <c r="BT101" i="2"/>
  <c r="IM33" i="5"/>
  <c r="IO33" i="5" s="1"/>
  <c r="IM36" i="5"/>
  <c r="IO36" i="5" s="1"/>
  <c r="IM18" i="5"/>
  <c r="IO18" i="5" s="1"/>
  <c r="IM14" i="5"/>
  <c r="IO14" i="5" s="1"/>
  <c r="IM12" i="5"/>
  <c r="IO12" i="5" s="1"/>
  <c r="IM8" i="5"/>
  <c r="IO8" i="5" s="1"/>
  <c r="IM27" i="5"/>
  <c r="IO27" i="5" s="1"/>
  <c r="KN9" i="5"/>
  <c r="EO34" i="2"/>
  <c r="BT35" i="2"/>
  <c r="EO35" i="2"/>
  <c r="BT37" i="2"/>
  <c r="GU38" i="2"/>
  <c r="BA39" i="2"/>
  <c r="EO40" i="2"/>
  <c r="GB46" i="2"/>
  <c r="EO47" i="2"/>
  <c r="EO50" i="2"/>
  <c r="AE51" i="2"/>
  <c r="DY53" i="2"/>
  <c r="EO57" i="2"/>
  <c r="AH59" i="2"/>
  <c r="AH60" i="2"/>
  <c r="CM65" i="2"/>
  <c r="AH66" i="2"/>
  <c r="HN68" i="2"/>
  <c r="CM71" i="2"/>
  <c r="CN71" i="2" s="1"/>
  <c r="DC73" i="2"/>
  <c r="AF84" i="2"/>
  <c r="GD90" i="2"/>
  <c r="HP91" i="2"/>
  <c r="CJ92" i="2"/>
  <c r="EO41" i="2"/>
  <c r="EO44" i="2"/>
  <c r="AE45" i="2"/>
  <c r="DD50" i="2"/>
  <c r="DD51" i="2"/>
  <c r="EO51" i="2"/>
  <c r="CJ56" i="2"/>
  <c r="GT62" i="2"/>
  <c r="N63" i="2"/>
  <c r="N72" i="2"/>
  <c r="GT72" i="2"/>
  <c r="CK77" i="2"/>
  <c r="CJ95" i="2"/>
  <c r="CL95" i="2" s="1"/>
  <c r="CQ95" i="2" s="1"/>
  <c r="CS95" i="2" s="1"/>
  <c r="BT100" i="2"/>
  <c r="BR100" i="2"/>
  <c r="BG15" i="5"/>
  <c r="BQ32" i="2"/>
  <c r="BS32" i="2" s="1"/>
  <c r="BX32" i="2" s="1"/>
  <c r="BZ32" i="2" s="1"/>
  <c r="DD32" i="2"/>
  <c r="EO32" i="2"/>
  <c r="EQ32" i="2" s="1"/>
  <c r="EV32" i="2" s="1"/>
  <c r="EX32" i="2" s="1"/>
  <c r="GB32" i="2"/>
  <c r="EO36" i="2"/>
  <c r="AH37" i="2"/>
  <c r="GD37" i="2"/>
  <c r="CK39" i="2"/>
  <c r="DY39" i="2"/>
  <c r="DZ39" i="2" s="1"/>
  <c r="DD41" i="2"/>
  <c r="BR48" i="2"/>
  <c r="DD48" i="2"/>
  <c r="DF50" i="2"/>
  <c r="DF51" i="2"/>
  <c r="DW53" i="2"/>
  <c r="DX53" i="2" s="1"/>
  <c r="EC53" i="2" s="1"/>
  <c r="EE53" i="2" s="1"/>
  <c r="BA54" i="2"/>
  <c r="BR58" i="2"/>
  <c r="DF58" i="2"/>
  <c r="ER58" i="2"/>
  <c r="GD58" i="2"/>
  <c r="CK61" i="2"/>
  <c r="DV61" i="2"/>
  <c r="GW61" i="2"/>
  <c r="N71" i="2"/>
  <c r="CK78" i="2"/>
  <c r="CM95" i="2"/>
  <c r="CK95" i="2"/>
  <c r="CJ97" i="2"/>
  <c r="EW12" i="5"/>
  <c r="EU12" i="5"/>
  <c r="CP14" i="5"/>
  <c r="CQ14" i="5" s="1"/>
  <c r="CV14" i="5" s="1"/>
  <c r="CX14" i="5" s="1"/>
  <c r="CR14" i="5"/>
  <c r="M35" i="2"/>
  <c r="O35" i="2" s="1"/>
  <c r="S35" i="2" s="1"/>
  <c r="U35" i="2" s="1"/>
  <c r="EO42" i="2"/>
  <c r="CK43" i="2"/>
  <c r="DZ43" i="2"/>
  <c r="DD45" i="2"/>
  <c r="DZ46" i="2"/>
  <c r="CJ47" i="2"/>
  <c r="EO48" i="2"/>
  <c r="EQ48" i="2" s="1"/>
  <c r="EV48" i="2" s="1"/>
  <c r="EX48" i="2" s="1"/>
  <c r="EO52" i="2"/>
  <c r="AE53" i="2"/>
  <c r="DW56" i="2"/>
  <c r="CJ57" i="2"/>
  <c r="DV59" i="2"/>
  <c r="GT60" i="2"/>
  <c r="GW62" i="2"/>
  <c r="N69" i="2"/>
  <c r="DV72" i="2"/>
  <c r="DV73" i="2"/>
  <c r="BA78" i="2"/>
  <c r="CM79" i="2"/>
  <c r="CK79" i="2"/>
  <c r="GT80" i="2"/>
  <c r="BQ83" i="2"/>
  <c r="CK85" i="2"/>
  <c r="BT86" i="2"/>
  <c r="BR86" i="2"/>
  <c r="BR89" i="2"/>
  <c r="BT89" i="2"/>
  <c r="DH37" i="5"/>
  <c r="DK6" i="5"/>
  <c r="DL6" i="5" s="1"/>
  <c r="R11" i="5"/>
  <c r="EX11" i="5"/>
  <c r="HN31" i="2"/>
  <c r="AF32" i="2"/>
  <c r="CK33" i="2"/>
  <c r="FK33" i="2"/>
  <c r="GU33" i="2"/>
  <c r="CK34" i="2"/>
  <c r="CL34" i="2" s="1"/>
  <c r="CQ34" i="2" s="1"/>
  <c r="CS34" i="2" s="1"/>
  <c r="FK34" i="2"/>
  <c r="CJ35" i="2"/>
  <c r="CL35" i="2" s="1"/>
  <c r="CQ35" i="2" s="1"/>
  <c r="CS35" i="2" s="1"/>
  <c r="FI35" i="2"/>
  <c r="M37" i="2"/>
  <c r="O37" i="2" s="1"/>
  <c r="S37" i="2" s="1"/>
  <c r="U37" i="2" s="1"/>
  <c r="DW39" i="2"/>
  <c r="FK40" i="2"/>
  <c r="GB42" i="2"/>
  <c r="AE43" i="2"/>
  <c r="AG43" i="2" s="1"/>
  <c r="AL43" i="2" s="1"/>
  <c r="AN43" i="2" s="1"/>
  <c r="DF45" i="2"/>
  <c r="EO45" i="2"/>
  <c r="DY47" i="2"/>
  <c r="GB48" i="2"/>
  <c r="AE49" i="2"/>
  <c r="CJ50" i="2"/>
  <c r="DV51" i="2"/>
  <c r="BR53" i="2"/>
  <c r="EO53" i="2"/>
  <c r="GU64" i="2"/>
  <c r="GV64" i="2" s="1"/>
  <c r="GZ64" i="2" s="1"/>
  <c r="HB64" i="2" s="1"/>
  <c r="EO66" i="2"/>
  <c r="EQ66" i="2" s="1"/>
  <c r="EV66" i="2" s="1"/>
  <c r="EX66" i="2" s="1"/>
  <c r="N78" i="2"/>
  <c r="DV80" i="2"/>
  <c r="GT82" i="2"/>
  <c r="BA85" i="2"/>
  <c r="N92" i="2"/>
  <c r="O92" i="2" s="1"/>
  <c r="S92" i="2" s="1"/>
  <c r="U92" i="2" s="1"/>
  <c r="BR111" i="2"/>
  <c r="S11" i="5"/>
  <c r="DD53" i="2"/>
  <c r="DY54" i="2"/>
  <c r="DZ54" i="2" s="1"/>
  <c r="CJ55" i="2"/>
  <c r="EO56" i="2"/>
  <c r="DY57" i="2"/>
  <c r="ER60" i="2"/>
  <c r="EO63" i="2"/>
  <c r="GW65" i="2"/>
  <c r="GT66" i="2"/>
  <c r="DV67" i="2"/>
  <c r="DF70" i="2"/>
  <c r="GT73" i="2"/>
  <c r="GW74" i="2"/>
  <c r="CM77" i="2"/>
  <c r="DV77" i="2"/>
  <c r="GT77" i="2"/>
  <c r="AH84" i="2"/>
  <c r="AI84" i="2" s="1"/>
  <c r="DF85" i="2"/>
  <c r="BT88" i="2"/>
  <c r="GW89" i="2"/>
  <c r="N93" i="2"/>
  <c r="BA93" i="2"/>
  <c r="GD95" i="2"/>
  <c r="BD48" i="5"/>
  <c r="BD40" i="5"/>
  <c r="BD12" i="5"/>
  <c r="BF6" i="5"/>
  <c r="LC24" i="5"/>
  <c r="LC11" i="5"/>
  <c r="LE11" i="5" s="1"/>
  <c r="LC15" i="5"/>
  <c r="LC6" i="5"/>
  <c r="S9" i="5"/>
  <c r="T9" i="5" s="1"/>
  <c r="IH21" i="5"/>
  <c r="IJ21" i="5" s="1"/>
  <c r="IN21" i="5" s="1"/>
  <c r="IP21" i="5" s="1"/>
  <c r="HA28" i="5"/>
  <c r="GY28" i="5"/>
  <c r="BQ64" i="2"/>
  <c r="DF64" i="2"/>
  <c r="HP64" i="2"/>
  <c r="DF68" i="2"/>
  <c r="DF69" i="2"/>
  <c r="DG69" i="2" s="1"/>
  <c r="GB72" i="2"/>
  <c r="HP73" i="2"/>
  <c r="CJ82" i="2"/>
  <c r="DV82" i="2"/>
  <c r="DY84" i="2"/>
  <c r="GD88" i="2"/>
  <c r="N97" i="2"/>
  <c r="BA97" i="2"/>
  <c r="BR98" i="2"/>
  <c r="GD98" i="2"/>
  <c r="GW102" i="2"/>
  <c r="BT104" i="2"/>
  <c r="FO7" i="5"/>
  <c r="JD14" i="5"/>
  <c r="LC20" i="5"/>
  <c r="IH26" i="5"/>
  <c r="HN93" i="2"/>
  <c r="CU43" i="5"/>
  <c r="CW43" i="5" s="1"/>
  <c r="CU34" i="5"/>
  <c r="CW34" i="5" s="1"/>
  <c r="CU47" i="5"/>
  <c r="CW47" i="5" s="1"/>
  <c r="CU8" i="5"/>
  <c r="CW8" i="5" s="1"/>
  <c r="CU13" i="5"/>
  <c r="CW13" i="5" s="1"/>
  <c r="CU9" i="5"/>
  <c r="CW9" i="5" s="1"/>
  <c r="HC52" i="5"/>
  <c r="HE52" i="5" s="1"/>
  <c r="HC43" i="5"/>
  <c r="HE43" i="5" s="1"/>
  <c r="HC36" i="5"/>
  <c r="HE36" i="5" s="1"/>
  <c r="HC44" i="5"/>
  <c r="HE44" i="5" s="1"/>
  <c r="HC39" i="5"/>
  <c r="HE39" i="5" s="1"/>
  <c r="HC23" i="5"/>
  <c r="HE23" i="5" s="1"/>
  <c r="HC11" i="5"/>
  <c r="HE11" i="5" s="1"/>
  <c r="HC19" i="5"/>
  <c r="HE19" i="5" s="1"/>
  <c r="HC9" i="5"/>
  <c r="HE9" i="5" s="1"/>
  <c r="HC7" i="5"/>
  <c r="HE7" i="5" s="1"/>
  <c r="JT27" i="5"/>
  <c r="JT22" i="5"/>
  <c r="JT14" i="5"/>
  <c r="JT12" i="5"/>
  <c r="JT6" i="5"/>
  <c r="JT7" i="5"/>
  <c r="IJ15" i="5"/>
  <c r="IN15" i="5" s="1"/>
  <c r="IP15" i="5" s="1"/>
  <c r="U18" i="5"/>
  <c r="BG19" i="5"/>
  <c r="CP20" i="5"/>
  <c r="CR20" i="5"/>
  <c r="BQ66" i="2"/>
  <c r="DF66" i="2"/>
  <c r="ER66" i="2"/>
  <c r="ES66" i="2" s="1"/>
  <c r="DV74" i="2"/>
  <c r="GU75" i="2"/>
  <c r="HN77" i="2"/>
  <c r="N82" i="2"/>
  <c r="GW82" i="2"/>
  <c r="N83" i="2"/>
  <c r="HP93" i="2"/>
  <c r="AH94" i="2"/>
  <c r="GW98" i="2"/>
  <c r="BT115" i="2"/>
  <c r="BR115" i="2"/>
  <c r="LH20" i="5"/>
  <c r="LJ20" i="5" s="1"/>
  <c r="LH18" i="5"/>
  <c r="LJ18" i="5" s="1"/>
  <c r="LH10" i="5"/>
  <c r="LJ10" i="5" s="1"/>
  <c r="LH19" i="5"/>
  <c r="LJ19" i="5" s="1"/>
  <c r="LH14" i="5"/>
  <c r="LJ14" i="5" s="1"/>
  <c r="LH8" i="5"/>
  <c r="LJ8" i="5" s="1"/>
  <c r="LH12" i="5"/>
  <c r="LJ12" i="5" s="1"/>
  <c r="LH6" i="5"/>
  <c r="LJ6" i="5" s="1"/>
  <c r="ED6" i="5"/>
  <c r="EB6" i="5"/>
  <c r="IH19" i="5"/>
  <c r="IJ19" i="5" s="1"/>
  <c r="IN19" i="5" s="1"/>
  <c r="IP19" i="5" s="1"/>
  <c r="IH32" i="5"/>
  <c r="IH70" i="5"/>
  <c r="IJ70" i="5" s="1"/>
  <c r="IN70" i="5" s="1"/>
  <c r="IP70" i="5" s="1"/>
  <c r="IH52" i="5"/>
  <c r="IH34" i="5"/>
  <c r="IH17" i="5"/>
  <c r="IH24" i="5"/>
  <c r="IH29" i="5"/>
  <c r="ET8" i="5"/>
  <c r="BG11" i="5"/>
  <c r="DH11" i="5"/>
  <c r="DJ11" i="5" s="1"/>
  <c r="DO11" i="5" s="1"/>
  <c r="DQ11" i="5" s="1"/>
  <c r="DK11" i="5"/>
  <c r="DL11" i="5" s="1"/>
  <c r="IH11" i="5"/>
  <c r="IH15" i="5"/>
  <c r="GW63" i="2"/>
  <c r="GT64" i="2"/>
  <c r="DY68" i="2"/>
  <c r="DY69" i="2"/>
  <c r="N70" i="2"/>
  <c r="DY76" i="2"/>
  <c r="N81" i="2"/>
  <c r="GT81" i="2"/>
  <c r="DC83" i="2"/>
  <c r="N89" i="2"/>
  <c r="BA91" i="2"/>
  <c r="BR94" i="2"/>
  <c r="BR97" i="2"/>
  <c r="CM104" i="2"/>
  <c r="BQ113" i="2"/>
  <c r="DN46" i="5"/>
  <c r="DP46" i="5" s="1"/>
  <c r="DN42" i="5"/>
  <c r="DP42" i="5" s="1"/>
  <c r="DN20" i="5"/>
  <c r="DP20" i="5" s="1"/>
  <c r="DN26" i="5"/>
  <c r="DP26" i="5" s="1"/>
  <c r="DN35" i="5"/>
  <c r="DP35" i="5" s="1"/>
  <c r="DN14" i="5"/>
  <c r="DP14" i="5" s="1"/>
  <c r="DN10" i="5"/>
  <c r="DP10" i="5" s="1"/>
  <c r="DN21" i="5"/>
  <c r="DP21" i="5" s="1"/>
  <c r="DN30" i="5"/>
  <c r="DP30" i="5" s="1"/>
  <c r="DN8" i="5"/>
  <c r="DP8" i="5" s="1"/>
  <c r="DN16" i="5"/>
  <c r="DP16" i="5" s="1"/>
  <c r="AK21" i="5"/>
  <c r="AK16" i="5"/>
  <c r="AK12" i="5"/>
  <c r="ET32" i="5"/>
  <c r="ET42" i="5"/>
  <c r="ET37" i="5"/>
  <c r="ET35" i="5"/>
  <c r="ET20" i="5"/>
  <c r="EW6" i="5"/>
  <c r="ET6" i="5"/>
  <c r="GG25" i="5"/>
  <c r="GG14" i="5"/>
  <c r="R7" i="5"/>
  <c r="EW8" i="5"/>
  <c r="EU8" i="5"/>
  <c r="JT8" i="5"/>
  <c r="GG10" i="5"/>
  <c r="DV65" i="2"/>
  <c r="DF71" i="2"/>
  <c r="DY72" i="2"/>
  <c r="N73" i="2"/>
  <c r="N74" i="2"/>
  <c r="DF79" i="2"/>
  <c r="BQ88" i="2"/>
  <c r="BS88" i="2" s="1"/>
  <c r="BX88" i="2" s="1"/>
  <c r="BZ88" i="2" s="1"/>
  <c r="BT97" i="2"/>
  <c r="CJ100" i="2"/>
  <c r="GB107" i="2"/>
  <c r="BI26" i="5"/>
  <c r="BK26" i="5" s="1"/>
  <c r="BI11" i="5"/>
  <c r="BK11" i="5" s="1"/>
  <c r="IH6" i="5"/>
  <c r="GG7" i="5"/>
  <c r="IH8" i="5"/>
  <c r="R9" i="5"/>
  <c r="Q10" i="5"/>
  <c r="U10" i="5"/>
  <c r="JB13" i="5"/>
  <c r="DH22" i="5"/>
  <c r="AP73" i="5"/>
  <c r="AR73" i="5" s="1"/>
  <c r="AP29" i="5"/>
  <c r="AR29" i="5" s="1"/>
  <c r="AP20" i="5"/>
  <c r="AR20" i="5" s="1"/>
  <c r="AP25" i="5"/>
  <c r="AR25" i="5" s="1"/>
  <c r="AP24" i="5"/>
  <c r="AR24" i="5" s="1"/>
  <c r="JX11" i="5"/>
  <c r="JZ11" i="5" s="1"/>
  <c r="JX31" i="5"/>
  <c r="JZ31" i="5" s="1"/>
  <c r="LZ19" i="5"/>
  <c r="MB19" i="5" s="1"/>
  <c r="LZ25" i="5"/>
  <c r="MB25" i="5" s="1"/>
  <c r="GF7" i="5"/>
  <c r="GH7" i="5" s="1"/>
  <c r="GL7" i="5" s="1"/>
  <c r="GN7" i="5" s="1"/>
  <c r="EB7" i="5"/>
  <c r="IJ7" i="5"/>
  <c r="IN7" i="5" s="1"/>
  <c r="IP7" i="5" s="1"/>
  <c r="CO9" i="5"/>
  <c r="BD10" i="5"/>
  <c r="BE10" i="5" s="1"/>
  <c r="BJ10" i="5" s="1"/>
  <c r="BL10" i="5" s="1"/>
  <c r="CP10" i="5"/>
  <c r="BC11" i="5"/>
  <c r="BE11" i="5" s="1"/>
  <c r="BJ11" i="5" s="1"/>
  <c r="BL11" i="5" s="1"/>
  <c r="EB11" i="5"/>
  <c r="FP11" i="5"/>
  <c r="ET12" i="5"/>
  <c r="EV12" i="5" s="1"/>
  <c r="FA12" i="5" s="1"/>
  <c r="FC12" i="5" s="1"/>
  <c r="FM13" i="5"/>
  <c r="FO13" i="5" s="1"/>
  <c r="HA13" i="5"/>
  <c r="EW15" i="5"/>
  <c r="EX15" i="5" s="1"/>
  <c r="GG15" i="5"/>
  <c r="DH16" i="5"/>
  <c r="EU16" i="5"/>
  <c r="CO17" i="5"/>
  <c r="JT18" i="5"/>
  <c r="CO20" i="5"/>
  <c r="CQ20" i="5" s="1"/>
  <c r="CV20" i="5" s="1"/>
  <c r="CX20" i="5" s="1"/>
  <c r="HP21" i="5"/>
  <c r="HR21" i="5" s="1"/>
  <c r="HV21" i="5" s="1"/>
  <c r="HX21" i="5" s="1"/>
  <c r="HS21" i="5"/>
  <c r="FM22" i="5"/>
  <c r="LZ22" i="5"/>
  <c r="MB22" i="5" s="1"/>
  <c r="EA23" i="5"/>
  <c r="R24" i="5"/>
  <c r="EX24" i="5"/>
  <c r="ET25" i="5"/>
  <c r="EU29" i="5"/>
  <c r="BV40" i="5"/>
  <c r="BT112" i="2"/>
  <c r="EZ61" i="5"/>
  <c r="FB61" i="5" s="1"/>
  <c r="EZ36" i="5"/>
  <c r="FB36" i="5" s="1"/>
  <c r="EZ33" i="5"/>
  <c r="FB33" i="5" s="1"/>
  <c r="EZ18" i="5"/>
  <c r="FB18" i="5" s="1"/>
  <c r="EZ13" i="5"/>
  <c r="FB13" i="5" s="1"/>
  <c r="EZ11" i="5"/>
  <c r="FB11" i="5" s="1"/>
  <c r="KP19" i="5"/>
  <c r="KR19" i="5" s="1"/>
  <c r="KP25" i="5"/>
  <c r="KR25" i="5" s="1"/>
  <c r="BC36" i="5"/>
  <c r="BC53" i="5"/>
  <c r="BC48" i="5"/>
  <c r="BC28" i="5"/>
  <c r="BC18" i="5"/>
  <c r="BE18" i="5" s="1"/>
  <c r="BJ18" i="5" s="1"/>
  <c r="BL18" i="5" s="1"/>
  <c r="GF6" i="5"/>
  <c r="ET7" i="5"/>
  <c r="GY7" i="5"/>
  <c r="JD7" i="5"/>
  <c r="JV8" i="5"/>
  <c r="EZ9" i="5"/>
  <c r="FB9" i="5" s="1"/>
  <c r="BV10" i="5"/>
  <c r="CR10" i="5"/>
  <c r="HS11" i="5"/>
  <c r="KN11" i="5"/>
  <c r="CR12" i="5"/>
  <c r="AJ13" i="5"/>
  <c r="EZ15" i="5"/>
  <c r="FB15" i="5" s="1"/>
  <c r="R16" i="5"/>
  <c r="HP16" i="5"/>
  <c r="FP17" i="5"/>
  <c r="JT17" i="5"/>
  <c r="LV17" i="5"/>
  <c r="JB20" i="5"/>
  <c r="AP21" i="5"/>
  <c r="AR21" i="5" s="1"/>
  <c r="U22" i="5"/>
  <c r="GY23" i="5"/>
  <c r="EU25" i="5"/>
  <c r="LC25" i="5"/>
  <c r="BC26" i="5"/>
  <c r="EU28" i="5"/>
  <c r="EW28" i="5"/>
  <c r="BC30" i="5"/>
  <c r="BF30" i="5"/>
  <c r="BG30" i="5" s="1"/>
  <c r="DH10" i="5"/>
  <c r="JB10" i="5"/>
  <c r="KL11" i="5"/>
  <c r="DH12" i="5"/>
  <c r="FM12" i="5"/>
  <c r="GY14" i="5"/>
  <c r="EA15" i="5"/>
  <c r="GY15" i="5"/>
  <c r="IH16" i="5"/>
  <c r="BV18" i="5"/>
  <c r="R19" i="5"/>
  <c r="AJ23" i="5"/>
  <c r="BC24" i="5"/>
  <c r="DH27" i="5"/>
  <c r="CP28" i="5"/>
  <c r="GY43" i="5"/>
  <c r="BF70" i="5"/>
  <c r="BD70" i="5"/>
  <c r="S6" i="5"/>
  <c r="CQ44" i="5"/>
  <c r="FM42" i="5"/>
  <c r="FM23" i="5"/>
  <c r="EU7" i="5"/>
  <c r="JA7" i="5"/>
  <c r="LX7" i="5"/>
  <c r="AJ8" i="5"/>
  <c r="CO8" i="5"/>
  <c r="CQ8" i="5" s="1"/>
  <c r="CV8" i="5" s="1"/>
  <c r="CX8" i="5" s="1"/>
  <c r="BW10" i="5"/>
  <c r="EW10" i="5"/>
  <c r="JD10" i="5"/>
  <c r="R12" i="5"/>
  <c r="BC12" i="5"/>
  <c r="IH12" i="5"/>
  <c r="BC14" i="5"/>
  <c r="DH14" i="5"/>
  <c r="FM14" i="5"/>
  <c r="JV14" i="5"/>
  <c r="LX14" i="5"/>
  <c r="BV15" i="5"/>
  <c r="ED15" i="5"/>
  <c r="EB15" i="5"/>
  <c r="EB16" i="5"/>
  <c r="LD16" i="5"/>
  <c r="DI17" i="5"/>
  <c r="FM17" i="5"/>
  <c r="FO17" i="5" s="1"/>
  <c r="R18" i="5"/>
  <c r="GY18" i="5"/>
  <c r="JA18" i="5"/>
  <c r="BF21" i="5"/>
  <c r="BG21" i="5" s="1"/>
  <c r="DL21" i="5"/>
  <c r="Q22" i="5"/>
  <c r="S22" i="5" s="1"/>
  <c r="T22" i="5" s="1"/>
  <c r="ED22" i="5"/>
  <c r="EE22" i="5" s="1"/>
  <c r="BF24" i="5"/>
  <c r="JT26" i="5"/>
  <c r="CR28" i="5"/>
  <c r="IH28" i="5"/>
  <c r="DI29" i="5"/>
  <c r="JT31" i="5"/>
  <c r="BC42" i="5"/>
  <c r="BF44" i="5"/>
  <c r="BC44" i="5"/>
  <c r="CP9" i="5"/>
  <c r="CP30" i="5"/>
  <c r="CP41" i="5"/>
  <c r="FN43" i="5"/>
  <c r="FN56" i="5"/>
  <c r="GI7" i="5"/>
  <c r="GY8" i="5"/>
  <c r="FN9" i="5"/>
  <c r="AK10" i="5"/>
  <c r="DK10" i="5"/>
  <c r="FM10" i="5"/>
  <c r="GY10" i="5"/>
  <c r="JV10" i="5"/>
  <c r="LX10" i="5"/>
  <c r="AP11" i="5"/>
  <c r="AR11" i="5" s="1"/>
  <c r="BD13" i="5"/>
  <c r="LV13" i="5"/>
  <c r="FN15" i="5"/>
  <c r="JD16" i="5"/>
  <c r="LX16" i="5"/>
  <c r="II17" i="5"/>
  <c r="CO18" i="5"/>
  <c r="DH20" i="5"/>
  <c r="DJ20" i="5" s="1"/>
  <c r="DO20" i="5" s="1"/>
  <c r="DQ20" i="5" s="1"/>
  <c r="LX23" i="5"/>
  <c r="BV24" i="5"/>
  <c r="BX24" i="5" s="1"/>
  <c r="CC24" i="5" s="1"/>
  <c r="CE24" i="5" s="1"/>
  <c r="BC25" i="5"/>
  <c r="BC27" i="5"/>
  <c r="AJ12" i="5"/>
  <c r="EB12" i="5"/>
  <c r="KL12" i="5"/>
  <c r="KM12" i="5" s="1"/>
  <c r="KQ12" i="5" s="1"/>
  <c r="KS12" i="5" s="1"/>
  <c r="LZ12" i="5"/>
  <c r="MB12" i="5" s="1"/>
  <c r="BE13" i="5"/>
  <c r="BJ13" i="5" s="1"/>
  <c r="BL13" i="5" s="1"/>
  <c r="IH14" i="5"/>
  <c r="LZ14" i="5"/>
  <c r="MB14" i="5" s="1"/>
  <c r="BC15" i="5"/>
  <c r="JT15" i="5"/>
  <c r="CO16" i="5"/>
  <c r="BW17" i="5"/>
  <c r="AJ18" i="5"/>
  <c r="II21" i="5"/>
  <c r="GY22" i="5"/>
  <c r="HA22" i="5"/>
  <c r="FN23" i="5"/>
  <c r="GY31" i="5"/>
  <c r="EW32" i="5"/>
  <c r="EU32" i="5"/>
  <c r="CO33" i="5"/>
  <c r="IH43" i="5"/>
  <c r="ET46" i="5"/>
  <c r="R48" i="5"/>
  <c r="S48" i="5" s="1"/>
  <c r="BG81" i="5"/>
  <c r="IH82" i="5"/>
  <c r="BR95" i="2"/>
  <c r="BT99" i="2"/>
  <c r="BU99" i="2" s="1"/>
  <c r="N101" i="2"/>
  <c r="BV53" i="5"/>
  <c r="BV36" i="5"/>
  <c r="BV34" i="5"/>
  <c r="BV30" i="5"/>
  <c r="DI33" i="5"/>
  <c r="DI58" i="5"/>
  <c r="DI71" i="5"/>
  <c r="FN6" i="5"/>
  <c r="FO6" i="5" s="1"/>
  <c r="FT6" i="5" s="1"/>
  <c r="FV6" i="5" s="1"/>
  <c r="HP25" i="5"/>
  <c r="FN8" i="5"/>
  <c r="JB8" i="5"/>
  <c r="AP9" i="5"/>
  <c r="AR9" i="5" s="1"/>
  <c r="GG9" i="5"/>
  <c r="JT9" i="5"/>
  <c r="LZ9" i="5"/>
  <c r="MB9" i="5" s="1"/>
  <c r="CO10" i="5"/>
  <c r="CQ10" i="5" s="1"/>
  <c r="CV10" i="5" s="1"/>
  <c r="CX10" i="5" s="1"/>
  <c r="BD11" i="5"/>
  <c r="CO11" i="5"/>
  <c r="ED12" i="5"/>
  <c r="JD12" i="5"/>
  <c r="BF13" i="5"/>
  <c r="R14" i="5"/>
  <c r="JX15" i="5"/>
  <c r="JZ15" i="5" s="1"/>
  <c r="EW16" i="5"/>
  <c r="GY16" i="5"/>
  <c r="BY17" i="5"/>
  <c r="GG17" i="5"/>
  <c r="LF17" i="5"/>
  <c r="LC17" i="5"/>
  <c r="BC19" i="5"/>
  <c r="R21" i="5"/>
  <c r="GY21" i="5"/>
  <c r="JT24" i="5"/>
  <c r="CO26" i="5"/>
  <c r="BV27" i="5"/>
  <c r="ET27" i="5"/>
  <c r="EA28" i="5"/>
  <c r="ET29" i="5"/>
  <c r="R10" i="5"/>
  <c r="IH10" i="5"/>
  <c r="BY11" i="5"/>
  <c r="II11" i="5"/>
  <c r="IJ11" i="5" s="1"/>
  <c r="IN11" i="5" s="1"/>
  <c r="IP11" i="5" s="1"/>
  <c r="GY12" i="5"/>
  <c r="JT13" i="5"/>
  <c r="CO15" i="5"/>
  <c r="KN16" i="5"/>
  <c r="GY17" i="5"/>
  <c r="Q19" i="5"/>
  <c r="BF20" i="5"/>
  <c r="JB22" i="5"/>
  <c r="EA24" i="5"/>
  <c r="CO29" i="5"/>
  <c r="HA31" i="5"/>
  <c r="R33" i="5"/>
  <c r="II36" i="5"/>
  <c r="IJ36" i="5" s="1"/>
  <c r="IN36" i="5" s="1"/>
  <c r="IP36" i="5" s="1"/>
  <c r="BC38" i="5"/>
  <c r="R39" i="5"/>
  <c r="BC40" i="5"/>
  <c r="DI42" i="5"/>
  <c r="DK42" i="5"/>
  <c r="DL42" i="5" s="1"/>
  <c r="HS44" i="5"/>
  <c r="BV50" i="5"/>
  <c r="BV54" i="5"/>
  <c r="BG58" i="5"/>
  <c r="BF92" i="5"/>
  <c r="EA19" i="5"/>
  <c r="LC19" i="5"/>
  <c r="BW20" i="5"/>
  <c r="AM21" i="5"/>
  <c r="R22" i="5"/>
  <c r="GX24" i="5"/>
  <c r="DH25" i="5"/>
  <c r="DJ25" i="5" s="1"/>
  <c r="DO25" i="5" s="1"/>
  <c r="DQ25" i="5" s="1"/>
  <c r="FM25" i="5"/>
  <c r="R26" i="5"/>
  <c r="FN27" i="5"/>
  <c r="U31" i="5"/>
  <c r="CP31" i="5"/>
  <c r="FM32" i="5"/>
  <c r="BC34" i="5"/>
  <c r="BC35" i="5"/>
  <c r="CR37" i="5"/>
  <c r="IH39" i="5"/>
  <c r="BG45" i="5"/>
  <c r="EW46" i="5"/>
  <c r="EU46" i="5"/>
  <c r="EU48" i="5"/>
  <c r="U58" i="5"/>
  <c r="EX61" i="5"/>
  <c r="DH62" i="5"/>
  <c r="AM37" i="5"/>
  <c r="BD44" i="5"/>
  <c r="EB45" i="5"/>
  <c r="ED45" i="5"/>
  <c r="EX47" i="5"/>
  <c r="IH48" i="5"/>
  <c r="IJ48" i="5" s="1"/>
  <c r="IN48" i="5" s="1"/>
  <c r="IP48" i="5" s="1"/>
  <c r="BG49" i="5"/>
  <c r="HP51" i="5"/>
  <c r="EB65" i="5"/>
  <c r="CR91" i="5"/>
  <c r="CR109" i="5"/>
  <c r="IH22" i="5"/>
  <c r="CO23" i="5"/>
  <c r="BV25" i="5"/>
  <c r="CR26" i="5"/>
  <c r="EW26" i="5"/>
  <c r="GY26" i="5"/>
  <c r="BC31" i="5"/>
  <c r="JT34" i="5"/>
  <c r="R36" i="5"/>
  <c r="DI37" i="5"/>
  <c r="R40" i="5"/>
  <c r="GF43" i="5"/>
  <c r="DL46" i="5"/>
  <c r="BV57" i="5"/>
  <c r="BG62" i="5"/>
  <c r="CR18" i="5"/>
  <c r="EU18" i="5"/>
  <c r="IH20" i="5"/>
  <c r="II22" i="5"/>
  <c r="IJ22" i="5" s="1"/>
  <c r="IN22" i="5" s="1"/>
  <c r="IP22" i="5" s="1"/>
  <c r="EU23" i="5"/>
  <c r="FP24" i="5"/>
  <c r="GY27" i="5"/>
  <c r="HA29" i="5"/>
  <c r="JT29" i="5"/>
  <c r="BG32" i="5"/>
  <c r="BY35" i="5"/>
  <c r="BW35" i="5"/>
  <c r="II38" i="5"/>
  <c r="GY39" i="5"/>
  <c r="R53" i="5"/>
  <c r="DL64" i="5"/>
  <c r="GY33" i="5"/>
  <c r="DI38" i="5"/>
  <c r="DK38" i="5"/>
  <c r="CR45" i="5"/>
  <c r="CS45" i="5" s="1"/>
  <c r="CP45" i="5"/>
  <c r="R47" i="5"/>
  <c r="R65" i="5"/>
  <c r="EW25" i="5"/>
  <c r="KN26" i="5"/>
  <c r="JT28" i="5"/>
  <c r="DK29" i="5"/>
  <c r="BV32" i="5"/>
  <c r="BX32" i="5" s="1"/>
  <c r="CC32" i="5" s="1"/>
  <c r="CE32" i="5" s="1"/>
  <c r="GY35" i="5"/>
  <c r="IH36" i="5"/>
  <c r="BC37" i="5"/>
  <c r="CP40" i="5"/>
  <c r="EU43" i="5"/>
  <c r="GI43" i="5"/>
  <c r="BW44" i="5"/>
  <c r="IH46" i="5"/>
  <c r="AM49" i="5"/>
  <c r="IH50" i="5"/>
  <c r="FM57" i="5"/>
  <c r="GY59" i="5"/>
  <c r="FM63" i="5"/>
  <c r="GI64" i="5"/>
  <c r="EW70" i="5"/>
  <c r="ED74" i="5"/>
  <c r="EE74" i="5" s="1"/>
  <c r="IH75" i="5"/>
  <c r="DK76" i="5"/>
  <c r="HS88" i="5"/>
  <c r="CR92" i="5"/>
  <c r="BY95" i="5"/>
  <c r="GI110" i="5"/>
  <c r="ED29" i="5"/>
  <c r="II29" i="5"/>
  <c r="IJ29" i="5" s="1"/>
  <c r="IN29" i="5" s="1"/>
  <c r="IP29" i="5" s="1"/>
  <c r="EA31" i="5"/>
  <c r="CR32" i="5"/>
  <c r="DH33" i="5"/>
  <c r="DK35" i="5"/>
  <c r="EW36" i="5"/>
  <c r="EX36" i="5" s="1"/>
  <c r="GY36" i="5"/>
  <c r="FN38" i="5"/>
  <c r="BD39" i="5"/>
  <c r="EA39" i="5"/>
  <c r="IH40" i="5"/>
  <c r="BF41" i="5"/>
  <c r="BG41" i="5" s="1"/>
  <c r="CP44" i="5"/>
  <c r="CO45" i="5"/>
  <c r="GI45" i="5"/>
  <c r="ED47" i="5"/>
  <c r="HS48" i="5"/>
  <c r="FM54" i="5"/>
  <c r="EW59" i="5"/>
  <c r="BC67" i="5"/>
  <c r="DK67" i="5"/>
  <c r="CR87" i="5"/>
  <c r="HS87" i="5"/>
  <c r="CO90" i="5"/>
  <c r="CR95" i="5"/>
  <c r="AM98" i="5"/>
  <c r="HS101" i="5"/>
  <c r="BF102" i="5"/>
  <c r="BD30" i="5"/>
  <c r="CO32" i="5"/>
  <c r="HA34" i="5"/>
  <c r="BY40" i="5"/>
  <c r="GI44" i="5"/>
  <c r="AK46" i="5"/>
  <c r="BV71" i="5"/>
  <c r="BF72" i="5"/>
  <c r="CR80" i="5"/>
  <c r="BF83" i="5"/>
  <c r="CR84" i="5"/>
  <c r="AM87" i="5"/>
  <c r="AM93" i="5"/>
  <c r="AN93" i="5" s="1"/>
  <c r="CR96" i="5"/>
  <c r="CO39" i="5"/>
  <c r="EU39" i="5"/>
  <c r="BD43" i="5"/>
  <c r="GG44" i="5"/>
  <c r="HQ51" i="5"/>
  <c r="BC52" i="5"/>
  <c r="IH58" i="5"/>
  <c r="DH84" i="5"/>
  <c r="BF104" i="5"/>
  <c r="GY30" i="5"/>
  <c r="FM31" i="5"/>
  <c r="FO31" i="5" s="1"/>
  <c r="DI32" i="5"/>
  <c r="AJ35" i="5"/>
  <c r="GI37" i="5"/>
  <c r="R38" i="5"/>
  <c r="CO38" i="5"/>
  <c r="EW39" i="5"/>
  <c r="BW40" i="5"/>
  <c r="EW40" i="5"/>
  <c r="EX40" i="5" s="1"/>
  <c r="GI41" i="5"/>
  <c r="R42" i="5"/>
  <c r="ED43" i="5"/>
  <c r="HQ45" i="5"/>
  <c r="BY49" i="5"/>
  <c r="HS50" i="5"/>
  <c r="BC51" i="5"/>
  <c r="HA55" i="5"/>
  <c r="GI59" i="5"/>
  <c r="GI66" i="5"/>
  <c r="HA67" i="5"/>
  <c r="BY70" i="5"/>
  <c r="ED72" i="5"/>
  <c r="BF74" i="5"/>
  <c r="DK74" i="5"/>
  <c r="ED79" i="5"/>
  <c r="HS80" i="5"/>
  <c r="HS94" i="5"/>
  <c r="HA95" i="5"/>
  <c r="GI115" i="5"/>
  <c r="GY38" i="5"/>
  <c r="CO41" i="5"/>
  <c r="FM45" i="5"/>
  <c r="IH45" i="5"/>
  <c r="HQ46" i="5"/>
  <c r="IH65" i="5"/>
  <c r="X12" i="1"/>
  <c r="M18" i="1"/>
  <c r="M19" i="1"/>
  <c r="M20" i="1"/>
  <c r="M17" i="1"/>
  <c r="X17" i="1"/>
  <c r="I17" i="1" s="1"/>
  <c r="M5" i="1"/>
  <c r="X5" i="1"/>
  <c r="O8" i="1"/>
  <c r="J9" i="1"/>
  <c r="X19" i="1"/>
  <c r="AE9" i="1"/>
  <c r="N17" i="1"/>
  <c r="X7" i="1"/>
  <c r="X11" i="1"/>
  <c r="X16" i="1"/>
  <c r="X10" i="1"/>
  <c r="N14" i="1"/>
  <c r="H14" i="1" s="1"/>
  <c r="X14" i="1"/>
  <c r="I14" i="1" s="1"/>
  <c r="J13" i="1"/>
  <c r="X18" i="1"/>
  <c r="X20" i="1"/>
  <c r="J8" i="1"/>
  <c r="N10" i="1"/>
  <c r="H10" i="1" s="1"/>
  <c r="BM6" i="8"/>
  <c r="BM29" i="8"/>
  <c r="BM105" i="8"/>
  <c r="BM56" i="8"/>
  <c r="BM97" i="8"/>
  <c r="BM103" i="8"/>
  <c r="BM23" i="8"/>
  <c r="BM83" i="8"/>
  <c r="BM19" i="8"/>
  <c r="BM78" i="8"/>
  <c r="BM14" i="8"/>
  <c r="BM84" i="8"/>
  <c r="BM20" i="8"/>
  <c r="BM66" i="8"/>
  <c r="BM101" i="8"/>
  <c r="BM21" i="8"/>
  <c r="BM89" i="8"/>
  <c r="BM48" i="8"/>
  <c r="BM73" i="8"/>
  <c r="BM87" i="8"/>
  <c r="BM81" i="8"/>
  <c r="BM75" i="8"/>
  <c r="BM11" i="8"/>
  <c r="BM70" i="8"/>
  <c r="BM76" i="8"/>
  <c r="BM12" i="8"/>
  <c r="BM58" i="8"/>
  <c r="BM85" i="8"/>
  <c r="BM93" i="8"/>
  <c r="BM13" i="8"/>
  <c r="BM65" i="8"/>
  <c r="BM104" i="8"/>
  <c r="BM40" i="8"/>
  <c r="BM41" i="8"/>
  <c r="BM71" i="8"/>
  <c r="BM9" i="8"/>
  <c r="BM67" i="8"/>
  <c r="BM62" i="8"/>
  <c r="BM68" i="8"/>
  <c r="BM50" i="8"/>
  <c r="BM57" i="8"/>
  <c r="BM61" i="8"/>
  <c r="BM25" i="8"/>
  <c r="BM80" i="8"/>
  <c r="BM16" i="8"/>
  <c r="BM31" i="8"/>
  <c r="BM79" i="8"/>
  <c r="BM107" i="8"/>
  <c r="BM43" i="8"/>
  <c r="BM102" i="8"/>
  <c r="BM38" i="8"/>
  <c r="BM108" i="8"/>
  <c r="BM44" i="8"/>
  <c r="BM90" i="8"/>
  <c r="BM26" i="8"/>
  <c r="BM45" i="8"/>
  <c r="BM53" i="8"/>
  <c r="BM27" i="8"/>
  <c r="BM22" i="8"/>
  <c r="BM28" i="8"/>
  <c r="BM74" i="8"/>
  <c r="BM77" i="8"/>
  <c r="BM96" i="8"/>
  <c r="BM55" i="8"/>
  <c r="BM64" i="8"/>
  <c r="BM7" i="8"/>
  <c r="BM47" i="8"/>
  <c r="BM91" i="8"/>
  <c r="BM86" i="8"/>
  <c r="BM92" i="8"/>
  <c r="BM10" i="8"/>
  <c r="BM52" i="8"/>
  <c r="BM98" i="8"/>
  <c r="BM35" i="8"/>
  <c r="BM30" i="8"/>
  <c r="BM49" i="8"/>
  <c r="BM32" i="8"/>
  <c r="BM33" i="8"/>
  <c r="BM59" i="8"/>
  <c r="BM54" i="8"/>
  <c r="BM60" i="8"/>
  <c r="BM106" i="8"/>
  <c r="BM24" i="8"/>
  <c r="BM17" i="8"/>
  <c r="BM51" i="8"/>
  <c r="BM46" i="8"/>
  <c r="BM8" i="8"/>
  <c r="BM36" i="8"/>
  <c r="BM82" i="8"/>
  <c r="BM37" i="8"/>
  <c r="BM39" i="8"/>
  <c r="BM95" i="8"/>
  <c r="BM15" i="8"/>
  <c r="BM63" i="8"/>
  <c r="BM88" i="8"/>
  <c r="BM18" i="8"/>
  <c r="BM42" i="8"/>
  <c r="BM34" i="8"/>
  <c r="BM69" i="8"/>
  <c r="BM72" i="8"/>
  <c r="BM99" i="8"/>
  <c r="BM94" i="8"/>
  <c r="BM100" i="8"/>
  <c r="GK90" i="8"/>
  <c r="GK26" i="8"/>
  <c r="GK40" i="8"/>
  <c r="GK44" i="8"/>
  <c r="GK51" i="8"/>
  <c r="GK73" i="8"/>
  <c r="GK9" i="8"/>
  <c r="GK47" i="8"/>
  <c r="GK70" i="8"/>
  <c r="GK53" i="8"/>
  <c r="GK82" i="8"/>
  <c r="GK18" i="8"/>
  <c r="GK96" i="8"/>
  <c r="GK32" i="8"/>
  <c r="GK100" i="8"/>
  <c r="GK36" i="8"/>
  <c r="GK43" i="8"/>
  <c r="GK65" i="8"/>
  <c r="GK6" i="8"/>
  <c r="GK39" i="8"/>
  <c r="GK62" i="8"/>
  <c r="GK45" i="8"/>
  <c r="GK74" i="8"/>
  <c r="GK10" i="8"/>
  <c r="GK88" i="8"/>
  <c r="GK24" i="8"/>
  <c r="GK92" i="8"/>
  <c r="GK28" i="8"/>
  <c r="GK99" i="8"/>
  <c r="GK35" i="8"/>
  <c r="GK57" i="8"/>
  <c r="GK95" i="8"/>
  <c r="GK31" i="8"/>
  <c r="GK54" i="8"/>
  <c r="GK101" i="8"/>
  <c r="GK37" i="8"/>
  <c r="GK66" i="8"/>
  <c r="GK50" i="8"/>
  <c r="GK64" i="8"/>
  <c r="GK68" i="8"/>
  <c r="GK75" i="8"/>
  <c r="GK11" i="8"/>
  <c r="GK97" i="8"/>
  <c r="GK33" i="8"/>
  <c r="GK71" i="8"/>
  <c r="GK7" i="8"/>
  <c r="GK94" i="8"/>
  <c r="GK30" i="8"/>
  <c r="GK77" i="8"/>
  <c r="GK13" i="8"/>
  <c r="GK58" i="8"/>
  <c r="GK52" i="8"/>
  <c r="GK81" i="8"/>
  <c r="GK55" i="8"/>
  <c r="GK78" i="8"/>
  <c r="GK61" i="8"/>
  <c r="GK42" i="8"/>
  <c r="GK80" i="8"/>
  <c r="GK20" i="8"/>
  <c r="GK48" i="8"/>
  <c r="GK59" i="8"/>
  <c r="GK17" i="8"/>
  <c r="GK14" i="8"/>
  <c r="GK8" i="8"/>
  <c r="GK76" i="8"/>
  <c r="GK19" i="8"/>
  <c r="GK79" i="8"/>
  <c r="GK63" i="8"/>
  <c r="GK16" i="8"/>
  <c r="GK84" i="8"/>
  <c r="GK27" i="8"/>
  <c r="GK87" i="8"/>
  <c r="GK93" i="8"/>
  <c r="GK102" i="8"/>
  <c r="GK85" i="8"/>
  <c r="GK98" i="8"/>
  <c r="GK60" i="8"/>
  <c r="GK89" i="8"/>
  <c r="GK86" i="8"/>
  <c r="GK69" i="8"/>
  <c r="GK72" i="8"/>
  <c r="GK25" i="8"/>
  <c r="GK56" i="8"/>
  <c r="GK12" i="8"/>
  <c r="GK83" i="8"/>
  <c r="GK15" i="8"/>
  <c r="GK22" i="8"/>
  <c r="GK29" i="8"/>
  <c r="GK34" i="8"/>
  <c r="GK46" i="8"/>
  <c r="GK91" i="8"/>
  <c r="GK23" i="8"/>
  <c r="GK38" i="8"/>
  <c r="GK67" i="8"/>
  <c r="GK21" i="8"/>
  <c r="GK49" i="8"/>
  <c r="GK41" i="8"/>
  <c r="DI83" i="8"/>
  <c r="DI19" i="8"/>
  <c r="DI7" i="8"/>
  <c r="DI45" i="8"/>
  <c r="DI73" i="8"/>
  <c r="DI9" i="8"/>
  <c r="DI13" i="8"/>
  <c r="DI68" i="8"/>
  <c r="DI74" i="8"/>
  <c r="DI10" i="8"/>
  <c r="DI80" i="8"/>
  <c r="DI16" i="8"/>
  <c r="DI22" i="8"/>
  <c r="DI75" i="8"/>
  <c r="DI11" i="8"/>
  <c r="DI37" i="8"/>
  <c r="DI65" i="8"/>
  <c r="DI60" i="8"/>
  <c r="DI66" i="8"/>
  <c r="DI72" i="8"/>
  <c r="DI8" i="8"/>
  <c r="DI14" i="8"/>
  <c r="DI67" i="8"/>
  <c r="DI29" i="8"/>
  <c r="DI57" i="8"/>
  <c r="DI52" i="8"/>
  <c r="DI58" i="8"/>
  <c r="DI64" i="8"/>
  <c r="DI59" i="8"/>
  <c r="DI79" i="8"/>
  <c r="DI43" i="8"/>
  <c r="DI39" i="8"/>
  <c r="DI70" i="8"/>
  <c r="DI55" i="8"/>
  <c r="DI69" i="8"/>
  <c r="DI33" i="8"/>
  <c r="DI28" i="8"/>
  <c r="DI34" i="8"/>
  <c r="DI40" i="8"/>
  <c r="DI46" i="8"/>
  <c r="DI31" i="8"/>
  <c r="DI81" i="8"/>
  <c r="DI21" i="8"/>
  <c r="DI76" i="8"/>
  <c r="DI82" i="8"/>
  <c r="DI24" i="8"/>
  <c r="DI30" i="8"/>
  <c r="DI85" i="8"/>
  <c r="DI49" i="8"/>
  <c r="DI44" i="8"/>
  <c r="DI50" i="8"/>
  <c r="DI15" i="8"/>
  <c r="DI53" i="8"/>
  <c r="DI17" i="8"/>
  <c r="DI12" i="8"/>
  <c r="DI18" i="8"/>
  <c r="DI88" i="8"/>
  <c r="DI54" i="8"/>
  <c r="DI27" i="8"/>
  <c r="DI47" i="8"/>
  <c r="DI89" i="8"/>
  <c r="DI84" i="8"/>
  <c r="DI38" i="8"/>
  <c r="DI51" i="8"/>
  <c r="DI86" i="8"/>
  <c r="DI87" i="8"/>
  <c r="DI56" i="8"/>
  <c r="DI62" i="8"/>
  <c r="DI35" i="8"/>
  <c r="DI78" i="8"/>
  <c r="DI71" i="8"/>
  <c r="DI48" i="8"/>
  <c r="DI6" i="8"/>
  <c r="DI32" i="8"/>
  <c r="DI63" i="8"/>
  <c r="DI77" i="8"/>
  <c r="DI41" i="8"/>
  <c r="DI36" i="8"/>
  <c r="DI25" i="8"/>
  <c r="DI20" i="8"/>
  <c r="DI42" i="8"/>
  <c r="DI61" i="8"/>
  <c r="DI26" i="8"/>
  <c r="DI23" i="8"/>
  <c r="IF18" i="8"/>
  <c r="IF10" i="8"/>
  <c r="IF16" i="8"/>
  <c r="IF20" i="8"/>
  <c r="IF6" i="8"/>
  <c r="IF22" i="8"/>
  <c r="IF9" i="8"/>
  <c r="IF8" i="8"/>
  <c r="IF7" i="8"/>
  <c r="IF12" i="8"/>
  <c r="IF15" i="8"/>
  <c r="IF21" i="8"/>
  <c r="IF13" i="8"/>
  <c r="IF17" i="8"/>
  <c r="IF14" i="8"/>
  <c r="IF19" i="8"/>
  <c r="IF11" i="8"/>
  <c r="AG119" i="8"/>
  <c r="AG47" i="8"/>
  <c r="AG51" i="8"/>
  <c r="AG42" i="8"/>
  <c r="AG67" i="8"/>
  <c r="AG25" i="8"/>
  <c r="AG81" i="8"/>
  <c r="AG69" i="8"/>
  <c r="Z6" i="8"/>
  <c r="AG64" i="8"/>
  <c r="AG70" i="8"/>
  <c r="AG116" i="8"/>
  <c r="AG52" i="8"/>
  <c r="AG95" i="8"/>
  <c r="AG23" i="8"/>
  <c r="AG35" i="8"/>
  <c r="AG114" i="8"/>
  <c r="AG34" i="8"/>
  <c r="AG43" i="8"/>
  <c r="AG9" i="8"/>
  <c r="AG65" i="8"/>
  <c r="AG61" i="8"/>
  <c r="AG6" i="8"/>
  <c r="AG56" i="8"/>
  <c r="AG62" i="8"/>
  <c r="AG108" i="8"/>
  <c r="AG44" i="8"/>
  <c r="AG71" i="8"/>
  <c r="AG11" i="8"/>
  <c r="AG90" i="8"/>
  <c r="AG26" i="8"/>
  <c r="AG19" i="8"/>
  <c r="AG98" i="8"/>
  <c r="AG49" i="8"/>
  <c r="AG117" i="8"/>
  <c r="AG53" i="8"/>
  <c r="AG112" i="8"/>
  <c r="AG48" i="8"/>
  <c r="AG118" i="8"/>
  <c r="AG54" i="8"/>
  <c r="AG100" i="8"/>
  <c r="AG36" i="8"/>
  <c r="AG31" i="8"/>
  <c r="AG103" i="8"/>
  <c r="AG82" i="8"/>
  <c r="AG55" i="8"/>
  <c r="AG111" i="8"/>
  <c r="AG115" i="8"/>
  <c r="AG66" i="8"/>
  <c r="AG73" i="8"/>
  <c r="AG27" i="8"/>
  <c r="AG106" i="8"/>
  <c r="AG93" i="8"/>
  <c r="AG29" i="8"/>
  <c r="AG88" i="8"/>
  <c r="AG24" i="8"/>
  <c r="AG94" i="8"/>
  <c r="AG30" i="8"/>
  <c r="AG76" i="8"/>
  <c r="AG12" i="8"/>
  <c r="AG79" i="8"/>
  <c r="AG91" i="8"/>
  <c r="AG50" i="8"/>
  <c r="AG83" i="8"/>
  <c r="AG77" i="8"/>
  <c r="AG72" i="8"/>
  <c r="AG78" i="8"/>
  <c r="AG39" i="8"/>
  <c r="AG75" i="8"/>
  <c r="AG18" i="8"/>
  <c r="AG105" i="8"/>
  <c r="AG45" i="8"/>
  <c r="AG40" i="8"/>
  <c r="AG46" i="8"/>
  <c r="AG87" i="8"/>
  <c r="AG41" i="8"/>
  <c r="AG97" i="8"/>
  <c r="AG13" i="8"/>
  <c r="AG8" i="8"/>
  <c r="AG14" i="8"/>
  <c r="AG60" i="8"/>
  <c r="AG102" i="8"/>
  <c r="AG7" i="8"/>
  <c r="AG85" i="8"/>
  <c r="AG80" i="8"/>
  <c r="AG63" i="8"/>
  <c r="AG99" i="8"/>
  <c r="AG33" i="8"/>
  <c r="AG109" i="8"/>
  <c r="AG104" i="8"/>
  <c r="AG110" i="8"/>
  <c r="AG28" i="8"/>
  <c r="AG74" i="8"/>
  <c r="AG59" i="8"/>
  <c r="AG17" i="8"/>
  <c r="AG101" i="8"/>
  <c r="AG96" i="8"/>
  <c r="AG20" i="8"/>
  <c r="AG58" i="8"/>
  <c r="AG107" i="8"/>
  <c r="AG86" i="8"/>
  <c r="AG38" i="8"/>
  <c r="AG10" i="8"/>
  <c r="AG37" i="8"/>
  <c r="AG32" i="8"/>
  <c r="AG21" i="8"/>
  <c r="AG16" i="8"/>
  <c r="AG15" i="8"/>
  <c r="AG92" i="8"/>
  <c r="AG22" i="8"/>
  <c r="AG84" i="8"/>
  <c r="AG89" i="8"/>
  <c r="AG68" i="8"/>
  <c r="AG57" i="8"/>
  <c r="AG113" i="8"/>
  <c r="FE11" i="8"/>
  <c r="FE25" i="8"/>
  <c r="FE29" i="8"/>
  <c r="FE36" i="8"/>
  <c r="FE58" i="8"/>
  <c r="FE32" i="8"/>
  <c r="FE55" i="8"/>
  <c r="FE38" i="8"/>
  <c r="FE67" i="8"/>
  <c r="FE17" i="8"/>
  <c r="FE21" i="8"/>
  <c r="FE28" i="8"/>
  <c r="FE50" i="8"/>
  <c r="FE24" i="8"/>
  <c r="FE47" i="8"/>
  <c r="FE30" i="8"/>
  <c r="FE59" i="8"/>
  <c r="FE9" i="8"/>
  <c r="FE13" i="8"/>
  <c r="FE20" i="8"/>
  <c r="FE42" i="8"/>
  <c r="FE16" i="8"/>
  <c r="FE39" i="8"/>
  <c r="FE22" i="8"/>
  <c r="FE51" i="8"/>
  <c r="FE35" i="8"/>
  <c r="FE49" i="8"/>
  <c r="FE53" i="8"/>
  <c r="FE60" i="8"/>
  <c r="FE18" i="8"/>
  <c r="FE56" i="8"/>
  <c r="FE15" i="8"/>
  <c r="FE62" i="8"/>
  <c r="FE27" i="8"/>
  <c r="FE33" i="8"/>
  <c r="FE44" i="8"/>
  <c r="FE19" i="8"/>
  <c r="FE69" i="8"/>
  <c r="FE37" i="8"/>
  <c r="FE66" i="8"/>
  <c r="FE40" i="8"/>
  <c r="FE63" i="8"/>
  <c r="FE46" i="8"/>
  <c r="FE68" i="8"/>
  <c r="FE23" i="8"/>
  <c r="FE43" i="8"/>
  <c r="FE41" i="8"/>
  <c r="FE10" i="8"/>
  <c r="FE7" i="8"/>
  <c r="FE65" i="8"/>
  <c r="FE34" i="8"/>
  <c r="FE8" i="8"/>
  <c r="FE31" i="8"/>
  <c r="FE14" i="8"/>
  <c r="FE57" i="8"/>
  <c r="FE26" i="8"/>
  <c r="FE52" i="8"/>
  <c r="FE61" i="8"/>
  <c r="FE12" i="8"/>
  <c r="FE54" i="8"/>
  <c r="FE45" i="8"/>
  <c r="FE64" i="8"/>
  <c r="FE48" i="8"/>
  <c r="FE6" i="8"/>
  <c r="JV26" i="8"/>
  <c r="JV9" i="8"/>
  <c r="JV18" i="8"/>
  <c r="JV10" i="8"/>
  <c r="JV24" i="8"/>
  <c r="JV11" i="8"/>
  <c r="JV7" i="8"/>
  <c r="JV13" i="8"/>
  <c r="JV20" i="8"/>
  <c r="JV17" i="8"/>
  <c r="JV14" i="8"/>
  <c r="JV19" i="8"/>
  <c r="JV16" i="8"/>
  <c r="JV6" i="8"/>
  <c r="JV8" i="8"/>
  <c r="JV12" i="8"/>
  <c r="JV23" i="8"/>
  <c r="JV15" i="8"/>
  <c r="JV22" i="8"/>
  <c r="JV21" i="8"/>
  <c r="JV25" i="8"/>
  <c r="CC78" i="8"/>
  <c r="CC14" i="8"/>
  <c r="CC74" i="8"/>
  <c r="CC105" i="8"/>
  <c r="CC41" i="8"/>
  <c r="CC66" i="8"/>
  <c r="CC112" i="8"/>
  <c r="CC40" i="8"/>
  <c r="CC68" i="8"/>
  <c r="CC63" i="8"/>
  <c r="CC69" i="8"/>
  <c r="CC115" i="8"/>
  <c r="CC51" i="8"/>
  <c r="CC70" i="8"/>
  <c r="CC58" i="8"/>
  <c r="CC97" i="8"/>
  <c r="CC33" i="8"/>
  <c r="CC50" i="8"/>
  <c r="CC104" i="8"/>
  <c r="CC32" i="8"/>
  <c r="CC72" i="8"/>
  <c r="CC60" i="8"/>
  <c r="CC6" i="8"/>
  <c r="CC55" i="8"/>
  <c r="CC61" i="8"/>
  <c r="CC107" i="8"/>
  <c r="CC43" i="8"/>
  <c r="CC26" i="8"/>
  <c r="CC62" i="8"/>
  <c r="CC42" i="8"/>
  <c r="CC89" i="8"/>
  <c r="CC25" i="8"/>
  <c r="CC34" i="8"/>
  <c r="CC96" i="8"/>
  <c r="CC24" i="8"/>
  <c r="CC116" i="8"/>
  <c r="CC52" i="8"/>
  <c r="CC111" i="8"/>
  <c r="CC47" i="8"/>
  <c r="CC117" i="8"/>
  <c r="CC53" i="8"/>
  <c r="CC99" i="8"/>
  <c r="CC35" i="8"/>
  <c r="CC118" i="8"/>
  <c r="CC54" i="8"/>
  <c r="CC102" i="8"/>
  <c r="CC38" i="8"/>
  <c r="CC65" i="8"/>
  <c r="CC106" i="8"/>
  <c r="CC64" i="8"/>
  <c r="CC92" i="8"/>
  <c r="CC28" i="8"/>
  <c r="CC87" i="8"/>
  <c r="CC23" i="8"/>
  <c r="CC93" i="8"/>
  <c r="CC29" i="8"/>
  <c r="CC75" i="8"/>
  <c r="CC11" i="8"/>
  <c r="CC94" i="8"/>
  <c r="CC30" i="8"/>
  <c r="CC113" i="8"/>
  <c r="CC82" i="8"/>
  <c r="CC48" i="8"/>
  <c r="CC12" i="8"/>
  <c r="CC7" i="8"/>
  <c r="CC13" i="8"/>
  <c r="CC59" i="8"/>
  <c r="CC81" i="8"/>
  <c r="CC10" i="8"/>
  <c r="CC16" i="8"/>
  <c r="CC18" i="8"/>
  <c r="CC108" i="8"/>
  <c r="CC103" i="8"/>
  <c r="CC109" i="8"/>
  <c r="CC86" i="8"/>
  <c r="CC49" i="8"/>
  <c r="CC76" i="8"/>
  <c r="CC71" i="8"/>
  <c r="CC77" i="8"/>
  <c r="CC31" i="8"/>
  <c r="CC90" i="8"/>
  <c r="CC56" i="8"/>
  <c r="CC21" i="8"/>
  <c r="CC67" i="8"/>
  <c r="CC46" i="8"/>
  <c r="CC17" i="8"/>
  <c r="CC88" i="8"/>
  <c r="CC44" i="8"/>
  <c r="CC39" i="8"/>
  <c r="CC45" i="8"/>
  <c r="CC91" i="8"/>
  <c r="CC22" i="8"/>
  <c r="CC114" i="8"/>
  <c r="CC9" i="8"/>
  <c r="CC80" i="8"/>
  <c r="CC36" i="8"/>
  <c r="CC37" i="8"/>
  <c r="CC83" i="8"/>
  <c r="CC98" i="8"/>
  <c r="CC20" i="8"/>
  <c r="CC15" i="8"/>
  <c r="CC101" i="8"/>
  <c r="CC110" i="8"/>
  <c r="CC85" i="8"/>
  <c r="CC8" i="8"/>
  <c r="CC27" i="8"/>
  <c r="CC73" i="8"/>
  <c r="CC100" i="8"/>
  <c r="CC95" i="8"/>
  <c r="CC19" i="8"/>
  <c r="CC57" i="8"/>
  <c r="CC84" i="8"/>
  <c r="CC79" i="8"/>
  <c r="HA103" i="8"/>
  <c r="HA94" i="8"/>
  <c r="HA96" i="8"/>
  <c r="HA93" i="8"/>
  <c r="HA95" i="8"/>
  <c r="HA98" i="8"/>
  <c r="HA100" i="8"/>
  <c r="HA99" i="8"/>
  <c r="HA97" i="8"/>
  <c r="HA91" i="8"/>
  <c r="HA102" i="8"/>
  <c r="HA92" i="8"/>
  <c r="HA101" i="8"/>
  <c r="HA47" i="8"/>
  <c r="HA61" i="8"/>
  <c r="HA65" i="8"/>
  <c r="HA72" i="8"/>
  <c r="HA8" i="8"/>
  <c r="HA30" i="8"/>
  <c r="HA68" i="8"/>
  <c r="HA6" i="8"/>
  <c r="HA27" i="8"/>
  <c r="HA74" i="8"/>
  <c r="HA10" i="8"/>
  <c r="HA39" i="8"/>
  <c r="HA53" i="8"/>
  <c r="HA57" i="8"/>
  <c r="HA64" i="8"/>
  <c r="HA86" i="8"/>
  <c r="HA22" i="8"/>
  <c r="HA60" i="8"/>
  <c r="HA83" i="8"/>
  <c r="HA19" i="8"/>
  <c r="HA66" i="8"/>
  <c r="HA31" i="8"/>
  <c r="HA45" i="8"/>
  <c r="HA49" i="8"/>
  <c r="HA56" i="8"/>
  <c r="HA78" i="8"/>
  <c r="HA14" i="8"/>
  <c r="HA52" i="8"/>
  <c r="HA75" i="8"/>
  <c r="HA11" i="8"/>
  <c r="HA58" i="8"/>
  <c r="HA87" i="8"/>
  <c r="HA23" i="8"/>
  <c r="HA71" i="8"/>
  <c r="HA7" i="8"/>
  <c r="HA85" i="8"/>
  <c r="HA21" i="8"/>
  <c r="HA89" i="8"/>
  <c r="HA25" i="8"/>
  <c r="HA32" i="8"/>
  <c r="HA54" i="8"/>
  <c r="HA28" i="8"/>
  <c r="HA51" i="8"/>
  <c r="HA34" i="8"/>
  <c r="HA69" i="8"/>
  <c r="HA9" i="8"/>
  <c r="HA80" i="8"/>
  <c r="HA38" i="8"/>
  <c r="HA12" i="8"/>
  <c r="HA35" i="8"/>
  <c r="HA18" i="8"/>
  <c r="HA37" i="8"/>
  <c r="HA63" i="8"/>
  <c r="HA73" i="8"/>
  <c r="HA16" i="8"/>
  <c r="HA76" i="8"/>
  <c r="HA82" i="8"/>
  <c r="HA62" i="8"/>
  <c r="HA59" i="8"/>
  <c r="HA42" i="8"/>
  <c r="HA77" i="8"/>
  <c r="HA17" i="8"/>
  <c r="HA46" i="8"/>
  <c r="HA43" i="8"/>
  <c r="HA26" i="8"/>
  <c r="HA55" i="8"/>
  <c r="HA41" i="8"/>
  <c r="HA70" i="8"/>
  <c r="HA44" i="8"/>
  <c r="HA67" i="8"/>
  <c r="HA50" i="8"/>
  <c r="HA15" i="8"/>
  <c r="HA33" i="8"/>
  <c r="HA36" i="8"/>
  <c r="HA88" i="8"/>
  <c r="HA20" i="8"/>
  <c r="HA24" i="8"/>
  <c r="HA29" i="8"/>
  <c r="HA79" i="8"/>
  <c r="HA13" i="8"/>
  <c r="HA81" i="8"/>
  <c r="HA84" i="8"/>
  <c r="HA48" i="8"/>
  <c r="HA90" i="8"/>
  <c r="HA40" i="8"/>
  <c r="DY74" i="8"/>
  <c r="DY10" i="8"/>
  <c r="DY62" i="8"/>
  <c r="DY24" i="8"/>
  <c r="DY28" i="8"/>
  <c r="DY83" i="8"/>
  <c r="DY35" i="8"/>
  <c r="DY57" i="8"/>
  <c r="DY31" i="8"/>
  <c r="DY54" i="8"/>
  <c r="DY37" i="8"/>
  <c r="DY66" i="8"/>
  <c r="DY70" i="8"/>
  <c r="DY80" i="8"/>
  <c r="DY16" i="8"/>
  <c r="DY84" i="8"/>
  <c r="DY20" i="8"/>
  <c r="DY75" i="8"/>
  <c r="DY81" i="8"/>
  <c r="DY27" i="8"/>
  <c r="DY49" i="8"/>
  <c r="DY23" i="8"/>
  <c r="DY46" i="8"/>
  <c r="DY29" i="8"/>
  <c r="DY82" i="8"/>
  <c r="DY58" i="8"/>
  <c r="DY72" i="8"/>
  <c r="DY8" i="8"/>
  <c r="DY76" i="8"/>
  <c r="DY12" i="8"/>
  <c r="DY73" i="8"/>
  <c r="DY19" i="8"/>
  <c r="DY41" i="8"/>
  <c r="DY79" i="8"/>
  <c r="DY15" i="8"/>
  <c r="DY38" i="8"/>
  <c r="DY6" i="8"/>
  <c r="DY21" i="8"/>
  <c r="DY50" i="8"/>
  <c r="DY34" i="8"/>
  <c r="DY48" i="8"/>
  <c r="DY52" i="8"/>
  <c r="DY59" i="8"/>
  <c r="DY17" i="8"/>
  <c r="DY55" i="8"/>
  <c r="DY14" i="8"/>
  <c r="DY61" i="8"/>
  <c r="DY32" i="8"/>
  <c r="DY43" i="8"/>
  <c r="DY42" i="8"/>
  <c r="DY68" i="8"/>
  <c r="DY11" i="8"/>
  <c r="DY36" i="8"/>
  <c r="DY39" i="8"/>
  <c r="DY45" i="8"/>
  <c r="DY25" i="8"/>
  <c r="DY51" i="8"/>
  <c r="DY78" i="8"/>
  <c r="DY64" i="8"/>
  <c r="DY65" i="8"/>
  <c r="DY33" i="8"/>
  <c r="DY7" i="8"/>
  <c r="DY30" i="8"/>
  <c r="DY13" i="8"/>
  <c r="DY56" i="8"/>
  <c r="DY67" i="8"/>
  <c r="DY22" i="8"/>
  <c r="DY40" i="8"/>
  <c r="DY9" i="8"/>
  <c r="DY71" i="8"/>
  <c r="DY63" i="8"/>
  <c r="DY77" i="8"/>
  <c r="DY47" i="8"/>
  <c r="DY69" i="8"/>
  <c r="DY53" i="8"/>
  <c r="DY26" i="8"/>
  <c r="DY60" i="8"/>
  <c r="DY18" i="8"/>
  <c r="DY44" i="8"/>
  <c r="FU57" i="8"/>
  <c r="FU71" i="8"/>
  <c r="FU7" i="8"/>
  <c r="FU75" i="8"/>
  <c r="FU11" i="8"/>
  <c r="FU82" i="8"/>
  <c r="FU18" i="8"/>
  <c r="FU104" i="8"/>
  <c r="FU40" i="8"/>
  <c r="FU78" i="8"/>
  <c r="FU14" i="8"/>
  <c r="FU101" i="8"/>
  <c r="FU37" i="8"/>
  <c r="FU84" i="8"/>
  <c r="FU20" i="8"/>
  <c r="FU113" i="8"/>
  <c r="FU49" i="8"/>
  <c r="FU63" i="8"/>
  <c r="FU67" i="8"/>
  <c r="FU74" i="8"/>
  <c r="FU10" i="8"/>
  <c r="FU96" i="8"/>
  <c r="FU32" i="8"/>
  <c r="FU70" i="8"/>
  <c r="FU93" i="8"/>
  <c r="FU29" i="8"/>
  <c r="FU76" i="8"/>
  <c r="FU12" i="8"/>
  <c r="FU105" i="8"/>
  <c r="FU41" i="8"/>
  <c r="FU55" i="8"/>
  <c r="FU59" i="8"/>
  <c r="FU66" i="8"/>
  <c r="FU88" i="8"/>
  <c r="FU24" i="8"/>
  <c r="FU62" i="8"/>
  <c r="FU85" i="8"/>
  <c r="FU21" i="8"/>
  <c r="FU68" i="8"/>
  <c r="FU97" i="8"/>
  <c r="FU33" i="8"/>
  <c r="FU81" i="8"/>
  <c r="FU17" i="8"/>
  <c r="FU95" i="8"/>
  <c r="FU31" i="8"/>
  <c r="FU99" i="8"/>
  <c r="FU35" i="8"/>
  <c r="FU106" i="8"/>
  <c r="FU42" i="8"/>
  <c r="FU64" i="8"/>
  <c r="FU102" i="8"/>
  <c r="FU38" i="8"/>
  <c r="FU61" i="8"/>
  <c r="FU108" i="8"/>
  <c r="FU44" i="8"/>
  <c r="FU15" i="8"/>
  <c r="FU83" i="8"/>
  <c r="FU26" i="8"/>
  <c r="FU112" i="8"/>
  <c r="FU86" i="8"/>
  <c r="FU109" i="8"/>
  <c r="FU92" i="8"/>
  <c r="FU111" i="8"/>
  <c r="FU51" i="8"/>
  <c r="FU65" i="8"/>
  <c r="FU79" i="8"/>
  <c r="FU19" i="8"/>
  <c r="FU90" i="8"/>
  <c r="FU48" i="8"/>
  <c r="FU22" i="8"/>
  <c r="FU45" i="8"/>
  <c r="FU28" i="8"/>
  <c r="FU8" i="8"/>
  <c r="FU6" i="8"/>
  <c r="FU91" i="8"/>
  <c r="FU34" i="8"/>
  <c r="FU100" i="8"/>
  <c r="FU25" i="8"/>
  <c r="FU47" i="8"/>
  <c r="FU115" i="8"/>
  <c r="FU58" i="8"/>
  <c r="FU16" i="8"/>
  <c r="FU13" i="8"/>
  <c r="FU9" i="8"/>
  <c r="FU39" i="8"/>
  <c r="FU107" i="8"/>
  <c r="FU50" i="8"/>
  <c r="FU110" i="8"/>
  <c r="FU23" i="8"/>
  <c r="FU94" i="8"/>
  <c r="FU89" i="8"/>
  <c r="FU54" i="8"/>
  <c r="FU69" i="8"/>
  <c r="FU73" i="8"/>
  <c r="FU114" i="8"/>
  <c r="FU46" i="8"/>
  <c r="FU53" i="8"/>
  <c r="FU60" i="8"/>
  <c r="FU77" i="8"/>
  <c r="FU43" i="8"/>
  <c r="FU98" i="8"/>
  <c r="FU30" i="8"/>
  <c r="FU52" i="8"/>
  <c r="FU27" i="8"/>
  <c r="FU80" i="8"/>
  <c r="FU36" i="8"/>
  <c r="FU72" i="8"/>
  <c r="FU56" i="8"/>
  <c r="FU103" i="8"/>
  <c r="FU87" i="8"/>
  <c r="KJ6" i="8"/>
  <c r="KJ25" i="8"/>
  <c r="KJ8" i="8"/>
  <c r="KJ20" i="8"/>
  <c r="KJ17" i="8"/>
  <c r="KJ12" i="8"/>
  <c r="KJ9" i="8"/>
  <c r="KJ21" i="8"/>
  <c r="KJ19" i="8"/>
  <c r="KJ23" i="8"/>
  <c r="KJ14" i="8"/>
  <c r="KJ7" i="8"/>
  <c r="KJ10" i="8"/>
  <c r="KJ16" i="8"/>
  <c r="KJ11" i="8"/>
  <c r="KJ13" i="8"/>
  <c r="KJ22" i="8"/>
  <c r="KJ15" i="8"/>
  <c r="KJ18" i="8"/>
  <c r="KJ24" i="8"/>
  <c r="CS63" i="8"/>
  <c r="CS43" i="8"/>
  <c r="CS90" i="8"/>
  <c r="CS26" i="8"/>
  <c r="CS51" i="8"/>
  <c r="CS89" i="8"/>
  <c r="CS25" i="8"/>
  <c r="CS117" i="8"/>
  <c r="CS53" i="8"/>
  <c r="CS112" i="8"/>
  <c r="CS48" i="8"/>
  <c r="CS118" i="8"/>
  <c r="CS54" i="8"/>
  <c r="CS60" i="8"/>
  <c r="CS6" i="8"/>
  <c r="CS55" i="8"/>
  <c r="CS27" i="8"/>
  <c r="CS82" i="8"/>
  <c r="CS18" i="8"/>
  <c r="CS35" i="8"/>
  <c r="CS81" i="8"/>
  <c r="CS17" i="8"/>
  <c r="CS109" i="8"/>
  <c r="CS45" i="8"/>
  <c r="CS104" i="8"/>
  <c r="CS40" i="8"/>
  <c r="CS110" i="8"/>
  <c r="CS46" i="8"/>
  <c r="CS52" i="8"/>
  <c r="CS111" i="8"/>
  <c r="CS47" i="8"/>
  <c r="CS11" i="8"/>
  <c r="CS74" i="8"/>
  <c r="CS10" i="8"/>
  <c r="CS19" i="8"/>
  <c r="CS73" i="8"/>
  <c r="CS9" i="8"/>
  <c r="CS101" i="8"/>
  <c r="CS37" i="8"/>
  <c r="CS96" i="8"/>
  <c r="CS32" i="8"/>
  <c r="CS102" i="8"/>
  <c r="CS38" i="8"/>
  <c r="CS44" i="8"/>
  <c r="CS103" i="8"/>
  <c r="CS87" i="8"/>
  <c r="CS23" i="8"/>
  <c r="CS99" i="8"/>
  <c r="CS114" i="8"/>
  <c r="CS50" i="8"/>
  <c r="CS91" i="8"/>
  <c r="CS113" i="8"/>
  <c r="CS49" i="8"/>
  <c r="CS77" i="8"/>
  <c r="CS13" i="8"/>
  <c r="CS72" i="8"/>
  <c r="CS8" i="8"/>
  <c r="CS78" i="8"/>
  <c r="CS14" i="8"/>
  <c r="CS84" i="8"/>
  <c r="CS20" i="8"/>
  <c r="CS79" i="8"/>
  <c r="CS71" i="8"/>
  <c r="CS115" i="8"/>
  <c r="CS98" i="8"/>
  <c r="CS33" i="8"/>
  <c r="CS68" i="8"/>
  <c r="CS39" i="8"/>
  <c r="CS83" i="8"/>
  <c r="CS66" i="8"/>
  <c r="CS93" i="8"/>
  <c r="CS88" i="8"/>
  <c r="CS94" i="8"/>
  <c r="CS7" i="8"/>
  <c r="CS34" i="8"/>
  <c r="CS67" i="8"/>
  <c r="CS97" i="8"/>
  <c r="CS61" i="8"/>
  <c r="CS56" i="8"/>
  <c r="CS62" i="8"/>
  <c r="CS108" i="8"/>
  <c r="CS57" i="8"/>
  <c r="CS22" i="8"/>
  <c r="CS92" i="8"/>
  <c r="CS106" i="8"/>
  <c r="CS76" i="8"/>
  <c r="CS65" i="8"/>
  <c r="CS29" i="8"/>
  <c r="CS24" i="8"/>
  <c r="CS30" i="8"/>
  <c r="CS100" i="8"/>
  <c r="CS21" i="8"/>
  <c r="CS16" i="8"/>
  <c r="CS95" i="8"/>
  <c r="CS41" i="8"/>
  <c r="CS59" i="8"/>
  <c r="CS58" i="8"/>
  <c r="CS85" i="8"/>
  <c r="CS80" i="8"/>
  <c r="CS28" i="8"/>
  <c r="CS42" i="8"/>
  <c r="CS69" i="8"/>
  <c r="CS64" i="8"/>
  <c r="CS12" i="8"/>
  <c r="CS31" i="8"/>
  <c r="CS86" i="8"/>
  <c r="CS15" i="8"/>
  <c r="CS105" i="8"/>
  <c r="CS70" i="8"/>
  <c r="CS107" i="8"/>
  <c r="CS75" i="8"/>
  <c r="CS116" i="8"/>
  <c r="CS36" i="8"/>
  <c r="HQ65" i="8"/>
  <c r="HQ79" i="8"/>
  <c r="HQ15" i="8"/>
  <c r="HQ83" i="8"/>
  <c r="HQ19" i="8"/>
  <c r="HQ26" i="8"/>
  <c r="HQ48" i="8"/>
  <c r="HQ86" i="8"/>
  <c r="HQ22" i="8"/>
  <c r="HQ45" i="8"/>
  <c r="HQ28" i="8"/>
  <c r="HQ57" i="8"/>
  <c r="HQ71" i="8"/>
  <c r="HQ7" i="8"/>
  <c r="HQ75" i="8"/>
  <c r="HQ11" i="8"/>
  <c r="HQ82" i="8"/>
  <c r="HQ18" i="8"/>
  <c r="HQ40" i="8"/>
  <c r="HQ78" i="8"/>
  <c r="HQ14" i="8"/>
  <c r="HQ37" i="8"/>
  <c r="HQ84" i="8"/>
  <c r="HQ20" i="8"/>
  <c r="HQ49" i="8"/>
  <c r="HQ63" i="8"/>
  <c r="HQ67" i="8"/>
  <c r="HQ74" i="8"/>
  <c r="HQ10" i="8"/>
  <c r="HQ32" i="8"/>
  <c r="HQ70" i="8"/>
  <c r="HQ29" i="8"/>
  <c r="HQ76" i="8"/>
  <c r="HQ12" i="8"/>
  <c r="HQ41" i="8"/>
  <c r="HQ25" i="8"/>
  <c r="HQ39" i="8"/>
  <c r="HQ43" i="8"/>
  <c r="HQ50" i="8"/>
  <c r="HQ72" i="8"/>
  <c r="HQ8" i="8"/>
  <c r="HQ46" i="8"/>
  <c r="HQ69" i="8"/>
  <c r="HQ52" i="8"/>
  <c r="HQ73" i="8"/>
  <c r="HQ23" i="8"/>
  <c r="HQ34" i="8"/>
  <c r="HQ33" i="8"/>
  <c r="HQ59" i="8"/>
  <c r="HQ87" i="8"/>
  <c r="HQ27" i="8"/>
  <c r="HQ56" i="8"/>
  <c r="HQ30" i="8"/>
  <c r="HQ53" i="8"/>
  <c r="HQ36" i="8"/>
  <c r="HQ81" i="8"/>
  <c r="HQ42" i="8"/>
  <c r="HQ55" i="8"/>
  <c r="HQ66" i="8"/>
  <c r="HQ24" i="8"/>
  <c r="HQ21" i="8"/>
  <c r="HQ47" i="8"/>
  <c r="HQ58" i="8"/>
  <c r="HQ16" i="8"/>
  <c r="HQ13" i="8"/>
  <c r="HQ31" i="8"/>
  <c r="HQ38" i="8"/>
  <c r="HQ60" i="8"/>
  <c r="HQ6" i="8"/>
  <c r="HQ44" i="8"/>
  <c r="HQ17" i="8"/>
  <c r="HQ68" i="8"/>
  <c r="HQ80" i="8"/>
  <c r="HQ64" i="8"/>
  <c r="HQ61" i="8"/>
  <c r="HQ9" i="8"/>
  <c r="HQ85" i="8"/>
  <c r="HQ51" i="8"/>
  <c r="HQ62" i="8"/>
  <c r="HQ77" i="8"/>
  <c r="HQ35" i="8"/>
  <c r="HQ54" i="8"/>
  <c r="IT8" i="8"/>
  <c r="IT30" i="8"/>
  <c r="IT27" i="8"/>
  <c r="IT10" i="8"/>
  <c r="IT22" i="8"/>
  <c r="IT19" i="8"/>
  <c r="IT31" i="8"/>
  <c r="IT14" i="8"/>
  <c r="IT11" i="8"/>
  <c r="IT23" i="8"/>
  <c r="IT7" i="8"/>
  <c r="IT21" i="8"/>
  <c r="IT25" i="8"/>
  <c r="IT32" i="8"/>
  <c r="IT28" i="8"/>
  <c r="IT34" i="8"/>
  <c r="IT9" i="8"/>
  <c r="IT12" i="8"/>
  <c r="IT6" i="8"/>
  <c r="IT18" i="8"/>
  <c r="IT15" i="8"/>
  <c r="IT16" i="8"/>
  <c r="IT33" i="8"/>
  <c r="IT20" i="8"/>
  <c r="IT17" i="8"/>
  <c r="IT26" i="8"/>
  <c r="IT24" i="8"/>
  <c r="IT29" i="8"/>
  <c r="IT13" i="8"/>
  <c r="AW23" i="8"/>
  <c r="AW87" i="8"/>
  <c r="AW82" i="8"/>
  <c r="AW18" i="8"/>
  <c r="AW19" i="8"/>
  <c r="AW57" i="8"/>
  <c r="AW109" i="8"/>
  <c r="AW45" i="8"/>
  <c r="AW104" i="8"/>
  <c r="AW40" i="8"/>
  <c r="AW6" i="8"/>
  <c r="AW46" i="8"/>
  <c r="AW92" i="8"/>
  <c r="AW28" i="8"/>
  <c r="AW63" i="8"/>
  <c r="AW74" i="8"/>
  <c r="AW10" i="8"/>
  <c r="AW41" i="8"/>
  <c r="AW101" i="8"/>
  <c r="AW37" i="8"/>
  <c r="AW96" i="8"/>
  <c r="AW32" i="8"/>
  <c r="AW102" i="8"/>
  <c r="AW38" i="8"/>
  <c r="AW84" i="8"/>
  <c r="AW20" i="8"/>
  <c r="AW39" i="8"/>
  <c r="AW103" i="8"/>
  <c r="AW66" i="8"/>
  <c r="AW97" i="8"/>
  <c r="AW25" i="8"/>
  <c r="AW93" i="8"/>
  <c r="AW29" i="8"/>
  <c r="AW88" i="8"/>
  <c r="AW24" i="8"/>
  <c r="AW94" i="8"/>
  <c r="AW30" i="8"/>
  <c r="AW76" i="8"/>
  <c r="AW12" i="8"/>
  <c r="AW15" i="8"/>
  <c r="AW79" i="8"/>
  <c r="AW99" i="8"/>
  <c r="AW95" i="8"/>
  <c r="AW31" i="8"/>
  <c r="AW59" i="8"/>
  <c r="AW106" i="8"/>
  <c r="AW42" i="8"/>
  <c r="AW67" i="8"/>
  <c r="AW49" i="8"/>
  <c r="AW105" i="8"/>
  <c r="AW69" i="8"/>
  <c r="AW64" i="8"/>
  <c r="AW70" i="8"/>
  <c r="AW52" i="8"/>
  <c r="AW71" i="8"/>
  <c r="AW47" i="8"/>
  <c r="AW26" i="8"/>
  <c r="AW17" i="8"/>
  <c r="AW51" i="8"/>
  <c r="AW73" i="8"/>
  <c r="AW53" i="8"/>
  <c r="AW48" i="8"/>
  <c r="AW54" i="8"/>
  <c r="AW100" i="8"/>
  <c r="AW107" i="8"/>
  <c r="AW9" i="8"/>
  <c r="AW21" i="8"/>
  <c r="AW16" i="8"/>
  <c r="AW22" i="8"/>
  <c r="AW27" i="8"/>
  <c r="AW90" i="8"/>
  <c r="AW11" i="8"/>
  <c r="AW36" i="8"/>
  <c r="AW72" i="8"/>
  <c r="AW34" i="8"/>
  <c r="AW91" i="8"/>
  <c r="AW62" i="8"/>
  <c r="AW108" i="8"/>
  <c r="AW58" i="8"/>
  <c r="AW81" i="8"/>
  <c r="AW85" i="8"/>
  <c r="AW80" i="8"/>
  <c r="AW86" i="8"/>
  <c r="AW55" i="8"/>
  <c r="AW50" i="8"/>
  <c r="AW65" i="8"/>
  <c r="AW77" i="8"/>
  <c r="AW78" i="8"/>
  <c r="AW7" i="8"/>
  <c r="AW33" i="8"/>
  <c r="AW89" i="8"/>
  <c r="AW61" i="8"/>
  <c r="AW56" i="8"/>
  <c r="AW60" i="8"/>
  <c r="AW44" i="8"/>
  <c r="AW83" i="8"/>
  <c r="AW98" i="8"/>
  <c r="AW35" i="8"/>
  <c r="AW13" i="8"/>
  <c r="AW8" i="8"/>
  <c r="AW75" i="8"/>
  <c r="AW14" i="8"/>
  <c r="AW43" i="8"/>
  <c r="AW68" i="8"/>
  <c r="EO11" i="8"/>
  <c r="EO25" i="8"/>
  <c r="EO29" i="8"/>
  <c r="EO36" i="8"/>
  <c r="EO58" i="8"/>
  <c r="EO32" i="8"/>
  <c r="EO55" i="8"/>
  <c r="EO38" i="8"/>
  <c r="EO67" i="8"/>
  <c r="EO17" i="8"/>
  <c r="EO21" i="8"/>
  <c r="EO28" i="8"/>
  <c r="EO50" i="8"/>
  <c r="EO24" i="8"/>
  <c r="EO47" i="8"/>
  <c r="EO30" i="8"/>
  <c r="EO59" i="8"/>
  <c r="EO9" i="8"/>
  <c r="EO13" i="8"/>
  <c r="EO20" i="8"/>
  <c r="EO42" i="8"/>
  <c r="EO16" i="8"/>
  <c r="EO39" i="8"/>
  <c r="EO22" i="8"/>
  <c r="EO51" i="8"/>
  <c r="EO35" i="8"/>
  <c r="EO49" i="8"/>
  <c r="EO53" i="8"/>
  <c r="EO60" i="8"/>
  <c r="EO18" i="8"/>
  <c r="EO56" i="8"/>
  <c r="EO15" i="8"/>
  <c r="EO62" i="8"/>
  <c r="EO37" i="8"/>
  <c r="EO66" i="8"/>
  <c r="EO40" i="8"/>
  <c r="EO63" i="8"/>
  <c r="EO46" i="8"/>
  <c r="EO65" i="8"/>
  <c r="EO43" i="8"/>
  <c r="EO33" i="8"/>
  <c r="EO44" i="8"/>
  <c r="EO61" i="8"/>
  <c r="EO64" i="8"/>
  <c r="EO48" i="8"/>
  <c r="EO27" i="8"/>
  <c r="EO69" i="8"/>
  <c r="EO12" i="8"/>
  <c r="EO19" i="8"/>
  <c r="EO70" i="8"/>
  <c r="EO45" i="8"/>
  <c r="EO6" i="8"/>
  <c r="EO54" i="8"/>
  <c r="EO34" i="8"/>
  <c r="EO26" i="8"/>
  <c r="EO57" i="8"/>
  <c r="EO10" i="8"/>
  <c r="EO31" i="8"/>
  <c r="EO41" i="8"/>
  <c r="EO8" i="8"/>
  <c r="EO23" i="8"/>
  <c r="EO68" i="8"/>
  <c r="EO7" i="8"/>
  <c r="EO14" i="8"/>
  <c r="EO52" i="8"/>
  <c r="JH19" i="8"/>
  <c r="JH23" i="8"/>
  <c r="JH26" i="8"/>
  <c r="JH11" i="8"/>
  <c r="JH15" i="8"/>
  <c r="JH22" i="8"/>
  <c r="JH18" i="8"/>
  <c r="JH24" i="8"/>
  <c r="JH7" i="8"/>
  <c r="JH14" i="8"/>
  <c r="JH10" i="8"/>
  <c r="JH16" i="8"/>
  <c r="JH12" i="8"/>
  <c r="JH9" i="8"/>
  <c r="JH27" i="8"/>
  <c r="JH21" i="8"/>
  <c r="JH13" i="8"/>
  <c r="JH25" i="8"/>
  <c r="JH17" i="8"/>
  <c r="JH6" i="8"/>
  <c r="JH8" i="8"/>
  <c r="JH20" i="8"/>
  <c r="HX4" i="8"/>
  <c r="CJ4" i="8"/>
  <c r="HH4" i="8"/>
  <c r="EF4" i="8"/>
  <c r="JA4" i="8"/>
  <c r="GB4" i="8"/>
  <c r="EV4" i="8"/>
  <c r="JO4" i="8"/>
  <c r="BT4" i="8"/>
  <c r="GR4" i="8"/>
  <c r="CZ4" i="8"/>
  <c r="DP4" i="8"/>
  <c r="IM4" i="8"/>
  <c r="AN4" i="8"/>
  <c r="FL4" i="8"/>
  <c r="KC4" i="8"/>
  <c r="X4" i="8"/>
  <c r="GT94" i="8"/>
  <c r="GT96" i="8"/>
  <c r="GT92" i="8"/>
  <c r="GT93" i="8"/>
  <c r="GT100" i="8"/>
  <c r="GT98" i="8"/>
  <c r="GT102" i="8"/>
  <c r="GT97" i="8"/>
  <c r="GT103" i="8"/>
  <c r="GT95" i="8"/>
  <c r="GT101" i="8"/>
  <c r="GT91" i="8"/>
  <c r="GT99" i="8"/>
  <c r="GT79" i="8"/>
  <c r="GT38" i="8"/>
  <c r="GT68" i="8"/>
  <c r="GT19" i="8"/>
  <c r="GT73" i="8"/>
  <c r="GT9" i="8"/>
  <c r="GT62" i="8"/>
  <c r="GT13" i="8"/>
  <c r="GT43" i="8"/>
  <c r="GT10" i="8"/>
  <c r="GT32" i="8"/>
  <c r="GT63" i="8"/>
  <c r="GT14" i="8"/>
  <c r="GT52" i="8"/>
  <c r="GT82" i="8"/>
  <c r="GT65" i="8"/>
  <c r="GT87" i="8"/>
  <c r="GT46" i="8"/>
  <c r="GT76" i="8"/>
  <c r="GT27" i="8"/>
  <c r="GT88" i="8"/>
  <c r="GT24" i="8"/>
  <c r="GT21" i="8"/>
  <c r="GT25" i="8"/>
  <c r="GT83" i="8"/>
  <c r="GT84" i="8"/>
  <c r="GT17" i="8"/>
  <c r="GT67" i="8"/>
  <c r="GT47" i="8"/>
  <c r="GT77" i="8"/>
  <c r="GT36" i="8"/>
  <c r="GT58" i="8"/>
  <c r="GT57" i="8"/>
  <c r="GT71" i="8"/>
  <c r="GT30" i="8"/>
  <c r="GT60" i="8"/>
  <c r="GT11" i="8"/>
  <c r="GT80" i="8"/>
  <c r="GT16" i="8"/>
  <c r="GT31" i="8"/>
  <c r="GT69" i="8"/>
  <c r="GT20" i="8"/>
  <c r="GT42" i="8"/>
  <c r="GT49" i="8"/>
  <c r="GT55" i="8"/>
  <c r="GT22" i="8"/>
  <c r="GT44" i="8"/>
  <c r="GT90" i="8"/>
  <c r="GT72" i="8"/>
  <c r="GT8" i="8"/>
  <c r="GT70" i="8"/>
  <c r="GT89" i="8"/>
  <c r="GT45" i="8"/>
  <c r="GT48" i="8"/>
  <c r="GT54" i="8"/>
  <c r="GT81" i="8"/>
  <c r="GT78" i="8"/>
  <c r="GT34" i="8"/>
  <c r="GT15" i="8"/>
  <c r="GT53" i="8"/>
  <c r="GT75" i="8"/>
  <c r="GT26" i="8"/>
  <c r="GT41" i="8"/>
  <c r="GT39" i="8"/>
  <c r="GT85" i="8"/>
  <c r="GT28" i="8"/>
  <c r="GT74" i="8"/>
  <c r="GT64" i="8"/>
  <c r="GT86" i="8"/>
  <c r="GT37" i="8"/>
  <c r="GT59" i="8"/>
  <c r="GT18" i="8"/>
  <c r="GT33" i="8"/>
  <c r="GT23" i="8"/>
  <c r="GT61" i="8"/>
  <c r="GT12" i="8"/>
  <c r="GT66" i="8"/>
  <c r="GT56" i="8"/>
  <c r="GT51" i="8"/>
  <c r="GT7" i="8"/>
  <c r="GT50" i="8"/>
  <c r="GT35" i="8"/>
  <c r="GT29" i="8"/>
  <c r="GT40" i="8"/>
  <c r="BF51" i="8"/>
  <c r="BF77" i="8"/>
  <c r="BF17" i="8"/>
  <c r="BF69" i="8"/>
  <c r="BF94" i="8"/>
  <c r="BF59" i="8"/>
  <c r="BF85" i="8"/>
  <c r="BF60" i="8"/>
  <c r="BF86" i="8"/>
  <c r="BF101" i="8"/>
  <c r="BF68" i="8"/>
  <c r="BF93" i="8"/>
  <c r="BF70" i="8"/>
  <c r="BF52" i="8"/>
  <c r="BF92" i="8"/>
  <c r="BF40" i="8"/>
  <c r="BF19" i="8"/>
  <c r="BF84" i="8"/>
  <c r="BF27" i="8"/>
  <c r="BF61" i="8"/>
  <c r="BF30" i="8"/>
  <c r="BF67" i="8"/>
  <c r="BF95" i="8"/>
  <c r="BF102" i="8"/>
  <c r="BF8" i="8"/>
  <c r="BF12" i="8"/>
  <c r="BF44" i="8"/>
  <c r="BF79" i="8"/>
  <c r="BF100" i="8"/>
  <c r="BF50" i="8"/>
  <c r="BF76" i="8"/>
  <c r="BF91" i="8"/>
  <c r="BF106" i="8"/>
  <c r="BF36" i="8"/>
  <c r="BF88" i="8"/>
  <c r="BF24" i="8"/>
  <c r="BF71" i="8"/>
  <c r="BF42" i="8"/>
  <c r="BF105" i="8"/>
  <c r="BF25" i="8"/>
  <c r="BF31" i="8"/>
  <c r="BF38" i="8"/>
  <c r="BF37" i="8"/>
  <c r="BF83" i="8"/>
  <c r="BF58" i="8"/>
  <c r="BF28" i="8"/>
  <c r="BF80" i="8"/>
  <c r="BF90" i="8"/>
  <c r="BF63" i="8"/>
  <c r="BF18" i="8"/>
  <c r="BF97" i="8"/>
  <c r="BF9" i="8"/>
  <c r="BF23" i="8"/>
  <c r="BF22" i="8"/>
  <c r="BF34" i="8"/>
  <c r="BF16" i="8"/>
  <c r="BF66" i="8"/>
  <c r="BF62" i="8"/>
  <c r="BF48" i="8"/>
  <c r="BF57" i="8"/>
  <c r="BF15" i="8"/>
  <c r="BF29" i="8"/>
  <c r="BF26" i="8"/>
  <c r="BF104" i="8"/>
  <c r="BF32" i="8"/>
  <c r="BF33" i="8"/>
  <c r="BF7" i="8"/>
  <c r="BF21" i="8"/>
  <c r="BF107" i="8"/>
  <c r="BF10" i="8"/>
  <c r="BF72" i="8"/>
  <c r="BF54" i="8"/>
  <c r="BF13" i="8"/>
  <c r="BF99" i="8"/>
  <c r="BF56" i="8"/>
  <c r="BF87" i="8"/>
  <c r="BF46" i="8"/>
  <c r="BF75" i="8"/>
  <c r="BF89" i="8"/>
  <c r="BF108" i="8"/>
  <c r="BF74" i="8"/>
  <c r="BF81" i="8"/>
  <c r="BF20" i="8"/>
  <c r="BF103" i="8"/>
  <c r="BF96" i="8"/>
  <c r="BF73" i="8"/>
  <c r="BF47" i="8"/>
  <c r="BF53" i="8"/>
  <c r="BF43" i="8"/>
  <c r="BF64" i="8"/>
  <c r="BF6" i="8"/>
  <c r="BF65" i="8"/>
  <c r="BF39" i="8"/>
  <c r="BF45" i="8"/>
  <c r="BF35" i="8"/>
  <c r="BF55" i="8"/>
  <c r="BF49" i="8"/>
  <c r="BF14" i="8"/>
  <c r="BF11" i="8"/>
  <c r="BF41" i="8"/>
  <c r="BF98" i="8"/>
  <c r="BF78" i="8"/>
  <c r="BF82" i="8"/>
  <c r="GD22" i="8"/>
  <c r="GD35" i="8"/>
  <c r="GD48" i="8"/>
  <c r="GD86" i="8"/>
  <c r="GD99" i="8"/>
  <c r="GD38" i="8"/>
  <c r="GD51" i="8"/>
  <c r="GD64" i="8"/>
  <c r="GD102" i="8"/>
  <c r="GD16" i="8"/>
  <c r="GD54" i="8"/>
  <c r="GD67" i="8"/>
  <c r="GD80" i="8"/>
  <c r="GD11" i="8"/>
  <c r="GD32" i="8"/>
  <c r="GD53" i="8"/>
  <c r="GD72" i="8"/>
  <c r="GD94" i="8"/>
  <c r="GD78" i="8"/>
  <c r="GD43" i="8"/>
  <c r="GD62" i="8"/>
  <c r="GD83" i="8"/>
  <c r="GD14" i="8"/>
  <c r="GD46" i="8"/>
  <c r="GD24" i="8"/>
  <c r="GD56" i="8"/>
  <c r="GD88" i="8"/>
  <c r="GD69" i="8"/>
  <c r="GD101" i="8"/>
  <c r="GD30" i="8"/>
  <c r="GD85" i="8"/>
  <c r="GD45" i="8"/>
  <c r="GD96" i="8"/>
  <c r="GD8" i="8"/>
  <c r="GD19" i="8"/>
  <c r="GD70" i="8"/>
  <c r="GD91" i="8"/>
  <c r="GD27" i="8"/>
  <c r="GD40" i="8"/>
  <c r="GD59" i="8"/>
  <c r="GD75" i="8"/>
  <c r="GD21" i="8"/>
  <c r="GD34" i="8"/>
  <c r="GD49" i="8"/>
  <c r="GD95" i="8"/>
  <c r="GD31" i="8"/>
  <c r="GD61" i="8"/>
  <c r="GD68" i="8"/>
  <c r="GD26" i="8"/>
  <c r="GD41" i="8"/>
  <c r="GD50" i="8"/>
  <c r="GD58" i="8"/>
  <c r="GD81" i="8"/>
  <c r="GD39" i="8"/>
  <c r="GD93" i="8"/>
  <c r="GD60" i="8"/>
  <c r="GD42" i="8"/>
  <c r="GD73" i="8"/>
  <c r="GD6" i="8"/>
  <c r="GD23" i="8"/>
  <c r="GD77" i="8"/>
  <c r="GD52" i="8"/>
  <c r="GD18" i="8"/>
  <c r="GD65" i="8"/>
  <c r="GD87" i="8"/>
  <c r="GD15" i="8"/>
  <c r="GD29" i="8"/>
  <c r="GD44" i="8"/>
  <c r="GD10" i="8"/>
  <c r="GD57" i="8"/>
  <c r="GD79" i="8"/>
  <c r="GD7" i="8"/>
  <c r="GD13" i="8"/>
  <c r="GD36" i="8"/>
  <c r="GD71" i="8"/>
  <c r="GD28" i="8"/>
  <c r="GD63" i="8"/>
  <c r="GD20" i="8"/>
  <c r="GD97" i="8"/>
  <c r="GD55" i="8"/>
  <c r="GD12" i="8"/>
  <c r="GD89" i="8"/>
  <c r="GD47" i="8"/>
  <c r="GD98" i="8"/>
  <c r="GD33" i="8"/>
  <c r="GD100" i="8"/>
  <c r="GD90" i="8"/>
  <c r="GD25" i="8"/>
  <c r="GD92" i="8"/>
  <c r="GD82" i="8"/>
  <c r="GD17" i="8"/>
  <c r="GD84" i="8"/>
  <c r="GD37" i="8"/>
  <c r="GD66" i="8"/>
  <c r="GD74" i="8"/>
  <c r="GD9" i="8"/>
  <c r="GD76" i="8"/>
  <c r="DB18" i="8"/>
  <c r="DB30" i="8"/>
  <c r="DB44" i="8"/>
  <c r="DB56" i="8"/>
  <c r="DB80" i="8"/>
  <c r="DB8" i="8"/>
  <c r="DB46" i="8"/>
  <c r="DB72" i="8"/>
  <c r="DB24" i="8"/>
  <c r="DB62" i="8"/>
  <c r="DB86" i="8"/>
  <c r="DB32" i="8"/>
  <c r="DB74" i="8"/>
  <c r="DB20" i="8"/>
  <c r="DB40" i="8"/>
  <c r="DB79" i="8"/>
  <c r="DB16" i="8"/>
  <c r="DB45" i="8"/>
  <c r="DB70" i="8"/>
  <c r="DB26" i="8"/>
  <c r="DB52" i="8"/>
  <c r="DB78" i="8"/>
  <c r="DB28" i="8"/>
  <c r="DB54" i="8"/>
  <c r="DB82" i="8"/>
  <c r="DB36" i="8"/>
  <c r="DB64" i="8"/>
  <c r="DB87" i="8"/>
  <c r="DB10" i="8"/>
  <c r="DB38" i="8"/>
  <c r="DB66" i="8"/>
  <c r="DB88" i="8"/>
  <c r="DB42" i="8"/>
  <c r="DB48" i="8"/>
  <c r="DB77" i="8"/>
  <c r="DB58" i="8"/>
  <c r="DB14" i="8"/>
  <c r="DB85" i="8"/>
  <c r="DB22" i="8"/>
  <c r="DB29" i="8"/>
  <c r="DB68" i="8"/>
  <c r="DB12" i="8"/>
  <c r="DB89" i="8"/>
  <c r="DB25" i="8"/>
  <c r="DB67" i="8"/>
  <c r="DB71" i="8"/>
  <c r="DB7" i="8"/>
  <c r="DB81" i="8"/>
  <c r="DB17" i="8"/>
  <c r="DB59" i="8"/>
  <c r="DB57" i="8"/>
  <c r="DB51" i="8"/>
  <c r="DB50" i="8"/>
  <c r="DB31" i="8"/>
  <c r="DB84" i="8"/>
  <c r="DB49" i="8"/>
  <c r="DB43" i="8"/>
  <c r="DB34" i="8"/>
  <c r="DB23" i="8"/>
  <c r="DB76" i="8"/>
  <c r="DB41" i="8"/>
  <c r="DB69" i="8"/>
  <c r="DB35" i="8"/>
  <c r="DB15" i="8"/>
  <c r="DB60" i="8"/>
  <c r="DB33" i="8"/>
  <c r="DB61" i="8"/>
  <c r="DB27" i="8"/>
  <c r="DB9" i="8"/>
  <c r="DB19" i="8"/>
  <c r="DB11" i="8"/>
  <c r="DB6" i="8"/>
  <c r="DB53" i="8"/>
  <c r="DB63" i="8"/>
  <c r="DB37" i="8"/>
  <c r="DB55" i="8"/>
  <c r="DB73" i="8"/>
  <c r="DB21" i="8"/>
  <c r="DB83" i="8"/>
  <c r="DB47" i="8"/>
  <c r="DB65" i="8"/>
  <c r="DB13" i="8"/>
  <c r="DB75" i="8"/>
  <c r="DB39" i="8"/>
  <c r="HZ16" i="8"/>
  <c r="HZ19" i="8"/>
  <c r="HZ10" i="8"/>
  <c r="HZ14" i="8"/>
  <c r="HZ18" i="8"/>
  <c r="HZ8" i="8"/>
  <c r="HZ11" i="8"/>
  <c r="HZ22" i="8"/>
  <c r="HZ7" i="8"/>
  <c r="HZ6" i="8"/>
  <c r="HZ9" i="8"/>
  <c r="HZ15" i="8"/>
  <c r="HZ20" i="8"/>
  <c r="HZ21" i="8"/>
  <c r="HZ12" i="8"/>
  <c r="HZ13" i="8"/>
  <c r="HZ17" i="8"/>
  <c r="Z40" i="8"/>
  <c r="Z77" i="8"/>
  <c r="Z85" i="8"/>
  <c r="Z93" i="8"/>
  <c r="Z101" i="8"/>
  <c r="Z109" i="8"/>
  <c r="Z117" i="8"/>
  <c r="Z37" i="8"/>
  <c r="Z21" i="8"/>
  <c r="Z53" i="8"/>
  <c r="Z67" i="8"/>
  <c r="Z107" i="8"/>
  <c r="Z13" i="8"/>
  <c r="Z29" i="8"/>
  <c r="Z45" i="8"/>
  <c r="Z75" i="8"/>
  <c r="Z88" i="8"/>
  <c r="Z36" i="8"/>
  <c r="Z92" i="8"/>
  <c r="Z118" i="8"/>
  <c r="Z83" i="8"/>
  <c r="Z115" i="8"/>
  <c r="Z35" i="8"/>
  <c r="Z48" i="8"/>
  <c r="Z91" i="8"/>
  <c r="Z104" i="8"/>
  <c r="Z19" i="8"/>
  <c r="Z51" i="8"/>
  <c r="Z80" i="8"/>
  <c r="Z54" i="8"/>
  <c r="Z69" i="8"/>
  <c r="Z96" i="8"/>
  <c r="Z108" i="8"/>
  <c r="Z56" i="8"/>
  <c r="Z110" i="8"/>
  <c r="Z57" i="8"/>
  <c r="Z112" i="8"/>
  <c r="Z7" i="8"/>
  <c r="Z71" i="8"/>
  <c r="Z11" i="8"/>
  <c r="Z72" i="8"/>
  <c r="Z41" i="8"/>
  <c r="Z97" i="8"/>
  <c r="Z44" i="8"/>
  <c r="Z99" i="8"/>
  <c r="Z84" i="8"/>
  <c r="Z28" i="8"/>
  <c r="Z86" i="8"/>
  <c r="Z25" i="8"/>
  <c r="Z89" i="8"/>
  <c r="Z102" i="8"/>
  <c r="Z87" i="8"/>
  <c r="Z59" i="8"/>
  <c r="Z74" i="8"/>
  <c r="Z10" i="8"/>
  <c r="Z24" i="8"/>
  <c r="Z81" i="8"/>
  <c r="Z94" i="8"/>
  <c r="Z68" i="8"/>
  <c r="Z43" i="8"/>
  <c r="Z66" i="8"/>
  <c r="Z16" i="8"/>
  <c r="Z113" i="8"/>
  <c r="Z64" i="8"/>
  <c r="Z52" i="8"/>
  <c r="Z58" i="8"/>
  <c r="Z70" i="8"/>
  <c r="Z8" i="8"/>
  <c r="Z105" i="8"/>
  <c r="Z116" i="8"/>
  <c r="Z20" i="8"/>
  <c r="Z50" i="8"/>
  <c r="Z46" i="8"/>
  <c r="Z73" i="8"/>
  <c r="Z100" i="8"/>
  <c r="Z78" i="8"/>
  <c r="Z12" i="8"/>
  <c r="Z119" i="8"/>
  <c r="Z42" i="8"/>
  <c r="Z111" i="8"/>
  <c r="Z30" i="8"/>
  <c r="Z65" i="8"/>
  <c r="Z76" i="8"/>
  <c r="Z63" i="8"/>
  <c r="Z62" i="8"/>
  <c r="Z95" i="8"/>
  <c r="Z114" i="8"/>
  <c r="Z34" i="8"/>
  <c r="Z79" i="8"/>
  <c r="Z22" i="8"/>
  <c r="Z49" i="8"/>
  <c r="Z60" i="8"/>
  <c r="Z47" i="8"/>
  <c r="Z38" i="8"/>
  <c r="Z9" i="8"/>
  <c r="Z31" i="8"/>
  <c r="Z14" i="8"/>
  <c r="Z106" i="8"/>
  <c r="Z55" i="8"/>
  <c r="Z23" i="8"/>
  <c r="Z98" i="8"/>
  <c r="Z90" i="8"/>
  <c r="Z103" i="8"/>
  <c r="Z82" i="8"/>
  <c r="Z32" i="8"/>
  <c r="Z61" i="8"/>
  <c r="Z15" i="8"/>
  <c r="Z26" i="8"/>
  <c r="Z18" i="8"/>
  <c r="Z33" i="8"/>
  <c r="Z27" i="8"/>
  <c r="Z17" i="8"/>
  <c r="Z39" i="8"/>
  <c r="EX18" i="8"/>
  <c r="EX36" i="8"/>
  <c r="EX52" i="8"/>
  <c r="EX7" i="8"/>
  <c r="EX23" i="8"/>
  <c r="EX28" i="8"/>
  <c r="EX44" i="8"/>
  <c r="EX31" i="8"/>
  <c r="EX60" i="8"/>
  <c r="EX15" i="8"/>
  <c r="EX41" i="8"/>
  <c r="EX68" i="8"/>
  <c r="EX39" i="8"/>
  <c r="EX12" i="8"/>
  <c r="EX49" i="8"/>
  <c r="EX17" i="8"/>
  <c r="EX50" i="8"/>
  <c r="EX25" i="8"/>
  <c r="EX63" i="8"/>
  <c r="EX29" i="8"/>
  <c r="EX65" i="8"/>
  <c r="EX8" i="8"/>
  <c r="EX47" i="8"/>
  <c r="EX55" i="8"/>
  <c r="EX20" i="8"/>
  <c r="EX33" i="8"/>
  <c r="EX21" i="8"/>
  <c r="EX42" i="8"/>
  <c r="EX40" i="8"/>
  <c r="EX11" i="8"/>
  <c r="EX46" i="8"/>
  <c r="EX13" i="8"/>
  <c r="EX34" i="8"/>
  <c r="EX26" i="8"/>
  <c r="EX56" i="8"/>
  <c r="EX43" i="8"/>
  <c r="EX22" i="8"/>
  <c r="EX69" i="8"/>
  <c r="EX10" i="8"/>
  <c r="EX48" i="8"/>
  <c r="EX6" i="8"/>
  <c r="EX35" i="8"/>
  <c r="EX14" i="8"/>
  <c r="EX61" i="8"/>
  <c r="EX32" i="8"/>
  <c r="EX27" i="8"/>
  <c r="EX53" i="8"/>
  <c r="EX24" i="8"/>
  <c r="EX19" i="8"/>
  <c r="EX45" i="8"/>
  <c r="EX16" i="8"/>
  <c r="EX62" i="8"/>
  <c r="EX57" i="8"/>
  <c r="EX37" i="8"/>
  <c r="EX54" i="8"/>
  <c r="EX9" i="8"/>
  <c r="EX66" i="8"/>
  <c r="EX38" i="8"/>
  <c r="EX58" i="8"/>
  <c r="EX30" i="8"/>
  <c r="EX67" i="8"/>
  <c r="EX59" i="8"/>
  <c r="EX64" i="8"/>
  <c r="EX51" i="8"/>
  <c r="JQ7" i="8"/>
  <c r="JQ15" i="8"/>
  <c r="JQ23" i="8"/>
  <c r="JQ22" i="8"/>
  <c r="JQ10" i="8"/>
  <c r="JQ18" i="8"/>
  <c r="JQ26" i="8"/>
  <c r="JQ16" i="8"/>
  <c r="JQ19" i="8"/>
  <c r="JQ9" i="8"/>
  <c r="JQ13" i="8"/>
  <c r="JQ24" i="8"/>
  <c r="JQ14" i="8"/>
  <c r="JQ20" i="8"/>
  <c r="JQ8" i="8"/>
  <c r="JQ21" i="8"/>
  <c r="JQ12" i="8"/>
  <c r="JQ6" i="8"/>
  <c r="JQ11" i="8"/>
  <c r="JQ25" i="8"/>
  <c r="JQ17" i="8"/>
  <c r="BV37" i="8"/>
  <c r="BV67" i="8"/>
  <c r="BV109" i="8"/>
  <c r="BV22" i="8"/>
  <c r="BV59" i="8"/>
  <c r="BV78" i="8"/>
  <c r="BV99" i="8"/>
  <c r="BV44" i="8"/>
  <c r="BV62" i="8"/>
  <c r="BV100" i="8"/>
  <c r="BV86" i="8"/>
  <c r="BV38" i="8"/>
  <c r="BV77" i="8"/>
  <c r="BV114" i="8"/>
  <c r="BV84" i="8"/>
  <c r="BV20" i="8"/>
  <c r="BV35" i="8"/>
  <c r="BV110" i="8"/>
  <c r="BV45" i="8"/>
  <c r="BV27" i="8"/>
  <c r="BV101" i="8"/>
  <c r="BV30" i="8"/>
  <c r="BV69" i="8"/>
  <c r="BV108" i="8"/>
  <c r="BV70" i="8"/>
  <c r="BV13" i="8"/>
  <c r="BV14" i="8"/>
  <c r="BV88" i="8"/>
  <c r="BV91" i="8"/>
  <c r="BV50" i="8"/>
  <c r="BV54" i="8"/>
  <c r="BV66" i="8"/>
  <c r="BV112" i="8"/>
  <c r="BV40" i="8"/>
  <c r="BV12" i="8"/>
  <c r="BV75" i="8"/>
  <c r="BV53" i="8"/>
  <c r="BV82" i="8"/>
  <c r="BV87" i="8"/>
  <c r="BV23" i="8"/>
  <c r="BV76" i="8"/>
  <c r="BV73" i="8"/>
  <c r="BV9" i="8"/>
  <c r="BV58" i="8"/>
  <c r="BV104" i="8"/>
  <c r="BV32" i="8"/>
  <c r="BV85" i="8"/>
  <c r="BV51" i="8"/>
  <c r="BV29" i="8"/>
  <c r="BV74" i="8"/>
  <c r="BV79" i="8"/>
  <c r="BV15" i="8"/>
  <c r="BV96" i="8"/>
  <c r="BV8" i="8"/>
  <c r="BV36" i="8"/>
  <c r="BV106" i="8"/>
  <c r="BV55" i="8"/>
  <c r="BV46" i="8"/>
  <c r="BV65" i="8"/>
  <c r="BV98" i="8"/>
  <c r="BV80" i="8"/>
  <c r="BV28" i="8"/>
  <c r="BV115" i="8"/>
  <c r="BV90" i="8"/>
  <c r="BV47" i="8"/>
  <c r="BV57" i="8"/>
  <c r="BV72" i="8"/>
  <c r="BV107" i="8"/>
  <c r="BV117" i="8"/>
  <c r="BV42" i="8"/>
  <c r="BV6" i="8"/>
  <c r="BV39" i="8"/>
  <c r="BV49" i="8"/>
  <c r="BV64" i="8"/>
  <c r="BV83" i="8"/>
  <c r="BV93" i="8"/>
  <c r="BV34" i="8"/>
  <c r="BV111" i="8"/>
  <c r="BV31" i="8"/>
  <c r="BV113" i="8"/>
  <c r="BV41" i="8"/>
  <c r="BV56" i="8"/>
  <c r="BV61" i="8"/>
  <c r="BV43" i="8"/>
  <c r="BV7" i="8"/>
  <c r="BV60" i="8"/>
  <c r="BV33" i="8"/>
  <c r="BV21" i="8"/>
  <c r="BV19" i="8"/>
  <c r="BV52" i="8"/>
  <c r="BV25" i="8"/>
  <c r="BV11" i="8"/>
  <c r="BV17" i="8"/>
  <c r="BV48" i="8"/>
  <c r="BV24" i="8"/>
  <c r="BV26" i="8"/>
  <c r="BV103" i="8"/>
  <c r="BV105" i="8"/>
  <c r="BV16" i="8"/>
  <c r="BV116" i="8"/>
  <c r="BV18" i="8"/>
  <c r="BV95" i="8"/>
  <c r="BV118" i="8"/>
  <c r="BV97" i="8"/>
  <c r="BV92" i="8"/>
  <c r="BV10" i="8"/>
  <c r="BV71" i="8"/>
  <c r="BV102" i="8"/>
  <c r="BV89" i="8"/>
  <c r="BV68" i="8"/>
  <c r="BV63" i="8"/>
  <c r="BV94" i="8"/>
  <c r="BV81" i="8"/>
  <c r="GT6" i="8"/>
  <c r="DR35" i="8"/>
  <c r="DR19" i="8"/>
  <c r="DR43" i="8"/>
  <c r="DR83" i="8"/>
  <c r="DR47" i="8"/>
  <c r="DR51" i="8"/>
  <c r="DR23" i="8"/>
  <c r="DR45" i="8"/>
  <c r="DR67" i="8"/>
  <c r="DR31" i="8"/>
  <c r="DR75" i="8"/>
  <c r="DR66" i="8"/>
  <c r="DR13" i="8"/>
  <c r="DR42" i="8"/>
  <c r="DR15" i="8"/>
  <c r="DR50" i="8"/>
  <c r="DR82" i="8"/>
  <c r="DR27" i="8"/>
  <c r="DR59" i="8"/>
  <c r="DR34" i="8"/>
  <c r="DR40" i="8"/>
  <c r="DR80" i="8"/>
  <c r="DR11" i="8"/>
  <c r="DR62" i="8"/>
  <c r="DR28" i="8"/>
  <c r="DR72" i="8"/>
  <c r="DR22" i="8"/>
  <c r="DR6" i="8"/>
  <c r="DR48" i="8"/>
  <c r="DR10" i="8"/>
  <c r="DR63" i="8"/>
  <c r="DR69" i="8"/>
  <c r="DR33" i="8"/>
  <c r="DR84" i="8"/>
  <c r="DR20" i="8"/>
  <c r="DR56" i="8"/>
  <c r="DR14" i="8"/>
  <c r="DR29" i="8"/>
  <c r="DR44" i="8"/>
  <c r="DR38" i="8"/>
  <c r="DR70" i="8"/>
  <c r="DR73" i="8"/>
  <c r="DR77" i="8"/>
  <c r="DR36" i="8"/>
  <c r="DR54" i="8"/>
  <c r="DR65" i="8"/>
  <c r="DR61" i="8"/>
  <c r="DR12" i="8"/>
  <c r="DR46" i="8"/>
  <c r="DR64" i="8"/>
  <c r="DR74" i="8"/>
  <c r="DR57" i="8"/>
  <c r="DR79" i="8"/>
  <c r="DR53" i="8"/>
  <c r="DR49" i="8"/>
  <c r="DR30" i="8"/>
  <c r="DR32" i="8"/>
  <c r="DR58" i="8"/>
  <c r="DR71" i="8"/>
  <c r="DR37" i="8"/>
  <c r="DR41" i="8"/>
  <c r="DR76" i="8"/>
  <c r="DR52" i="8"/>
  <c r="DR21" i="8"/>
  <c r="DR25" i="8"/>
  <c r="DR17" i="8"/>
  <c r="DR9" i="8"/>
  <c r="DR78" i="8"/>
  <c r="DR81" i="8"/>
  <c r="DR24" i="8"/>
  <c r="DR16" i="8"/>
  <c r="DR26" i="8"/>
  <c r="DR55" i="8"/>
  <c r="DR8" i="8"/>
  <c r="DR18" i="8"/>
  <c r="DR39" i="8"/>
  <c r="DR68" i="8"/>
  <c r="DR7" i="8"/>
  <c r="DR60" i="8"/>
  <c r="IO9" i="8"/>
  <c r="IO17" i="8"/>
  <c r="IO25" i="8"/>
  <c r="IO33" i="8"/>
  <c r="IO14" i="8"/>
  <c r="IO22" i="8"/>
  <c r="IO30" i="8"/>
  <c r="IO12" i="8"/>
  <c r="IO15" i="8"/>
  <c r="IO7" i="8"/>
  <c r="IO20" i="8"/>
  <c r="IO28" i="8"/>
  <c r="IO31" i="8"/>
  <c r="IO8" i="8"/>
  <c r="IO27" i="8"/>
  <c r="IO10" i="8"/>
  <c r="IO29" i="8"/>
  <c r="IO13" i="8"/>
  <c r="IO32" i="8"/>
  <c r="IO24" i="8"/>
  <c r="IO34" i="8"/>
  <c r="IO16" i="8"/>
  <c r="IO21" i="8"/>
  <c r="IO26" i="8"/>
  <c r="IO18" i="8"/>
  <c r="IO6" i="8"/>
  <c r="IO19" i="8"/>
  <c r="IO11" i="8"/>
  <c r="IO23" i="8"/>
  <c r="AP95" i="8"/>
  <c r="AP23" i="8"/>
  <c r="AP71" i="8"/>
  <c r="AP39" i="8"/>
  <c r="AP104" i="8"/>
  <c r="AP7" i="8"/>
  <c r="AP103" i="8"/>
  <c r="AP15" i="8"/>
  <c r="AP79" i="8"/>
  <c r="AP16" i="8"/>
  <c r="AP87" i="8"/>
  <c r="AP31" i="8"/>
  <c r="AP47" i="8"/>
  <c r="AP63" i="8"/>
  <c r="AP55" i="8"/>
  <c r="AP52" i="8"/>
  <c r="AP81" i="8"/>
  <c r="AP64" i="8"/>
  <c r="AP25" i="8"/>
  <c r="AP46" i="8"/>
  <c r="AP66" i="8"/>
  <c r="AP53" i="8"/>
  <c r="AP67" i="8"/>
  <c r="AP108" i="8"/>
  <c r="AP44" i="8"/>
  <c r="AP65" i="8"/>
  <c r="AP56" i="8"/>
  <c r="AP9" i="8"/>
  <c r="AP102" i="8"/>
  <c r="AP38" i="8"/>
  <c r="AP58" i="8"/>
  <c r="AP100" i="8"/>
  <c r="AP20" i="8"/>
  <c r="AP17" i="8"/>
  <c r="AP32" i="8"/>
  <c r="AP78" i="8"/>
  <c r="AP34" i="8"/>
  <c r="AP61" i="8"/>
  <c r="AP51" i="8"/>
  <c r="AP92" i="8"/>
  <c r="AP12" i="8"/>
  <c r="AP24" i="8"/>
  <c r="AP105" i="8"/>
  <c r="AP70" i="8"/>
  <c r="AP106" i="8"/>
  <c r="AP26" i="8"/>
  <c r="AP45" i="8"/>
  <c r="AP43" i="8"/>
  <c r="AP84" i="8"/>
  <c r="AP8" i="8"/>
  <c r="AP89" i="8"/>
  <c r="AP62" i="8"/>
  <c r="AP98" i="8"/>
  <c r="AP18" i="8"/>
  <c r="AP109" i="8"/>
  <c r="AP37" i="8"/>
  <c r="AP107" i="8"/>
  <c r="AP35" i="8"/>
  <c r="AP76" i="8"/>
  <c r="AP96" i="8"/>
  <c r="AP73" i="8"/>
  <c r="AP54" i="8"/>
  <c r="AP90" i="8"/>
  <c r="AP10" i="8"/>
  <c r="AP101" i="8"/>
  <c r="AP29" i="8"/>
  <c r="AP99" i="8"/>
  <c r="AP27" i="8"/>
  <c r="AP68" i="8"/>
  <c r="AP60" i="8"/>
  <c r="AP88" i="8"/>
  <c r="AP57" i="8"/>
  <c r="AP30" i="8"/>
  <c r="AP21" i="8"/>
  <c r="AP91" i="8"/>
  <c r="AP36" i="8"/>
  <c r="AP72" i="8"/>
  <c r="AP80" i="8"/>
  <c r="AP41" i="8"/>
  <c r="AP22" i="8"/>
  <c r="AP13" i="8"/>
  <c r="AP83" i="8"/>
  <c r="AP28" i="8"/>
  <c r="AP48" i="8"/>
  <c r="AP14" i="8"/>
  <c r="AP75" i="8"/>
  <c r="AP40" i="8"/>
  <c r="AP59" i="8"/>
  <c r="AP82" i="8"/>
  <c r="AP93" i="8"/>
  <c r="AP19" i="8"/>
  <c r="AP97" i="8"/>
  <c r="AP6" i="8"/>
  <c r="AP74" i="8"/>
  <c r="AP85" i="8"/>
  <c r="AP11" i="8"/>
  <c r="AP49" i="8"/>
  <c r="AP94" i="8"/>
  <c r="AP50" i="8"/>
  <c r="AP77" i="8"/>
  <c r="AP33" i="8"/>
  <c r="AP86" i="8"/>
  <c r="AP42" i="8"/>
  <c r="AP69" i="8"/>
  <c r="FN52" i="8"/>
  <c r="FN65" i="8"/>
  <c r="FN76" i="8"/>
  <c r="FN97" i="8"/>
  <c r="FN108" i="8"/>
  <c r="FN17" i="8"/>
  <c r="FN68" i="8"/>
  <c r="FN89" i="8"/>
  <c r="FN100" i="8"/>
  <c r="FN20" i="8"/>
  <c r="FN33" i="8"/>
  <c r="FN81" i="8"/>
  <c r="FN92" i="8"/>
  <c r="FN113" i="8"/>
  <c r="FN16" i="8"/>
  <c r="FN36" i="8"/>
  <c r="FN57" i="8"/>
  <c r="FN93" i="8"/>
  <c r="FN109" i="8"/>
  <c r="FN41" i="8"/>
  <c r="FN80" i="8"/>
  <c r="FN96" i="8"/>
  <c r="FN25" i="8"/>
  <c r="FN48" i="8"/>
  <c r="FN84" i="8"/>
  <c r="FN19" i="8"/>
  <c r="FN51" i="8"/>
  <c r="FN83" i="8"/>
  <c r="FN107" i="8"/>
  <c r="FN32" i="8"/>
  <c r="FN64" i="8"/>
  <c r="FN91" i="8"/>
  <c r="FN28" i="8"/>
  <c r="FN72" i="8"/>
  <c r="FN105" i="8"/>
  <c r="FN77" i="8"/>
  <c r="FN6" i="8"/>
  <c r="FN44" i="8"/>
  <c r="FN85" i="8"/>
  <c r="FN11" i="8"/>
  <c r="FN54" i="8"/>
  <c r="FN94" i="8"/>
  <c r="FN12" i="8"/>
  <c r="FN60" i="8"/>
  <c r="FN99" i="8"/>
  <c r="FN88" i="8"/>
  <c r="FN104" i="8"/>
  <c r="FN35" i="8"/>
  <c r="FN112" i="8"/>
  <c r="FN49" i="8"/>
  <c r="FN69" i="8"/>
  <c r="FN73" i="8"/>
  <c r="FN9" i="8"/>
  <c r="FN24" i="8"/>
  <c r="FN70" i="8"/>
  <c r="FN55" i="8"/>
  <c r="FN53" i="8"/>
  <c r="FN59" i="8"/>
  <c r="FN82" i="8"/>
  <c r="FN18" i="8"/>
  <c r="FN101" i="8"/>
  <c r="FN62" i="8"/>
  <c r="FN22" i="8"/>
  <c r="FN79" i="8"/>
  <c r="FN7" i="8"/>
  <c r="FN43" i="8"/>
  <c r="FN98" i="8"/>
  <c r="FN26" i="8"/>
  <c r="FN14" i="8"/>
  <c r="FN71" i="8"/>
  <c r="FN27" i="8"/>
  <c r="FN90" i="8"/>
  <c r="FN10" i="8"/>
  <c r="FN67" i="8"/>
  <c r="FN110" i="8"/>
  <c r="FN63" i="8"/>
  <c r="FN61" i="8"/>
  <c r="FN74" i="8"/>
  <c r="FN102" i="8"/>
  <c r="FN47" i="8"/>
  <c r="FN45" i="8"/>
  <c r="FN66" i="8"/>
  <c r="FN111" i="8"/>
  <c r="FN37" i="8"/>
  <c r="FN58" i="8"/>
  <c r="FN103" i="8"/>
  <c r="FN29" i="8"/>
  <c r="FN50" i="8"/>
  <c r="FN38" i="8"/>
  <c r="FN95" i="8"/>
  <c r="FN21" i="8"/>
  <c r="FN42" i="8"/>
  <c r="FN87" i="8"/>
  <c r="FN13" i="8"/>
  <c r="FN34" i="8"/>
  <c r="FN56" i="8"/>
  <c r="FN86" i="8"/>
  <c r="FN39" i="8"/>
  <c r="FN115" i="8"/>
  <c r="FN40" i="8"/>
  <c r="FN78" i="8"/>
  <c r="FN31" i="8"/>
  <c r="FN75" i="8"/>
  <c r="FN8" i="8"/>
  <c r="FN46" i="8"/>
  <c r="FN23" i="8"/>
  <c r="FN114" i="8"/>
  <c r="FN30" i="8"/>
  <c r="FN15" i="8"/>
  <c r="FN106" i="8"/>
  <c r="KE8" i="8"/>
  <c r="KE21" i="8"/>
  <c r="KE11" i="8"/>
  <c r="KE24" i="8"/>
  <c r="KE10" i="8"/>
  <c r="KE16" i="8"/>
  <c r="KE19" i="8"/>
  <c r="KE13" i="8"/>
  <c r="KE18" i="8"/>
  <c r="KE6" i="8"/>
  <c r="KE17" i="8"/>
  <c r="KE20" i="8"/>
  <c r="KE15" i="8"/>
  <c r="KE9" i="8"/>
  <c r="KE12" i="8"/>
  <c r="KE7" i="8"/>
  <c r="KE22" i="8"/>
  <c r="KE14" i="8"/>
  <c r="KE25" i="8"/>
  <c r="KE23" i="8"/>
  <c r="CL22" i="8"/>
  <c r="CL30" i="8"/>
  <c r="CL76" i="8"/>
  <c r="CL14" i="8"/>
  <c r="CL38" i="8"/>
  <c r="CL62" i="8"/>
  <c r="CL84" i="8"/>
  <c r="CL54" i="8"/>
  <c r="CL116" i="8"/>
  <c r="CL63" i="8"/>
  <c r="CL86" i="8"/>
  <c r="CL110" i="8"/>
  <c r="CL70" i="8"/>
  <c r="CL31" i="8"/>
  <c r="CL94" i="8"/>
  <c r="CL42" i="8"/>
  <c r="CL100" i="8"/>
  <c r="CL46" i="8"/>
  <c r="CL10" i="8"/>
  <c r="CL78" i="8"/>
  <c r="CL20" i="8"/>
  <c r="CL72" i="8"/>
  <c r="CL53" i="8"/>
  <c r="CL40" i="8"/>
  <c r="CL106" i="8"/>
  <c r="CL34" i="8"/>
  <c r="CL55" i="8"/>
  <c r="CL102" i="8"/>
  <c r="CL83" i="8"/>
  <c r="CL19" i="8"/>
  <c r="CL113" i="8"/>
  <c r="CL49" i="8"/>
  <c r="CL64" i="8"/>
  <c r="CL45" i="8"/>
  <c r="CL60" i="8"/>
  <c r="CL16" i="8"/>
  <c r="CL98" i="8"/>
  <c r="CL26" i="8"/>
  <c r="CL47" i="8"/>
  <c r="CL85" i="8"/>
  <c r="CL37" i="8"/>
  <c r="CL90" i="8"/>
  <c r="CL79" i="8"/>
  <c r="CL68" i="8"/>
  <c r="CL67" i="8"/>
  <c r="CL89" i="8"/>
  <c r="CL17" i="8"/>
  <c r="CL112" i="8"/>
  <c r="CL69" i="8"/>
  <c r="CL56" i="8"/>
  <c r="CL21" i="8"/>
  <c r="CL82" i="8"/>
  <c r="CL71" i="8"/>
  <c r="CL118" i="8"/>
  <c r="CL52" i="8"/>
  <c r="CL59" i="8"/>
  <c r="CL81" i="8"/>
  <c r="CL9" i="8"/>
  <c r="CL104" i="8"/>
  <c r="CL29" i="8"/>
  <c r="CL44" i="8"/>
  <c r="CL74" i="8"/>
  <c r="CL39" i="8"/>
  <c r="CL51" i="8"/>
  <c r="CL73" i="8"/>
  <c r="CL96" i="8"/>
  <c r="CL48" i="8"/>
  <c r="CL13" i="8"/>
  <c r="CL36" i="8"/>
  <c r="CL66" i="8"/>
  <c r="CL23" i="8"/>
  <c r="CL115" i="8"/>
  <c r="CL43" i="8"/>
  <c r="CL65" i="8"/>
  <c r="CL88" i="8"/>
  <c r="CL32" i="8"/>
  <c r="CL28" i="8"/>
  <c r="CL58" i="8"/>
  <c r="CL35" i="8"/>
  <c r="CL57" i="8"/>
  <c r="CL8" i="8"/>
  <c r="CL12" i="8"/>
  <c r="CL50" i="8"/>
  <c r="CL111" i="8"/>
  <c r="CL27" i="8"/>
  <c r="CL41" i="8"/>
  <c r="CL80" i="8"/>
  <c r="CL117" i="8"/>
  <c r="CL18" i="8"/>
  <c r="CL6" i="8"/>
  <c r="CL103" i="8"/>
  <c r="CL108" i="8"/>
  <c r="CL11" i="8"/>
  <c r="CL33" i="8"/>
  <c r="CL24" i="8"/>
  <c r="CL101" i="8"/>
  <c r="CL95" i="8"/>
  <c r="CL87" i="8"/>
  <c r="CL92" i="8"/>
  <c r="CL25" i="8"/>
  <c r="CL109" i="8"/>
  <c r="CL15" i="8"/>
  <c r="CL107" i="8"/>
  <c r="CL93" i="8"/>
  <c r="CL7" i="8"/>
  <c r="CL99" i="8"/>
  <c r="CL77" i="8"/>
  <c r="CL91" i="8"/>
  <c r="CL105" i="8"/>
  <c r="CL61" i="8"/>
  <c r="CL114" i="8"/>
  <c r="CL75" i="8"/>
  <c r="CL97" i="8"/>
  <c r="HJ13" i="8"/>
  <c r="HJ21" i="8"/>
  <c r="HJ29" i="8"/>
  <c r="HJ37" i="8"/>
  <c r="HJ45" i="8"/>
  <c r="HJ53" i="8"/>
  <c r="HJ61" i="8"/>
  <c r="HJ69" i="8"/>
  <c r="HJ77" i="8"/>
  <c r="HJ85" i="8"/>
  <c r="HJ8" i="8"/>
  <c r="HJ46" i="8"/>
  <c r="HJ59" i="8"/>
  <c r="HJ72" i="8"/>
  <c r="HJ11" i="8"/>
  <c r="HJ24" i="8"/>
  <c r="HJ75" i="8"/>
  <c r="HJ6" i="8"/>
  <c r="HJ14" i="8"/>
  <c r="HJ27" i="8"/>
  <c r="HJ40" i="8"/>
  <c r="HJ12" i="8"/>
  <c r="HJ32" i="8"/>
  <c r="HJ54" i="8"/>
  <c r="HJ38" i="8"/>
  <c r="HJ80" i="8"/>
  <c r="HJ22" i="8"/>
  <c r="HJ43" i="8"/>
  <c r="HJ64" i="8"/>
  <c r="HJ83" i="8"/>
  <c r="HJ9" i="8"/>
  <c r="HJ44" i="8"/>
  <c r="HJ76" i="8"/>
  <c r="HJ19" i="8"/>
  <c r="HJ51" i="8"/>
  <c r="HJ86" i="8"/>
  <c r="HJ30" i="8"/>
  <c r="HJ67" i="8"/>
  <c r="HJ28" i="8"/>
  <c r="HJ81" i="8"/>
  <c r="HJ41" i="8"/>
  <c r="HJ48" i="8"/>
  <c r="HJ60" i="8"/>
  <c r="HJ16" i="8"/>
  <c r="HJ68" i="8"/>
  <c r="HJ25" i="8"/>
  <c r="HJ35" i="8"/>
  <c r="HJ56" i="8"/>
  <c r="HJ70" i="8"/>
  <c r="HJ42" i="8"/>
  <c r="HJ79" i="8"/>
  <c r="HJ15" i="8"/>
  <c r="HJ20" i="8"/>
  <c r="HJ33" i="8"/>
  <c r="HJ34" i="8"/>
  <c r="HJ71" i="8"/>
  <c r="HJ7" i="8"/>
  <c r="HJ74" i="8"/>
  <c r="HJ63" i="8"/>
  <c r="HJ73" i="8"/>
  <c r="HJ52" i="8"/>
  <c r="HJ66" i="8"/>
  <c r="HJ55" i="8"/>
  <c r="HJ57" i="8"/>
  <c r="HJ36" i="8"/>
  <c r="HJ58" i="8"/>
  <c r="HJ47" i="8"/>
  <c r="HJ17" i="8"/>
  <c r="HJ50" i="8"/>
  <c r="HJ39" i="8"/>
  <c r="HJ26" i="8"/>
  <c r="HJ31" i="8"/>
  <c r="HJ23" i="8"/>
  <c r="HJ78" i="8"/>
  <c r="HJ62" i="8"/>
  <c r="HJ84" i="8"/>
  <c r="HJ82" i="8"/>
  <c r="HJ18" i="8"/>
  <c r="HJ65" i="8"/>
  <c r="HJ10" i="8"/>
  <c r="HJ49" i="8"/>
  <c r="HJ87" i="8"/>
  <c r="EH37" i="8"/>
  <c r="EH21" i="8"/>
  <c r="EH22" i="8"/>
  <c r="EH65" i="8"/>
  <c r="EH25" i="8"/>
  <c r="EH29" i="8"/>
  <c r="EH20" i="8"/>
  <c r="EH45" i="8"/>
  <c r="EH68" i="8"/>
  <c r="EH53" i="8"/>
  <c r="EH13" i="8"/>
  <c r="EH42" i="8"/>
  <c r="EH17" i="8"/>
  <c r="EH49" i="8"/>
  <c r="EH24" i="8"/>
  <c r="EH56" i="8"/>
  <c r="EH33" i="8"/>
  <c r="EH62" i="8"/>
  <c r="EH34" i="8"/>
  <c r="EH26" i="8"/>
  <c r="EH38" i="8"/>
  <c r="EH6" i="8"/>
  <c r="EH47" i="8"/>
  <c r="EH8" i="8"/>
  <c r="EH16" i="8"/>
  <c r="EH61" i="8"/>
  <c r="EH15" i="8"/>
  <c r="EH36" i="8"/>
  <c r="EH32" i="8"/>
  <c r="EH35" i="8"/>
  <c r="EH7" i="8"/>
  <c r="EH66" i="8"/>
  <c r="EH44" i="8"/>
  <c r="EH55" i="8"/>
  <c r="EH69" i="8"/>
  <c r="EH9" i="8"/>
  <c r="EH30" i="8"/>
  <c r="EH59" i="8"/>
  <c r="EH39" i="8"/>
  <c r="EH14" i="8"/>
  <c r="EH51" i="8"/>
  <c r="EH31" i="8"/>
  <c r="EH58" i="8"/>
  <c r="EH43" i="8"/>
  <c r="EH52" i="8"/>
  <c r="EH23" i="8"/>
  <c r="EH50" i="8"/>
  <c r="EH70" i="8"/>
  <c r="EH64" i="8"/>
  <c r="EH27" i="8"/>
  <c r="EH18" i="8"/>
  <c r="EH54" i="8"/>
  <c r="EH10" i="8"/>
  <c r="EH60" i="8"/>
  <c r="EH28" i="8"/>
  <c r="EH63" i="8"/>
  <c r="EH12" i="8"/>
  <c r="EH67" i="8"/>
  <c r="EH48" i="8"/>
  <c r="EH19" i="8"/>
  <c r="EH11" i="8"/>
  <c r="EH40" i="8"/>
  <c r="EH57" i="8"/>
  <c r="EH41" i="8"/>
  <c r="EH46" i="8"/>
  <c r="JC17" i="8"/>
  <c r="JC20" i="8"/>
  <c r="JC12" i="8"/>
  <c r="JC9" i="8"/>
  <c r="JC25" i="8"/>
  <c r="JC27" i="8"/>
  <c r="JC6" i="8"/>
  <c r="JC19" i="8"/>
  <c r="JC14" i="8"/>
  <c r="JC21" i="8"/>
  <c r="JC23" i="8"/>
  <c r="JC26" i="8"/>
  <c r="JC16" i="8"/>
  <c r="JC7" i="8"/>
  <c r="JC22" i="8"/>
  <c r="JC8" i="8"/>
  <c r="JC13" i="8"/>
  <c r="JC18" i="8"/>
  <c r="JC10" i="8"/>
  <c r="JC24" i="8"/>
  <c r="JC15" i="8"/>
  <c r="JC11" i="8"/>
  <c r="AM14" i="8"/>
  <c r="AO14" i="8" s="1"/>
  <c r="AM22" i="8"/>
  <c r="AO22" i="8" s="1"/>
  <c r="AM30" i="8"/>
  <c r="AO30" i="8" s="1"/>
  <c r="AM38" i="8"/>
  <c r="AO38" i="8" s="1"/>
  <c r="AM46" i="8"/>
  <c r="AO46" i="8" s="1"/>
  <c r="AM54" i="8"/>
  <c r="AO54" i="8" s="1"/>
  <c r="AM62" i="8"/>
  <c r="AO62" i="8" s="1"/>
  <c r="AM70" i="8"/>
  <c r="AO70" i="8" s="1"/>
  <c r="AM78" i="8"/>
  <c r="AO78" i="8" s="1"/>
  <c r="AM86" i="8"/>
  <c r="AO86" i="8" s="1"/>
  <c r="AM9" i="8"/>
  <c r="AO9" i="8" s="1"/>
  <c r="AM18" i="8"/>
  <c r="AO18" i="8" s="1"/>
  <c r="AM27" i="8"/>
  <c r="AO27" i="8" s="1"/>
  <c r="AM36" i="8"/>
  <c r="AO36" i="8" s="1"/>
  <c r="AM45" i="8"/>
  <c r="AO45" i="8" s="1"/>
  <c r="AM55" i="8"/>
  <c r="AO55" i="8" s="1"/>
  <c r="AM64" i="8"/>
  <c r="AO64" i="8" s="1"/>
  <c r="AM73" i="8"/>
  <c r="AO73" i="8" s="1"/>
  <c r="AM82" i="8"/>
  <c r="AO82" i="8" s="1"/>
  <c r="AM91" i="8"/>
  <c r="AO91" i="8" s="1"/>
  <c r="AM99" i="8"/>
  <c r="AO99" i="8" s="1"/>
  <c r="AM107" i="8"/>
  <c r="AO107" i="8" s="1"/>
  <c r="AM13" i="8"/>
  <c r="AO13" i="8" s="1"/>
  <c r="AM23" i="8"/>
  <c r="AO23" i="8" s="1"/>
  <c r="AM32" i="8"/>
  <c r="AO32" i="8" s="1"/>
  <c r="AM41" i="8"/>
  <c r="AO41" i="8" s="1"/>
  <c r="AM50" i="8"/>
  <c r="AO50" i="8" s="1"/>
  <c r="AM59" i="8"/>
  <c r="AO59" i="8" s="1"/>
  <c r="AM68" i="8"/>
  <c r="AO68" i="8" s="1"/>
  <c r="AM77" i="8"/>
  <c r="AO77" i="8" s="1"/>
  <c r="AM87" i="8"/>
  <c r="AO87" i="8" s="1"/>
  <c r="AM95" i="8"/>
  <c r="AO95" i="8" s="1"/>
  <c r="AM103" i="8"/>
  <c r="AO103" i="8" s="1"/>
  <c r="AM15" i="8"/>
  <c r="AO15" i="8" s="1"/>
  <c r="AM24" i="8"/>
  <c r="AO24" i="8" s="1"/>
  <c r="AM33" i="8"/>
  <c r="AO33" i="8" s="1"/>
  <c r="AM42" i="8"/>
  <c r="AO42" i="8" s="1"/>
  <c r="AM51" i="8"/>
  <c r="AO51" i="8" s="1"/>
  <c r="AM60" i="8"/>
  <c r="AO60" i="8" s="1"/>
  <c r="AM69" i="8"/>
  <c r="AO69" i="8" s="1"/>
  <c r="AM79" i="8"/>
  <c r="AO79" i="8" s="1"/>
  <c r="AM34" i="8"/>
  <c r="AO34" i="8" s="1"/>
  <c r="AM90" i="8"/>
  <c r="AO90" i="8" s="1"/>
  <c r="AM26" i="8"/>
  <c r="AO26" i="8" s="1"/>
  <c r="AM71" i="8"/>
  <c r="AO71" i="8" s="1"/>
  <c r="AM7" i="8"/>
  <c r="AO7" i="8" s="1"/>
  <c r="AM20" i="8"/>
  <c r="AO20" i="8" s="1"/>
  <c r="AM35" i="8"/>
  <c r="AO35" i="8" s="1"/>
  <c r="AM49" i="8"/>
  <c r="AO49" i="8" s="1"/>
  <c r="AM65" i="8"/>
  <c r="AO65" i="8" s="1"/>
  <c r="AM80" i="8"/>
  <c r="AO80" i="8" s="1"/>
  <c r="AM92" i="8"/>
  <c r="AO92" i="8" s="1"/>
  <c r="AM102" i="8"/>
  <c r="AO102" i="8" s="1"/>
  <c r="AM8" i="8"/>
  <c r="AO8" i="8" s="1"/>
  <c r="AM21" i="8"/>
  <c r="AO21" i="8" s="1"/>
  <c r="AM37" i="8"/>
  <c r="AO37" i="8" s="1"/>
  <c r="AM52" i="8"/>
  <c r="AO52" i="8" s="1"/>
  <c r="AM66" i="8"/>
  <c r="AO66" i="8" s="1"/>
  <c r="AM81" i="8"/>
  <c r="AO81" i="8" s="1"/>
  <c r="AM93" i="8"/>
  <c r="AO93" i="8" s="1"/>
  <c r="AM104" i="8"/>
  <c r="AO104" i="8" s="1"/>
  <c r="AM10" i="8"/>
  <c r="AO10" i="8" s="1"/>
  <c r="AM25" i="8"/>
  <c r="AO25" i="8" s="1"/>
  <c r="AM39" i="8"/>
  <c r="AO39" i="8" s="1"/>
  <c r="AM53" i="8"/>
  <c r="AO53" i="8" s="1"/>
  <c r="AM67" i="8"/>
  <c r="AO67" i="8" s="1"/>
  <c r="AM83" i="8"/>
  <c r="AO83" i="8" s="1"/>
  <c r="AM94" i="8"/>
  <c r="AO94" i="8" s="1"/>
  <c r="AM105" i="8"/>
  <c r="AO105" i="8" s="1"/>
  <c r="AM11" i="8"/>
  <c r="AO11" i="8" s="1"/>
  <c r="AM56" i="8"/>
  <c r="AO56" i="8" s="1"/>
  <c r="AM96" i="8"/>
  <c r="AO96" i="8" s="1"/>
  <c r="AM12" i="8"/>
  <c r="AO12" i="8" s="1"/>
  <c r="AM28" i="8"/>
  <c r="AO28" i="8" s="1"/>
  <c r="AM43" i="8"/>
  <c r="AO43" i="8" s="1"/>
  <c r="AM57" i="8"/>
  <c r="AO57" i="8" s="1"/>
  <c r="AM72" i="8"/>
  <c r="AO72" i="8" s="1"/>
  <c r="AM85" i="8"/>
  <c r="AO85" i="8" s="1"/>
  <c r="AM97" i="8"/>
  <c r="AO97" i="8" s="1"/>
  <c r="AM108" i="8"/>
  <c r="AO108" i="8" s="1"/>
  <c r="AM16" i="8"/>
  <c r="AO16" i="8" s="1"/>
  <c r="AM29" i="8"/>
  <c r="AO29" i="8" s="1"/>
  <c r="AM44" i="8"/>
  <c r="AO44" i="8" s="1"/>
  <c r="AM58" i="8"/>
  <c r="AO58" i="8" s="1"/>
  <c r="AM74" i="8"/>
  <c r="AO74" i="8" s="1"/>
  <c r="AM88" i="8"/>
  <c r="AO88" i="8" s="1"/>
  <c r="AM98" i="8"/>
  <c r="AO98" i="8" s="1"/>
  <c r="AM109" i="8"/>
  <c r="AO109" i="8" s="1"/>
  <c r="AM17" i="8"/>
  <c r="AO17" i="8" s="1"/>
  <c r="AM31" i="8"/>
  <c r="AO31" i="8" s="1"/>
  <c r="AM47" i="8"/>
  <c r="AO47" i="8" s="1"/>
  <c r="AM61" i="8"/>
  <c r="AO61" i="8" s="1"/>
  <c r="AM75" i="8"/>
  <c r="AO75" i="8" s="1"/>
  <c r="AM89" i="8"/>
  <c r="AO89" i="8" s="1"/>
  <c r="AM100" i="8"/>
  <c r="AO100" i="8" s="1"/>
  <c r="AM6" i="8"/>
  <c r="AO6" i="8" s="1"/>
  <c r="AM19" i="8"/>
  <c r="AO19" i="8" s="1"/>
  <c r="AM48" i="8"/>
  <c r="AO48" i="8" s="1"/>
  <c r="AM63" i="8"/>
  <c r="AO63" i="8" s="1"/>
  <c r="AM76" i="8"/>
  <c r="AO76" i="8" s="1"/>
  <c r="AM101" i="8"/>
  <c r="AO101" i="8" s="1"/>
  <c r="AM40" i="8"/>
  <c r="AO40" i="8" s="1"/>
  <c r="AM84" i="8"/>
  <c r="AO84" i="8" s="1"/>
  <c r="AM106" i="8"/>
  <c r="AO106" i="8" s="1"/>
  <c r="FK7" i="8"/>
  <c r="FM7" i="8" s="1"/>
  <c r="FK15" i="8"/>
  <c r="FM15" i="8" s="1"/>
  <c r="FK23" i="8"/>
  <c r="FM23" i="8" s="1"/>
  <c r="FK31" i="8"/>
  <c r="FM31" i="8" s="1"/>
  <c r="FK39" i="8"/>
  <c r="FM39" i="8" s="1"/>
  <c r="FK47" i="8"/>
  <c r="FM47" i="8" s="1"/>
  <c r="FK55" i="8"/>
  <c r="FM55" i="8" s="1"/>
  <c r="FK63" i="8"/>
  <c r="FM63" i="8" s="1"/>
  <c r="FK71" i="8"/>
  <c r="FM71" i="8" s="1"/>
  <c r="FK79" i="8"/>
  <c r="FM79" i="8" s="1"/>
  <c r="FK87" i="8"/>
  <c r="FM87" i="8" s="1"/>
  <c r="FK95" i="8"/>
  <c r="FM95" i="8" s="1"/>
  <c r="FK103" i="8"/>
  <c r="FM103" i="8" s="1"/>
  <c r="FK111" i="8"/>
  <c r="FM111" i="8" s="1"/>
  <c r="FK8" i="8"/>
  <c r="FM8" i="8" s="1"/>
  <c r="FK16" i="8"/>
  <c r="FM16" i="8" s="1"/>
  <c r="FK24" i="8"/>
  <c r="FM24" i="8" s="1"/>
  <c r="FK32" i="8"/>
  <c r="FM32" i="8" s="1"/>
  <c r="FK40" i="8"/>
  <c r="FM40" i="8" s="1"/>
  <c r="FK48" i="8"/>
  <c r="FM48" i="8" s="1"/>
  <c r="FK56" i="8"/>
  <c r="FM56" i="8" s="1"/>
  <c r="FK64" i="8"/>
  <c r="FM64" i="8" s="1"/>
  <c r="FK72" i="8"/>
  <c r="FM72" i="8" s="1"/>
  <c r="FK80" i="8"/>
  <c r="FM80" i="8" s="1"/>
  <c r="FK88" i="8"/>
  <c r="FM88" i="8" s="1"/>
  <c r="FK96" i="8"/>
  <c r="FM96" i="8" s="1"/>
  <c r="FK104" i="8"/>
  <c r="FM104" i="8" s="1"/>
  <c r="FK112" i="8"/>
  <c r="FM112" i="8" s="1"/>
  <c r="FK10" i="8"/>
  <c r="FM10" i="8" s="1"/>
  <c r="FK20" i="8"/>
  <c r="FM20" i="8" s="1"/>
  <c r="FK30" i="8"/>
  <c r="FM30" i="8" s="1"/>
  <c r="FK42" i="8"/>
  <c r="FM42" i="8" s="1"/>
  <c r="FK52" i="8"/>
  <c r="FM52" i="8" s="1"/>
  <c r="FK62" i="8"/>
  <c r="FM62" i="8" s="1"/>
  <c r="FK74" i="8"/>
  <c r="FM74" i="8" s="1"/>
  <c r="FK84" i="8"/>
  <c r="FM84" i="8" s="1"/>
  <c r="FK94" i="8"/>
  <c r="FM94" i="8" s="1"/>
  <c r="FK106" i="8"/>
  <c r="FM106" i="8" s="1"/>
  <c r="FK6" i="8"/>
  <c r="FM6" i="8" s="1"/>
  <c r="FK14" i="8"/>
  <c r="FM14" i="8" s="1"/>
  <c r="FK26" i="8"/>
  <c r="FM26" i="8" s="1"/>
  <c r="FK36" i="8"/>
  <c r="FM36" i="8" s="1"/>
  <c r="FK46" i="8"/>
  <c r="FM46" i="8" s="1"/>
  <c r="FK58" i="8"/>
  <c r="FM58" i="8" s="1"/>
  <c r="FK68" i="8"/>
  <c r="FM68" i="8" s="1"/>
  <c r="FK78" i="8"/>
  <c r="FM78" i="8" s="1"/>
  <c r="FK90" i="8"/>
  <c r="FM90" i="8" s="1"/>
  <c r="FK100" i="8"/>
  <c r="FM100" i="8" s="1"/>
  <c r="FK110" i="8"/>
  <c r="FM110" i="8" s="1"/>
  <c r="FK11" i="8"/>
  <c r="FM11" i="8" s="1"/>
  <c r="FK25" i="8"/>
  <c r="FM25" i="8" s="1"/>
  <c r="FK38" i="8"/>
  <c r="FM38" i="8" s="1"/>
  <c r="FK53" i="8"/>
  <c r="FM53" i="8" s="1"/>
  <c r="FK67" i="8"/>
  <c r="FM67" i="8" s="1"/>
  <c r="FK82" i="8"/>
  <c r="FM82" i="8" s="1"/>
  <c r="FK97" i="8"/>
  <c r="FM97" i="8" s="1"/>
  <c r="FK109" i="8"/>
  <c r="FM109" i="8" s="1"/>
  <c r="FK18" i="8"/>
  <c r="FM18" i="8" s="1"/>
  <c r="FK33" i="8"/>
  <c r="FM33" i="8" s="1"/>
  <c r="FK45" i="8"/>
  <c r="FM45" i="8" s="1"/>
  <c r="FK60" i="8"/>
  <c r="FM60" i="8" s="1"/>
  <c r="FK75" i="8"/>
  <c r="FM75" i="8" s="1"/>
  <c r="FK89" i="8"/>
  <c r="FM89" i="8" s="1"/>
  <c r="FK102" i="8"/>
  <c r="FM102" i="8" s="1"/>
  <c r="FK27" i="8"/>
  <c r="FM27" i="8" s="1"/>
  <c r="FK44" i="8"/>
  <c r="FM44" i="8" s="1"/>
  <c r="FK65" i="8"/>
  <c r="FM65" i="8" s="1"/>
  <c r="FK83" i="8"/>
  <c r="FM83" i="8" s="1"/>
  <c r="FK101" i="8"/>
  <c r="FM101" i="8" s="1"/>
  <c r="FK9" i="8"/>
  <c r="FM9" i="8" s="1"/>
  <c r="FK28" i="8"/>
  <c r="FM28" i="8" s="1"/>
  <c r="FK49" i="8"/>
  <c r="FM49" i="8" s="1"/>
  <c r="FK66" i="8"/>
  <c r="FM66" i="8" s="1"/>
  <c r="FK85" i="8"/>
  <c r="FM85" i="8" s="1"/>
  <c r="FK105" i="8"/>
  <c r="FM105" i="8" s="1"/>
  <c r="FK17" i="8"/>
  <c r="FM17" i="8" s="1"/>
  <c r="FK35" i="8"/>
  <c r="FM35" i="8" s="1"/>
  <c r="FK54" i="8"/>
  <c r="FM54" i="8" s="1"/>
  <c r="FK73" i="8"/>
  <c r="FM73" i="8" s="1"/>
  <c r="FK92" i="8"/>
  <c r="FM92" i="8" s="1"/>
  <c r="FK113" i="8"/>
  <c r="FM113" i="8" s="1"/>
  <c r="FK19" i="8"/>
  <c r="FM19" i="8" s="1"/>
  <c r="FK37" i="8"/>
  <c r="FM37" i="8" s="1"/>
  <c r="FK57" i="8"/>
  <c r="FM57" i="8" s="1"/>
  <c r="FK76" i="8"/>
  <c r="FM76" i="8" s="1"/>
  <c r="FK93" i="8"/>
  <c r="FM93" i="8" s="1"/>
  <c r="FK114" i="8"/>
  <c r="FM114" i="8" s="1"/>
  <c r="FK21" i="8"/>
  <c r="FM21" i="8" s="1"/>
  <c r="FK22" i="8"/>
  <c r="FM22" i="8" s="1"/>
  <c r="FK61" i="8"/>
  <c r="FM61" i="8" s="1"/>
  <c r="FK99" i="8"/>
  <c r="FM99" i="8" s="1"/>
  <c r="FK29" i="8"/>
  <c r="FM29" i="8" s="1"/>
  <c r="FK69" i="8"/>
  <c r="FM69" i="8" s="1"/>
  <c r="FK107" i="8"/>
  <c r="FM107" i="8" s="1"/>
  <c r="FK34" i="8"/>
  <c r="FM34" i="8" s="1"/>
  <c r="FK70" i="8"/>
  <c r="FM70" i="8" s="1"/>
  <c r="FK108" i="8"/>
  <c r="FM108" i="8" s="1"/>
  <c r="FK77" i="8"/>
  <c r="FM77" i="8" s="1"/>
  <c r="FK43" i="8"/>
  <c r="FM43" i="8" s="1"/>
  <c r="FK81" i="8"/>
  <c r="FM81" i="8" s="1"/>
  <c r="FK12" i="8"/>
  <c r="FM12" i="8" s="1"/>
  <c r="FK50" i="8"/>
  <c r="FM50" i="8" s="1"/>
  <c r="FK86" i="8"/>
  <c r="FM86" i="8" s="1"/>
  <c r="FK13" i="8"/>
  <c r="FM13" i="8" s="1"/>
  <c r="FK51" i="8"/>
  <c r="FM51" i="8" s="1"/>
  <c r="FK91" i="8"/>
  <c r="FM91" i="8" s="1"/>
  <c r="FK59" i="8"/>
  <c r="FM59" i="8" s="1"/>
  <c r="FK98" i="8"/>
  <c r="FM98" i="8" s="1"/>
  <c r="FK41" i="8"/>
  <c r="FM41" i="8" s="1"/>
  <c r="FK115" i="8"/>
  <c r="FM115" i="8" s="1"/>
  <c r="GA8" i="8"/>
  <c r="GC8" i="8" s="1"/>
  <c r="GA16" i="8"/>
  <c r="GC16" i="8" s="1"/>
  <c r="GA24" i="8"/>
  <c r="GC24" i="8" s="1"/>
  <c r="GA32" i="8"/>
  <c r="GC32" i="8" s="1"/>
  <c r="GA40" i="8"/>
  <c r="GC40" i="8" s="1"/>
  <c r="GA48" i="8"/>
  <c r="GC48" i="8" s="1"/>
  <c r="GA56" i="8"/>
  <c r="GC56" i="8" s="1"/>
  <c r="GA64" i="8"/>
  <c r="GC64" i="8" s="1"/>
  <c r="GA72" i="8"/>
  <c r="GC72" i="8" s="1"/>
  <c r="GA80" i="8"/>
  <c r="GC80" i="8" s="1"/>
  <c r="GA88" i="8"/>
  <c r="GC88" i="8" s="1"/>
  <c r="GA96" i="8"/>
  <c r="GC96" i="8" s="1"/>
  <c r="GA9" i="8"/>
  <c r="GC9" i="8" s="1"/>
  <c r="GA17" i="8"/>
  <c r="GC17" i="8" s="1"/>
  <c r="GA25" i="8"/>
  <c r="GC25" i="8" s="1"/>
  <c r="GA33" i="8"/>
  <c r="GC33" i="8" s="1"/>
  <c r="GA41" i="8"/>
  <c r="GC41" i="8" s="1"/>
  <c r="GA49" i="8"/>
  <c r="GC49" i="8" s="1"/>
  <c r="GA57" i="8"/>
  <c r="GC57" i="8" s="1"/>
  <c r="GA65" i="8"/>
  <c r="GC65" i="8" s="1"/>
  <c r="GA73" i="8"/>
  <c r="GC73" i="8" s="1"/>
  <c r="GA81" i="8"/>
  <c r="GC81" i="8" s="1"/>
  <c r="GA89" i="8"/>
  <c r="GC89" i="8" s="1"/>
  <c r="GA97" i="8"/>
  <c r="GC97" i="8" s="1"/>
  <c r="GA11" i="8"/>
  <c r="GC11" i="8" s="1"/>
  <c r="GA21" i="8"/>
  <c r="GC21" i="8" s="1"/>
  <c r="GA31" i="8"/>
  <c r="GC31" i="8" s="1"/>
  <c r="GA43" i="8"/>
  <c r="GC43" i="8" s="1"/>
  <c r="GA53" i="8"/>
  <c r="GC53" i="8" s="1"/>
  <c r="GA63" i="8"/>
  <c r="GC63" i="8" s="1"/>
  <c r="GA75" i="8"/>
  <c r="GC75" i="8" s="1"/>
  <c r="GA85" i="8"/>
  <c r="GC85" i="8" s="1"/>
  <c r="GA95" i="8"/>
  <c r="GC95" i="8" s="1"/>
  <c r="GA15" i="8"/>
  <c r="GC15" i="8" s="1"/>
  <c r="GA27" i="8"/>
  <c r="GC27" i="8" s="1"/>
  <c r="GA37" i="8"/>
  <c r="GC37" i="8" s="1"/>
  <c r="GA47" i="8"/>
  <c r="GC47" i="8" s="1"/>
  <c r="GA59" i="8"/>
  <c r="GC59" i="8" s="1"/>
  <c r="GA69" i="8"/>
  <c r="GC69" i="8" s="1"/>
  <c r="GA79" i="8"/>
  <c r="GC79" i="8" s="1"/>
  <c r="GA91" i="8"/>
  <c r="GC91" i="8" s="1"/>
  <c r="GA101" i="8"/>
  <c r="GC101" i="8" s="1"/>
  <c r="GA7" i="8"/>
  <c r="GC7" i="8" s="1"/>
  <c r="GA22" i="8"/>
  <c r="GC22" i="8" s="1"/>
  <c r="GA36" i="8"/>
  <c r="GC36" i="8" s="1"/>
  <c r="GA51" i="8"/>
  <c r="GC51" i="8" s="1"/>
  <c r="GA66" i="8"/>
  <c r="GC66" i="8" s="1"/>
  <c r="GA78" i="8"/>
  <c r="GC78" i="8" s="1"/>
  <c r="GA93" i="8"/>
  <c r="GC93" i="8" s="1"/>
  <c r="GA14" i="8"/>
  <c r="GC14" i="8" s="1"/>
  <c r="GA29" i="8"/>
  <c r="GC29" i="8" s="1"/>
  <c r="GA44" i="8"/>
  <c r="GC44" i="8" s="1"/>
  <c r="GA58" i="8"/>
  <c r="GC58" i="8" s="1"/>
  <c r="GA71" i="8"/>
  <c r="GC71" i="8" s="1"/>
  <c r="GA86" i="8"/>
  <c r="GC86" i="8" s="1"/>
  <c r="GA100" i="8"/>
  <c r="GC100" i="8" s="1"/>
  <c r="GA26" i="8"/>
  <c r="GC26" i="8" s="1"/>
  <c r="GA45" i="8"/>
  <c r="GC45" i="8" s="1"/>
  <c r="GA10" i="8"/>
  <c r="GC10" i="8" s="1"/>
  <c r="GA28" i="8"/>
  <c r="GC28" i="8" s="1"/>
  <c r="GA46" i="8"/>
  <c r="GC46" i="8" s="1"/>
  <c r="GA67" i="8"/>
  <c r="GC67" i="8" s="1"/>
  <c r="GA84" i="8"/>
  <c r="GC84" i="8" s="1"/>
  <c r="GA6" i="8"/>
  <c r="GC6" i="8" s="1"/>
  <c r="GA12" i="8"/>
  <c r="GC12" i="8" s="1"/>
  <c r="GA30" i="8"/>
  <c r="GC30" i="8" s="1"/>
  <c r="GA50" i="8"/>
  <c r="GC50" i="8" s="1"/>
  <c r="GA68" i="8"/>
  <c r="GC68" i="8" s="1"/>
  <c r="GA87" i="8"/>
  <c r="GC87" i="8" s="1"/>
  <c r="GA19" i="8"/>
  <c r="GC19" i="8" s="1"/>
  <c r="GA38" i="8"/>
  <c r="GC38" i="8" s="1"/>
  <c r="GA55" i="8"/>
  <c r="GC55" i="8" s="1"/>
  <c r="GA76" i="8"/>
  <c r="GC76" i="8" s="1"/>
  <c r="GA94" i="8"/>
  <c r="GC94" i="8" s="1"/>
  <c r="GA20" i="8"/>
  <c r="GC20" i="8" s="1"/>
  <c r="GA39" i="8"/>
  <c r="GC39" i="8" s="1"/>
  <c r="GA60" i="8"/>
  <c r="GC60" i="8" s="1"/>
  <c r="GA77" i="8"/>
  <c r="GC77" i="8" s="1"/>
  <c r="GA98" i="8"/>
  <c r="GC98" i="8" s="1"/>
  <c r="GA42" i="8"/>
  <c r="GC42" i="8" s="1"/>
  <c r="GA83" i="8"/>
  <c r="GC83" i="8" s="1"/>
  <c r="GA52" i="8"/>
  <c r="GC52" i="8" s="1"/>
  <c r="GA90" i="8"/>
  <c r="GC90" i="8" s="1"/>
  <c r="GA54" i="8"/>
  <c r="GC54" i="8" s="1"/>
  <c r="GA92" i="8"/>
  <c r="GC92" i="8" s="1"/>
  <c r="GA13" i="8"/>
  <c r="GC13" i="8" s="1"/>
  <c r="GA61" i="8"/>
  <c r="GC61" i="8" s="1"/>
  <c r="GA99" i="8"/>
  <c r="GC99" i="8" s="1"/>
  <c r="GA18" i="8"/>
  <c r="GC18" i="8" s="1"/>
  <c r="GA62" i="8"/>
  <c r="GC62" i="8" s="1"/>
  <c r="GA102" i="8"/>
  <c r="GC102" i="8" s="1"/>
  <c r="GA23" i="8"/>
  <c r="GC23" i="8" s="1"/>
  <c r="GA70" i="8"/>
  <c r="GC70" i="8" s="1"/>
  <c r="GA34" i="8"/>
  <c r="GC34" i="8" s="1"/>
  <c r="GA74" i="8"/>
  <c r="GC74" i="8" s="1"/>
  <c r="GA35" i="8"/>
  <c r="GC35" i="8" s="1"/>
  <c r="GA82" i="8"/>
  <c r="GC82" i="8" s="1"/>
  <c r="BS10" i="8"/>
  <c r="BU10" i="8" s="1"/>
  <c r="BS18" i="8"/>
  <c r="BU18" i="8" s="1"/>
  <c r="BS26" i="8"/>
  <c r="BU26" i="8" s="1"/>
  <c r="BS34" i="8"/>
  <c r="BU34" i="8" s="1"/>
  <c r="BS42" i="8"/>
  <c r="BU42" i="8" s="1"/>
  <c r="BS50" i="8"/>
  <c r="BU50" i="8" s="1"/>
  <c r="BS58" i="8"/>
  <c r="BU58" i="8" s="1"/>
  <c r="BS66" i="8"/>
  <c r="BU66" i="8" s="1"/>
  <c r="BS74" i="8"/>
  <c r="BU74" i="8" s="1"/>
  <c r="BS82" i="8"/>
  <c r="BU82" i="8" s="1"/>
  <c r="BS90" i="8"/>
  <c r="BU90" i="8" s="1"/>
  <c r="BS98" i="8"/>
  <c r="BU98" i="8" s="1"/>
  <c r="BS106" i="8"/>
  <c r="BU106" i="8" s="1"/>
  <c r="BS114" i="8"/>
  <c r="BU114" i="8" s="1"/>
  <c r="BS14" i="8"/>
  <c r="BU14" i="8" s="1"/>
  <c r="BS22" i="8"/>
  <c r="BU22" i="8" s="1"/>
  <c r="BS30" i="8"/>
  <c r="BU30" i="8" s="1"/>
  <c r="BS38" i="8"/>
  <c r="BU38" i="8" s="1"/>
  <c r="BS46" i="8"/>
  <c r="BU46" i="8" s="1"/>
  <c r="BS54" i="8"/>
  <c r="BU54" i="8" s="1"/>
  <c r="BS62" i="8"/>
  <c r="BU62" i="8" s="1"/>
  <c r="BS70" i="8"/>
  <c r="BU70" i="8" s="1"/>
  <c r="BS78" i="8"/>
  <c r="BU78" i="8" s="1"/>
  <c r="BS86" i="8"/>
  <c r="BU86" i="8" s="1"/>
  <c r="BS94" i="8"/>
  <c r="BU94" i="8" s="1"/>
  <c r="BS102" i="8"/>
  <c r="BU102" i="8" s="1"/>
  <c r="BS110" i="8"/>
  <c r="BU110" i="8" s="1"/>
  <c r="BS118" i="8"/>
  <c r="BU118" i="8" s="1"/>
  <c r="BS8" i="8"/>
  <c r="BU8" i="8" s="1"/>
  <c r="BS19" i="8"/>
  <c r="BU19" i="8" s="1"/>
  <c r="BS29" i="8"/>
  <c r="BU29" i="8" s="1"/>
  <c r="BS40" i="8"/>
  <c r="BU40" i="8" s="1"/>
  <c r="BS51" i="8"/>
  <c r="BU51" i="8" s="1"/>
  <c r="BS61" i="8"/>
  <c r="BU61" i="8" s="1"/>
  <c r="BS72" i="8"/>
  <c r="BU72" i="8" s="1"/>
  <c r="BS83" i="8"/>
  <c r="BU83" i="8" s="1"/>
  <c r="BS93" i="8"/>
  <c r="BU93" i="8" s="1"/>
  <c r="BS104" i="8"/>
  <c r="BU104" i="8" s="1"/>
  <c r="BS115" i="8"/>
  <c r="BU115" i="8" s="1"/>
  <c r="BS13" i="8"/>
  <c r="BU13" i="8" s="1"/>
  <c r="BS24" i="8"/>
  <c r="BU24" i="8" s="1"/>
  <c r="BS35" i="8"/>
  <c r="BU35" i="8" s="1"/>
  <c r="BS45" i="8"/>
  <c r="BU45" i="8" s="1"/>
  <c r="BS56" i="8"/>
  <c r="BU56" i="8" s="1"/>
  <c r="BS67" i="8"/>
  <c r="BU67" i="8" s="1"/>
  <c r="BS77" i="8"/>
  <c r="BU77" i="8" s="1"/>
  <c r="BS88" i="8"/>
  <c r="BU88" i="8" s="1"/>
  <c r="BS99" i="8"/>
  <c r="BU99" i="8" s="1"/>
  <c r="BS109" i="8"/>
  <c r="BU109" i="8" s="1"/>
  <c r="BS15" i="8"/>
  <c r="BU15" i="8" s="1"/>
  <c r="BS25" i="8"/>
  <c r="BU25" i="8" s="1"/>
  <c r="BS36" i="8"/>
  <c r="BU36" i="8" s="1"/>
  <c r="BS47" i="8"/>
  <c r="BU47" i="8" s="1"/>
  <c r="BS57" i="8"/>
  <c r="BU57" i="8" s="1"/>
  <c r="BS68" i="8"/>
  <c r="BU68" i="8" s="1"/>
  <c r="BS79" i="8"/>
  <c r="BU79" i="8" s="1"/>
  <c r="BS89" i="8"/>
  <c r="BU89" i="8" s="1"/>
  <c r="BS100" i="8"/>
  <c r="BU100" i="8" s="1"/>
  <c r="BS111" i="8"/>
  <c r="BU111" i="8" s="1"/>
  <c r="BS32" i="8"/>
  <c r="BU32" i="8" s="1"/>
  <c r="BS117" i="8"/>
  <c r="BU117" i="8" s="1"/>
  <c r="BS41" i="8"/>
  <c r="BU41" i="8" s="1"/>
  <c r="BS92" i="8"/>
  <c r="BU92" i="8" s="1"/>
  <c r="BS17" i="8"/>
  <c r="BU17" i="8" s="1"/>
  <c r="BS33" i="8"/>
  <c r="BU33" i="8" s="1"/>
  <c r="BS52" i="8"/>
  <c r="BU52" i="8" s="1"/>
  <c r="BS69" i="8"/>
  <c r="BU69" i="8" s="1"/>
  <c r="BS85" i="8"/>
  <c r="BU85" i="8" s="1"/>
  <c r="BS103" i="8"/>
  <c r="BU103" i="8" s="1"/>
  <c r="BS6" i="8"/>
  <c r="BU6" i="8" s="1"/>
  <c r="BS20" i="8"/>
  <c r="BU20" i="8" s="1"/>
  <c r="BS37" i="8"/>
  <c r="BU37" i="8" s="1"/>
  <c r="BS53" i="8"/>
  <c r="BU53" i="8" s="1"/>
  <c r="BS71" i="8"/>
  <c r="BU71" i="8" s="1"/>
  <c r="BS87" i="8"/>
  <c r="BU87" i="8" s="1"/>
  <c r="BS105" i="8"/>
  <c r="BU105" i="8" s="1"/>
  <c r="BS21" i="8"/>
  <c r="BU21" i="8" s="1"/>
  <c r="BS39" i="8"/>
  <c r="BU39" i="8" s="1"/>
  <c r="BS55" i="8"/>
  <c r="BU55" i="8" s="1"/>
  <c r="BS73" i="8"/>
  <c r="BU73" i="8" s="1"/>
  <c r="BS91" i="8"/>
  <c r="BU91" i="8" s="1"/>
  <c r="BS107" i="8"/>
  <c r="BU107" i="8" s="1"/>
  <c r="BS23" i="8"/>
  <c r="BU23" i="8" s="1"/>
  <c r="BS75" i="8"/>
  <c r="BU75" i="8" s="1"/>
  <c r="BS9" i="8"/>
  <c r="BU9" i="8" s="1"/>
  <c r="BS27" i="8"/>
  <c r="BU27" i="8" s="1"/>
  <c r="BS43" i="8"/>
  <c r="BU43" i="8" s="1"/>
  <c r="BS60" i="8"/>
  <c r="BU60" i="8" s="1"/>
  <c r="BS76" i="8"/>
  <c r="BU76" i="8" s="1"/>
  <c r="BS95" i="8"/>
  <c r="BU95" i="8" s="1"/>
  <c r="BS112" i="8"/>
  <c r="BU112" i="8" s="1"/>
  <c r="BS11" i="8"/>
  <c r="BU11" i="8" s="1"/>
  <c r="BS28" i="8"/>
  <c r="BU28" i="8" s="1"/>
  <c r="BS44" i="8"/>
  <c r="BU44" i="8" s="1"/>
  <c r="BS63" i="8"/>
  <c r="BU63" i="8" s="1"/>
  <c r="BS80" i="8"/>
  <c r="BU80" i="8" s="1"/>
  <c r="BS96" i="8"/>
  <c r="BU96" i="8" s="1"/>
  <c r="BS113" i="8"/>
  <c r="BU113" i="8" s="1"/>
  <c r="BS12" i="8"/>
  <c r="BU12" i="8" s="1"/>
  <c r="BS31" i="8"/>
  <c r="BU31" i="8" s="1"/>
  <c r="BS48" i="8"/>
  <c r="BU48" i="8" s="1"/>
  <c r="BS64" i="8"/>
  <c r="BU64" i="8" s="1"/>
  <c r="BS81" i="8"/>
  <c r="BU81" i="8" s="1"/>
  <c r="BS97" i="8"/>
  <c r="BU97" i="8" s="1"/>
  <c r="BS116" i="8"/>
  <c r="BU116" i="8" s="1"/>
  <c r="BS16" i="8"/>
  <c r="BU16" i="8" s="1"/>
  <c r="BS49" i="8"/>
  <c r="BU49" i="8" s="1"/>
  <c r="BS65" i="8"/>
  <c r="BU65" i="8" s="1"/>
  <c r="BS84" i="8"/>
  <c r="BU84" i="8" s="1"/>
  <c r="BS101" i="8"/>
  <c r="BU101" i="8" s="1"/>
  <c r="BS7" i="8"/>
  <c r="BU7" i="8" s="1"/>
  <c r="BS59" i="8"/>
  <c r="BU59" i="8" s="1"/>
  <c r="BS108" i="8"/>
  <c r="BU108" i="8" s="1"/>
  <c r="EE9" i="8"/>
  <c r="EG9" i="8" s="1"/>
  <c r="EE17" i="8"/>
  <c r="EG17" i="8" s="1"/>
  <c r="EE25" i="8"/>
  <c r="EG25" i="8" s="1"/>
  <c r="EE33" i="8"/>
  <c r="EG33" i="8" s="1"/>
  <c r="EE41" i="8"/>
  <c r="EG41" i="8" s="1"/>
  <c r="EE49" i="8"/>
  <c r="EG49" i="8" s="1"/>
  <c r="EE57" i="8"/>
  <c r="EG57" i="8" s="1"/>
  <c r="EE65" i="8"/>
  <c r="EG65" i="8" s="1"/>
  <c r="EE10" i="8"/>
  <c r="EG10" i="8" s="1"/>
  <c r="EE18" i="8"/>
  <c r="EG18" i="8" s="1"/>
  <c r="EE26" i="8"/>
  <c r="EG26" i="8" s="1"/>
  <c r="EE34" i="8"/>
  <c r="EG34" i="8" s="1"/>
  <c r="EE42" i="8"/>
  <c r="EG42" i="8" s="1"/>
  <c r="EE50" i="8"/>
  <c r="EG50" i="8" s="1"/>
  <c r="EE58" i="8"/>
  <c r="EG58" i="8" s="1"/>
  <c r="EE66" i="8"/>
  <c r="EG66" i="8" s="1"/>
  <c r="EE16" i="8"/>
  <c r="EG16" i="8" s="1"/>
  <c r="EE28" i="8"/>
  <c r="EG28" i="8" s="1"/>
  <c r="EE38" i="8"/>
  <c r="EG38" i="8" s="1"/>
  <c r="EE48" i="8"/>
  <c r="EG48" i="8" s="1"/>
  <c r="EE60" i="8"/>
  <c r="EG60" i="8" s="1"/>
  <c r="EE70" i="8"/>
  <c r="EG70" i="8" s="1"/>
  <c r="EE12" i="8"/>
  <c r="EG12" i="8" s="1"/>
  <c r="EE22" i="8"/>
  <c r="EG22" i="8" s="1"/>
  <c r="EE32" i="8"/>
  <c r="EG32" i="8" s="1"/>
  <c r="EE44" i="8"/>
  <c r="EG44" i="8" s="1"/>
  <c r="EE54" i="8"/>
  <c r="EG54" i="8" s="1"/>
  <c r="EE64" i="8"/>
  <c r="EG64" i="8" s="1"/>
  <c r="EE7" i="8"/>
  <c r="EG7" i="8" s="1"/>
  <c r="EE21" i="8"/>
  <c r="EG21" i="8" s="1"/>
  <c r="EE36" i="8"/>
  <c r="EG36" i="8" s="1"/>
  <c r="EE51" i="8"/>
  <c r="EG51" i="8" s="1"/>
  <c r="EE63" i="8"/>
  <c r="EG63" i="8" s="1"/>
  <c r="EE14" i="8"/>
  <c r="EG14" i="8" s="1"/>
  <c r="EE29" i="8"/>
  <c r="EG29" i="8" s="1"/>
  <c r="EE43" i="8"/>
  <c r="EG43" i="8" s="1"/>
  <c r="EE56" i="8"/>
  <c r="EG56" i="8" s="1"/>
  <c r="EE6" i="8"/>
  <c r="EG6" i="8" s="1"/>
  <c r="EE23" i="8"/>
  <c r="EG23" i="8" s="1"/>
  <c r="EE40" i="8"/>
  <c r="EG40" i="8" s="1"/>
  <c r="EE61" i="8"/>
  <c r="EG61" i="8" s="1"/>
  <c r="EE24" i="8"/>
  <c r="EG24" i="8" s="1"/>
  <c r="EE45" i="8"/>
  <c r="EG45" i="8" s="1"/>
  <c r="EE62" i="8"/>
  <c r="EG62" i="8" s="1"/>
  <c r="EE13" i="8"/>
  <c r="EG13" i="8" s="1"/>
  <c r="EE31" i="8"/>
  <c r="EG31" i="8" s="1"/>
  <c r="EE52" i="8"/>
  <c r="EG52" i="8" s="1"/>
  <c r="EE69" i="8"/>
  <c r="EG69" i="8" s="1"/>
  <c r="EE15" i="8"/>
  <c r="EG15" i="8" s="1"/>
  <c r="EE35" i="8"/>
  <c r="EG35" i="8" s="1"/>
  <c r="EE53" i="8"/>
  <c r="EG53" i="8" s="1"/>
  <c r="EE39" i="8"/>
  <c r="EG39" i="8" s="1"/>
  <c r="EE8" i="8"/>
  <c r="EG8" i="8" s="1"/>
  <c r="EE46" i="8"/>
  <c r="EG46" i="8" s="1"/>
  <c r="EE11" i="8"/>
  <c r="EG11" i="8" s="1"/>
  <c r="EE47" i="8"/>
  <c r="EG47" i="8" s="1"/>
  <c r="EE55" i="8"/>
  <c r="EG55" i="8" s="1"/>
  <c r="EE20" i="8"/>
  <c r="EG20" i="8" s="1"/>
  <c r="EE59" i="8"/>
  <c r="EG59" i="8" s="1"/>
  <c r="EE27" i="8"/>
  <c r="EG27" i="8" s="1"/>
  <c r="EE67" i="8"/>
  <c r="EG67" i="8" s="1"/>
  <c r="EE30" i="8"/>
  <c r="EG30" i="8" s="1"/>
  <c r="EE68" i="8"/>
  <c r="EG68" i="8" s="1"/>
  <c r="EE37" i="8"/>
  <c r="EG37" i="8" s="1"/>
  <c r="EE19" i="8"/>
  <c r="EG19" i="8" s="1"/>
  <c r="GQ10" i="8"/>
  <c r="GS10" i="8" s="1"/>
  <c r="GQ18" i="8"/>
  <c r="GS18" i="8" s="1"/>
  <c r="GQ26" i="8"/>
  <c r="GS26" i="8" s="1"/>
  <c r="GQ34" i="8"/>
  <c r="GS34" i="8" s="1"/>
  <c r="GQ42" i="8"/>
  <c r="GS42" i="8" s="1"/>
  <c r="GQ50" i="8"/>
  <c r="GS50" i="8" s="1"/>
  <c r="GQ58" i="8"/>
  <c r="GS58" i="8" s="1"/>
  <c r="GQ66" i="8"/>
  <c r="GS66" i="8" s="1"/>
  <c r="GQ74" i="8"/>
  <c r="GS74" i="8" s="1"/>
  <c r="GQ82" i="8"/>
  <c r="GS82" i="8" s="1"/>
  <c r="GQ90" i="8"/>
  <c r="GS90" i="8" s="1"/>
  <c r="GQ98" i="8"/>
  <c r="GQ11" i="8"/>
  <c r="GS11" i="8" s="1"/>
  <c r="GQ19" i="8"/>
  <c r="GS19" i="8" s="1"/>
  <c r="GQ27" i="8"/>
  <c r="GS27" i="8" s="1"/>
  <c r="GQ35" i="8"/>
  <c r="GS35" i="8" s="1"/>
  <c r="GQ43" i="8"/>
  <c r="GS43" i="8" s="1"/>
  <c r="GQ51" i="8"/>
  <c r="GS51" i="8" s="1"/>
  <c r="GQ59" i="8"/>
  <c r="GS59" i="8" s="1"/>
  <c r="GQ67" i="8"/>
  <c r="GS67" i="8" s="1"/>
  <c r="GQ75" i="8"/>
  <c r="GS75" i="8" s="1"/>
  <c r="GQ83" i="8"/>
  <c r="GS83" i="8" s="1"/>
  <c r="GQ91" i="8"/>
  <c r="GQ99" i="8"/>
  <c r="GQ13" i="8"/>
  <c r="GS13" i="8" s="1"/>
  <c r="GQ23" i="8"/>
  <c r="GS23" i="8" s="1"/>
  <c r="GQ33" i="8"/>
  <c r="GS33" i="8" s="1"/>
  <c r="GQ45" i="8"/>
  <c r="GS45" i="8" s="1"/>
  <c r="GQ55" i="8"/>
  <c r="GS55" i="8" s="1"/>
  <c r="GQ65" i="8"/>
  <c r="GS65" i="8" s="1"/>
  <c r="GQ77" i="8"/>
  <c r="GS77" i="8" s="1"/>
  <c r="GQ87" i="8"/>
  <c r="GS87" i="8" s="1"/>
  <c r="GQ97" i="8"/>
  <c r="GQ7" i="8"/>
  <c r="GS7" i="8" s="1"/>
  <c r="GQ17" i="8"/>
  <c r="GS17" i="8" s="1"/>
  <c r="GQ29" i="8"/>
  <c r="GS29" i="8" s="1"/>
  <c r="GQ39" i="8"/>
  <c r="GS39" i="8" s="1"/>
  <c r="GQ49" i="8"/>
  <c r="GS49" i="8" s="1"/>
  <c r="GQ61" i="8"/>
  <c r="GS61" i="8" s="1"/>
  <c r="GQ71" i="8"/>
  <c r="GS71" i="8" s="1"/>
  <c r="GQ81" i="8"/>
  <c r="GS81" i="8" s="1"/>
  <c r="GQ93" i="8"/>
  <c r="GQ103" i="8"/>
  <c r="GS103" i="8" s="1"/>
  <c r="GQ21" i="8"/>
  <c r="GS21" i="8" s="1"/>
  <c r="GQ36" i="8"/>
  <c r="GS36" i="8" s="1"/>
  <c r="GQ48" i="8"/>
  <c r="GS48" i="8" s="1"/>
  <c r="GQ63" i="8"/>
  <c r="GS63" i="8" s="1"/>
  <c r="GQ78" i="8"/>
  <c r="GS78" i="8" s="1"/>
  <c r="GQ92" i="8"/>
  <c r="GQ14" i="8"/>
  <c r="GS14" i="8" s="1"/>
  <c r="GQ28" i="8"/>
  <c r="GS28" i="8" s="1"/>
  <c r="GQ41" i="8"/>
  <c r="GS41" i="8" s="1"/>
  <c r="GQ56" i="8"/>
  <c r="GS56" i="8" s="1"/>
  <c r="GQ70" i="8"/>
  <c r="GS70" i="8" s="1"/>
  <c r="GQ85" i="8"/>
  <c r="GS85" i="8" s="1"/>
  <c r="GQ100" i="8"/>
  <c r="GQ9" i="8"/>
  <c r="GS9" i="8" s="1"/>
  <c r="GQ30" i="8"/>
  <c r="GS30" i="8" s="1"/>
  <c r="GQ47" i="8"/>
  <c r="GS47" i="8" s="1"/>
  <c r="GQ68" i="8"/>
  <c r="GS68" i="8" s="1"/>
  <c r="GQ86" i="8"/>
  <c r="GS86" i="8" s="1"/>
  <c r="GQ6" i="8"/>
  <c r="GS6" i="8" s="1"/>
  <c r="GQ12" i="8"/>
  <c r="GS12" i="8" s="1"/>
  <c r="GQ31" i="8"/>
  <c r="GS31" i="8" s="1"/>
  <c r="GQ52" i="8"/>
  <c r="GS52" i="8" s="1"/>
  <c r="GQ69" i="8"/>
  <c r="GS69" i="8" s="1"/>
  <c r="GQ88" i="8"/>
  <c r="GS88" i="8" s="1"/>
  <c r="GQ15" i="8"/>
  <c r="GS15" i="8" s="1"/>
  <c r="GQ32" i="8"/>
  <c r="GS32" i="8" s="1"/>
  <c r="GQ53" i="8"/>
  <c r="GS53" i="8" s="1"/>
  <c r="GQ72" i="8"/>
  <c r="GS72" i="8" s="1"/>
  <c r="GQ89" i="8"/>
  <c r="GS89" i="8" s="1"/>
  <c r="GQ22" i="8"/>
  <c r="GS22" i="8" s="1"/>
  <c r="GQ40" i="8"/>
  <c r="GS40" i="8" s="1"/>
  <c r="GQ60" i="8"/>
  <c r="GS60" i="8" s="1"/>
  <c r="GQ79" i="8"/>
  <c r="GS79" i="8" s="1"/>
  <c r="GQ96" i="8"/>
  <c r="GQ24" i="8"/>
  <c r="GS24" i="8" s="1"/>
  <c r="GQ44" i="8"/>
  <c r="GS44" i="8" s="1"/>
  <c r="GQ62" i="8"/>
  <c r="GS62" i="8" s="1"/>
  <c r="GQ80" i="8"/>
  <c r="GS80" i="8" s="1"/>
  <c r="GQ101" i="8"/>
  <c r="GQ37" i="8"/>
  <c r="GS37" i="8" s="1"/>
  <c r="GQ57" i="8"/>
  <c r="GS57" i="8" s="1"/>
  <c r="GQ38" i="8"/>
  <c r="GS38" i="8" s="1"/>
  <c r="GQ94" i="8"/>
  <c r="GQ46" i="8"/>
  <c r="GS46" i="8" s="1"/>
  <c r="GQ95" i="8"/>
  <c r="GQ54" i="8"/>
  <c r="GS54" i="8" s="1"/>
  <c r="GQ102" i="8"/>
  <c r="GQ8" i="8"/>
  <c r="GS8" i="8" s="1"/>
  <c r="GQ16" i="8"/>
  <c r="GS16" i="8" s="1"/>
  <c r="GQ64" i="8"/>
  <c r="GS64" i="8" s="1"/>
  <c r="GQ20" i="8"/>
  <c r="GS20" i="8" s="1"/>
  <c r="GQ73" i="8"/>
  <c r="GS73" i="8" s="1"/>
  <c r="GQ25" i="8"/>
  <c r="GS25" i="8" s="1"/>
  <c r="GQ76" i="8"/>
  <c r="GS76" i="8" s="1"/>
  <c r="GQ84" i="8"/>
  <c r="GS84" i="8" s="1"/>
  <c r="IZ8" i="8"/>
  <c r="JB8" i="8" s="1"/>
  <c r="IZ16" i="8"/>
  <c r="JB16" i="8" s="1"/>
  <c r="IZ24" i="8"/>
  <c r="JB24" i="8" s="1"/>
  <c r="IZ9" i="8"/>
  <c r="JB9" i="8" s="1"/>
  <c r="IZ17" i="8"/>
  <c r="JB17" i="8" s="1"/>
  <c r="IZ25" i="8"/>
  <c r="JB25" i="8" s="1"/>
  <c r="IZ13" i="8"/>
  <c r="JI13" i="8" s="1"/>
  <c r="IZ23" i="8"/>
  <c r="JB23" i="8" s="1"/>
  <c r="IZ7" i="8"/>
  <c r="JI7" i="8" s="1"/>
  <c r="IZ19" i="8"/>
  <c r="JB19" i="8" s="1"/>
  <c r="IZ14" i="8"/>
  <c r="JB14" i="8" s="1"/>
  <c r="IZ6" i="8"/>
  <c r="JB6" i="8" s="1"/>
  <c r="IZ21" i="8"/>
  <c r="JB21" i="8" s="1"/>
  <c r="IZ10" i="8"/>
  <c r="JI10" i="8" s="1"/>
  <c r="IZ27" i="8"/>
  <c r="JI27" i="8" s="1"/>
  <c r="IZ11" i="8"/>
  <c r="JB11" i="8" s="1"/>
  <c r="IZ12" i="8"/>
  <c r="JB12" i="8" s="1"/>
  <c r="IZ20" i="8"/>
  <c r="JB20" i="8" s="1"/>
  <c r="IZ22" i="8"/>
  <c r="JB22" i="8" s="1"/>
  <c r="IZ15" i="8"/>
  <c r="IZ18" i="8"/>
  <c r="JB18" i="8" s="1"/>
  <c r="IZ26" i="8"/>
  <c r="JB26" i="8" s="1"/>
  <c r="KB9" i="8"/>
  <c r="KK9" i="8" s="1"/>
  <c r="KB17" i="8"/>
  <c r="KK17" i="8" s="1"/>
  <c r="KB25" i="8"/>
  <c r="KK25" i="8" s="1"/>
  <c r="KB10" i="8"/>
  <c r="KD10" i="8" s="1"/>
  <c r="KB18" i="8"/>
  <c r="KD18" i="8" s="1"/>
  <c r="KB6" i="8"/>
  <c r="KD6" i="8" s="1"/>
  <c r="KB12" i="8"/>
  <c r="KK12" i="8" s="1"/>
  <c r="KB22" i="8"/>
  <c r="KD22" i="8" s="1"/>
  <c r="KB16" i="8"/>
  <c r="KD16" i="8" s="1"/>
  <c r="KB13" i="8"/>
  <c r="KD13" i="8" s="1"/>
  <c r="KB20" i="8"/>
  <c r="KD20" i="8" s="1"/>
  <c r="KB11" i="8"/>
  <c r="KK11" i="8" s="1"/>
  <c r="KB14" i="8"/>
  <c r="KD14" i="8" s="1"/>
  <c r="KB15" i="8"/>
  <c r="KB23" i="8"/>
  <c r="KD23" i="8" s="1"/>
  <c r="KB7" i="8"/>
  <c r="KK7" i="8" s="1"/>
  <c r="KB24" i="8"/>
  <c r="KD24" i="8" s="1"/>
  <c r="KB21" i="8"/>
  <c r="KD21" i="8" s="1"/>
  <c r="KB8" i="8"/>
  <c r="KK8" i="8" s="1"/>
  <c r="KB19" i="8"/>
  <c r="KK19" i="8" s="1"/>
  <c r="IL10" i="8"/>
  <c r="IN10" i="8" s="1"/>
  <c r="IL18" i="8"/>
  <c r="IN18" i="8" s="1"/>
  <c r="IL26" i="8"/>
  <c r="IN26" i="8" s="1"/>
  <c r="IL34" i="8"/>
  <c r="IN34" i="8" s="1"/>
  <c r="IL11" i="8"/>
  <c r="IU11" i="8" s="1"/>
  <c r="IL19" i="8"/>
  <c r="IL27" i="8"/>
  <c r="IN27" i="8" s="1"/>
  <c r="IL6" i="8"/>
  <c r="IN6" i="8" s="1"/>
  <c r="IL13" i="8"/>
  <c r="IN13" i="8" s="1"/>
  <c r="IL23" i="8"/>
  <c r="IL33" i="8"/>
  <c r="IN33" i="8" s="1"/>
  <c r="IL7" i="8"/>
  <c r="IN7" i="8" s="1"/>
  <c r="IL17" i="8"/>
  <c r="IN17" i="8" s="1"/>
  <c r="IL29" i="8"/>
  <c r="IN29" i="8" s="1"/>
  <c r="IL21" i="8"/>
  <c r="IL14" i="8"/>
  <c r="IN14" i="8" s="1"/>
  <c r="IL28" i="8"/>
  <c r="IN28" i="8" s="1"/>
  <c r="IL24" i="8"/>
  <c r="IN24" i="8" s="1"/>
  <c r="IL8" i="8"/>
  <c r="IN8" i="8" s="1"/>
  <c r="IL25" i="8"/>
  <c r="IU25" i="8" s="1"/>
  <c r="IL9" i="8"/>
  <c r="IN9" i="8" s="1"/>
  <c r="IL30" i="8"/>
  <c r="IN30" i="8" s="1"/>
  <c r="IL16" i="8"/>
  <c r="IN16" i="8" s="1"/>
  <c r="IL20" i="8"/>
  <c r="IN20" i="8" s="1"/>
  <c r="IL15" i="8"/>
  <c r="IU15" i="8" s="1"/>
  <c r="IL22" i="8"/>
  <c r="IN22" i="8" s="1"/>
  <c r="IL31" i="8"/>
  <c r="IU31" i="8" s="1"/>
  <c r="IL12" i="8"/>
  <c r="IN12" i="8" s="1"/>
  <c r="IL32" i="8"/>
  <c r="IN32" i="8" s="1"/>
  <c r="CY14" i="8"/>
  <c r="DA14" i="8" s="1"/>
  <c r="CY22" i="8"/>
  <c r="DA22" i="8" s="1"/>
  <c r="CY30" i="8"/>
  <c r="DA30" i="8" s="1"/>
  <c r="CY38" i="8"/>
  <c r="DA38" i="8" s="1"/>
  <c r="CY46" i="8"/>
  <c r="DA46" i="8" s="1"/>
  <c r="CY54" i="8"/>
  <c r="DA54" i="8" s="1"/>
  <c r="CY62" i="8"/>
  <c r="DA62" i="8" s="1"/>
  <c r="CY70" i="8"/>
  <c r="DA70" i="8" s="1"/>
  <c r="CY78" i="8"/>
  <c r="DA78" i="8" s="1"/>
  <c r="CY86" i="8"/>
  <c r="DA86" i="8" s="1"/>
  <c r="CY10" i="8"/>
  <c r="DA10" i="8" s="1"/>
  <c r="CY18" i="8"/>
  <c r="DA18" i="8" s="1"/>
  <c r="CY26" i="8"/>
  <c r="DA26" i="8" s="1"/>
  <c r="CY34" i="8"/>
  <c r="DA34" i="8" s="1"/>
  <c r="CY42" i="8"/>
  <c r="DA42" i="8" s="1"/>
  <c r="CY50" i="8"/>
  <c r="DA50" i="8" s="1"/>
  <c r="CY58" i="8"/>
  <c r="DA58" i="8" s="1"/>
  <c r="CY66" i="8"/>
  <c r="DA66" i="8" s="1"/>
  <c r="CY74" i="8"/>
  <c r="DA74" i="8" s="1"/>
  <c r="CY82" i="8"/>
  <c r="DA82" i="8" s="1"/>
  <c r="CY6" i="8"/>
  <c r="DA6" i="8" s="1"/>
  <c r="CY15" i="8"/>
  <c r="DA15" i="8" s="1"/>
  <c r="CY25" i="8"/>
  <c r="DA25" i="8" s="1"/>
  <c r="CY36" i="8"/>
  <c r="DA36" i="8" s="1"/>
  <c r="CY47" i="8"/>
  <c r="DA47" i="8" s="1"/>
  <c r="CY57" i="8"/>
  <c r="DA57" i="8" s="1"/>
  <c r="CY68" i="8"/>
  <c r="DA68" i="8" s="1"/>
  <c r="CY79" i="8"/>
  <c r="DA79" i="8" s="1"/>
  <c r="CY89" i="8"/>
  <c r="DA89" i="8" s="1"/>
  <c r="CY9" i="8"/>
  <c r="DA9" i="8" s="1"/>
  <c r="CY20" i="8"/>
  <c r="DA20" i="8" s="1"/>
  <c r="CY31" i="8"/>
  <c r="DA31" i="8" s="1"/>
  <c r="CY41" i="8"/>
  <c r="DA41" i="8" s="1"/>
  <c r="CY52" i="8"/>
  <c r="DA52" i="8" s="1"/>
  <c r="CY63" i="8"/>
  <c r="DA63" i="8" s="1"/>
  <c r="CY73" i="8"/>
  <c r="DA73" i="8" s="1"/>
  <c r="CY84" i="8"/>
  <c r="DA84" i="8" s="1"/>
  <c r="CY12" i="8"/>
  <c r="DA12" i="8" s="1"/>
  <c r="CY27" i="8"/>
  <c r="DA27" i="8" s="1"/>
  <c r="CY40" i="8"/>
  <c r="DA40" i="8" s="1"/>
  <c r="CY55" i="8"/>
  <c r="DA55" i="8" s="1"/>
  <c r="CY69" i="8"/>
  <c r="DA69" i="8" s="1"/>
  <c r="CY83" i="8"/>
  <c r="DA83" i="8" s="1"/>
  <c r="CY19" i="8"/>
  <c r="DA19" i="8" s="1"/>
  <c r="CY33" i="8"/>
  <c r="DA33" i="8" s="1"/>
  <c r="CY48" i="8"/>
  <c r="DA48" i="8" s="1"/>
  <c r="CY61" i="8"/>
  <c r="DA61" i="8" s="1"/>
  <c r="CY76" i="8"/>
  <c r="DA76" i="8" s="1"/>
  <c r="CY7" i="8"/>
  <c r="DA7" i="8" s="1"/>
  <c r="CY21" i="8"/>
  <c r="DA21" i="8" s="1"/>
  <c r="CY35" i="8"/>
  <c r="DA35" i="8" s="1"/>
  <c r="CY49" i="8"/>
  <c r="DA49" i="8" s="1"/>
  <c r="CY64" i="8"/>
  <c r="DA64" i="8" s="1"/>
  <c r="CY77" i="8"/>
  <c r="DA77" i="8" s="1"/>
  <c r="CY8" i="8"/>
  <c r="DA8" i="8" s="1"/>
  <c r="CY43" i="8"/>
  <c r="DA43" i="8" s="1"/>
  <c r="CY11" i="8"/>
  <c r="DA11" i="8" s="1"/>
  <c r="CY32" i="8"/>
  <c r="DA32" i="8" s="1"/>
  <c r="CY56" i="8"/>
  <c r="DA56" i="8" s="1"/>
  <c r="CY80" i="8"/>
  <c r="DA80" i="8" s="1"/>
  <c r="CY13" i="8"/>
  <c r="DA13" i="8" s="1"/>
  <c r="CY37" i="8"/>
  <c r="DA37" i="8" s="1"/>
  <c r="CY59" i="8"/>
  <c r="DA59" i="8" s="1"/>
  <c r="CY81" i="8"/>
  <c r="DA81" i="8" s="1"/>
  <c r="CY16" i="8"/>
  <c r="DA16" i="8" s="1"/>
  <c r="CY39" i="8"/>
  <c r="DA39" i="8" s="1"/>
  <c r="CY60" i="8"/>
  <c r="DA60" i="8" s="1"/>
  <c r="CY85" i="8"/>
  <c r="DA85" i="8" s="1"/>
  <c r="CY17" i="8"/>
  <c r="DA17" i="8" s="1"/>
  <c r="CY87" i="8"/>
  <c r="DA87" i="8" s="1"/>
  <c r="CY23" i="8"/>
  <c r="DA23" i="8" s="1"/>
  <c r="CY44" i="8"/>
  <c r="DA44" i="8" s="1"/>
  <c r="CY67" i="8"/>
  <c r="DA67" i="8" s="1"/>
  <c r="CY88" i="8"/>
  <c r="DA88" i="8" s="1"/>
  <c r="CY24" i="8"/>
  <c r="DA24" i="8" s="1"/>
  <c r="CY45" i="8"/>
  <c r="DA45" i="8" s="1"/>
  <c r="CY71" i="8"/>
  <c r="DA71" i="8" s="1"/>
  <c r="CY28" i="8"/>
  <c r="DA28" i="8" s="1"/>
  <c r="CY51" i="8"/>
  <c r="DA51" i="8" s="1"/>
  <c r="CY72" i="8"/>
  <c r="DA72" i="8" s="1"/>
  <c r="CY29" i="8"/>
  <c r="DA29" i="8" s="1"/>
  <c r="CY53" i="8"/>
  <c r="DA53" i="8" s="1"/>
  <c r="CY75" i="8"/>
  <c r="DA75" i="8" s="1"/>
  <c r="CY65" i="8"/>
  <c r="DA65" i="8" s="1"/>
  <c r="HW13" i="8"/>
  <c r="HY13" i="8" s="1"/>
  <c r="HW21" i="8"/>
  <c r="HY21" i="8" s="1"/>
  <c r="HW14" i="8"/>
  <c r="HY14" i="8" s="1"/>
  <c r="HW22" i="8"/>
  <c r="HY22" i="8" s="1"/>
  <c r="HW16" i="8"/>
  <c r="HY16" i="8" s="1"/>
  <c r="HW10" i="8"/>
  <c r="HY10" i="8" s="1"/>
  <c r="HW20" i="8"/>
  <c r="HY20" i="8" s="1"/>
  <c r="HW7" i="8"/>
  <c r="HW19" i="8"/>
  <c r="HY19" i="8" s="1"/>
  <c r="HW12" i="8"/>
  <c r="HY12" i="8" s="1"/>
  <c r="HW15" i="8"/>
  <c r="HY15" i="8" s="1"/>
  <c r="HW17" i="8"/>
  <c r="HY17" i="8" s="1"/>
  <c r="HW18" i="8"/>
  <c r="HY18" i="8" s="1"/>
  <c r="HW8" i="8"/>
  <c r="HY8" i="8" s="1"/>
  <c r="HW9" i="8"/>
  <c r="HY9" i="8" s="1"/>
  <c r="HW11" i="8"/>
  <c r="HY11" i="8" s="1"/>
  <c r="HW6" i="8"/>
  <c r="HY6" i="8" s="1"/>
  <c r="BC13" i="8"/>
  <c r="BE13" i="8" s="1"/>
  <c r="BC21" i="8"/>
  <c r="BE21" i="8" s="1"/>
  <c r="BC29" i="8"/>
  <c r="BE29" i="8" s="1"/>
  <c r="BC37" i="8"/>
  <c r="BE37" i="8" s="1"/>
  <c r="BC45" i="8"/>
  <c r="BE45" i="8" s="1"/>
  <c r="BC53" i="8"/>
  <c r="BE53" i="8" s="1"/>
  <c r="BC61" i="8"/>
  <c r="BE61" i="8" s="1"/>
  <c r="BC69" i="8"/>
  <c r="BE69" i="8" s="1"/>
  <c r="BC77" i="8"/>
  <c r="BE77" i="8" s="1"/>
  <c r="BC85" i="8"/>
  <c r="BE85" i="8" s="1"/>
  <c r="BC93" i="8"/>
  <c r="BE93" i="8" s="1"/>
  <c r="BC101" i="8"/>
  <c r="BE101" i="8" s="1"/>
  <c r="BC6" i="8"/>
  <c r="BE6" i="8" s="1"/>
  <c r="BC11" i="8"/>
  <c r="BE11" i="8" s="1"/>
  <c r="BC20" i="8"/>
  <c r="BE20" i="8" s="1"/>
  <c r="BC30" i="8"/>
  <c r="BE30" i="8" s="1"/>
  <c r="BC39" i="8"/>
  <c r="BE39" i="8" s="1"/>
  <c r="BC48" i="8"/>
  <c r="BE48" i="8" s="1"/>
  <c r="BC57" i="8"/>
  <c r="BE57" i="8" s="1"/>
  <c r="BC66" i="8"/>
  <c r="BE66" i="8" s="1"/>
  <c r="BC75" i="8"/>
  <c r="BE75" i="8" s="1"/>
  <c r="BC84" i="8"/>
  <c r="BE84" i="8" s="1"/>
  <c r="BC94" i="8"/>
  <c r="BE94" i="8" s="1"/>
  <c r="BC103" i="8"/>
  <c r="BE103" i="8" s="1"/>
  <c r="BC7" i="8"/>
  <c r="BE7" i="8" s="1"/>
  <c r="BC16" i="8"/>
  <c r="BE16" i="8" s="1"/>
  <c r="BC25" i="8"/>
  <c r="BE25" i="8" s="1"/>
  <c r="BC34" i="8"/>
  <c r="BE34" i="8" s="1"/>
  <c r="BC43" i="8"/>
  <c r="BE43" i="8" s="1"/>
  <c r="BC52" i="8"/>
  <c r="BE52" i="8" s="1"/>
  <c r="BC62" i="8"/>
  <c r="BE62" i="8" s="1"/>
  <c r="BC71" i="8"/>
  <c r="BE71" i="8" s="1"/>
  <c r="BC80" i="8"/>
  <c r="BE80" i="8" s="1"/>
  <c r="BC89" i="8"/>
  <c r="BE89" i="8" s="1"/>
  <c r="BC98" i="8"/>
  <c r="BE98" i="8" s="1"/>
  <c r="BC107" i="8"/>
  <c r="BE107" i="8" s="1"/>
  <c r="BC8" i="8"/>
  <c r="BE8" i="8" s="1"/>
  <c r="BC17" i="8"/>
  <c r="BE17" i="8" s="1"/>
  <c r="BC26" i="8"/>
  <c r="BE26" i="8" s="1"/>
  <c r="BC35" i="8"/>
  <c r="BE35" i="8" s="1"/>
  <c r="BC44" i="8"/>
  <c r="BE44" i="8" s="1"/>
  <c r="BC54" i="8"/>
  <c r="BE54" i="8" s="1"/>
  <c r="BC63" i="8"/>
  <c r="BE63" i="8" s="1"/>
  <c r="BC72" i="8"/>
  <c r="BE72" i="8" s="1"/>
  <c r="BC81" i="8"/>
  <c r="BE81" i="8" s="1"/>
  <c r="BC90" i="8"/>
  <c r="BE90" i="8" s="1"/>
  <c r="BC99" i="8"/>
  <c r="BE99" i="8" s="1"/>
  <c r="BC108" i="8"/>
  <c r="BE108" i="8" s="1"/>
  <c r="BC78" i="8"/>
  <c r="BE78" i="8" s="1"/>
  <c r="BC27" i="8"/>
  <c r="BE27" i="8" s="1"/>
  <c r="BC86" i="8"/>
  <c r="BE86" i="8" s="1"/>
  <c r="BC22" i="8"/>
  <c r="BE22" i="8" s="1"/>
  <c r="BC36" i="8"/>
  <c r="BE36" i="8" s="1"/>
  <c r="BC50" i="8"/>
  <c r="BE50" i="8" s="1"/>
  <c r="BC65" i="8"/>
  <c r="BE65" i="8" s="1"/>
  <c r="BC79" i="8"/>
  <c r="BE79" i="8" s="1"/>
  <c r="BC95" i="8"/>
  <c r="BE95" i="8" s="1"/>
  <c r="BC9" i="8"/>
  <c r="BE9" i="8" s="1"/>
  <c r="BC23" i="8"/>
  <c r="BE23" i="8" s="1"/>
  <c r="BC38" i="8"/>
  <c r="BE38" i="8" s="1"/>
  <c r="BC51" i="8"/>
  <c r="BE51" i="8" s="1"/>
  <c r="BC67" i="8"/>
  <c r="BE67" i="8" s="1"/>
  <c r="BC82" i="8"/>
  <c r="BE82" i="8" s="1"/>
  <c r="BC96" i="8"/>
  <c r="BE96" i="8" s="1"/>
  <c r="BC10" i="8"/>
  <c r="BE10" i="8" s="1"/>
  <c r="BC24" i="8"/>
  <c r="BE24" i="8" s="1"/>
  <c r="BC40" i="8"/>
  <c r="BE40" i="8" s="1"/>
  <c r="BC55" i="8"/>
  <c r="BE55" i="8" s="1"/>
  <c r="BC68" i="8"/>
  <c r="BE68" i="8" s="1"/>
  <c r="BC83" i="8"/>
  <c r="BE83" i="8" s="1"/>
  <c r="BC97" i="8"/>
  <c r="BE97" i="8" s="1"/>
  <c r="BC12" i="8"/>
  <c r="BE12" i="8" s="1"/>
  <c r="BC56" i="8"/>
  <c r="BE56" i="8" s="1"/>
  <c r="BC14" i="8"/>
  <c r="BE14" i="8" s="1"/>
  <c r="BC28" i="8"/>
  <c r="BE28" i="8" s="1"/>
  <c r="BC42" i="8"/>
  <c r="BE42" i="8" s="1"/>
  <c r="BC58" i="8"/>
  <c r="BE58" i="8" s="1"/>
  <c r="BC73" i="8"/>
  <c r="BE73" i="8" s="1"/>
  <c r="BC87" i="8"/>
  <c r="BE87" i="8" s="1"/>
  <c r="BC102" i="8"/>
  <c r="BE102" i="8" s="1"/>
  <c r="BC15" i="8"/>
  <c r="BE15" i="8" s="1"/>
  <c r="BC31" i="8"/>
  <c r="BE31" i="8" s="1"/>
  <c r="BC46" i="8"/>
  <c r="BE46" i="8" s="1"/>
  <c r="BC59" i="8"/>
  <c r="BE59" i="8" s="1"/>
  <c r="BC74" i="8"/>
  <c r="BE74" i="8" s="1"/>
  <c r="BC88" i="8"/>
  <c r="BE88" i="8" s="1"/>
  <c r="BC104" i="8"/>
  <c r="BE104" i="8" s="1"/>
  <c r="BC18" i="8"/>
  <c r="BE18" i="8" s="1"/>
  <c r="BC32" i="8"/>
  <c r="BE32" i="8" s="1"/>
  <c r="BC47" i="8"/>
  <c r="BE47" i="8" s="1"/>
  <c r="BC60" i="8"/>
  <c r="BE60" i="8" s="1"/>
  <c r="BC76" i="8"/>
  <c r="BE76" i="8" s="1"/>
  <c r="BC91" i="8"/>
  <c r="BE91" i="8" s="1"/>
  <c r="BC105" i="8"/>
  <c r="BE105" i="8" s="1"/>
  <c r="BC19" i="8"/>
  <c r="BE19" i="8" s="1"/>
  <c r="BC33" i="8"/>
  <c r="BE33" i="8" s="1"/>
  <c r="BC49" i="8"/>
  <c r="BE49" i="8" s="1"/>
  <c r="BC64" i="8"/>
  <c r="BE64" i="8" s="1"/>
  <c r="BC92" i="8"/>
  <c r="BE92" i="8" s="1"/>
  <c r="BC106" i="8"/>
  <c r="BE106" i="8" s="1"/>
  <c r="BC41" i="8"/>
  <c r="BE41" i="8" s="1"/>
  <c r="BC70" i="8"/>
  <c r="BE70" i="8" s="1"/>
  <c r="BC100" i="8"/>
  <c r="BE100" i="8" s="1"/>
  <c r="DO8" i="8"/>
  <c r="DQ8" i="8" s="1"/>
  <c r="DO16" i="8"/>
  <c r="DQ16" i="8" s="1"/>
  <c r="DO24" i="8"/>
  <c r="DQ24" i="8" s="1"/>
  <c r="DO32" i="8"/>
  <c r="DQ32" i="8" s="1"/>
  <c r="DO40" i="8"/>
  <c r="DQ40" i="8" s="1"/>
  <c r="DO48" i="8"/>
  <c r="DQ48" i="8" s="1"/>
  <c r="DO56" i="8"/>
  <c r="DQ56" i="8" s="1"/>
  <c r="DO9" i="8"/>
  <c r="DQ9" i="8" s="1"/>
  <c r="DO15" i="8"/>
  <c r="DQ15" i="8" s="1"/>
  <c r="DO25" i="8"/>
  <c r="DQ25" i="8" s="1"/>
  <c r="DO34" i="8"/>
  <c r="DQ34" i="8" s="1"/>
  <c r="DO43" i="8"/>
  <c r="DQ43" i="8" s="1"/>
  <c r="DO52" i="8"/>
  <c r="DQ52" i="8" s="1"/>
  <c r="DO61" i="8"/>
  <c r="DQ61" i="8" s="1"/>
  <c r="DO69" i="8"/>
  <c r="DQ69" i="8" s="1"/>
  <c r="DO77" i="8"/>
  <c r="DQ77" i="8" s="1"/>
  <c r="DO6" i="8"/>
  <c r="DQ6" i="8" s="1"/>
  <c r="DO11" i="8"/>
  <c r="DQ11" i="8" s="1"/>
  <c r="DO20" i="8"/>
  <c r="DQ20" i="8" s="1"/>
  <c r="DO29" i="8"/>
  <c r="DQ29" i="8" s="1"/>
  <c r="DO38" i="8"/>
  <c r="DQ38" i="8" s="1"/>
  <c r="DO47" i="8"/>
  <c r="DQ47" i="8" s="1"/>
  <c r="DO57" i="8"/>
  <c r="DQ57" i="8" s="1"/>
  <c r="DO65" i="8"/>
  <c r="DQ65" i="8" s="1"/>
  <c r="DO73" i="8"/>
  <c r="DQ73" i="8" s="1"/>
  <c r="DO81" i="8"/>
  <c r="DQ81" i="8" s="1"/>
  <c r="DO13" i="8"/>
  <c r="DQ13" i="8" s="1"/>
  <c r="DO26" i="8"/>
  <c r="DQ26" i="8" s="1"/>
  <c r="DO37" i="8"/>
  <c r="DQ37" i="8" s="1"/>
  <c r="DO50" i="8"/>
  <c r="DQ50" i="8" s="1"/>
  <c r="DO62" i="8"/>
  <c r="DQ62" i="8" s="1"/>
  <c r="DO72" i="8"/>
  <c r="DQ72" i="8" s="1"/>
  <c r="DO83" i="8"/>
  <c r="DQ83" i="8" s="1"/>
  <c r="DO19" i="8"/>
  <c r="DQ19" i="8" s="1"/>
  <c r="DO31" i="8"/>
  <c r="DQ31" i="8" s="1"/>
  <c r="DO44" i="8"/>
  <c r="DQ44" i="8" s="1"/>
  <c r="DO55" i="8"/>
  <c r="DQ55" i="8" s="1"/>
  <c r="DO67" i="8"/>
  <c r="DQ67" i="8" s="1"/>
  <c r="DO78" i="8"/>
  <c r="DQ78" i="8" s="1"/>
  <c r="DO14" i="8"/>
  <c r="DQ14" i="8" s="1"/>
  <c r="DO30" i="8"/>
  <c r="DQ30" i="8" s="1"/>
  <c r="DO46" i="8"/>
  <c r="DQ46" i="8" s="1"/>
  <c r="DO63" i="8"/>
  <c r="DQ63" i="8" s="1"/>
  <c r="DO76" i="8"/>
  <c r="DQ76" i="8" s="1"/>
  <c r="DO17" i="8"/>
  <c r="DQ17" i="8" s="1"/>
  <c r="DO22" i="8"/>
  <c r="DQ22" i="8" s="1"/>
  <c r="DO39" i="8"/>
  <c r="DQ39" i="8" s="1"/>
  <c r="DO54" i="8"/>
  <c r="DQ54" i="8" s="1"/>
  <c r="DO70" i="8"/>
  <c r="DQ70" i="8" s="1"/>
  <c r="DO84" i="8"/>
  <c r="DQ84" i="8" s="1"/>
  <c r="DO7" i="8"/>
  <c r="DQ7" i="8" s="1"/>
  <c r="DO23" i="8"/>
  <c r="DQ23" i="8" s="1"/>
  <c r="DO41" i="8"/>
  <c r="DQ41" i="8" s="1"/>
  <c r="DO58" i="8"/>
  <c r="DQ58" i="8" s="1"/>
  <c r="DO71" i="8"/>
  <c r="DQ71" i="8" s="1"/>
  <c r="DO12" i="8"/>
  <c r="DQ12" i="8" s="1"/>
  <c r="DO42" i="8"/>
  <c r="DQ42" i="8" s="1"/>
  <c r="DO66" i="8"/>
  <c r="DQ66" i="8" s="1"/>
  <c r="DO18" i="8"/>
  <c r="DQ18" i="8" s="1"/>
  <c r="DO45" i="8"/>
  <c r="DQ45" i="8" s="1"/>
  <c r="DO68" i="8"/>
  <c r="DQ68" i="8" s="1"/>
  <c r="DO21" i="8"/>
  <c r="DQ21" i="8" s="1"/>
  <c r="DO49" i="8"/>
  <c r="DQ49" i="8" s="1"/>
  <c r="DO74" i="8"/>
  <c r="DQ74" i="8" s="1"/>
  <c r="DO51" i="8"/>
  <c r="DQ51" i="8" s="1"/>
  <c r="DO28" i="8"/>
  <c r="DQ28" i="8" s="1"/>
  <c r="DO53" i="8"/>
  <c r="DQ53" i="8" s="1"/>
  <c r="DO79" i="8"/>
  <c r="DQ79" i="8" s="1"/>
  <c r="DO33" i="8"/>
  <c r="DQ33" i="8" s="1"/>
  <c r="DO59" i="8"/>
  <c r="DQ59" i="8" s="1"/>
  <c r="DO80" i="8"/>
  <c r="DQ80" i="8" s="1"/>
  <c r="DO35" i="8"/>
  <c r="DQ35" i="8" s="1"/>
  <c r="DO60" i="8"/>
  <c r="DQ60" i="8" s="1"/>
  <c r="DO82" i="8"/>
  <c r="DQ82" i="8" s="1"/>
  <c r="DO10" i="8"/>
  <c r="DQ10" i="8" s="1"/>
  <c r="DO36" i="8"/>
  <c r="DQ36" i="8" s="1"/>
  <c r="DO64" i="8"/>
  <c r="DQ64" i="8" s="1"/>
  <c r="DO27" i="8"/>
  <c r="DQ27" i="8" s="1"/>
  <c r="DO75" i="8"/>
  <c r="DQ75" i="8" s="1"/>
  <c r="CI10" i="8"/>
  <c r="CK10" i="8" s="1"/>
  <c r="CI18" i="8"/>
  <c r="CK18" i="8" s="1"/>
  <c r="CI26" i="8"/>
  <c r="CK26" i="8" s="1"/>
  <c r="CI34" i="8"/>
  <c r="CK34" i="8" s="1"/>
  <c r="CI42" i="8"/>
  <c r="CK42" i="8" s="1"/>
  <c r="CI50" i="8"/>
  <c r="CK50" i="8" s="1"/>
  <c r="CI14" i="8"/>
  <c r="CK14" i="8" s="1"/>
  <c r="CI22" i="8"/>
  <c r="CK22" i="8" s="1"/>
  <c r="CI30" i="8"/>
  <c r="CK30" i="8" s="1"/>
  <c r="CI38" i="8"/>
  <c r="CK38" i="8" s="1"/>
  <c r="CI46" i="8"/>
  <c r="CK46" i="8" s="1"/>
  <c r="CI54" i="8"/>
  <c r="CK54" i="8" s="1"/>
  <c r="CI62" i="8"/>
  <c r="CK62" i="8" s="1"/>
  <c r="CI16" i="8"/>
  <c r="CK16" i="8" s="1"/>
  <c r="CI27" i="8"/>
  <c r="CK27" i="8" s="1"/>
  <c r="CI37" i="8"/>
  <c r="CK37" i="8" s="1"/>
  <c r="CI48" i="8"/>
  <c r="CK48" i="8" s="1"/>
  <c r="CI58" i="8"/>
  <c r="CK58" i="8" s="1"/>
  <c r="CI67" i="8"/>
  <c r="CK67" i="8" s="1"/>
  <c r="CI75" i="8"/>
  <c r="CK75" i="8" s="1"/>
  <c r="CI83" i="8"/>
  <c r="CK83" i="8" s="1"/>
  <c r="CI91" i="8"/>
  <c r="CK91" i="8" s="1"/>
  <c r="CI99" i="8"/>
  <c r="CK99" i="8" s="1"/>
  <c r="CI107" i="8"/>
  <c r="CK107" i="8" s="1"/>
  <c r="CI115" i="8"/>
  <c r="CK115" i="8" s="1"/>
  <c r="CI11" i="8"/>
  <c r="CK11" i="8" s="1"/>
  <c r="CI21" i="8"/>
  <c r="CK21" i="8" s="1"/>
  <c r="CI32" i="8"/>
  <c r="CK32" i="8" s="1"/>
  <c r="CI43" i="8"/>
  <c r="CK43" i="8" s="1"/>
  <c r="CI53" i="8"/>
  <c r="CK53" i="8" s="1"/>
  <c r="CI63" i="8"/>
  <c r="CK63" i="8" s="1"/>
  <c r="CI71" i="8"/>
  <c r="CK71" i="8" s="1"/>
  <c r="CI79" i="8"/>
  <c r="CK79" i="8" s="1"/>
  <c r="CI87" i="8"/>
  <c r="CK87" i="8" s="1"/>
  <c r="CI95" i="8"/>
  <c r="CK95" i="8" s="1"/>
  <c r="CI103" i="8"/>
  <c r="CK103" i="8" s="1"/>
  <c r="CI111" i="8"/>
  <c r="CK111" i="8" s="1"/>
  <c r="CI6" i="8"/>
  <c r="CK6" i="8" s="1"/>
  <c r="CI13" i="8"/>
  <c r="CK13" i="8" s="1"/>
  <c r="CI28" i="8"/>
  <c r="CK28" i="8" s="1"/>
  <c r="CI41" i="8"/>
  <c r="CK41" i="8" s="1"/>
  <c r="CI56" i="8"/>
  <c r="CK56" i="8" s="1"/>
  <c r="CI68" i="8"/>
  <c r="CK68" i="8" s="1"/>
  <c r="CI78" i="8"/>
  <c r="CK78" i="8" s="1"/>
  <c r="CI89" i="8"/>
  <c r="CK89" i="8" s="1"/>
  <c r="CI100" i="8"/>
  <c r="CK100" i="8" s="1"/>
  <c r="CI110" i="8"/>
  <c r="CK110" i="8" s="1"/>
  <c r="CI7" i="8"/>
  <c r="CK7" i="8" s="1"/>
  <c r="CI20" i="8"/>
  <c r="CK20" i="8" s="1"/>
  <c r="CI35" i="8"/>
  <c r="CK35" i="8" s="1"/>
  <c r="CI49" i="8"/>
  <c r="CK49" i="8" s="1"/>
  <c r="CI61" i="8"/>
  <c r="CK61" i="8" s="1"/>
  <c r="CI73" i="8"/>
  <c r="CK73" i="8" s="1"/>
  <c r="CI84" i="8"/>
  <c r="CK84" i="8" s="1"/>
  <c r="CI94" i="8"/>
  <c r="CK94" i="8" s="1"/>
  <c r="CI105" i="8"/>
  <c r="CK105" i="8" s="1"/>
  <c r="CI116" i="8"/>
  <c r="CK116" i="8" s="1"/>
  <c r="CI8" i="8"/>
  <c r="CK8" i="8" s="1"/>
  <c r="CI23" i="8"/>
  <c r="CK23" i="8" s="1"/>
  <c r="CI36" i="8"/>
  <c r="CK36" i="8" s="1"/>
  <c r="CI51" i="8"/>
  <c r="CK51" i="8" s="1"/>
  <c r="CI64" i="8"/>
  <c r="CK64" i="8" s="1"/>
  <c r="CI74" i="8"/>
  <c r="CK74" i="8" s="1"/>
  <c r="CI85" i="8"/>
  <c r="CK85" i="8" s="1"/>
  <c r="CI96" i="8"/>
  <c r="CK96" i="8" s="1"/>
  <c r="CI106" i="8"/>
  <c r="CK106" i="8" s="1"/>
  <c r="CI117" i="8"/>
  <c r="CK117" i="8" s="1"/>
  <c r="CI59" i="8"/>
  <c r="CK59" i="8" s="1"/>
  <c r="CI86" i="8"/>
  <c r="CK86" i="8" s="1"/>
  <c r="CI17" i="8"/>
  <c r="CK17" i="8" s="1"/>
  <c r="CI40" i="8"/>
  <c r="CK40" i="8" s="1"/>
  <c r="CI60" i="8"/>
  <c r="CK60" i="8" s="1"/>
  <c r="CI80" i="8"/>
  <c r="CK80" i="8" s="1"/>
  <c r="CI97" i="8"/>
  <c r="CK97" i="8" s="1"/>
  <c r="CI113" i="8"/>
  <c r="CK113" i="8" s="1"/>
  <c r="CI19" i="8"/>
  <c r="CK19" i="8" s="1"/>
  <c r="CI44" i="8"/>
  <c r="CK44" i="8" s="1"/>
  <c r="CI65" i="8"/>
  <c r="CK65" i="8" s="1"/>
  <c r="CI81" i="8"/>
  <c r="CK81" i="8" s="1"/>
  <c r="CI98" i="8"/>
  <c r="CK98" i="8" s="1"/>
  <c r="CI114" i="8"/>
  <c r="CK114" i="8" s="1"/>
  <c r="CI24" i="8"/>
  <c r="CK24" i="8" s="1"/>
  <c r="CI45" i="8"/>
  <c r="CK45" i="8" s="1"/>
  <c r="CI66" i="8"/>
  <c r="CK66" i="8" s="1"/>
  <c r="CI82" i="8"/>
  <c r="CK82" i="8" s="1"/>
  <c r="CI101" i="8"/>
  <c r="CK101" i="8" s="1"/>
  <c r="CI118" i="8"/>
  <c r="CK118" i="8" s="1"/>
  <c r="CI47" i="8"/>
  <c r="CK47" i="8" s="1"/>
  <c r="CI102" i="8"/>
  <c r="CK102" i="8" s="1"/>
  <c r="CI29" i="8"/>
  <c r="CK29" i="8" s="1"/>
  <c r="CI52" i="8"/>
  <c r="CK52" i="8" s="1"/>
  <c r="CI70" i="8"/>
  <c r="CK70" i="8" s="1"/>
  <c r="CI88" i="8"/>
  <c r="CK88" i="8" s="1"/>
  <c r="CI104" i="8"/>
  <c r="CK104" i="8" s="1"/>
  <c r="CI9" i="8"/>
  <c r="CK9" i="8" s="1"/>
  <c r="CI31" i="8"/>
  <c r="CK31" i="8" s="1"/>
  <c r="CI55" i="8"/>
  <c r="CK55" i="8" s="1"/>
  <c r="CI72" i="8"/>
  <c r="CK72" i="8" s="1"/>
  <c r="CI90" i="8"/>
  <c r="CK90" i="8" s="1"/>
  <c r="CI108" i="8"/>
  <c r="CK108" i="8" s="1"/>
  <c r="CI12" i="8"/>
  <c r="CK12" i="8" s="1"/>
  <c r="CI33" i="8"/>
  <c r="CK33" i="8" s="1"/>
  <c r="CI57" i="8"/>
  <c r="CK57" i="8" s="1"/>
  <c r="CI76" i="8"/>
  <c r="CK76" i="8" s="1"/>
  <c r="CI92" i="8"/>
  <c r="CK92" i="8" s="1"/>
  <c r="CI109" i="8"/>
  <c r="CK109" i="8" s="1"/>
  <c r="CI15" i="8"/>
  <c r="CK15" i="8" s="1"/>
  <c r="CI39" i="8"/>
  <c r="CK39" i="8" s="1"/>
  <c r="CI77" i="8"/>
  <c r="CK77" i="8" s="1"/>
  <c r="CI93" i="8"/>
  <c r="CK93" i="8" s="1"/>
  <c r="CI112" i="8"/>
  <c r="CK112" i="8" s="1"/>
  <c r="CI25" i="8"/>
  <c r="CK25" i="8" s="1"/>
  <c r="CI69" i="8"/>
  <c r="CK69" i="8" s="1"/>
  <c r="EU9" i="8"/>
  <c r="EW9" i="8" s="1"/>
  <c r="EU17" i="8"/>
  <c r="EW17" i="8" s="1"/>
  <c r="EU25" i="8"/>
  <c r="EW25" i="8" s="1"/>
  <c r="EU33" i="8"/>
  <c r="EW33" i="8" s="1"/>
  <c r="EU41" i="8"/>
  <c r="EW41" i="8" s="1"/>
  <c r="EU49" i="8"/>
  <c r="EW49" i="8" s="1"/>
  <c r="EU57" i="8"/>
  <c r="EW57" i="8" s="1"/>
  <c r="EU65" i="8"/>
  <c r="EW65" i="8" s="1"/>
  <c r="EU10" i="8"/>
  <c r="EW10" i="8" s="1"/>
  <c r="EU18" i="8"/>
  <c r="EW18" i="8" s="1"/>
  <c r="EU26" i="8"/>
  <c r="EW26" i="8" s="1"/>
  <c r="EU34" i="8"/>
  <c r="EW34" i="8" s="1"/>
  <c r="EU42" i="8"/>
  <c r="EW42" i="8" s="1"/>
  <c r="EU50" i="8"/>
  <c r="EW50" i="8" s="1"/>
  <c r="EU58" i="8"/>
  <c r="EW58" i="8" s="1"/>
  <c r="EU66" i="8"/>
  <c r="EW66" i="8" s="1"/>
  <c r="EU16" i="8"/>
  <c r="EW16" i="8" s="1"/>
  <c r="EU28" i="8"/>
  <c r="EW28" i="8" s="1"/>
  <c r="EU38" i="8"/>
  <c r="EW38" i="8" s="1"/>
  <c r="EU48" i="8"/>
  <c r="EW48" i="8" s="1"/>
  <c r="EU60" i="8"/>
  <c r="EW60" i="8" s="1"/>
  <c r="EU6" i="8"/>
  <c r="EW6" i="8" s="1"/>
  <c r="EU12" i="8"/>
  <c r="EW12" i="8" s="1"/>
  <c r="EU22" i="8"/>
  <c r="EW22" i="8" s="1"/>
  <c r="EU32" i="8"/>
  <c r="EW32" i="8" s="1"/>
  <c r="EU44" i="8"/>
  <c r="EW44" i="8" s="1"/>
  <c r="EU54" i="8"/>
  <c r="EW54" i="8" s="1"/>
  <c r="EU64" i="8"/>
  <c r="EW64" i="8" s="1"/>
  <c r="EU14" i="8"/>
  <c r="EW14" i="8" s="1"/>
  <c r="EU29" i="8"/>
  <c r="EW29" i="8" s="1"/>
  <c r="EU43" i="8"/>
  <c r="EW43" i="8" s="1"/>
  <c r="EU56" i="8"/>
  <c r="EW56" i="8" s="1"/>
  <c r="EU7" i="8"/>
  <c r="EW7" i="8" s="1"/>
  <c r="EU21" i="8"/>
  <c r="EW21" i="8" s="1"/>
  <c r="EU36" i="8"/>
  <c r="EW36" i="8" s="1"/>
  <c r="EU51" i="8"/>
  <c r="EW51" i="8" s="1"/>
  <c r="EU63" i="8"/>
  <c r="EW63" i="8" s="1"/>
  <c r="EU11" i="8"/>
  <c r="EW11" i="8" s="1"/>
  <c r="EU30" i="8"/>
  <c r="EW30" i="8" s="1"/>
  <c r="EU47" i="8"/>
  <c r="EW47" i="8" s="1"/>
  <c r="EU68" i="8"/>
  <c r="EW68" i="8" s="1"/>
  <c r="EU13" i="8"/>
  <c r="EW13" i="8" s="1"/>
  <c r="EU31" i="8"/>
  <c r="EW31" i="8" s="1"/>
  <c r="EU52" i="8"/>
  <c r="EW52" i="8" s="1"/>
  <c r="EU69" i="8"/>
  <c r="EW69" i="8" s="1"/>
  <c r="EU20" i="8"/>
  <c r="EW20" i="8" s="1"/>
  <c r="EU39" i="8"/>
  <c r="EW39" i="8" s="1"/>
  <c r="EU59" i="8"/>
  <c r="EW59" i="8" s="1"/>
  <c r="EU23" i="8"/>
  <c r="EW23" i="8" s="1"/>
  <c r="EU40" i="8"/>
  <c r="EW40" i="8" s="1"/>
  <c r="EU61" i="8"/>
  <c r="EW61" i="8" s="1"/>
  <c r="EU62" i="8"/>
  <c r="EW62" i="8" s="1"/>
  <c r="EU27" i="8"/>
  <c r="EW27" i="8" s="1"/>
  <c r="EU67" i="8"/>
  <c r="EW67" i="8" s="1"/>
  <c r="EU35" i="8"/>
  <c r="EW35" i="8" s="1"/>
  <c r="EU37" i="8"/>
  <c r="EW37" i="8" s="1"/>
  <c r="EU45" i="8"/>
  <c r="EW45" i="8" s="1"/>
  <c r="EU8" i="8"/>
  <c r="EW8" i="8" s="1"/>
  <c r="EU46" i="8"/>
  <c r="EW46" i="8" s="1"/>
  <c r="EU15" i="8"/>
  <c r="EW15" i="8" s="1"/>
  <c r="EU53" i="8"/>
  <c r="EW53" i="8" s="1"/>
  <c r="EU19" i="8"/>
  <c r="EW19" i="8" s="1"/>
  <c r="EU55" i="8"/>
  <c r="EW55" i="8" s="1"/>
  <c r="EU24" i="8"/>
  <c r="EW24" i="8" s="1"/>
  <c r="HG12" i="8"/>
  <c r="HI12" i="8" s="1"/>
  <c r="HG20" i="8"/>
  <c r="HI20" i="8" s="1"/>
  <c r="HG28" i="8"/>
  <c r="HI28" i="8" s="1"/>
  <c r="HG36" i="8"/>
  <c r="HI36" i="8" s="1"/>
  <c r="HG44" i="8"/>
  <c r="HI44" i="8" s="1"/>
  <c r="HG52" i="8"/>
  <c r="HI52" i="8" s="1"/>
  <c r="HG60" i="8"/>
  <c r="HI60" i="8" s="1"/>
  <c r="HG68" i="8"/>
  <c r="HI68" i="8" s="1"/>
  <c r="HG76" i="8"/>
  <c r="HI76" i="8" s="1"/>
  <c r="HG84" i="8"/>
  <c r="HI84" i="8" s="1"/>
  <c r="HG13" i="8"/>
  <c r="HI13" i="8" s="1"/>
  <c r="HG21" i="8"/>
  <c r="HI21" i="8" s="1"/>
  <c r="HG29" i="8"/>
  <c r="HI29" i="8" s="1"/>
  <c r="HG37" i="8"/>
  <c r="HI37" i="8" s="1"/>
  <c r="HG45" i="8"/>
  <c r="HI45" i="8" s="1"/>
  <c r="HG53" i="8"/>
  <c r="HI53" i="8" s="1"/>
  <c r="HG61" i="8"/>
  <c r="HI61" i="8" s="1"/>
  <c r="HG69" i="8"/>
  <c r="HI69" i="8" s="1"/>
  <c r="HG77" i="8"/>
  <c r="HI77" i="8" s="1"/>
  <c r="HG85" i="8"/>
  <c r="HI85" i="8" s="1"/>
  <c r="HG9" i="8"/>
  <c r="HI9" i="8" s="1"/>
  <c r="HG19" i="8"/>
  <c r="HI19" i="8" s="1"/>
  <c r="HG31" i="8"/>
  <c r="HI31" i="8" s="1"/>
  <c r="HG41" i="8"/>
  <c r="HI41" i="8" s="1"/>
  <c r="HG51" i="8"/>
  <c r="HI51" i="8" s="1"/>
  <c r="HG63" i="8"/>
  <c r="HI63" i="8" s="1"/>
  <c r="HG73" i="8"/>
  <c r="HI73" i="8" s="1"/>
  <c r="HG83" i="8"/>
  <c r="HI83" i="8" s="1"/>
  <c r="HG15" i="8"/>
  <c r="HI15" i="8" s="1"/>
  <c r="HG25" i="8"/>
  <c r="HI25" i="8" s="1"/>
  <c r="HG35" i="8"/>
  <c r="HI35" i="8" s="1"/>
  <c r="HG47" i="8"/>
  <c r="HI47" i="8" s="1"/>
  <c r="HG57" i="8"/>
  <c r="HI57" i="8" s="1"/>
  <c r="HG67" i="8"/>
  <c r="HI67" i="8" s="1"/>
  <c r="HG79" i="8"/>
  <c r="HI79" i="8" s="1"/>
  <c r="HG17" i="8"/>
  <c r="HI17" i="8" s="1"/>
  <c r="HG32" i="8"/>
  <c r="HI32" i="8" s="1"/>
  <c r="HG46" i="8"/>
  <c r="HI46" i="8" s="1"/>
  <c r="HG59" i="8"/>
  <c r="HI59" i="8" s="1"/>
  <c r="HG74" i="8"/>
  <c r="HI74" i="8" s="1"/>
  <c r="HG6" i="8"/>
  <c r="HI6" i="8" s="1"/>
  <c r="HG10" i="8"/>
  <c r="HI10" i="8" s="1"/>
  <c r="HG24" i="8"/>
  <c r="HI24" i="8" s="1"/>
  <c r="HG39" i="8"/>
  <c r="HI39" i="8" s="1"/>
  <c r="HG54" i="8"/>
  <c r="HI54" i="8" s="1"/>
  <c r="HG66" i="8"/>
  <c r="HI66" i="8" s="1"/>
  <c r="HG81" i="8"/>
  <c r="HI81" i="8" s="1"/>
  <c r="HG16" i="8"/>
  <c r="HI16" i="8" s="1"/>
  <c r="HG34" i="8"/>
  <c r="HI34" i="8" s="1"/>
  <c r="HG55" i="8"/>
  <c r="HI55" i="8" s="1"/>
  <c r="HG72" i="8"/>
  <c r="HI72" i="8" s="1"/>
  <c r="HG18" i="8"/>
  <c r="HI18" i="8" s="1"/>
  <c r="HG38" i="8"/>
  <c r="HI38" i="8" s="1"/>
  <c r="HG56" i="8"/>
  <c r="HI56" i="8" s="1"/>
  <c r="HG75" i="8"/>
  <c r="HI75" i="8" s="1"/>
  <c r="HG22" i="8"/>
  <c r="HI22" i="8" s="1"/>
  <c r="HG40" i="8"/>
  <c r="HI40" i="8" s="1"/>
  <c r="HG58" i="8"/>
  <c r="HI58" i="8" s="1"/>
  <c r="HG78" i="8"/>
  <c r="HI78" i="8" s="1"/>
  <c r="HG8" i="8"/>
  <c r="HI8" i="8" s="1"/>
  <c r="HG27" i="8"/>
  <c r="HI27" i="8" s="1"/>
  <c r="HG48" i="8"/>
  <c r="HI48" i="8" s="1"/>
  <c r="HG65" i="8"/>
  <c r="HI65" i="8" s="1"/>
  <c r="HG86" i="8"/>
  <c r="HI86" i="8" s="1"/>
  <c r="HG11" i="8"/>
  <c r="HI11" i="8" s="1"/>
  <c r="HG30" i="8"/>
  <c r="HI30" i="8" s="1"/>
  <c r="HG49" i="8"/>
  <c r="HI49" i="8" s="1"/>
  <c r="HG70" i="8"/>
  <c r="HI70" i="8" s="1"/>
  <c r="HG87" i="8"/>
  <c r="HI87" i="8" s="1"/>
  <c r="HG14" i="8"/>
  <c r="HI14" i="8" s="1"/>
  <c r="HG23" i="8"/>
  <c r="HI23" i="8" s="1"/>
  <c r="HG71" i="8"/>
  <c r="HI71" i="8" s="1"/>
  <c r="HG26" i="8"/>
  <c r="HI26" i="8" s="1"/>
  <c r="HG80" i="8"/>
  <c r="HI80" i="8" s="1"/>
  <c r="HG33" i="8"/>
  <c r="HI33" i="8" s="1"/>
  <c r="HG82" i="8"/>
  <c r="HI82" i="8" s="1"/>
  <c r="HG42" i="8"/>
  <c r="HI42" i="8" s="1"/>
  <c r="HG43" i="8"/>
  <c r="HI43" i="8" s="1"/>
  <c r="HG50" i="8"/>
  <c r="HI50" i="8" s="1"/>
  <c r="HG7" i="8"/>
  <c r="HI7" i="8" s="1"/>
  <c r="HG62" i="8"/>
  <c r="HI62" i="8" s="1"/>
  <c r="HG64" i="8"/>
  <c r="HI64" i="8" s="1"/>
  <c r="JN13" i="8"/>
  <c r="JP13" i="8" s="1"/>
  <c r="JN21" i="8"/>
  <c r="JW21" i="8" s="1"/>
  <c r="JN14" i="8"/>
  <c r="JW14" i="8" s="1"/>
  <c r="JN22" i="8"/>
  <c r="JP22" i="8" s="1"/>
  <c r="JN12" i="8"/>
  <c r="JW12" i="8" s="1"/>
  <c r="JN24" i="8"/>
  <c r="JP24" i="8" s="1"/>
  <c r="JN8" i="8"/>
  <c r="JP8" i="8" s="1"/>
  <c r="JN18" i="8"/>
  <c r="JW18" i="8" s="1"/>
  <c r="JN7" i="8"/>
  <c r="JW7" i="8" s="1"/>
  <c r="JN20" i="8"/>
  <c r="JP20" i="8" s="1"/>
  <c r="JN15" i="8"/>
  <c r="JP15" i="8" s="1"/>
  <c r="JN6" i="8"/>
  <c r="JN10" i="8"/>
  <c r="JP10" i="8" s="1"/>
  <c r="JN11" i="8"/>
  <c r="JP11" i="8" s="1"/>
  <c r="JN16" i="8"/>
  <c r="JP16" i="8" s="1"/>
  <c r="JN23" i="8"/>
  <c r="JP23" i="8" s="1"/>
  <c r="JN25" i="8"/>
  <c r="JW25" i="8" s="1"/>
  <c r="JN9" i="8"/>
  <c r="JP9" i="8" s="1"/>
  <c r="JN17" i="8"/>
  <c r="JP17" i="8" s="1"/>
  <c r="JN19" i="8"/>
  <c r="JP19" i="8" s="1"/>
  <c r="JN26" i="8"/>
  <c r="JP26" i="8" s="1"/>
  <c r="W12" i="8"/>
  <c r="Y12" i="8" s="1"/>
  <c r="W20" i="8"/>
  <c r="Y20" i="8" s="1"/>
  <c r="W28" i="8"/>
  <c r="Y28" i="8" s="1"/>
  <c r="W36" i="8"/>
  <c r="Y36" i="8" s="1"/>
  <c r="W44" i="8"/>
  <c r="Y44" i="8" s="1"/>
  <c r="W52" i="8"/>
  <c r="Y52" i="8" s="1"/>
  <c r="W60" i="8"/>
  <c r="Y60" i="8" s="1"/>
  <c r="W68" i="8"/>
  <c r="Y68" i="8" s="1"/>
  <c r="W76" i="8"/>
  <c r="Y76" i="8" s="1"/>
  <c r="W84" i="8"/>
  <c r="Y84" i="8" s="1"/>
  <c r="W92" i="8"/>
  <c r="Y92" i="8" s="1"/>
  <c r="W100" i="8"/>
  <c r="Y100" i="8" s="1"/>
  <c r="W108" i="8"/>
  <c r="Y108" i="8" s="1"/>
  <c r="W116" i="8"/>
  <c r="Y116" i="8" s="1"/>
  <c r="W46" i="8"/>
  <c r="Y46" i="8" s="1"/>
  <c r="W87" i="8"/>
  <c r="Y87" i="8" s="1"/>
  <c r="W8" i="8"/>
  <c r="Y8" i="8" s="1"/>
  <c r="W16" i="8"/>
  <c r="Y16" i="8" s="1"/>
  <c r="W24" i="8"/>
  <c r="Y24" i="8" s="1"/>
  <c r="W32" i="8"/>
  <c r="Y32" i="8" s="1"/>
  <c r="W40" i="8"/>
  <c r="Y40" i="8" s="1"/>
  <c r="W48" i="8"/>
  <c r="Y48" i="8" s="1"/>
  <c r="W56" i="8"/>
  <c r="Y56" i="8" s="1"/>
  <c r="W64" i="8"/>
  <c r="Y64" i="8" s="1"/>
  <c r="W72" i="8"/>
  <c r="Y72" i="8" s="1"/>
  <c r="W80" i="8"/>
  <c r="Y80" i="8" s="1"/>
  <c r="W88" i="8"/>
  <c r="Y88" i="8" s="1"/>
  <c r="W96" i="8"/>
  <c r="Y96" i="8" s="1"/>
  <c r="W104" i="8"/>
  <c r="Y104" i="8" s="1"/>
  <c r="W112" i="8"/>
  <c r="Y112" i="8" s="1"/>
  <c r="W6" i="8"/>
  <c r="Y6" i="8" s="1"/>
  <c r="W9" i="8"/>
  <c r="Y9" i="8" s="1"/>
  <c r="W17" i="8"/>
  <c r="Y17" i="8" s="1"/>
  <c r="W25" i="8"/>
  <c r="Y25" i="8" s="1"/>
  <c r="W33" i="8"/>
  <c r="Y33" i="8" s="1"/>
  <c r="W41" i="8"/>
  <c r="Y41" i="8" s="1"/>
  <c r="W49" i="8"/>
  <c r="Y49" i="8" s="1"/>
  <c r="W57" i="8"/>
  <c r="Y57" i="8" s="1"/>
  <c r="W65" i="8"/>
  <c r="Y65" i="8" s="1"/>
  <c r="W73" i="8"/>
  <c r="Y73" i="8" s="1"/>
  <c r="W81" i="8"/>
  <c r="Y81" i="8" s="1"/>
  <c r="W89" i="8"/>
  <c r="Y89" i="8" s="1"/>
  <c r="W97" i="8"/>
  <c r="Y97" i="8" s="1"/>
  <c r="W105" i="8"/>
  <c r="Y105" i="8" s="1"/>
  <c r="W113" i="8"/>
  <c r="Y113" i="8" s="1"/>
  <c r="W10" i="8"/>
  <c r="Y10" i="8" s="1"/>
  <c r="W18" i="8"/>
  <c r="Y18" i="8" s="1"/>
  <c r="W26" i="8"/>
  <c r="Y26" i="8" s="1"/>
  <c r="W34" i="8"/>
  <c r="Y34" i="8" s="1"/>
  <c r="W42" i="8"/>
  <c r="Y42" i="8" s="1"/>
  <c r="W50" i="8"/>
  <c r="Y50" i="8" s="1"/>
  <c r="W58" i="8"/>
  <c r="Y58" i="8" s="1"/>
  <c r="W66" i="8"/>
  <c r="Y66" i="8" s="1"/>
  <c r="W74" i="8"/>
  <c r="Y74" i="8" s="1"/>
  <c r="W82" i="8"/>
  <c r="Y82" i="8" s="1"/>
  <c r="W90" i="8"/>
  <c r="Y90" i="8" s="1"/>
  <c r="W98" i="8"/>
  <c r="Y98" i="8" s="1"/>
  <c r="W106" i="8"/>
  <c r="Y106" i="8" s="1"/>
  <c r="W114" i="8"/>
  <c r="Y114" i="8" s="1"/>
  <c r="W15" i="8"/>
  <c r="Y15" i="8" s="1"/>
  <c r="W23" i="8"/>
  <c r="Y23" i="8" s="1"/>
  <c r="W39" i="8"/>
  <c r="Y39" i="8" s="1"/>
  <c r="W55" i="8"/>
  <c r="Y55" i="8" s="1"/>
  <c r="W71" i="8"/>
  <c r="Y71" i="8" s="1"/>
  <c r="W95" i="8"/>
  <c r="Y95" i="8" s="1"/>
  <c r="W111" i="8"/>
  <c r="Y111" i="8" s="1"/>
  <c r="W11" i="8"/>
  <c r="Y11" i="8" s="1"/>
  <c r="W19" i="8"/>
  <c r="Y19" i="8" s="1"/>
  <c r="W27" i="8"/>
  <c r="Y27" i="8" s="1"/>
  <c r="W35" i="8"/>
  <c r="Y35" i="8" s="1"/>
  <c r="W43" i="8"/>
  <c r="Y43" i="8" s="1"/>
  <c r="W51" i="8"/>
  <c r="Y51" i="8" s="1"/>
  <c r="W59" i="8"/>
  <c r="Y59" i="8" s="1"/>
  <c r="W67" i="8"/>
  <c r="Y67" i="8" s="1"/>
  <c r="W75" i="8"/>
  <c r="Y75" i="8" s="1"/>
  <c r="W83" i="8"/>
  <c r="Y83" i="8" s="1"/>
  <c r="W91" i="8"/>
  <c r="Y91" i="8" s="1"/>
  <c r="W99" i="8"/>
  <c r="Y99" i="8" s="1"/>
  <c r="W107" i="8"/>
  <c r="Y107" i="8" s="1"/>
  <c r="W115" i="8"/>
  <c r="Y115" i="8" s="1"/>
  <c r="W13" i="8"/>
  <c r="Y13" i="8" s="1"/>
  <c r="W21" i="8"/>
  <c r="Y21" i="8" s="1"/>
  <c r="W29" i="8"/>
  <c r="Y29" i="8" s="1"/>
  <c r="W37" i="8"/>
  <c r="Y37" i="8" s="1"/>
  <c r="W45" i="8"/>
  <c r="Y45" i="8" s="1"/>
  <c r="W53" i="8"/>
  <c r="Y53" i="8" s="1"/>
  <c r="W61" i="8"/>
  <c r="Y61" i="8" s="1"/>
  <c r="W69" i="8"/>
  <c r="Y69" i="8" s="1"/>
  <c r="W77" i="8"/>
  <c r="Y77" i="8" s="1"/>
  <c r="W85" i="8"/>
  <c r="Y85" i="8" s="1"/>
  <c r="W93" i="8"/>
  <c r="Y93" i="8" s="1"/>
  <c r="W101" i="8"/>
  <c r="Y101" i="8" s="1"/>
  <c r="W109" i="8"/>
  <c r="Y109" i="8" s="1"/>
  <c r="W117" i="8"/>
  <c r="Y117" i="8" s="1"/>
  <c r="W14" i="8"/>
  <c r="Y14" i="8" s="1"/>
  <c r="W22" i="8"/>
  <c r="Y22" i="8" s="1"/>
  <c r="W30" i="8"/>
  <c r="Y30" i="8" s="1"/>
  <c r="W38" i="8"/>
  <c r="Y38" i="8" s="1"/>
  <c r="W54" i="8"/>
  <c r="Y54" i="8" s="1"/>
  <c r="W62" i="8"/>
  <c r="Y62" i="8" s="1"/>
  <c r="W70" i="8"/>
  <c r="Y70" i="8" s="1"/>
  <c r="W78" i="8"/>
  <c r="Y78" i="8" s="1"/>
  <c r="W86" i="8"/>
  <c r="Y86" i="8" s="1"/>
  <c r="W94" i="8"/>
  <c r="Y94" i="8" s="1"/>
  <c r="W102" i="8"/>
  <c r="Y102" i="8" s="1"/>
  <c r="W110" i="8"/>
  <c r="Y110" i="8" s="1"/>
  <c r="W118" i="8"/>
  <c r="Y118" i="8" s="1"/>
  <c r="W7" i="8"/>
  <c r="Y7" i="8" s="1"/>
  <c r="W31" i="8"/>
  <c r="Y31" i="8" s="1"/>
  <c r="W47" i="8"/>
  <c r="Y47" i="8" s="1"/>
  <c r="W63" i="8"/>
  <c r="Y63" i="8" s="1"/>
  <c r="W79" i="8"/>
  <c r="Y79" i="8" s="1"/>
  <c r="W103" i="8"/>
  <c r="Y103" i="8" s="1"/>
  <c r="W119" i="8"/>
  <c r="Y119" i="8" s="1"/>
  <c r="BD4" i="8"/>
  <c r="N12" i="1"/>
  <c r="H12" i="1" s="1"/>
  <c r="N16" i="1"/>
  <c r="H16" i="1" s="1"/>
  <c r="AH5" i="1"/>
  <c r="AH7" i="1"/>
  <c r="M6" i="1"/>
  <c r="AF9" i="1"/>
  <c r="M10" i="1"/>
  <c r="M4" i="1"/>
  <c r="N15" i="1"/>
  <c r="N20" i="1"/>
  <c r="AH4" i="1"/>
  <c r="L6" i="1"/>
  <c r="AH6" i="1"/>
  <c r="O15" i="1"/>
  <c r="AI9" i="1"/>
  <c r="AK9" i="1"/>
  <c r="BB12" i="2"/>
  <c r="BB24" i="2"/>
  <c r="GC10" i="2"/>
  <c r="GG10" i="2" s="1"/>
  <c r="GI10" i="2" s="1"/>
  <c r="AI12" i="2"/>
  <c r="BU13" i="2"/>
  <c r="AG11" i="2"/>
  <c r="AL11" i="2" s="1"/>
  <c r="AN11" i="2" s="1"/>
  <c r="EQ7" i="2"/>
  <c r="EV7" i="2" s="1"/>
  <c r="EX7" i="2" s="1"/>
  <c r="ES17" i="2"/>
  <c r="AI18" i="2"/>
  <c r="DX27" i="2"/>
  <c r="EC27" i="2" s="1"/>
  <c r="EE27" i="2" s="1"/>
  <c r="BS64" i="2"/>
  <c r="BX64" i="2" s="1"/>
  <c r="BZ64" i="2" s="1"/>
  <c r="BU65" i="2"/>
  <c r="FL69" i="2"/>
  <c r="FL8" i="2"/>
  <c r="BB16" i="2"/>
  <c r="FL33" i="2"/>
  <c r="FL41" i="2"/>
  <c r="BB48" i="2"/>
  <c r="FL19" i="2"/>
  <c r="GC25" i="2"/>
  <c r="GG25" i="2" s="1"/>
  <c r="GI25" i="2" s="1"/>
  <c r="AI26" i="2"/>
  <c r="GC26" i="2"/>
  <c r="GG26" i="2" s="1"/>
  <c r="GI26" i="2" s="1"/>
  <c r="FL35" i="2"/>
  <c r="FL61" i="2"/>
  <c r="EP8" i="2"/>
  <c r="AE15" i="2"/>
  <c r="AG15" i="2" s="1"/>
  <c r="AL15" i="2" s="1"/>
  <c r="AN15" i="2" s="1"/>
  <c r="P21" i="2"/>
  <c r="M24" i="2"/>
  <c r="O24" i="2" s="1"/>
  <c r="S24" i="2" s="1"/>
  <c r="U24" i="2" s="1"/>
  <c r="FH26" i="2"/>
  <c r="FJ26" i="2" s="1"/>
  <c r="FO26" i="2" s="1"/>
  <c r="FQ26" i="2" s="1"/>
  <c r="AE31" i="2"/>
  <c r="GW31" i="2"/>
  <c r="GT31" i="2"/>
  <c r="FH32" i="2"/>
  <c r="AE35" i="2"/>
  <c r="AG35" i="2" s="1"/>
  <c r="AL35" i="2" s="1"/>
  <c r="AN35" i="2" s="1"/>
  <c r="M43" i="2"/>
  <c r="O43" i="2" s="1"/>
  <c r="S43" i="2" s="1"/>
  <c r="U43" i="2" s="1"/>
  <c r="ER43" i="2"/>
  <c r="EP43" i="2"/>
  <c r="EQ43" i="2" s="1"/>
  <c r="EV43" i="2" s="1"/>
  <c r="EX43" i="2" s="1"/>
  <c r="AE44" i="2"/>
  <c r="AE52" i="2"/>
  <c r="FL59" i="2"/>
  <c r="DY71" i="2"/>
  <c r="DZ71" i="2" s="1"/>
  <c r="DW71" i="2"/>
  <c r="M13" i="1"/>
  <c r="M12" i="1"/>
  <c r="FK6" i="2"/>
  <c r="FL14" i="2" s="1"/>
  <c r="FI69" i="2"/>
  <c r="FI61" i="2"/>
  <c r="FI70" i="2"/>
  <c r="FI63" i="2"/>
  <c r="FI57" i="2"/>
  <c r="FI55" i="2"/>
  <c r="FI53" i="2"/>
  <c r="FI51" i="2"/>
  <c r="FI49" i="2"/>
  <c r="FI47" i="2"/>
  <c r="FI45" i="2"/>
  <c r="FI43" i="2"/>
  <c r="FI68" i="2"/>
  <c r="FI65" i="2"/>
  <c r="AE7" i="2"/>
  <c r="AG7" i="2" s="1"/>
  <c r="AL7" i="2" s="1"/>
  <c r="AN7" i="2" s="1"/>
  <c r="GA8" i="2"/>
  <c r="EP9" i="2"/>
  <c r="EQ9" i="2" s="1"/>
  <c r="EV9" i="2" s="1"/>
  <c r="EX9" i="2" s="1"/>
  <c r="AX14" i="2"/>
  <c r="GB15" i="2"/>
  <c r="AE16" i="2"/>
  <c r="HM16" i="2"/>
  <c r="EP17" i="2"/>
  <c r="EQ17" i="2" s="1"/>
  <c r="EV17" i="2" s="1"/>
  <c r="EX17" i="2" s="1"/>
  <c r="AX22" i="2"/>
  <c r="EP25" i="2"/>
  <c r="EQ25" i="2" s="1"/>
  <c r="EV25" i="2" s="1"/>
  <c r="EX25" i="2" s="1"/>
  <c r="DD28" i="2"/>
  <c r="DE28" i="2" s="1"/>
  <c r="DJ28" i="2" s="1"/>
  <c r="DL28" i="2" s="1"/>
  <c r="DF28" i="2"/>
  <c r="DG28" i="2" s="1"/>
  <c r="GA28" i="2"/>
  <c r="AX30" i="2"/>
  <c r="AZ30" i="2" s="1"/>
  <c r="BE30" i="2" s="1"/>
  <c r="BG30" i="2" s="1"/>
  <c r="HM30" i="2"/>
  <c r="HO30" i="2" s="1"/>
  <c r="HS30" i="2" s="1"/>
  <c r="HU30" i="2" s="1"/>
  <c r="FH31" i="2"/>
  <c r="AX33" i="2"/>
  <c r="HN35" i="2"/>
  <c r="HN37" i="2"/>
  <c r="HP37" i="2"/>
  <c r="DG39" i="2"/>
  <c r="AX42" i="2"/>
  <c r="BA42" i="2"/>
  <c r="HN45" i="2"/>
  <c r="DG47" i="2"/>
  <c r="GA48" i="2"/>
  <c r="GC48" i="2" s="1"/>
  <c r="GG48" i="2" s="1"/>
  <c r="GI48" i="2" s="1"/>
  <c r="GW49" i="2"/>
  <c r="GT49" i="2"/>
  <c r="DG50" i="2"/>
  <c r="AF52" i="2"/>
  <c r="AE55" i="2"/>
  <c r="M61" i="2"/>
  <c r="CN63" i="2"/>
  <c r="CN65" i="2"/>
  <c r="M68" i="2"/>
  <c r="GU68" i="2"/>
  <c r="AE73" i="2"/>
  <c r="HN82" i="2"/>
  <c r="GU83" i="2"/>
  <c r="P85" i="2"/>
  <c r="HN97" i="2"/>
  <c r="GU101" i="2"/>
  <c r="L3" i="1"/>
  <c r="M9" i="1"/>
  <c r="AY100" i="2"/>
  <c r="AY102" i="2"/>
  <c r="AY95" i="2"/>
  <c r="AY94" i="2"/>
  <c r="AY92" i="2"/>
  <c r="AY98" i="2"/>
  <c r="AY101" i="2"/>
  <c r="AY103" i="2"/>
  <c r="AY87" i="2"/>
  <c r="AY80" i="2"/>
  <c r="AY72" i="2"/>
  <c r="AY71" i="2"/>
  <c r="AY58" i="2"/>
  <c r="AY57" i="2"/>
  <c r="AY56" i="2"/>
  <c r="AY55" i="2"/>
  <c r="AY54" i="2"/>
  <c r="AY53" i="2"/>
  <c r="AY52" i="2"/>
  <c r="AY51" i="2"/>
  <c r="AY50" i="2"/>
  <c r="AY49" i="2"/>
  <c r="AY48" i="2"/>
  <c r="AY47" i="2"/>
  <c r="AY46" i="2"/>
  <c r="AY45" i="2"/>
  <c r="AY44" i="2"/>
  <c r="AY96" i="2"/>
  <c r="AY70" i="2"/>
  <c r="AY69" i="2"/>
  <c r="AY93" i="2"/>
  <c r="AY66" i="2"/>
  <c r="AY60" i="2"/>
  <c r="AY41" i="2"/>
  <c r="AY36" i="2"/>
  <c r="AY76" i="2"/>
  <c r="AY78" i="2"/>
  <c r="AY62" i="2"/>
  <c r="AY97" i="2"/>
  <c r="AY84" i="2"/>
  <c r="AY64" i="2"/>
  <c r="AY32" i="2"/>
  <c r="DZ68" i="2"/>
  <c r="DZ38" i="2"/>
  <c r="DZ84" i="2"/>
  <c r="DZ58" i="2"/>
  <c r="DZ76" i="2"/>
  <c r="DZ69" i="2"/>
  <c r="DZ66" i="2"/>
  <c r="GB6" i="2"/>
  <c r="CN7" i="2"/>
  <c r="HN10" i="2"/>
  <c r="ER11" i="2"/>
  <c r="GW11" i="2"/>
  <c r="GT11" i="2"/>
  <c r="BQ14" i="2"/>
  <c r="BS14" i="2" s="1"/>
  <c r="BX14" i="2" s="1"/>
  <c r="BZ14" i="2" s="1"/>
  <c r="GB16" i="2"/>
  <c r="HM17" i="2"/>
  <c r="HN18" i="2"/>
  <c r="FH20" i="2"/>
  <c r="AY22" i="2"/>
  <c r="AF24" i="2"/>
  <c r="M26" i="2"/>
  <c r="O26" i="2" s="1"/>
  <c r="S26" i="2" s="1"/>
  <c r="U26" i="2" s="1"/>
  <c r="DW26" i="2"/>
  <c r="DX26" i="2" s="1"/>
  <c r="EC26" i="2" s="1"/>
  <c r="EE26" i="2" s="1"/>
  <c r="AE29" i="2"/>
  <c r="AY30" i="2"/>
  <c r="DF30" i="2"/>
  <c r="DG30" i="2" s="1"/>
  <c r="AX31" i="2"/>
  <c r="AX32" i="2"/>
  <c r="HM32" i="2"/>
  <c r="AI36" i="2"/>
  <c r="HM37" i="2"/>
  <c r="HM38" i="2"/>
  <c r="AY39" i="2"/>
  <c r="DZ41" i="2"/>
  <c r="GU42" i="2"/>
  <c r="DZ44" i="2"/>
  <c r="AE58" i="2"/>
  <c r="DY61" i="2"/>
  <c r="DZ61" i="2" s="1"/>
  <c r="DW61" i="2"/>
  <c r="DX61" i="2" s="1"/>
  <c r="EC61" i="2" s="1"/>
  <c r="EE61" i="2" s="1"/>
  <c r="GA71" i="2"/>
  <c r="GC71" i="2" s="1"/>
  <c r="GG71" i="2" s="1"/>
  <c r="GI71" i="2" s="1"/>
  <c r="P90" i="2"/>
  <c r="M3" i="1"/>
  <c r="DZ6" i="2"/>
  <c r="AF7" i="2"/>
  <c r="EP7" i="2"/>
  <c r="HP8" i="2"/>
  <c r="AF9" i="2"/>
  <c r="AG9" i="2" s="1"/>
  <c r="AL9" i="2" s="1"/>
  <c r="AN9" i="2" s="1"/>
  <c r="FK9" i="2"/>
  <c r="FL9" i="2" s="1"/>
  <c r="DW11" i="2"/>
  <c r="DX11" i="2" s="1"/>
  <c r="EC11" i="2" s="1"/>
  <c r="EE11" i="2" s="1"/>
  <c r="ER12" i="2"/>
  <c r="GW12" i="2"/>
  <c r="GT12" i="2"/>
  <c r="AX16" i="2"/>
  <c r="HP16" i="2"/>
  <c r="AF17" i="2"/>
  <c r="AG17" i="2" s="1"/>
  <c r="AL17" i="2" s="1"/>
  <c r="AN17" i="2" s="1"/>
  <c r="FK17" i="2"/>
  <c r="FL17" i="2" s="1"/>
  <c r="DW19" i="2"/>
  <c r="DX19" i="2" s="1"/>
  <c r="EC19" i="2" s="1"/>
  <c r="EE19" i="2" s="1"/>
  <c r="AY23" i="2"/>
  <c r="AZ23" i="2" s="1"/>
  <c r="BE23" i="2" s="1"/>
  <c r="BG23" i="2" s="1"/>
  <c r="AF25" i="2"/>
  <c r="AG25" i="2" s="1"/>
  <c r="AL25" i="2" s="1"/>
  <c r="AN25" i="2" s="1"/>
  <c r="DW27" i="2"/>
  <c r="HN27" i="2"/>
  <c r="AF29" i="2"/>
  <c r="GA30" i="2"/>
  <c r="GC30" i="2" s="1"/>
  <c r="GG30" i="2" s="1"/>
  <c r="GI30" i="2" s="1"/>
  <c r="HP30" i="2"/>
  <c r="AY31" i="2"/>
  <c r="FI31" i="2"/>
  <c r="GA31" i="2"/>
  <c r="GC31" i="2" s="1"/>
  <c r="GG31" i="2" s="1"/>
  <c r="GI31" i="2" s="1"/>
  <c r="AH32" i="2"/>
  <c r="GA32" i="2"/>
  <c r="GC32" i="2" s="1"/>
  <c r="GG32" i="2" s="1"/>
  <c r="GI32" i="2" s="1"/>
  <c r="AY33" i="2"/>
  <c r="FH33" i="2"/>
  <c r="AX34" i="2"/>
  <c r="HN34" i="2"/>
  <c r="BQ35" i="2"/>
  <c r="BS35" i="2" s="1"/>
  <c r="BX35" i="2" s="1"/>
  <c r="BZ35" i="2" s="1"/>
  <c r="DW35" i="2"/>
  <c r="FI36" i="2"/>
  <c r="AE37" i="2"/>
  <c r="DW37" i="2"/>
  <c r="DX37" i="2" s="1"/>
  <c r="EC37" i="2" s="1"/>
  <c r="EE37" i="2" s="1"/>
  <c r="P39" i="2"/>
  <c r="HN40" i="2"/>
  <c r="GU41" i="2"/>
  <c r="AE42" i="2"/>
  <c r="AY42" i="2"/>
  <c r="GB43" i="2"/>
  <c r="HN43" i="2"/>
  <c r="DG45" i="2"/>
  <c r="FI46" i="2"/>
  <c r="GA46" i="2"/>
  <c r="GC46" i="2" s="1"/>
  <c r="GG46" i="2" s="1"/>
  <c r="GI46" i="2" s="1"/>
  <c r="M47" i="2"/>
  <c r="O47" i="2" s="1"/>
  <c r="S47" i="2" s="1"/>
  <c r="U47" i="2" s="1"/>
  <c r="BQ47" i="2"/>
  <c r="GW47" i="2"/>
  <c r="GT47" i="2"/>
  <c r="DG48" i="2"/>
  <c r="AX49" i="2"/>
  <c r="AZ49" i="2" s="1"/>
  <c r="BE49" i="2" s="1"/>
  <c r="BG49" i="2" s="1"/>
  <c r="M50" i="2"/>
  <c r="O50" i="2" s="1"/>
  <c r="S50" i="2" s="1"/>
  <c r="U50" i="2" s="1"/>
  <c r="AF50" i="2"/>
  <c r="ER50" i="2"/>
  <c r="ES50" i="2" s="1"/>
  <c r="EP50" i="2"/>
  <c r="GB51" i="2"/>
  <c r="HN51" i="2"/>
  <c r="CM53" i="2"/>
  <c r="CN53" i="2" s="1"/>
  <c r="CK53" i="2"/>
  <c r="CL53" i="2" s="1"/>
  <c r="CQ53" i="2" s="1"/>
  <c r="CS53" i="2" s="1"/>
  <c r="DG53" i="2"/>
  <c r="FI54" i="2"/>
  <c r="GA54" i="2"/>
  <c r="GC54" i="2" s="1"/>
  <c r="GG54" i="2" s="1"/>
  <c r="GI54" i="2" s="1"/>
  <c r="M55" i="2"/>
  <c r="O55" i="2" s="1"/>
  <c r="S55" i="2" s="1"/>
  <c r="U55" i="2" s="1"/>
  <c r="BQ55" i="2"/>
  <c r="BS55" i="2" s="1"/>
  <c r="BX55" i="2" s="1"/>
  <c r="BZ55" i="2" s="1"/>
  <c r="GW55" i="2"/>
  <c r="GT55" i="2"/>
  <c r="AX57" i="2"/>
  <c r="AZ57" i="2" s="1"/>
  <c r="BE57" i="2" s="1"/>
  <c r="BG57" i="2" s="1"/>
  <c r="M58" i="2"/>
  <c r="O58" i="2" s="1"/>
  <c r="S58" i="2" s="1"/>
  <c r="U58" i="2" s="1"/>
  <c r="AF58" i="2"/>
  <c r="HN61" i="2"/>
  <c r="BA65" i="2"/>
  <c r="AY65" i="2"/>
  <c r="GB65" i="2"/>
  <c r="HN66" i="2"/>
  <c r="GB67" i="2"/>
  <c r="AY68" i="2"/>
  <c r="GA68" i="2"/>
  <c r="BA70" i="2"/>
  <c r="AX70" i="2"/>
  <c r="GU70" i="2"/>
  <c r="HM71" i="2"/>
  <c r="HM72" i="2"/>
  <c r="P77" i="2"/>
  <c r="CN78" i="2"/>
  <c r="DZ79" i="2"/>
  <c r="GA81" i="2"/>
  <c r="AX83" i="2"/>
  <c r="GB83" i="2"/>
  <c r="GD85" i="2"/>
  <c r="GA85" i="2"/>
  <c r="GU88" i="2"/>
  <c r="BQ92" i="2"/>
  <c r="GA98" i="2"/>
  <c r="HP99" i="2"/>
  <c r="HN99" i="2"/>
  <c r="AE102" i="2"/>
  <c r="M109" i="2"/>
  <c r="CN117" i="2"/>
  <c r="JU17" i="5"/>
  <c r="JY17" i="5" s="1"/>
  <c r="KA17" i="5" s="1"/>
  <c r="JA22" i="5"/>
  <c r="JC22" i="5" s="1"/>
  <c r="JG22" i="5" s="1"/>
  <c r="JI22" i="5" s="1"/>
  <c r="JD22" i="5"/>
  <c r="CR23" i="5"/>
  <c r="CP23" i="5"/>
  <c r="M8" i="1"/>
  <c r="M7" i="1"/>
  <c r="O6" i="1"/>
  <c r="AJ6" i="1"/>
  <c r="P6" i="2"/>
  <c r="AH6" i="2"/>
  <c r="AI31" i="2" s="1"/>
  <c r="AY6" i="2"/>
  <c r="AZ6" i="2" s="1"/>
  <c r="BE6" i="2" s="1"/>
  <c r="BG6" i="2" s="1"/>
  <c r="CJ108" i="2"/>
  <c r="CJ106" i="2"/>
  <c r="CJ104" i="2"/>
  <c r="CJ96" i="2"/>
  <c r="CJ113" i="2"/>
  <c r="CJ71" i="2"/>
  <c r="CJ90" i="2"/>
  <c r="CJ87" i="2"/>
  <c r="CJ81" i="2"/>
  <c r="CJ73" i="2"/>
  <c r="CJ70" i="2"/>
  <c r="CJ69" i="2"/>
  <c r="CJ109" i="2"/>
  <c r="CJ105" i="2"/>
  <c r="CJ83" i="2"/>
  <c r="CJ75" i="2"/>
  <c r="CJ68" i="2"/>
  <c r="CJ66" i="2"/>
  <c r="CJ64" i="2"/>
  <c r="CJ62" i="2"/>
  <c r="CJ60" i="2"/>
  <c r="CJ67" i="2"/>
  <c r="CL67" i="2" s="1"/>
  <c r="CQ67" i="2" s="1"/>
  <c r="CS67" i="2" s="1"/>
  <c r="CJ111" i="2"/>
  <c r="CJ89" i="2"/>
  <c r="CJ65" i="2"/>
  <c r="CL65" i="2" s="1"/>
  <c r="CQ65" i="2" s="1"/>
  <c r="CS65" i="2" s="1"/>
  <c r="CJ98" i="2"/>
  <c r="CJ79" i="2"/>
  <c r="CL79" i="2" s="1"/>
  <c r="CQ79" i="2" s="1"/>
  <c r="CS79" i="2" s="1"/>
  <c r="CJ59" i="2"/>
  <c r="CL59" i="2" s="1"/>
  <c r="CQ59" i="2" s="1"/>
  <c r="CS59" i="2" s="1"/>
  <c r="CJ61" i="2"/>
  <c r="CL61" i="2" s="1"/>
  <c r="CQ61" i="2" s="1"/>
  <c r="CS61" i="2" s="1"/>
  <c r="GD6" i="2"/>
  <c r="HP6" i="2"/>
  <c r="GA7" i="2"/>
  <c r="AY8" i="2"/>
  <c r="AZ8" i="2" s="1"/>
  <c r="BE8" i="2" s="1"/>
  <c r="BG8" i="2" s="1"/>
  <c r="BQ8" i="2"/>
  <c r="BS8" i="2" s="1"/>
  <c r="BX8" i="2" s="1"/>
  <c r="BZ8" i="2" s="1"/>
  <c r="AX9" i="2"/>
  <c r="GD9" i="2"/>
  <c r="AF10" i="2"/>
  <c r="AG10" i="2" s="1"/>
  <c r="AL10" i="2" s="1"/>
  <c r="AN10" i="2" s="1"/>
  <c r="FK10" i="2"/>
  <c r="GA11" i="2"/>
  <c r="GC11" i="2" s="1"/>
  <c r="GG11" i="2" s="1"/>
  <c r="GI11" i="2" s="1"/>
  <c r="HM11" i="2"/>
  <c r="M12" i="2"/>
  <c r="O12" i="2" s="1"/>
  <c r="S12" i="2" s="1"/>
  <c r="U12" i="2" s="1"/>
  <c r="DF12" i="2"/>
  <c r="DG12" i="2" s="1"/>
  <c r="DW12" i="2"/>
  <c r="DX12" i="2" s="1"/>
  <c r="EC12" i="2" s="1"/>
  <c r="EE12" i="2" s="1"/>
  <c r="EP12" i="2"/>
  <c r="EQ12" i="2" s="1"/>
  <c r="EV12" i="2" s="1"/>
  <c r="EX12" i="2" s="1"/>
  <c r="FI12" i="2"/>
  <c r="HN12" i="2"/>
  <c r="CM13" i="2"/>
  <c r="CN13" i="2" s="1"/>
  <c r="ER13" i="2"/>
  <c r="GW13" i="2"/>
  <c r="GT13" i="2"/>
  <c r="GV13" i="2" s="1"/>
  <c r="GZ13" i="2" s="1"/>
  <c r="HB13" i="2" s="1"/>
  <c r="DC14" i="2"/>
  <c r="DE14" i="2" s="1"/>
  <c r="DJ14" i="2" s="1"/>
  <c r="DL14" i="2" s="1"/>
  <c r="FH14" i="2"/>
  <c r="FJ14" i="2" s="1"/>
  <c r="FO14" i="2" s="1"/>
  <c r="FQ14" i="2" s="1"/>
  <c r="BA15" i="2"/>
  <c r="DD15" i="2"/>
  <c r="AY16" i="2"/>
  <c r="BQ16" i="2"/>
  <c r="BS16" i="2" s="1"/>
  <c r="BX16" i="2" s="1"/>
  <c r="BZ16" i="2" s="1"/>
  <c r="AX17" i="2"/>
  <c r="GD17" i="2"/>
  <c r="AF18" i="2"/>
  <c r="AG18" i="2" s="1"/>
  <c r="AL18" i="2" s="1"/>
  <c r="AN18" i="2" s="1"/>
  <c r="FK18" i="2"/>
  <c r="FL18" i="2" s="1"/>
  <c r="GA19" i="2"/>
  <c r="GC19" i="2" s="1"/>
  <c r="GG19" i="2" s="1"/>
  <c r="GI19" i="2" s="1"/>
  <c r="HM19" i="2"/>
  <c r="M20" i="2"/>
  <c r="O20" i="2" s="1"/>
  <c r="S20" i="2" s="1"/>
  <c r="U20" i="2" s="1"/>
  <c r="DF20" i="2"/>
  <c r="DG20" i="2" s="1"/>
  <c r="DW20" i="2"/>
  <c r="DX20" i="2" s="1"/>
  <c r="EC20" i="2" s="1"/>
  <c r="EE20" i="2" s="1"/>
  <c r="FI20" i="2"/>
  <c r="HN20" i="2"/>
  <c r="CM21" i="2"/>
  <c r="CN21" i="2" s="1"/>
  <c r="ER21" i="2"/>
  <c r="GW21" i="2"/>
  <c r="GT21" i="2"/>
  <c r="DC22" i="2"/>
  <c r="FH22" i="2"/>
  <c r="BA23" i="2"/>
  <c r="DD23" i="2"/>
  <c r="AY24" i="2"/>
  <c r="BQ24" i="2"/>
  <c r="BS24" i="2" s="1"/>
  <c r="BX24" i="2" s="1"/>
  <c r="BZ24" i="2" s="1"/>
  <c r="AX25" i="2"/>
  <c r="GD25" i="2"/>
  <c r="AF26" i="2"/>
  <c r="AG26" i="2" s="1"/>
  <c r="AL26" i="2" s="1"/>
  <c r="AN26" i="2" s="1"/>
  <c r="FK26" i="2"/>
  <c r="FL26" i="2" s="1"/>
  <c r="GA27" i="2"/>
  <c r="GC27" i="2" s="1"/>
  <c r="GG27" i="2" s="1"/>
  <c r="GI27" i="2" s="1"/>
  <c r="HM27" i="2"/>
  <c r="HO27" i="2" s="1"/>
  <c r="HS27" i="2" s="1"/>
  <c r="HU27" i="2" s="1"/>
  <c r="M28" i="2"/>
  <c r="O28" i="2" s="1"/>
  <c r="S28" i="2" s="1"/>
  <c r="U28" i="2" s="1"/>
  <c r="P29" i="2"/>
  <c r="AX29" i="2"/>
  <c r="CK29" i="2"/>
  <c r="CL29" i="2" s="1"/>
  <c r="CQ29" i="2" s="1"/>
  <c r="CS29" i="2" s="1"/>
  <c r="CM29" i="2"/>
  <c r="CN29" i="2" s="1"/>
  <c r="DD29" i="2"/>
  <c r="FH29" i="2"/>
  <c r="DZ30" i="2"/>
  <c r="FK30" i="2"/>
  <c r="FL30" i="2" s="1"/>
  <c r="CM31" i="2"/>
  <c r="CN31" i="2" s="1"/>
  <c r="BT32" i="2"/>
  <c r="CM32" i="2"/>
  <c r="CN32" i="2" s="1"/>
  <c r="DW32" i="2"/>
  <c r="DX32" i="2" s="1"/>
  <c r="EC32" i="2" s="1"/>
  <c r="EE32" i="2" s="1"/>
  <c r="FK32" i="2"/>
  <c r="FL32" i="2" s="1"/>
  <c r="BA33" i="2"/>
  <c r="CJ33" i="2"/>
  <c r="CL33" i="2" s="1"/>
  <c r="CQ33" i="2" s="1"/>
  <c r="CS33" i="2" s="1"/>
  <c r="ER33" i="2"/>
  <c r="HM33" i="2"/>
  <c r="AY34" i="2"/>
  <c r="GW34" i="2"/>
  <c r="GT34" i="2"/>
  <c r="GV34" i="2" s="1"/>
  <c r="GZ34" i="2" s="1"/>
  <c r="HB34" i="2" s="1"/>
  <c r="HM34" i="2"/>
  <c r="AY35" i="2"/>
  <c r="CM35" i="2"/>
  <c r="CN35" i="2" s="1"/>
  <c r="DG35" i="2"/>
  <c r="GA35" i="2"/>
  <c r="GC35" i="2" s="1"/>
  <c r="GG35" i="2" s="1"/>
  <c r="GI35" i="2" s="1"/>
  <c r="GA36" i="2"/>
  <c r="AF37" i="2"/>
  <c r="AY37" i="2"/>
  <c r="BQ37" i="2"/>
  <c r="BS37" i="2" s="1"/>
  <c r="BX37" i="2" s="1"/>
  <c r="BZ37" i="2" s="1"/>
  <c r="CJ37" i="2"/>
  <c r="DF37" i="2"/>
  <c r="DG37" i="2" s="1"/>
  <c r="GB37" i="2"/>
  <c r="GA39" i="2"/>
  <c r="AE40" i="2"/>
  <c r="GW40" i="2"/>
  <c r="GT40" i="2"/>
  <c r="P41" i="2"/>
  <c r="CJ41" i="2"/>
  <c r="DW41" i="2"/>
  <c r="DX41" i="2" s="1"/>
  <c r="EC41" i="2" s="1"/>
  <c r="EE41" i="2" s="1"/>
  <c r="AH42" i="2"/>
  <c r="GD42" i="2"/>
  <c r="GA42" i="2"/>
  <c r="GC42" i="2" s="1"/>
  <c r="GG42" i="2" s="1"/>
  <c r="GI42" i="2" s="1"/>
  <c r="CJ43" i="2"/>
  <c r="CL43" i="2" s="1"/>
  <c r="CQ43" i="2" s="1"/>
  <c r="CS43" i="2" s="1"/>
  <c r="DW44" i="2"/>
  <c r="DX44" i="2" s="1"/>
  <c r="EC44" i="2" s="1"/>
  <c r="EE44" i="2" s="1"/>
  <c r="DD46" i="2"/>
  <c r="AE48" i="2"/>
  <c r="DW49" i="2"/>
  <c r="DX49" i="2" s="1"/>
  <c r="EC49" i="2" s="1"/>
  <c r="EE49" i="2" s="1"/>
  <c r="DZ50" i="2"/>
  <c r="DW52" i="2"/>
  <c r="DX52" i="2" s="1"/>
  <c r="EC52" i="2" s="1"/>
  <c r="EE52" i="2" s="1"/>
  <c r="DD54" i="2"/>
  <c r="DW57" i="2"/>
  <c r="DX57" i="2" s="1"/>
  <c r="EC57" i="2" s="1"/>
  <c r="EE57" i="2" s="1"/>
  <c r="EP58" i="2"/>
  <c r="EQ58" i="2" s="1"/>
  <c r="EV58" i="2" s="1"/>
  <c r="EX58" i="2" s="1"/>
  <c r="N59" i="2"/>
  <c r="P59" i="2"/>
  <c r="DZ60" i="2"/>
  <c r="DC61" i="2"/>
  <c r="P63" i="2"/>
  <c r="BR64" i="2"/>
  <c r="BT64" i="2"/>
  <c r="DC65" i="2"/>
  <c r="FH65" i="2"/>
  <c r="FJ65" i="2" s="1"/>
  <c r="FO65" i="2" s="1"/>
  <c r="FQ65" i="2" s="1"/>
  <c r="AF67" i="2"/>
  <c r="FH68" i="2"/>
  <c r="EP71" i="2"/>
  <c r="BA74" i="2"/>
  <c r="AY74" i="2"/>
  <c r="GU74" i="2"/>
  <c r="GV74" i="2" s="1"/>
  <c r="GZ74" i="2" s="1"/>
  <c r="HB74" i="2" s="1"/>
  <c r="DF77" i="2"/>
  <c r="DG77" i="2" s="1"/>
  <c r="DC77" i="2"/>
  <c r="AI78" i="2"/>
  <c r="CJ85" i="2"/>
  <c r="CL85" i="2" s="1"/>
  <c r="CQ85" i="2" s="1"/>
  <c r="CS85" i="2" s="1"/>
  <c r="CN91" i="2"/>
  <c r="GU95" i="2"/>
  <c r="HP103" i="2"/>
  <c r="HM103" i="2"/>
  <c r="CJ107" i="2"/>
  <c r="CJ110" i="2"/>
  <c r="CM110" i="2"/>
  <c r="CN110" i="2" s="1"/>
  <c r="GA111" i="2"/>
  <c r="FS69" i="5"/>
  <c r="FU69" i="5" s="1"/>
  <c r="FS65" i="5"/>
  <c r="FU65" i="5" s="1"/>
  <c r="FS61" i="5"/>
  <c r="FU61" i="5" s="1"/>
  <c r="FS57" i="5"/>
  <c r="FU57" i="5" s="1"/>
  <c r="FS53" i="5"/>
  <c r="FU53" i="5" s="1"/>
  <c r="FS49" i="5"/>
  <c r="FU49" i="5" s="1"/>
  <c r="FS63" i="5"/>
  <c r="FU63" i="5" s="1"/>
  <c r="FS60" i="5"/>
  <c r="FU60" i="5" s="1"/>
  <c r="FS59" i="5"/>
  <c r="FU59" i="5" s="1"/>
  <c r="FS56" i="5"/>
  <c r="FU56" i="5" s="1"/>
  <c r="FS55" i="5"/>
  <c r="FU55" i="5" s="1"/>
  <c r="FS52" i="5"/>
  <c r="FU52" i="5" s="1"/>
  <c r="FS51" i="5"/>
  <c r="FU51" i="5" s="1"/>
  <c r="FS47" i="5"/>
  <c r="FU47" i="5" s="1"/>
  <c r="FS43" i="5"/>
  <c r="FU43" i="5" s="1"/>
  <c r="FS39" i="5"/>
  <c r="FU39" i="5" s="1"/>
  <c r="FS67" i="5"/>
  <c r="FU67" i="5" s="1"/>
  <c r="FS68" i="5"/>
  <c r="FU68" i="5" s="1"/>
  <c r="FS62" i="5"/>
  <c r="FU62" i="5" s="1"/>
  <c r="FS58" i="5"/>
  <c r="FU58" i="5" s="1"/>
  <c r="FS54" i="5"/>
  <c r="FU54" i="5" s="1"/>
  <c r="FS48" i="5"/>
  <c r="FU48" i="5" s="1"/>
  <c r="FS44" i="5"/>
  <c r="FU44" i="5" s="1"/>
  <c r="FS40" i="5"/>
  <c r="FU40" i="5" s="1"/>
  <c r="FS36" i="5"/>
  <c r="FU36" i="5" s="1"/>
  <c r="FS45" i="5"/>
  <c r="FU45" i="5" s="1"/>
  <c r="FS41" i="5"/>
  <c r="FU41" i="5" s="1"/>
  <c r="FS37" i="5"/>
  <c r="FU37" i="5" s="1"/>
  <c r="FS24" i="5"/>
  <c r="FU24" i="5" s="1"/>
  <c r="FS64" i="5"/>
  <c r="FU64" i="5" s="1"/>
  <c r="FS46" i="5"/>
  <c r="FU46" i="5" s="1"/>
  <c r="FS42" i="5"/>
  <c r="FU42" i="5" s="1"/>
  <c r="FS38" i="5"/>
  <c r="FU38" i="5" s="1"/>
  <c r="FS33" i="5"/>
  <c r="FU33" i="5" s="1"/>
  <c r="FS30" i="5"/>
  <c r="FU30" i="5" s="1"/>
  <c r="FS23" i="5"/>
  <c r="FU23" i="5" s="1"/>
  <c r="FS21" i="5"/>
  <c r="FU21" i="5" s="1"/>
  <c r="FS19" i="5"/>
  <c r="FU19" i="5" s="1"/>
  <c r="FS17" i="5"/>
  <c r="FU17" i="5" s="1"/>
  <c r="FS35" i="5"/>
  <c r="FU35" i="5" s="1"/>
  <c r="FS31" i="5"/>
  <c r="FU31" i="5" s="1"/>
  <c r="FS28" i="5"/>
  <c r="FU28" i="5" s="1"/>
  <c r="FS50" i="5"/>
  <c r="FU50" i="5" s="1"/>
  <c r="FS27" i="5"/>
  <c r="FU27" i="5" s="1"/>
  <c r="FS20" i="5"/>
  <c r="FU20" i="5" s="1"/>
  <c r="FS15" i="5"/>
  <c r="FU15" i="5" s="1"/>
  <c r="FS13" i="5"/>
  <c r="FU13" i="5" s="1"/>
  <c r="FS11" i="5"/>
  <c r="FU11" i="5" s="1"/>
  <c r="FS9" i="5"/>
  <c r="FU9" i="5" s="1"/>
  <c r="FS34" i="5"/>
  <c r="FU34" i="5" s="1"/>
  <c r="FS25" i="5"/>
  <c r="FU25" i="5" s="1"/>
  <c r="FS16" i="5"/>
  <c r="FU16" i="5" s="1"/>
  <c r="FS26" i="5"/>
  <c r="FU26" i="5" s="1"/>
  <c r="FS22" i="5"/>
  <c r="FU22" i="5" s="1"/>
  <c r="FS10" i="5"/>
  <c r="FU10" i="5" s="1"/>
  <c r="FS66" i="5"/>
  <c r="FU66" i="5" s="1"/>
  <c r="FS6" i="5"/>
  <c r="FU6" i="5" s="1"/>
  <c r="FS14" i="5"/>
  <c r="FU14" i="5" s="1"/>
  <c r="FS8" i="5"/>
  <c r="FU8" i="5" s="1"/>
  <c r="FS7" i="5"/>
  <c r="FU7" i="5" s="1"/>
  <c r="FS18" i="5"/>
  <c r="FU18" i="5" s="1"/>
  <c r="FS29" i="5"/>
  <c r="FU29" i="5" s="1"/>
  <c r="FS32" i="5"/>
  <c r="FU32" i="5" s="1"/>
  <c r="FS12" i="5"/>
  <c r="FU12" i="5" s="1"/>
  <c r="JS21" i="5"/>
  <c r="JU21" i="5" s="1"/>
  <c r="JY21" i="5" s="1"/>
  <c r="KA21" i="5" s="1"/>
  <c r="JS14" i="5"/>
  <c r="JU14" i="5" s="1"/>
  <c r="JY14" i="5" s="1"/>
  <c r="KA14" i="5" s="1"/>
  <c r="JS24" i="5"/>
  <c r="JU24" i="5" s="1"/>
  <c r="JY24" i="5" s="1"/>
  <c r="KA24" i="5" s="1"/>
  <c r="JS12" i="5"/>
  <c r="JU12" i="5" s="1"/>
  <c r="JY12" i="5" s="1"/>
  <c r="KA12" i="5" s="1"/>
  <c r="JV6" i="5"/>
  <c r="JS32" i="5"/>
  <c r="JS10" i="5"/>
  <c r="JU10" i="5" s="1"/>
  <c r="JY10" i="5" s="1"/>
  <c r="KA10" i="5" s="1"/>
  <c r="JS8" i="5"/>
  <c r="JU8" i="5" s="1"/>
  <c r="JY8" i="5" s="1"/>
  <c r="KA8" i="5" s="1"/>
  <c r="JS22" i="5"/>
  <c r="JU22" i="5" s="1"/>
  <c r="JY22" i="5" s="1"/>
  <c r="KA22" i="5" s="1"/>
  <c r="JS6" i="5"/>
  <c r="JU6" i="5" s="1"/>
  <c r="JY6" i="5" s="1"/>
  <c r="KA6" i="5" s="1"/>
  <c r="JS31" i="5"/>
  <c r="JU31" i="5" s="1"/>
  <c r="JY31" i="5" s="1"/>
  <c r="KA31" i="5" s="1"/>
  <c r="JS20" i="5"/>
  <c r="FT17" i="5"/>
  <c r="FV17" i="5" s="1"/>
  <c r="JS26" i="5"/>
  <c r="JU26" i="5" s="1"/>
  <c r="JY26" i="5" s="1"/>
  <c r="KA26" i="5" s="1"/>
  <c r="ED34" i="5"/>
  <c r="EE34" i="5" s="1"/>
  <c r="EA34" i="5"/>
  <c r="EE38" i="5"/>
  <c r="AK61" i="5"/>
  <c r="AM61" i="5"/>
  <c r="AE101" i="2"/>
  <c r="AE99" i="2"/>
  <c r="AE93" i="2"/>
  <c r="AG93" i="2" s="1"/>
  <c r="AL93" i="2" s="1"/>
  <c r="AN93" i="2" s="1"/>
  <c r="AE91" i="2"/>
  <c r="AE97" i="2"/>
  <c r="AG97" i="2" s="1"/>
  <c r="AL97" i="2" s="1"/>
  <c r="AN97" i="2" s="1"/>
  <c r="AE107" i="2"/>
  <c r="AE6" i="2"/>
  <c r="AE109" i="2"/>
  <c r="AE103" i="2"/>
  <c r="AE98" i="2"/>
  <c r="AE78" i="2"/>
  <c r="AE66" i="2"/>
  <c r="AE64" i="2"/>
  <c r="AE62" i="2"/>
  <c r="AE60" i="2"/>
  <c r="AE96" i="2"/>
  <c r="AE88" i="2"/>
  <c r="AE75" i="2"/>
  <c r="AE94" i="2"/>
  <c r="AE83" i="2"/>
  <c r="AE74" i="2"/>
  <c r="AG74" i="2" s="1"/>
  <c r="AL74" i="2" s="1"/>
  <c r="AN74" i="2" s="1"/>
  <c r="AE89" i="2"/>
  <c r="AE82" i="2"/>
  <c r="AE95" i="2"/>
  <c r="AE68" i="2"/>
  <c r="EP68" i="2"/>
  <c r="EP65" i="2"/>
  <c r="EP63" i="2"/>
  <c r="EP61" i="2"/>
  <c r="EQ61" i="2" s="1"/>
  <c r="EV61" i="2" s="1"/>
  <c r="EX61" i="2" s="1"/>
  <c r="EP59" i="2"/>
  <c r="EQ59" i="2" s="1"/>
  <c r="EV59" i="2" s="1"/>
  <c r="EX59" i="2" s="1"/>
  <c r="EP67" i="2"/>
  <c r="ER6" i="2"/>
  <c r="ES70" i="2" s="1"/>
  <c r="FH10" i="2"/>
  <c r="FJ10" i="2" s="1"/>
  <c r="FO10" i="2" s="1"/>
  <c r="FQ10" i="2" s="1"/>
  <c r="P13" i="2"/>
  <c r="GA15" i="2"/>
  <c r="GC15" i="2" s="1"/>
  <c r="GG15" i="2" s="1"/>
  <c r="GI15" i="2" s="1"/>
  <c r="FH18" i="2"/>
  <c r="FJ18" i="2" s="1"/>
  <c r="FO18" i="2" s="1"/>
  <c r="FQ18" i="2" s="1"/>
  <c r="HM23" i="2"/>
  <c r="M31" i="2"/>
  <c r="O31" i="2" s="1"/>
  <c r="S31" i="2" s="1"/>
  <c r="U31" i="2" s="1"/>
  <c r="M32" i="2"/>
  <c r="O32" i="2" s="1"/>
  <c r="S32" i="2" s="1"/>
  <c r="U32" i="2" s="1"/>
  <c r="P33" i="2"/>
  <c r="GA34" i="2"/>
  <c r="P42" i="2"/>
  <c r="FH58" i="2"/>
  <c r="ES60" i="2"/>
  <c r="FL63" i="2"/>
  <c r="P66" i="2"/>
  <c r="M66" i="2"/>
  <c r="GA95" i="2"/>
  <c r="HA7" i="5"/>
  <c r="GX7" i="5"/>
  <c r="GZ7" i="5" s="1"/>
  <c r="HD7" i="5" s="1"/>
  <c r="HF7" i="5" s="1"/>
  <c r="ED23" i="5"/>
  <c r="EE23" i="5" s="1"/>
  <c r="EB23" i="5"/>
  <c r="EC23" i="5" s="1"/>
  <c r="EH23" i="5" s="1"/>
  <c r="EJ23" i="5" s="1"/>
  <c r="N9" i="1"/>
  <c r="AX100" i="2"/>
  <c r="AX105" i="2"/>
  <c r="AX78" i="2"/>
  <c r="AX107" i="2"/>
  <c r="AX101" i="2"/>
  <c r="AX90" i="2"/>
  <c r="AX86" i="2"/>
  <c r="AX79" i="2"/>
  <c r="AX103" i="2"/>
  <c r="AX89" i="2"/>
  <c r="AX84" i="2"/>
  <c r="AX82" i="2"/>
  <c r="AX93" i="2"/>
  <c r="AX91" i="2"/>
  <c r="AX99" i="2"/>
  <c r="AX66" i="2"/>
  <c r="AX60" i="2"/>
  <c r="AX76" i="2"/>
  <c r="AZ76" i="2" s="1"/>
  <c r="BE76" i="2" s="1"/>
  <c r="BG76" i="2" s="1"/>
  <c r="DG6" i="2"/>
  <c r="DG86" i="2"/>
  <c r="DG58" i="2"/>
  <c r="DG70" i="2"/>
  <c r="DG66" i="2"/>
  <c r="GU100" i="2"/>
  <c r="GU97" i="2"/>
  <c r="GU90" i="2"/>
  <c r="GU92" i="2"/>
  <c r="GU85" i="2"/>
  <c r="GU78" i="2"/>
  <c r="GU77" i="2"/>
  <c r="GU94" i="2"/>
  <c r="GU81" i="2"/>
  <c r="GV81" i="2" s="1"/>
  <c r="GZ81" i="2" s="1"/>
  <c r="HB81" i="2" s="1"/>
  <c r="GU58" i="2"/>
  <c r="GV58" i="2" s="1"/>
  <c r="GZ58" i="2" s="1"/>
  <c r="HB58" i="2" s="1"/>
  <c r="GU89" i="2"/>
  <c r="GV89" i="2" s="1"/>
  <c r="GZ89" i="2" s="1"/>
  <c r="HB89" i="2" s="1"/>
  <c r="GU102" i="2"/>
  <c r="GV102" i="2" s="1"/>
  <c r="GZ102" i="2" s="1"/>
  <c r="HB102" i="2" s="1"/>
  <c r="GU99" i="2"/>
  <c r="GU79" i="2"/>
  <c r="GU73" i="2"/>
  <c r="GV73" i="2" s="1"/>
  <c r="GZ73" i="2" s="1"/>
  <c r="HB73" i="2" s="1"/>
  <c r="GU60" i="2"/>
  <c r="GV60" i="2" s="1"/>
  <c r="GZ60" i="2" s="1"/>
  <c r="HB60" i="2" s="1"/>
  <c r="GU62" i="2"/>
  <c r="GV62" i="2" s="1"/>
  <c r="GZ62" i="2" s="1"/>
  <c r="HB62" i="2" s="1"/>
  <c r="ER10" i="2"/>
  <c r="ES10" i="2" s="1"/>
  <c r="FH11" i="2"/>
  <c r="M17" i="2"/>
  <c r="O17" i="2" s="1"/>
  <c r="S17" i="2" s="1"/>
  <c r="U17" i="2" s="1"/>
  <c r="FH19" i="2"/>
  <c r="P22" i="2"/>
  <c r="ER28" i="2"/>
  <c r="EP28" i="2"/>
  <c r="EQ28" i="2" s="1"/>
  <c r="EV28" i="2" s="1"/>
  <c r="EX28" i="2" s="1"/>
  <c r="HM28" i="2"/>
  <c r="AF30" i="2"/>
  <c r="AE32" i="2"/>
  <c r="AG32" i="2" s="1"/>
  <c r="AL32" i="2" s="1"/>
  <c r="AN32" i="2" s="1"/>
  <c r="GW32" i="2"/>
  <c r="GT32" i="2"/>
  <c r="GV32" i="2" s="1"/>
  <c r="GZ32" i="2" s="1"/>
  <c r="HB32" i="2" s="1"/>
  <c r="EP35" i="2"/>
  <c r="EQ35" i="2" s="1"/>
  <c r="EV35" i="2" s="1"/>
  <c r="EX35" i="2" s="1"/>
  <c r="AX38" i="2"/>
  <c r="HN38" i="2"/>
  <c r="AX39" i="2"/>
  <c r="GU39" i="2"/>
  <c r="AX40" i="2"/>
  <c r="BA40" i="2"/>
  <c r="ER40" i="2"/>
  <c r="ES40" i="2" s="1"/>
  <c r="EP40" i="2"/>
  <c r="EQ40" i="2" s="1"/>
  <c r="EV40" i="2" s="1"/>
  <c r="EX40" i="2" s="1"/>
  <c r="M41" i="2"/>
  <c r="O41" i="2" s="1"/>
  <c r="S41" i="2" s="1"/>
  <c r="U41" i="2" s="1"/>
  <c r="HM41" i="2"/>
  <c r="HN42" i="2"/>
  <c r="FI48" i="2"/>
  <c r="AX51" i="2"/>
  <c r="AZ51" i="2" s="1"/>
  <c r="BE51" i="2" s="1"/>
  <c r="BG51" i="2" s="1"/>
  <c r="M52" i="2"/>
  <c r="HN53" i="2"/>
  <c r="CM55" i="2"/>
  <c r="CN55" i="2" s="1"/>
  <c r="CK55" i="2"/>
  <c r="CL55" i="2" s="1"/>
  <c r="CQ55" i="2" s="1"/>
  <c r="CS55" i="2" s="1"/>
  <c r="GA56" i="2"/>
  <c r="GC56" i="2" s="1"/>
  <c r="GG56" i="2" s="1"/>
  <c r="GI56" i="2" s="1"/>
  <c r="GW59" i="2"/>
  <c r="GT59" i="2"/>
  <c r="ES63" i="2"/>
  <c r="AE70" i="2"/>
  <c r="EP70" i="2"/>
  <c r="HM73" i="2"/>
  <c r="HN74" i="2"/>
  <c r="DX77" i="2"/>
  <c r="EC77" i="2" s="1"/>
  <c r="EE77" i="2" s="1"/>
  <c r="AE79" i="2"/>
  <c r="AH79" i="2"/>
  <c r="AI93" i="2"/>
  <c r="LX15" i="5"/>
  <c r="LU15" i="5"/>
  <c r="HS41" i="5"/>
  <c r="HP41" i="5"/>
  <c r="AF6" i="2"/>
  <c r="AF16" i="2"/>
  <c r="CN19" i="2"/>
  <c r="P23" i="2"/>
  <c r="DZ24" i="2"/>
  <c r="GB24" i="2"/>
  <c r="CN27" i="2"/>
  <c r="GB28" i="2"/>
  <c r="CM30" i="2"/>
  <c r="CN30" i="2" s="1"/>
  <c r="BQ31" i="2"/>
  <c r="BS31" i="2" s="1"/>
  <c r="BX31" i="2" s="1"/>
  <c r="BZ31" i="2" s="1"/>
  <c r="ER32" i="2"/>
  <c r="M33" i="2"/>
  <c r="O33" i="2" s="1"/>
  <c r="S33" i="2" s="1"/>
  <c r="U33" i="2" s="1"/>
  <c r="DX35" i="2"/>
  <c r="EC35" i="2" s="1"/>
  <c r="EE35" i="2" s="1"/>
  <c r="P36" i="2"/>
  <c r="GW36" i="2"/>
  <c r="GT36" i="2"/>
  <c r="GV36" i="2" s="1"/>
  <c r="GZ36" i="2" s="1"/>
  <c r="HB36" i="2" s="1"/>
  <c r="AX37" i="2"/>
  <c r="AH38" i="2"/>
  <c r="AI38" i="2" s="1"/>
  <c r="HM42" i="2"/>
  <c r="DW43" i="2"/>
  <c r="DX43" i="2" s="1"/>
  <c r="EC43" i="2" s="1"/>
  <c r="EE43" i="2" s="1"/>
  <c r="DW46" i="2"/>
  <c r="DX46" i="2" s="1"/>
  <c r="EC46" i="2" s="1"/>
  <c r="EE46" i="2" s="1"/>
  <c r="ES58" i="2"/>
  <c r="AX62" i="2"/>
  <c r="P64" i="2"/>
  <c r="M64" i="2"/>
  <c r="AX81" i="2"/>
  <c r="CN85" i="2"/>
  <c r="AH88" i="2"/>
  <c r="AF88" i="2"/>
  <c r="CK100" i="2"/>
  <c r="CL100" i="2" s="1"/>
  <c r="CQ100" i="2" s="1"/>
  <c r="CS100" i="2" s="1"/>
  <c r="CM100" i="2"/>
  <c r="CN100" i="2" s="1"/>
  <c r="AF105" i="2"/>
  <c r="LE24" i="5"/>
  <c r="LI24" i="5" s="1"/>
  <c r="LK24" i="5" s="1"/>
  <c r="BQ119" i="2"/>
  <c r="BQ118" i="2"/>
  <c r="BQ114" i="2"/>
  <c r="BQ108" i="2"/>
  <c r="BQ106" i="2"/>
  <c r="BQ104" i="2"/>
  <c r="BQ102" i="2"/>
  <c r="BQ98" i="2"/>
  <c r="BQ117" i="2"/>
  <c r="BQ116" i="2"/>
  <c r="BQ94" i="2"/>
  <c r="BS94" i="2" s="1"/>
  <c r="BX94" i="2" s="1"/>
  <c r="BZ94" i="2" s="1"/>
  <c r="BQ86" i="2"/>
  <c r="BS86" i="2" s="1"/>
  <c r="BX86" i="2" s="1"/>
  <c r="BZ86" i="2" s="1"/>
  <c r="BQ79" i="2"/>
  <c r="BQ112" i="2"/>
  <c r="BQ105" i="2"/>
  <c r="BQ80" i="2"/>
  <c r="BQ72" i="2"/>
  <c r="BQ71" i="2"/>
  <c r="BQ67" i="2"/>
  <c r="BQ65" i="2"/>
  <c r="BQ63" i="2"/>
  <c r="BQ61" i="2"/>
  <c r="BQ59" i="2"/>
  <c r="BQ109" i="2"/>
  <c r="BQ107" i="2"/>
  <c r="BQ84" i="2"/>
  <c r="BQ75" i="2"/>
  <c r="BQ58" i="2"/>
  <c r="BS58" i="2" s="1"/>
  <c r="BX58" i="2" s="1"/>
  <c r="BZ58" i="2" s="1"/>
  <c r="BQ56" i="2"/>
  <c r="BS56" i="2" s="1"/>
  <c r="BX56" i="2" s="1"/>
  <c r="BZ56" i="2" s="1"/>
  <c r="BQ54" i="2"/>
  <c r="BS54" i="2" s="1"/>
  <c r="BX54" i="2" s="1"/>
  <c r="BZ54" i="2" s="1"/>
  <c r="BQ52" i="2"/>
  <c r="BS52" i="2" s="1"/>
  <c r="BX52" i="2" s="1"/>
  <c r="BZ52" i="2" s="1"/>
  <c r="BQ50" i="2"/>
  <c r="BS50" i="2" s="1"/>
  <c r="BX50" i="2" s="1"/>
  <c r="BZ50" i="2" s="1"/>
  <c r="BQ48" i="2"/>
  <c r="BS48" i="2" s="1"/>
  <c r="BX48" i="2" s="1"/>
  <c r="BZ48" i="2" s="1"/>
  <c r="BQ46" i="2"/>
  <c r="BS46" i="2" s="1"/>
  <c r="BX46" i="2" s="1"/>
  <c r="BZ46" i="2" s="1"/>
  <c r="BQ44" i="2"/>
  <c r="BQ85" i="2"/>
  <c r="P8" i="2"/>
  <c r="M11" i="2"/>
  <c r="O11" i="2" s="1"/>
  <c r="S11" i="2" s="1"/>
  <c r="U11" i="2" s="1"/>
  <c r="DF11" i="2"/>
  <c r="DG11" i="2" s="1"/>
  <c r="FI11" i="2"/>
  <c r="BQ15" i="2"/>
  <c r="BS15" i="2" s="1"/>
  <c r="BX15" i="2" s="1"/>
  <c r="BZ15" i="2" s="1"/>
  <c r="M19" i="2"/>
  <c r="O19" i="2" s="1"/>
  <c r="S19" i="2" s="1"/>
  <c r="U19" i="2" s="1"/>
  <c r="DF19" i="2"/>
  <c r="DG19" i="2" s="1"/>
  <c r="FI19" i="2"/>
  <c r="GW20" i="2"/>
  <c r="GT20" i="2"/>
  <c r="AX24" i="2"/>
  <c r="FK25" i="2"/>
  <c r="FL25" i="2" s="1"/>
  <c r="HM26" i="2"/>
  <c r="P32" i="2"/>
  <c r="BQ33" i="2"/>
  <c r="BS33" i="2" s="1"/>
  <c r="BX33" i="2" s="1"/>
  <c r="BZ33" i="2" s="1"/>
  <c r="CM34" i="2"/>
  <c r="CN34" i="2" s="1"/>
  <c r="AX35" i="2"/>
  <c r="GU35" i="2"/>
  <c r="HM36" i="2"/>
  <c r="CK37" i="2"/>
  <c r="CM37" i="2"/>
  <c r="CN37" i="2" s="1"/>
  <c r="EP37" i="2"/>
  <c r="EQ37" i="2" s="1"/>
  <c r="EV37" i="2" s="1"/>
  <c r="EX37" i="2" s="1"/>
  <c r="GA37" i="2"/>
  <c r="P38" i="2"/>
  <c r="FH39" i="2"/>
  <c r="AY40" i="2"/>
  <c r="CL48" i="2"/>
  <c r="CQ48" i="2" s="1"/>
  <c r="CS48" i="2" s="1"/>
  <c r="BA80" i="2"/>
  <c r="AX80" i="2"/>
  <c r="AZ80" i="2" s="1"/>
  <c r="BE80" i="2" s="1"/>
  <c r="BG80" i="2" s="1"/>
  <c r="O4" i="1"/>
  <c r="AJ4" i="1"/>
  <c r="M14" i="1"/>
  <c r="BA6" i="2"/>
  <c r="BB19" i="2" s="1"/>
  <c r="DC70" i="2"/>
  <c r="DC87" i="2"/>
  <c r="DC69" i="2"/>
  <c r="DC66" i="2"/>
  <c r="DC64" i="2"/>
  <c r="DC62" i="2"/>
  <c r="DE62" i="2" s="1"/>
  <c r="DJ62" i="2" s="1"/>
  <c r="DL62" i="2" s="1"/>
  <c r="DC60" i="2"/>
  <c r="DC58" i="2"/>
  <c r="DC57" i="2"/>
  <c r="DC56" i="2"/>
  <c r="DC55" i="2"/>
  <c r="DC54" i="2"/>
  <c r="DC53" i="2"/>
  <c r="DE53" i="2" s="1"/>
  <c r="DJ53" i="2" s="1"/>
  <c r="DL53" i="2" s="1"/>
  <c r="DC52" i="2"/>
  <c r="DE52" i="2" s="1"/>
  <c r="DJ52" i="2" s="1"/>
  <c r="DL52" i="2" s="1"/>
  <c r="DC51" i="2"/>
  <c r="DE51" i="2" s="1"/>
  <c r="DJ51" i="2" s="1"/>
  <c r="DL51" i="2" s="1"/>
  <c r="DC50" i="2"/>
  <c r="DE50" i="2" s="1"/>
  <c r="DJ50" i="2" s="1"/>
  <c r="DL50" i="2" s="1"/>
  <c r="DC49" i="2"/>
  <c r="DC48" i="2"/>
  <c r="DE48" i="2" s="1"/>
  <c r="DJ48" i="2" s="1"/>
  <c r="DL48" i="2" s="1"/>
  <c r="DC47" i="2"/>
  <c r="DC46" i="2"/>
  <c r="DE46" i="2" s="1"/>
  <c r="DJ46" i="2" s="1"/>
  <c r="DL46" i="2" s="1"/>
  <c r="DC45" i="2"/>
  <c r="DE45" i="2" s="1"/>
  <c r="DJ45" i="2" s="1"/>
  <c r="DL45" i="2" s="1"/>
  <c r="DC44" i="2"/>
  <c r="DE44" i="2" s="1"/>
  <c r="DJ44" i="2" s="1"/>
  <c r="DL44" i="2" s="1"/>
  <c r="DC43" i="2"/>
  <c r="DC68" i="2"/>
  <c r="DC84" i="2"/>
  <c r="DC76" i="2"/>
  <c r="DC71" i="2"/>
  <c r="DC85" i="2"/>
  <c r="DC78" i="2"/>
  <c r="DE78" i="2" s="1"/>
  <c r="DJ78" i="2" s="1"/>
  <c r="DL78" i="2" s="1"/>
  <c r="DC41" i="2"/>
  <c r="DE41" i="2" s="1"/>
  <c r="DJ41" i="2" s="1"/>
  <c r="DL41" i="2" s="1"/>
  <c r="DC34" i="2"/>
  <c r="DE34" i="2" s="1"/>
  <c r="DJ34" i="2" s="1"/>
  <c r="DL34" i="2" s="1"/>
  <c r="DC72" i="2"/>
  <c r="DC59" i="2"/>
  <c r="DC38" i="2"/>
  <c r="DC30" i="2"/>
  <c r="DE30" i="2" s="1"/>
  <c r="DJ30" i="2" s="1"/>
  <c r="DL30" i="2" s="1"/>
  <c r="P7" i="2"/>
  <c r="AY7" i="2"/>
  <c r="AZ7" i="2" s="1"/>
  <c r="BE7" i="2" s="1"/>
  <c r="BG7" i="2" s="1"/>
  <c r="GB7" i="2"/>
  <c r="GU7" i="2"/>
  <c r="GV7" i="2" s="1"/>
  <c r="GZ7" i="2" s="1"/>
  <c r="HB7" i="2" s="1"/>
  <c r="BA8" i="2"/>
  <c r="BB8" i="2" s="1"/>
  <c r="CJ8" i="2"/>
  <c r="CL8" i="2" s="1"/>
  <c r="CQ8" i="2" s="1"/>
  <c r="CS8" i="2" s="1"/>
  <c r="AY9" i="2"/>
  <c r="P10" i="2"/>
  <c r="AX10" i="2"/>
  <c r="AZ10" i="2" s="1"/>
  <c r="BE10" i="2" s="1"/>
  <c r="BG10" i="2" s="1"/>
  <c r="GD10" i="2"/>
  <c r="HP10" i="2"/>
  <c r="AF11" i="2"/>
  <c r="AE12" i="2"/>
  <c r="GA12" i="2"/>
  <c r="GU12" i="2"/>
  <c r="HM12" i="2"/>
  <c r="HO12" i="2" s="1"/>
  <c r="HS12" i="2" s="1"/>
  <c r="HU12" i="2" s="1"/>
  <c r="DF13" i="2"/>
  <c r="DG13" i="2" s="1"/>
  <c r="DW13" i="2"/>
  <c r="DX13" i="2" s="1"/>
  <c r="EC13" i="2" s="1"/>
  <c r="EE13" i="2" s="1"/>
  <c r="EP13" i="2"/>
  <c r="EQ13" i="2" s="1"/>
  <c r="EV13" i="2" s="1"/>
  <c r="EX13" i="2" s="1"/>
  <c r="FI13" i="2"/>
  <c r="HN13" i="2"/>
  <c r="CM14" i="2"/>
  <c r="CN14" i="2" s="1"/>
  <c r="GW14" i="2"/>
  <c r="GT14" i="2"/>
  <c r="GV14" i="2" s="1"/>
  <c r="GZ14" i="2" s="1"/>
  <c r="HB14" i="2" s="1"/>
  <c r="DC15" i="2"/>
  <c r="DE15" i="2" s="1"/>
  <c r="DJ15" i="2" s="1"/>
  <c r="DL15" i="2" s="1"/>
  <c r="FH15" i="2"/>
  <c r="FJ15" i="2" s="1"/>
  <c r="FO15" i="2" s="1"/>
  <c r="FQ15" i="2" s="1"/>
  <c r="CJ16" i="2"/>
  <c r="CL16" i="2" s="1"/>
  <c r="CQ16" i="2" s="1"/>
  <c r="CS16" i="2" s="1"/>
  <c r="DD16" i="2"/>
  <c r="AY17" i="2"/>
  <c r="P18" i="2"/>
  <c r="AX18" i="2"/>
  <c r="GD18" i="2"/>
  <c r="HP18" i="2"/>
  <c r="AF19" i="2"/>
  <c r="AG19" i="2" s="1"/>
  <c r="AL19" i="2" s="1"/>
  <c r="AN19" i="2" s="1"/>
  <c r="AE20" i="2"/>
  <c r="GA20" i="2"/>
  <c r="GU20" i="2"/>
  <c r="HM20" i="2"/>
  <c r="DF21" i="2"/>
  <c r="DG21" i="2" s="1"/>
  <c r="DW21" i="2"/>
  <c r="DX21" i="2" s="1"/>
  <c r="EC21" i="2" s="1"/>
  <c r="EE21" i="2" s="1"/>
  <c r="EP21" i="2"/>
  <c r="FI21" i="2"/>
  <c r="HN21" i="2"/>
  <c r="BT22" i="2"/>
  <c r="CM22" i="2"/>
  <c r="CN22" i="2" s="1"/>
  <c r="GW22" i="2"/>
  <c r="GT22" i="2"/>
  <c r="GV22" i="2" s="1"/>
  <c r="GZ22" i="2" s="1"/>
  <c r="HB22" i="2" s="1"/>
  <c r="DC23" i="2"/>
  <c r="FH23" i="2"/>
  <c r="CJ24" i="2"/>
  <c r="CL24" i="2" s="1"/>
  <c r="CQ24" i="2" s="1"/>
  <c r="CS24" i="2" s="1"/>
  <c r="DD24" i="2"/>
  <c r="AY25" i="2"/>
  <c r="AX26" i="2"/>
  <c r="GD26" i="2"/>
  <c r="AF27" i="2"/>
  <c r="AG27" i="2" s="1"/>
  <c r="AL27" i="2" s="1"/>
  <c r="AN27" i="2" s="1"/>
  <c r="FK27" i="2"/>
  <c r="FL27" i="2" s="1"/>
  <c r="AY29" i="2"/>
  <c r="BQ29" i="2"/>
  <c r="BS29" i="2" s="1"/>
  <c r="BX29" i="2" s="1"/>
  <c r="BZ29" i="2" s="1"/>
  <c r="DC29" i="2"/>
  <c r="DE29" i="2" s="1"/>
  <c r="DJ29" i="2" s="1"/>
  <c r="DL29" i="2" s="1"/>
  <c r="DW31" i="2"/>
  <c r="DX31" i="2" s="1"/>
  <c r="EC31" i="2" s="1"/>
  <c r="EE31" i="2" s="1"/>
  <c r="DF32" i="2"/>
  <c r="DG32" i="2" s="1"/>
  <c r="DW33" i="2"/>
  <c r="DX33" i="2" s="1"/>
  <c r="EC33" i="2" s="1"/>
  <c r="EE33" i="2" s="1"/>
  <c r="EP33" i="2"/>
  <c r="EQ33" i="2" s="1"/>
  <c r="EV33" i="2" s="1"/>
  <c r="EX33" i="2" s="1"/>
  <c r="FI33" i="2"/>
  <c r="GA33" i="2"/>
  <c r="P34" i="2"/>
  <c r="BU34" i="2"/>
  <c r="HP34" i="2"/>
  <c r="P35" i="2"/>
  <c r="FH35" i="2"/>
  <c r="BQ36" i="2"/>
  <c r="BS36" i="2" s="1"/>
  <c r="BX36" i="2" s="1"/>
  <c r="BZ36" i="2" s="1"/>
  <c r="ER36" i="2"/>
  <c r="ES36" i="2" s="1"/>
  <c r="EP36" i="2"/>
  <c r="EQ36" i="2" s="1"/>
  <c r="EV36" i="2" s="1"/>
  <c r="EX36" i="2" s="1"/>
  <c r="FK36" i="2"/>
  <c r="FL36" i="2" s="1"/>
  <c r="GB36" i="2"/>
  <c r="BA37" i="2"/>
  <c r="GB38" i="2"/>
  <c r="ER39" i="2"/>
  <c r="ES39" i="2" s="1"/>
  <c r="EP39" i="2"/>
  <c r="EQ39" i="2" s="1"/>
  <c r="EV39" i="2" s="1"/>
  <c r="EX39" i="2" s="1"/>
  <c r="FI39" i="2"/>
  <c r="GB39" i="2"/>
  <c r="M40" i="2"/>
  <c r="O40" i="2" s="1"/>
  <c r="S40" i="2" s="1"/>
  <c r="U40" i="2" s="1"/>
  <c r="AF40" i="2"/>
  <c r="DD40" i="2"/>
  <c r="FH41" i="2"/>
  <c r="FJ41" i="2" s="1"/>
  <c r="FO41" i="2" s="1"/>
  <c r="FQ41" i="2" s="1"/>
  <c r="GB41" i="2"/>
  <c r="M42" i="2"/>
  <c r="O42" i="2" s="1"/>
  <c r="S42" i="2" s="1"/>
  <c r="U42" i="2" s="1"/>
  <c r="AF42" i="2"/>
  <c r="BQ43" i="2"/>
  <c r="BS43" i="2" s="1"/>
  <c r="BX43" i="2" s="1"/>
  <c r="BZ43" i="2" s="1"/>
  <c r="CM43" i="2"/>
  <c r="CN43" i="2" s="1"/>
  <c r="DG43" i="2"/>
  <c r="FI44" i="2"/>
  <c r="GA44" i="2"/>
  <c r="M45" i="2"/>
  <c r="O45" i="2" s="1"/>
  <c r="S45" i="2" s="1"/>
  <c r="U45" i="2" s="1"/>
  <c r="BQ45" i="2"/>
  <c r="BS45" i="2" s="1"/>
  <c r="BX45" i="2" s="1"/>
  <c r="BZ45" i="2" s="1"/>
  <c r="GW45" i="2"/>
  <c r="GT45" i="2"/>
  <c r="CJ46" i="2"/>
  <c r="DG46" i="2"/>
  <c r="AX47" i="2"/>
  <c r="M48" i="2"/>
  <c r="O48" i="2" s="1"/>
  <c r="S48" i="2" s="1"/>
  <c r="U48" i="2" s="1"/>
  <c r="AF48" i="2"/>
  <c r="ER48" i="2"/>
  <c r="ES48" i="2" s="1"/>
  <c r="EP48" i="2"/>
  <c r="BA49" i="2"/>
  <c r="BB49" i="2" s="1"/>
  <c r="DD49" i="2"/>
  <c r="GB49" i="2"/>
  <c r="HN49" i="2"/>
  <c r="CM51" i="2"/>
  <c r="CN51" i="2" s="1"/>
  <c r="CK51" i="2"/>
  <c r="DG51" i="2"/>
  <c r="FI52" i="2"/>
  <c r="GA52" i="2"/>
  <c r="GC52" i="2" s="1"/>
  <c r="GG52" i="2" s="1"/>
  <c r="GI52" i="2" s="1"/>
  <c r="M53" i="2"/>
  <c r="O53" i="2" s="1"/>
  <c r="S53" i="2" s="1"/>
  <c r="U53" i="2" s="1"/>
  <c r="BQ53" i="2"/>
  <c r="BS53" i="2" s="1"/>
  <c r="BX53" i="2" s="1"/>
  <c r="BZ53" i="2" s="1"/>
  <c r="GW53" i="2"/>
  <c r="GT53" i="2"/>
  <c r="CJ54" i="2"/>
  <c r="DG54" i="2"/>
  <c r="AX55" i="2"/>
  <c r="M56" i="2"/>
  <c r="O56" i="2" s="1"/>
  <c r="S56" i="2" s="1"/>
  <c r="U56" i="2" s="1"/>
  <c r="ER56" i="2"/>
  <c r="ES56" i="2" s="1"/>
  <c r="EP56" i="2"/>
  <c r="EQ56" i="2" s="1"/>
  <c r="EV56" i="2" s="1"/>
  <c r="EX56" i="2" s="1"/>
  <c r="BA57" i="2"/>
  <c r="BB57" i="2" s="1"/>
  <c r="DD57" i="2"/>
  <c r="GB57" i="2"/>
  <c r="HN57" i="2"/>
  <c r="BA59" i="2"/>
  <c r="BB59" i="2" s="1"/>
  <c r="AY59" i="2"/>
  <c r="GA59" i="2"/>
  <c r="GC59" i="2" s="1"/>
  <c r="GG59" i="2" s="1"/>
  <c r="GI59" i="2" s="1"/>
  <c r="DG60" i="2"/>
  <c r="DG61" i="2"/>
  <c r="CM62" i="2"/>
  <c r="CN62" i="2" s="1"/>
  <c r="CK62" i="2"/>
  <c r="BA63" i="2"/>
  <c r="BB63" i="2" s="1"/>
  <c r="AY63" i="2"/>
  <c r="DG63" i="2"/>
  <c r="GA63" i="2"/>
  <c r="DZ64" i="2"/>
  <c r="EO65" i="2"/>
  <c r="ER65" i="2"/>
  <c r="ES65" i="2" s="1"/>
  <c r="FL65" i="2"/>
  <c r="BB66" i="2"/>
  <c r="DY67" i="2"/>
  <c r="DZ67" i="2" s="1"/>
  <c r="DW67" i="2"/>
  <c r="DX67" i="2" s="1"/>
  <c r="EC67" i="2" s="1"/>
  <c r="EE67" i="2" s="1"/>
  <c r="BQ68" i="2"/>
  <c r="AX69" i="2"/>
  <c r="AZ69" i="2" s="1"/>
  <c r="BE69" i="2" s="1"/>
  <c r="BG69" i="2" s="1"/>
  <c r="CN70" i="2"/>
  <c r="ES71" i="2"/>
  <c r="GW71" i="2"/>
  <c r="GT71" i="2"/>
  <c r="AX74" i="2"/>
  <c r="AX75" i="2"/>
  <c r="DV75" i="2"/>
  <c r="DY75" i="2"/>
  <c r="DZ75" i="2" s="1"/>
  <c r="DG80" i="2"/>
  <c r="GD80" i="2"/>
  <c r="GA80" i="2"/>
  <c r="HN81" i="2"/>
  <c r="BT82" i="2"/>
  <c r="BR82" i="2"/>
  <c r="GU82" i="2"/>
  <c r="GV82" i="2" s="1"/>
  <c r="GZ82" i="2" s="1"/>
  <c r="HB82" i="2" s="1"/>
  <c r="P83" i="2"/>
  <c r="GB86" i="2"/>
  <c r="AX88" i="2"/>
  <c r="CN90" i="2"/>
  <c r="HU103" i="5"/>
  <c r="HW103" i="5" s="1"/>
  <c r="HU101" i="5"/>
  <c r="HW101" i="5" s="1"/>
  <c r="HU96" i="5"/>
  <c r="HW96" i="5" s="1"/>
  <c r="HU95" i="5"/>
  <c r="HW95" i="5" s="1"/>
  <c r="HU98" i="5"/>
  <c r="HW98" i="5" s="1"/>
  <c r="HU90" i="5"/>
  <c r="HW90" i="5" s="1"/>
  <c r="HU92" i="5"/>
  <c r="HW92" i="5" s="1"/>
  <c r="HU83" i="5"/>
  <c r="HW83" i="5" s="1"/>
  <c r="HU81" i="5"/>
  <c r="HW81" i="5" s="1"/>
  <c r="HU79" i="5"/>
  <c r="HW79" i="5" s="1"/>
  <c r="HU77" i="5"/>
  <c r="HW77" i="5" s="1"/>
  <c r="HU75" i="5"/>
  <c r="HW75" i="5" s="1"/>
  <c r="HU91" i="5"/>
  <c r="HW91" i="5" s="1"/>
  <c r="HU99" i="5"/>
  <c r="HW99" i="5" s="1"/>
  <c r="HU97" i="5"/>
  <c r="HW97" i="5" s="1"/>
  <c r="HU87" i="5"/>
  <c r="HW87" i="5" s="1"/>
  <c r="HU78" i="5"/>
  <c r="HW78" i="5" s="1"/>
  <c r="HU102" i="5"/>
  <c r="HW102" i="5" s="1"/>
  <c r="HU88" i="5"/>
  <c r="HW88" i="5" s="1"/>
  <c r="HU76" i="5"/>
  <c r="HW76" i="5" s="1"/>
  <c r="HU72" i="5"/>
  <c r="HW72" i="5" s="1"/>
  <c r="HU70" i="5"/>
  <c r="HW70" i="5" s="1"/>
  <c r="HU93" i="5"/>
  <c r="HW93" i="5" s="1"/>
  <c r="HU82" i="5"/>
  <c r="HW82" i="5" s="1"/>
  <c r="HU80" i="5"/>
  <c r="HW80" i="5" s="1"/>
  <c r="HU73" i="5"/>
  <c r="HW73" i="5" s="1"/>
  <c r="HU71" i="5"/>
  <c r="HW71" i="5" s="1"/>
  <c r="HU94" i="5"/>
  <c r="HW94" i="5" s="1"/>
  <c r="HU66" i="5"/>
  <c r="HW66" i="5" s="1"/>
  <c r="HU62" i="5"/>
  <c r="HW62" i="5" s="1"/>
  <c r="HU58" i="5"/>
  <c r="HW58" i="5" s="1"/>
  <c r="HU54" i="5"/>
  <c r="HW54" i="5" s="1"/>
  <c r="HU89" i="5"/>
  <c r="HW89" i="5" s="1"/>
  <c r="HU84" i="5"/>
  <c r="HW84" i="5" s="1"/>
  <c r="HU86" i="5"/>
  <c r="HW86" i="5" s="1"/>
  <c r="HU67" i="5"/>
  <c r="HW67" i="5" s="1"/>
  <c r="HU50" i="5"/>
  <c r="HW50" i="5" s="1"/>
  <c r="HU48" i="5"/>
  <c r="HW48" i="5" s="1"/>
  <c r="HU44" i="5"/>
  <c r="HW44" i="5" s="1"/>
  <c r="HU40" i="5"/>
  <c r="HW40" i="5" s="1"/>
  <c r="HU36" i="5"/>
  <c r="HW36" i="5" s="1"/>
  <c r="HU100" i="5"/>
  <c r="HW100" i="5" s="1"/>
  <c r="HU69" i="5"/>
  <c r="HW69" i="5" s="1"/>
  <c r="HU63" i="5"/>
  <c r="HW63" i="5" s="1"/>
  <c r="HU60" i="5"/>
  <c r="HW60" i="5" s="1"/>
  <c r="HU59" i="5"/>
  <c r="HW59" i="5" s="1"/>
  <c r="HU56" i="5"/>
  <c r="HW56" i="5" s="1"/>
  <c r="HU55" i="5"/>
  <c r="HW55" i="5" s="1"/>
  <c r="HU52" i="5"/>
  <c r="HW52" i="5" s="1"/>
  <c r="HU51" i="5"/>
  <c r="HW51" i="5" s="1"/>
  <c r="HU65" i="5"/>
  <c r="HW65" i="5" s="1"/>
  <c r="HU64" i="5"/>
  <c r="HW64" i="5" s="1"/>
  <c r="HU45" i="5"/>
  <c r="HW45" i="5" s="1"/>
  <c r="HU41" i="5"/>
  <c r="HW41" i="5" s="1"/>
  <c r="HU37" i="5"/>
  <c r="HW37" i="5" s="1"/>
  <c r="HU34" i="5"/>
  <c r="HW34" i="5" s="1"/>
  <c r="HU32" i="5"/>
  <c r="HW32" i="5" s="1"/>
  <c r="HU30" i="5"/>
  <c r="HW30" i="5" s="1"/>
  <c r="HU28" i="5"/>
  <c r="HW28" i="5" s="1"/>
  <c r="HU25" i="5"/>
  <c r="HW25" i="5" s="1"/>
  <c r="HU22" i="5"/>
  <c r="HW22" i="5" s="1"/>
  <c r="HU20" i="5"/>
  <c r="HW20" i="5" s="1"/>
  <c r="HU18" i="5"/>
  <c r="HW18" i="5" s="1"/>
  <c r="HU16" i="5"/>
  <c r="HW16" i="5" s="1"/>
  <c r="HU49" i="5"/>
  <c r="HW49" i="5" s="1"/>
  <c r="HU31" i="5"/>
  <c r="HW31" i="5" s="1"/>
  <c r="HU46" i="5"/>
  <c r="HW46" i="5" s="1"/>
  <c r="HU42" i="5"/>
  <c r="HW42" i="5" s="1"/>
  <c r="HU38" i="5"/>
  <c r="HW38" i="5" s="1"/>
  <c r="HU24" i="5"/>
  <c r="HW24" i="5" s="1"/>
  <c r="HU85" i="5"/>
  <c r="HW85" i="5" s="1"/>
  <c r="HU68" i="5"/>
  <c r="HW68" i="5" s="1"/>
  <c r="HU61" i="5"/>
  <c r="HW61" i="5" s="1"/>
  <c r="HU43" i="5"/>
  <c r="HW43" i="5" s="1"/>
  <c r="HU39" i="5"/>
  <c r="HW39" i="5" s="1"/>
  <c r="HU74" i="5"/>
  <c r="HW74" i="5" s="1"/>
  <c r="HU53" i="5"/>
  <c r="HW53" i="5" s="1"/>
  <c r="HU57" i="5"/>
  <c r="HW57" i="5" s="1"/>
  <c r="HU29" i="5"/>
  <c r="HW29" i="5" s="1"/>
  <c r="HU14" i="5"/>
  <c r="HW14" i="5" s="1"/>
  <c r="HU12" i="5"/>
  <c r="HW12" i="5" s="1"/>
  <c r="HU10" i="5"/>
  <c r="HW10" i="5" s="1"/>
  <c r="HU8" i="5"/>
  <c r="HW8" i="5" s="1"/>
  <c r="HU47" i="5"/>
  <c r="HW47" i="5" s="1"/>
  <c r="HU21" i="5"/>
  <c r="HW21" i="5" s="1"/>
  <c r="HU17" i="5"/>
  <c r="HW17" i="5" s="1"/>
  <c r="HU26" i="5"/>
  <c r="HW26" i="5" s="1"/>
  <c r="HU19" i="5"/>
  <c r="HW19" i="5" s="1"/>
  <c r="HU7" i="5"/>
  <c r="HW7" i="5" s="1"/>
  <c r="HU11" i="5"/>
  <c r="HW11" i="5" s="1"/>
  <c r="HU9" i="5"/>
  <c r="HW9" i="5" s="1"/>
  <c r="HU6" i="5"/>
  <c r="HW6" i="5" s="1"/>
  <c r="HU15" i="5"/>
  <c r="HW15" i="5" s="1"/>
  <c r="HU23" i="5"/>
  <c r="HW23" i="5" s="1"/>
  <c r="HU35" i="5"/>
  <c r="HW35" i="5" s="1"/>
  <c r="HU27" i="5"/>
  <c r="HW27" i="5" s="1"/>
  <c r="HU13" i="5"/>
  <c r="HW13" i="5" s="1"/>
  <c r="EE80" i="5"/>
  <c r="EE73" i="5"/>
  <c r="EE39" i="5"/>
  <c r="EE43" i="5"/>
  <c r="EE47" i="5"/>
  <c r="EE35" i="5"/>
  <c r="EE12" i="5"/>
  <c r="EE14" i="5"/>
  <c r="EE10" i="5"/>
  <c r="EE6" i="5"/>
  <c r="JV7" i="5"/>
  <c r="JS7" i="5"/>
  <c r="AM8" i="5"/>
  <c r="AK8" i="5"/>
  <c r="FT13" i="5"/>
  <c r="FV13" i="5" s="1"/>
  <c r="HU33" i="5"/>
  <c r="HW33" i="5" s="1"/>
  <c r="GA110" i="2"/>
  <c r="GA94" i="2"/>
  <c r="GA92" i="2"/>
  <c r="GA113" i="2"/>
  <c r="GA100" i="2"/>
  <c r="GA96" i="2"/>
  <c r="GA90" i="2"/>
  <c r="GA6" i="2"/>
  <c r="GC6" i="2" s="1"/>
  <c r="GG6" i="2" s="1"/>
  <c r="GI6" i="2" s="1"/>
  <c r="GA93" i="2"/>
  <c r="GA87" i="2"/>
  <c r="GA83" i="2"/>
  <c r="GC83" i="2" s="1"/>
  <c r="GG83" i="2" s="1"/>
  <c r="GI83" i="2" s="1"/>
  <c r="GA75" i="2"/>
  <c r="GA66" i="2"/>
  <c r="GA64" i="2"/>
  <c r="GA62" i="2"/>
  <c r="GA60" i="2"/>
  <c r="GA58" i="2"/>
  <c r="GA114" i="2"/>
  <c r="GA77" i="2"/>
  <c r="GA102" i="2"/>
  <c r="GA109" i="2"/>
  <c r="GA88" i="2"/>
  <c r="GA86" i="2"/>
  <c r="GA82" i="2"/>
  <c r="GA73" i="2"/>
  <c r="GA69" i="2"/>
  <c r="GA57" i="2"/>
  <c r="GC57" i="2" s="1"/>
  <c r="GG57" i="2" s="1"/>
  <c r="GI57" i="2" s="1"/>
  <c r="GA55" i="2"/>
  <c r="GA53" i="2"/>
  <c r="GA51" i="2"/>
  <c r="GA49" i="2"/>
  <c r="GA47" i="2"/>
  <c r="GA45" i="2"/>
  <c r="GA43" i="2"/>
  <c r="GA67" i="2"/>
  <c r="M8" i="2"/>
  <c r="O8" i="2" s="1"/>
  <c r="S8" i="2" s="1"/>
  <c r="U8" i="2" s="1"/>
  <c r="HM15" i="2"/>
  <c r="GW17" i="2"/>
  <c r="GT17" i="2"/>
  <c r="GV17" i="2" s="1"/>
  <c r="GZ17" i="2" s="1"/>
  <c r="HB17" i="2" s="1"/>
  <c r="GW25" i="2"/>
  <c r="GT25" i="2"/>
  <c r="GV25" i="2" s="1"/>
  <c r="GZ25" i="2" s="1"/>
  <c r="HB25" i="2" s="1"/>
  <c r="AE30" i="2"/>
  <c r="GW30" i="2"/>
  <c r="GT30" i="2"/>
  <c r="ES34" i="2"/>
  <c r="AE36" i="2"/>
  <c r="GW39" i="2"/>
  <c r="GT39" i="2"/>
  <c r="GV39" i="2" s="1"/>
  <c r="GZ39" i="2" s="1"/>
  <c r="HB39" i="2" s="1"/>
  <c r="P71" i="2"/>
  <c r="BA72" i="2"/>
  <c r="AX72" i="2"/>
  <c r="AZ72" i="2" s="1"/>
  <c r="BE72" i="2" s="1"/>
  <c r="BG72" i="2" s="1"/>
  <c r="BR83" i="2"/>
  <c r="BS83" i="2" s="1"/>
  <c r="BX83" i="2" s="1"/>
  <c r="BZ83" i="2" s="1"/>
  <c r="BT83" i="2"/>
  <c r="BB86" i="2"/>
  <c r="FM19" i="5"/>
  <c r="FP19" i="5"/>
  <c r="AL8" i="1"/>
  <c r="AL7" i="1"/>
  <c r="AF97" i="2"/>
  <c r="AF108" i="2"/>
  <c r="AF106" i="2"/>
  <c r="AF104" i="2"/>
  <c r="AF109" i="2"/>
  <c r="AF66" i="2"/>
  <c r="AF64" i="2"/>
  <c r="AF62" i="2"/>
  <c r="AF60" i="2"/>
  <c r="AF87" i="2"/>
  <c r="AF79" i="2"/>
  <c r="AF96" i="2"/>
  <c r="AF71" i="2"/>
  <c r="AF70" i="2"/>
  <c r="AF63" i="2"/>
  <c r="AF76" i="2"/>
  <c r="AF73" i="2"/>
  <c r="AF99" i="2"/>
  <c r="AF69" i="2"/>
  <c r="AF65" i="2"/>
  <c r="AF57" i="2"/>
  <c r="AG57" i="2" s="1"/>
  <c r="AL57" i="2" s="1"/>
  <c r="AN57" i="2" s="1"/>
  <c r="AF55" i="2"/>
  <c r="AF53" i="2"/>
  <c r="AG53" i="2" s="1"/>
  <c r="AL53" i="2" s="1"/>
  <c r="AN53" i="2" s="1"/>
  <c r="AF51" i="2"/>
  <c r="AG51" i="2" s="1"/>
  <c r="AL51" i="2" s="1"/>
  <c r="AN51" i="2" s="1"/>
  <c r="AF49" i="2"/>
  <c r="AG49" i="2" s="1"/>
  <c r="AL49" i="2" s="1"/>
  <c r="AN49" i="2" s="1"/>
  <c r="AF47" i="2"/>
  <c r="AF45" i="2"/>
  <c r="AG45" i="2" s="1"/>
  <c r="AL45" i="2" s="1"/>
  <c r="AN45" i="2" s="1"/>
  <c r="AF75" i="2"/>
  <c r="AF59" i="2"/>
  <c r="CN106" i="2"/>
  <c r="CN111" i="2"/>
  <c r="CN108" i="2"/>
  <c r="CN6" i="2"/>
  <c r="CN96" i="2"/>
  <c r="CN93" i="2"/>
  <c r="CN79" i="2"/>
  <c r="CN69" i="2"/>
  <c r="CN104" i="2"/>
  <c r="HN98" i="2"/>
  <c r="HN95" i="2"/>
  <c r="HN84" i="2"/>
  <c r="HN76" i="2"/>
  <c r="HN92" i="2"/>
  <c r="HN87" i="2"/>
  <c r="HN85" i="2"/>
  <c r="HN78" i="2"/>
  <c r="HN100" i="2"/>
  <c r="HN6" i="2"/>
  <c r="HN67" i="2"/>
  <c r="HN58" i="2"/>
  <c r="HN72" i="2"/>
  <c r="HN73" i="2"/>
  <c r="FH7" i="2"/>
  <c r="FJ7" i="2" s="1"/>
  <c r="FO7" i="2" s="1"/>
  <c r="FQ7" i="2" s="1"/>
  <c r="HM8" i="2"/>
  <c r="HO8" i="2" s="1"/>
  <c r="HS8" i="2" s="1"/>
  <c r="HU8" i="2" s="1"/>
  <c r="HN9" i="2"/>
  <c r="CN10" i="2"/>
  <c r="GW10" i="2"/>
  <c r="GT10" i="2"/>
  <c r="GV10" i="2" s="1"/>
  <c r="GZ10" i="2" s="1"/>
  <c r="HB10" i="2" s="1"/>
  <c r="AF15" i="2"/>
  <c r="CN18" i="2"/>
  <c r="GW18" i="2"/>
  <c r="GT18" i="2"/>
  <c r="GV18" i="2" s="1"/>
  <c r="GZ18" i="2" s="1"/>
  <c r="HB18" i="2" s="1"/>
  <c r="GA24" i="2"/>
  <c r="GC24" i="2" s="1"/>
  <c r="GG24" i="2" s="1"/>
  <c r="GI24" i="2" s="1"/>
  <c r="M25" i="2"/>
  <c r="O25" i="2" s="1"/>
  <c r="S25" i="2" s="1"/>
  <c r="U25" i="2" s="1"/>
  <c r="HN25" i="2"/>
  <c r="ER26" i="2"/>
  <c r="ES26" i="2" s="1"/>
  <c r="CL30" i="2"/>
  <c r="CQ30" i="2" s="1"/>
  <c r="CS30" i="2" s="1"/>
  <c r="HM31" i="2"/>
  <c r="AH33" i="2"/>
  <c r="EP34" i="2"/>
  <c r="EQ34" i="2" s="1"/>
  <c r="EV34" i="2" s="1"/>
  <c r="EX34" i="2" s="1"/>
  <c r="AF36" i="2"/>
  <c r="FH37" i="2"/>
  <c r="AE38" i="2"/>
  <c r="AG38" i="2" s="1"/>
  <c r="AL38" i="2" s="1"/>
  <c r="AN38" i="2" s="1"/>
  <c r="CN39" i="2"/>
  <c r="GW42" i="2"/>
  <c r="GT42" i="2"/>
  <c r="GV42" i="2" s="1"/>
  <c r="GZ42" i="2" s="1"/>
  <c r="HB42" i="2" s="1"/>
  <c r="M44" i="2"/>
  <c r="O44" i="2" s="1"/>
  <c r="S44" i="2" s="1"/>
  <c r="U44" i="2" s="1"/>
  <c r="ER44" i="2"/>
  <c r="ES44" i="2" s="1"/>
  <c r="EP44" i="2"/>
  <c r="EQ44" i="2" s="1"/>
  <c r="EV44" i="2" s="1"/>
  <c r="EX44" i="2" s="1"/>
  <c r="ER52" i="2"/>
  <c r="EP52" i="2"/>
  <c r="DG55" i="2"/>
  <c r="FK58" i="2"/>
  <c r="FL58" i="2" s="1"/>
  <c r="FI58" i="2"/>
  <c r="GD61" i="2"/>
  <c r="GA61" i="2"/>
  <c r="GC61" i="2" s="1"/>
  <c r="GG61" i="2" s="1"/>
  <c r="GI61" i="2" s="1"/>
  <c r="GU63" i="2"/>
  <c r="ER64" i="2"/>
  <c r="EP64" i="2"/>
  <c r="EQ64" i="2" s="1"/>
  <c r="EV64" i="2" s="1"/>
  <c r="EX64" i="2" s="1"/>
  <c r="ES68" i="2"/>
  <c r="AF74" i="2"/>
  <c r="AH74" i="2"/>
  <c r="AI74" i="2" s="1"/>
  <c r="GD78" i="2"/>
  <c r="GA78" i="2"/>
  <c r="GC78" i="2" s="1"/>
  <c r="GG78" i="2" s="1"/>
  <c r="GI78" i="2" s="1"/>
  <c r="DY80" i="2"/>
  <c r="DZ80" i="2" s="1"/>
  <c r="DW80" i="2"/>
  <c r="DX80" i="2" s="1"/>
  <c r="EC80" i="2" s="1"/>
  <c r="EE80" i="2" s="1"/>
  <c r="AF83" i="2"/>
  <c r="AE105" i="2"/>
  <c r="AG105" i="2" s="1"/>
  <c r="AL105" i="2" s="1"/>
  <c r="AN105" i="2" s="1"/>
  <c r="M6" i="2"/>
  <c r="O6" i="2" s="1"/>
  <c r="S6" i="2" s="1"/>
  <c r="U6" i="2" s="1"/>
  <c r="EP6" i="2"/>
  <c r="HM6" i="2"/>
  <c r="HO6" i="2" s="1"/>
  <c r="HS6" i="2" s="1"/>
  <c r="HU6" i="2" s="1"/>
  <c r="DZ8" i="2"/>
  <c r="GB8" i="2"/>
  <c r="HM9" i="2"/>
  <c r="AY14" i="2"/>
  <c r="P15" i="2"/>
  <c r="DZ16" i="2"/>
  <c r="DW18" i="2"/>
  <c r="DX18" i="2" s="1"/>
  <c r="EC18" i="2" s="1"/>
  <c r="EE18" i="2" s="1"/>
  <c r="ER19" i="2"/>
  <c r="ES19" i="2" s="1"/>
  <c r="GW27" i="2"/>
  <c r="GT27" i="2"/>
  <c r="GV27" i="2" s="1"/>
  <c r="GZ27" i="2" s="1"/>
  <c r="HB27" i="2" s="1"/>
  <c r="EP30" i="2"/>
  <c r="EQ30" i="2" s="1"/>
  <c r="EV30" i="2" s="1"/>
  <c r="EX30" i="2" s="1"/>
  <c r="GW35" i="2"/>
  <c r="GT35" i="2"/>
  <c r="GV35" i="2" s="1"/>
  <c r="GZ35" i="2" s="1"/>
  <c r="HB35" i="2" s="1"/>
  <c r="FH36" i="2"/>
  <c r="FJ36" i="2" s="1"/>
  <c r="FO36" i="2" s="1"/>
  <c r="FQ36" i="2" s="1"/>
  <c r="AY38" i="2"/>
  <c r="AE50" i="2"/>
  <c r="AG50" i="2" s="1"/>
  <c r="AL50" i="2" s="1"/>
  <c r="AN50" i="2" s="1"/>
  <c r="DW54" i="2"/>
  <c r="DX54" i="2" s="1"/>
  <c r="EC54" i="2" s="1"/>
  <c r="EE54" i="2" s="1"/>
  <c r="AE59" i="2"/>
  <c r="HP61" i="2"/>
  <c r="HM61" i="2"/>
  <c r="HO61" i="2" s="1"/>
  <c r="HS61" i="2" s="1"/>
  <c r="HU61" i="2" s="1"/>
  <c r="AI64" i="2"/>
  <c r="N65" i="2"/>
  <c r="P65" i="2"/>
  <c r="AH67" i="2"/>
  <c r="AE67" i="2"/>
  <c r="AG67" i="2" s="1"/>
  <c r="AL67" i="2" s="1"/>
  <c r="AN67" i="2" s="1"/>
  <c r="GU69" i="2"/>
  <c r="DD84" i="2"/>
  <c r="DF84" i="2"/>
  <c r="DG84" i="2" s="1"/>
  <c r="M89" i="2"/>
  <c r="O89" i="2" s="1"/>
  <c r="S89" i="2" s="1"/>
  <c r="U89" i="2" s="1"/>
  <c r="HM89" i="2"/>
  <c r="CQ23" i="5"/>
  <c r="CV23" i="5" s="1"/>
  <c r="CX23" i="5" s="1"/>
  <c r="DY7" i="2"/>
  <c r="DZ7" i="2" s="1"/>
  <c r="AH8" i="2"/>
  <c r="HM10" i="2"/>
  <c r="HO10" i="2" s="1"/>
  <c r="HS10" i="2" s="1"/>
  <c r="HU10" i="2" s="1"/>
  <c r="FH13" i="2"/>
  <c r="FJ13" i="2" s="1"/>
  <c r="FO13" i="2" s="1"/>
  <c r="FQ13" i="2" s="1"/>
  <c r="P16" i="2"/>
  <c r="HM18" i="2"/>
  <c r="HO18" i="2" s="1"/>
  <c r="HS18" i="2" s="1"/>
  <c r="HU18" i="2" s="1"/>
  <c r="ER20" i="2"/>
  <c r="ES20" i="2" s="1"/>
  <c r="FH21" i="2"/>
  <c r="HP24" i="2"/>
  <c r="DF27" i="2"/>
  <c r="DG27" i="2" s="1"/>
  <c r="M34" i="2"/>
  <c r="O34" i="2" s="1"/>
  <c r="S34" i="2" s="1"/>
  <c r="U34" i="2" s="1"/>
  <c r="BQ34" i="2"/>
  <c r="BS34" i="2" s="1"/>
  <c r="BX34" i="2" s="1"/>
  <c r="BZ34" i="2" s="1"/>
  <c r="AH35" i="2"/>
  <c r="HP35" i="2"/>
  <c r="DE37" i="2"/>
  <c r="DJ37" i="2" s="1"/>
  <c r="DL37" i="2" s="1"/>
  <c r="FI37" i="2"/>
  <c r="BB38" i="2"/>
  <c r="HP38" i="2"/>
  <c r="DY40" i="2"/>
  <c r="DZ40" i="2" s="1"/>
  <c r="DW40" i="2"/>
  <c r="AJ7" i="1"/>
  <c r="AJ8" i="1"/>
  <c r="BQ6" i="2"/>
  <c r="BS6" i="2" s="1"/>
  <c r="BX6" i="2" s="1"/>
  <c r="BZ6" i="2" s="1"/>
  <c r="AL6" i="1"/>
  <c r="O9" i="1"/>
  <c r="M15" i="1"/>
  <c r="DD82" i="2"/>
  <c r="DD74" i="2"/>
  <c r="DD68" i="2"/>
  <c r="DD83" i="2"/>
  <c r="DE83" i="2" s="1"/>
  <c r="DJ83" i="2" s="1"/>
  <c r="DL83" i="2" s="1"/>
  <c r="DD75" i="2"/>
  <c r="DD88" i="2"/>
  <c r="DD85" i="2"/>
  <c r="DD77" i="2"/>
  <c r="DD6" i="2"/>
  <c r="DD73" i="2"/>
  <c r="DE73" i="2" s="1"/>
  <c r="DJ73" i="2" s="1"/>
  <c r="DL73" i="2" s="1"/>
  <c r="DD70" i="2"/>
  <c r="DD81" i="2"/>
  <c r="DD86" i="2"/>
  <c r="DD71" i="2"/>
  <c r="BQ7" i="2"/>
  <c r="DC8" i="2"/>
  <c r="AX11" i="2"/>
  <c r="GB12" i="2"/>
  <c r="AE13" i="2"/>
  <c r="AG13" i="2" s="1"/>
  <c r="AL13" i="2" s="1"/>
  <c r="AN13" i="2" s="1"/>
  <c r="M14" i="2"/>
  <c r="O14" i="2" s="1"/>
  <c r="S14" i="2" s="1"/>
  <c r="U14" i="2" s="1"/>
  <c r="GW15" i="2"/>
  <c r="GT15" i="2"/>
  <c r="GV15" i="2" s="1"/>
  <c r="GZ15" i="2" s="1"/>
  <c r="HB15" i="2" s="1"/>
  <c r="FH16" i="2"/>
  <c r="FJ16" i="2" s="1"/>
  <c r="FO16" i="2" s="1"/>
  <c r="FQ16" i="2" s="1"/>
  <c r="DD17" i="2"/>
  <c r="AY18" i="2"/>
  <c r="BQ18" i="2"/>
  <c r="BS18" i="2" s="1"/>
  <c r="BX18" i="2" s="1"/>
  <c r="BZ18" i="2" s="1"/>
  <c r="AX19" i="2"/>
  <c r="AF20" i="2"/>
  <c r="GB20" i="2"/>
  <c r="AE21" i="2"/>
  <c r="GA21" i="2"/>
  <c r="GU21" i="2"/>
  <c r="HM21" i="2"/>
  <c r="M22" i="2"/>
  <c r="O22" i="2" s="1"/>
  <c r="S22" i="2" s="1"/>
  <c r="U22" i="2" s="1"/>
  <c r="DF22" i="2"/>
  <c r="DG22" i="2" s="1"/>
  <c r="EP22" i="2"/>
  <c r="EQ22" i="2" s="1"/>
  <c r="EV22" i="2" s="1"/>
  <c r="EX22" i="2" s="1"/>
  <c r="FI22" i="2"/>
  <c r="HN22" i="2"/>
  <c r="BT23" i="2"/>
  <c r="CM23" i="2"/>
  <c r="CN23" i="2" s="1"/>
  <c r="GW23" i="2"/>
  <c r="GT23" i="2"/>
  <c r="GV23" i="2" s="1"/>
  <c r="GZ23" i="2" s="1"/>
  <c r="HB23" i="2" s="1"/>
  <c r="DC24" i="2"/>
  <c r="FH24" i="2"/>
  <c r="FJ24" i="2" s="1"/>
  <c r="FO24" i="2" s="1"/>
  <c r="FQ24" i="2" s="1"/>
  <c r="CJ25" i="2"/>
  <c r="CL25" i="2" s="1"/>
  <c r="CQ25" i="2" s="1"/>
  <c r="CS25" i="2" s="1"/>
  <c r="DD25" i="2"/>
  <c r="AY26" i="2"/>
  <c r="BQ26" i="2"/>
  <c r="BS26" i="2" s="1"/>
  <c r="BX26" i="2" s="1"/>
  <c r="BZ26" i="2" s="1"/>
  <c r="P27" i="2"/>
  <c r="AX27" i="2"/>
  <c r="HP27" i="2"/>
  <c r="AF28" i="2"/>
  <c r="AG28" i="2" s="1"/>
  <c r="AL28" i="2" s="1"/>
  <c r="AN28" i="2" s="1"/>
  <c r="DW29" i="2"/>
  <c r="DX29" i="2" s="1"/>
  <c r="EC29" i="2" s="1"/>
  <c r="EE29" i="2" s="1"/>
  <c r="EP29" i="2"/>
  <c r="EQ29" i="2" s="1"/>
  <c r="EV29" i="2" s="1"/>
  <c r="EX29" i="2" s="1"/>
  <c r="FI29" i="2"/>
  <c r="HN29" i="2"/>
  <c r="CM33" i="2"/>
  <c r="CN33" i="2" s="1"/>
  <c r="DF33" i="2"/>
  <c r="DG33" i="2" s="1"/>
  <c r="GB33" i="2"/>
  <c r="M36" i="2"/>
  <c r="O36" i="2" s="1"/>
  <c r="S36" i="2" s="1"/>
  <c r="U36" i="2" s="1"/>
  <c r="DY36" i="2"/>
  <c r="DZ36" i="2" s="1"/>
  <c r="DW36" i="2"/>
  <c r="DX36" i="2" s="1"/>
  <c r="EC36" i="2" s="1"/>
  <c r="EE36" i="2" s="1"/>
  <c r="DD38" i="2"/>
  <c r="ES38" i="2"/>
  <c r="FI38" i="2"/>
  <c r="GA38" i="2"/>
  <c r="GC38" i="2" s="1"/>
  <c r="GG38" i="2" s="1"/>
  <c r="GI38" i="2" s="1"/>
  <c r="AE39" i="2"/>
  <c r="AG39" i="2" s="1"/>
  <c r="AL39" i="2" s="1"/>
  <c r="AN39" i="2" s="1"/>
  <c r="CJ39" i="2"/>
  <c r="CL39" i="2" s="1"/>
  <c r="CQ39" i="2" s="1"/>
  <c r="CS39" i="2" s="1"/>
  <c r="HN39" i="2"/>
  <c r="DC40" i="2"/>
  <c r="DE40" i="2" s="1"/>
  <c r="DJ40" i="2" s="1"/>
  <c r="DL40" i="2" s="1"/>
  <c r="BQ41" i="2"/>
  <c r="BS41" i="2" s="1"/>
  <c r="BX41" i="2" s="1"/>
  <c r="BZ41" i="2" s="1"/>
  <c r="CM41" i="2"/>
  <c r="CN41" i="2" s="1"/>
  <c r="GA41" i="2"/>
  <c r="GC41" i="2" s="1"/>
  <c r="GG41" i="2" s="1"/>
  <c r="GI41" i="2" s="1"/>
  <c r="CN42" i="2"/>
  <c r="DC42" i="2"/>
  <c r="FH42" i="2"/>
  <c r="P43" i="2"/>
  <c r="DD44" i="2"/>
  <c r="GB44" i="2"/>
  <c r="AE46" i="2"/>
  <c r="DW47" i="2"/>
  <c r="DX47" i="2" s="1"/>
  <c r="EC47" i="2" s="1"/>
  <c r="EE47" i="2" s="1"/>
  <c r="DZ48" i="2"/>
  <c r="DW50" i="2"/>
  <c r="DX50" i="2" s="1"/>
  <c r="EC50" i="2" s="1"/>
  <c r="EE50" i="2" s="1"/>
  <c r="CJ51" i="2"/>
  <c r="CL51" i="2" s="1"/>
  <c r="CQ51" i="2" s="1"/>
  <c r="CS51" i="2" s="1"/>
  <c r="DD52" i="2"/>
  <c r="GB52" i="2"/>
  <c r="AE54" i="2"/>
  <c r="DW55" i="2"/>
  <c r="DX55" i="2" s="1"/>
  <c r="EC55" i="2" s="1"/>
  <c r="EE55" i="2" s="1"/>
  <c r="DZ56" i="2"/>
  <c r="DF59" i="2"/>
  <c r="DG59" i="2" s="1"/>
  <c r="DD59" i="2"/>
  <c r="HP59" i="2"/>
  <c r="HM59" i="2"/>
  <c r="FK60" i="2"/>
  <c r="FL60" i="2" s="1"/>
  <c r="FI60" i="2"/>
  <c r="DD61" i="2"/>
  <c r="DC63" i="2"/>
  <c r="AX64" i="2"/>
  <c r="HN64" i="2"/>
  <c r="DD65" i="2"/>
  <c r="CM66" i="2"/>
  <c r="CN66" i="2" s="1"/>
  <c r="CK66" i="2"/>
  <c r="EP66" i="2"/>
  <c r="GU66" i="2"/>
  <c r="GV66" i="2" s="1"/>
  <c r="GZ66" i="2" s="1"/>
  <c r="HB66" i="2" s="1"/>
  <c r="FL67" i="2"/>
  <c r="AF68" i="2"/>
  <c r="FL68" i="2"/>
  <c r="BT70" i="2"/>
  <c r="BQ70" i="2"/>
  <c r="GA70" i="2"/>
  <c r="GU71" i="2"/>
  <c r="P73" i="2"/>
  <c r="M73" i="2"/>
  <c r="O73" i="2" s="1"/>
  <c r="S73" i="2" s="1"/>
  <c r="U73" i="2" s="1"/>
  <c r="BA73" i="2"/>
  <c r="AY73" i="2"/>
  <c r="CM75" i="2"/>
  <c r="CN75" i="2" s="1"/>
  <c r="CK75" i="2"/>
  <c r="AE76" i="2"/>
  <c r="CJ76" i="2"/>
  <c r="CL76" i="2" s="1"/>
  <c r="CQ76" i="2" s="1"/>
  <c r="CS76" i="2" s="1"/>
  <c r="AE84" i="2"/>
  <c r="AG84" i="2" s="1"/>
  <c r="AL84" i="2" s="1"/>
  <c r="AN84" i="2" s="1"/>
  <c r="BB84" i="2"/>
  <c r="CK84" i="2"/>
  <c r="CM84" i="2"/>
  <c r="CN84" i="2" s="1"/>
  <c r="AF89" i="2"/>
  <c r="AF91" i="2"/>
  <c r="AX92" i="2"/>
  <c r="BA92" i="2"/>
  <c r="BB92" i="2" s="1"/>
  <c r="GV94" i="2"/>
  <c r="GZ94" i="2" s="1"/>
  <c r="HB94" i="2" s="1"/>
  <c r="BA99" i="2"/>
  <c r="BB99" i="2" s="1"/>
  <c r="AY99" i="2"/>
  <c r="HP102" i="2"/>
  <c r="HN102" i="2"/>
  <c r="AH108" i="2"/>
  <c r="AE108" i="2"/>
  <c r="AG108" i="2" s="1"/>
  <c r="AL108" i="2" s="1"/>
  <c r="AN108" i="2" s="1"/>
  <c r="CJ112" i="2"/>
  <c r="CN118" i="2"/>
  <c r="ED13" i="5"/>
  <c r="EE13" i="5" s="1"/>
  <c r="EB13" i="5"/>
  <c r="EC13" i="5" s="1"/>
  <c r="EH13" i="5" s="1"/>
  <c r="EJ13" i="5" s="1"/>
  <c r="M96" i="2"/>
  <c r="M108" i="2"/>
  <c r="M106" i="2"/>
  <c r="M104" i="2"/>
  <c r="P111" i="2"/>
  <c r="P88" i="2"/>
  <c r="P79" i="2"/>
  <c r="P118" i="2"/>
  <c r="P115" i="2"/>
  <c r="M113" i="2"/>
  <c r="M98" i="2"/>
  <c r="P96" i="2"/>
  <c r="M84" i="2"/>
  <c r="M76" i="2"/>
  <c r="O76" i="2" s="1"/>
  <c r="S76" i="2" s="1"/>
  <c r="U76" i="2" s="1"/>
  <c r="P92" i="2"/>
  <c r="M86" i="2"/>
  <c r="M79" i="2"/>
  <c r="M115" i="2"/>
  <c r="P105" i="2"/>
  <c r="P99" i="2"/>
  <c r="P94" i="2"/>
  <c r="P98" i="2"/>
  <c r="M94" i="2"/>
  <c r="O94" i="2" s="1"/>
  <c r="S94" i="2" s="1"/>
  <c r="U94" i="2" s="1"/>
  <c r="M83" i="2"/>
  <c r="O83" i="2" s="1"/>
  <c r="S83" i="2" s="1"/>
  <c r="U83" i="2" s="1"/>
  <c r="P109" i="2"/>
  <c r="P119" i="2"/>
  <c r="P107" i="2"/>
  <c r="M107" i="2"/>
  <c r="M105" i="2"/>
  <c r="O105" i="2" s="1"/>
  <c r="S105" i="2" s="1"/>
  <c r="U105" i="2" s="1"/>
  <c r="P87" i="2"/>
  <c r="M63" i="2"/>
  <c r="P57" i="2"/>
  <c r="P55" i="2"/>
  <c r="P53" i="2"/>
  <c r="P51" i="2"/>
  <c r="P49" i="2"/>
  <c r="P47" i="2"/>
  <c r="P45" i="2"/>
  <c r="P84" i="2"/>
  <c r="M75" i="2"/>
  <c r="M69" i="2"/>
  <c r="P68" i="2"/>
  <c r="M81" i="2"/>
  <c r="O81" i="2" s="1"/>
  <c r="S81" i="2" s="1"/>
  <c r="U81" i="2" s="1"/>
  <c r="M70" i="2"/>
  <c r="M67" i="2"/>
  <c r="O67" i="2" s="1"/>
  <c r="S67" i="2" s="1"/>
  <c r="U67" i="2" s="1"/>
  <c r="M65" i="2"/>
  <c r="O65" i="2" s="1"/>
  <c r="S65" i="2" s="1"/>
  <c r="U65" i="2" s="1"/>
  <c r="P89" i="2"/>
  <c r="M59" i="2"/>
  <c r="P58" i="2"/>
  <c r="P56" i="2"/>
  <c r="P54" i="2"/>
  <c r="P52" i="2"/>
  <c r="P50" i="2"/>
  <c r="P48" i="2"/>
  <c r="P46" i="2"/>
  <c r="P44" i="2"/>
  <c r="FH67" i="2"/>
  <c r="FH6" i="2"/>
  <c r="FH69" i="2"/>
  <c r="FJ69" i="2" s="1"/>
  <c r="FO69" i="2" s="1"/>
  <c r="FQ69" i="2" s="1"/>
  <c r="FH61" i="2"/>
  <c r="FJ61" i="2" s="1"/>
  <c r="FO61" i="2" s="1"/>
  <c r="FQ61" i="2" s="1"/>
  <c r="HM97" i="2"/>
  <c r="HO97" i="2" s="1"/>
  <c r="HS97" i="2" s="1"/>
  <c r="HU97" i="2" s="1"/>
  <c r="HM93" i="2"/>
  <c r="HO93" i="2" s="1"/>
  <c r="HS93" i="2" s="1"/>
  <c r="HU93" i="2" s="1"/>
  <c r="HM91" i="2"/>
  <c r="HM95" i="2"/>
  <c r="HM96" i="2"/>
  <c r="HM90" i="2"/>
  <c r="HM86" i="2"/>
  <c r="HM84" i="2"/>
  <c r="HO84" i="2" s="1"/>
  <c r="HS84" i="2" s="1"/>
  <c r="HU84" i="2" s="1"/>
  <c r="HM83" i="2"/>
  <c r="HM77" i="2"/>
  <c r="HO77" i="2" s="1"/>
  <c r="HS77" i="2" s="1"/>
  <c r="HU77" i="2" s="1"/>
  <c r="HM76" i="2"/>
  <c r="HM75" i="2"/>
  <c r="HM57" i="2"/>
  <c r="HM56" i="2"/>
  <c r="HM55" i="2"/>
  <c r="HM54" i="2"/>
  <c r="HM53" i="2"/>
  <c r="HM52" i="2"/>
  <c r="HM51" i="2"/>
  <c r="HM50" i="2"/>
  <c r="HM49" i="2"/>
  <c r="HO49" i="2" s="1"/>
  <c r="HS49" i="2" s="1"/>
  <c r="HU49" i="2" s="1"/>
  <c r="HM48" i="2"/>
  <c r="HM47" i="2"/>
  <c r="HM46" i="2"/>
  <c r="HM45" i="2"/>
  <c r="HO45" i="2" s="1"/>
  <c r="HS45" i="2" s="1"/>
  <c r="HU45" i="2" s="1"/>
  <c r="HM44" i="2"/>
  <c r="HO44" i="2" s="1"/>
  <c r="HS44" i="2" s="1"/>
  <c r="HU44" i="2" s="1"/>
  <c r="HM43" i="2"/>
  <c r="HM94" i="2"/>
  <c r="HM66" i="2"/>
  <c r="HO66" i="2" s="1"/>
  <c r="HS66" i="2" s="1"/>
  <c r="HU66" i="2" s="1"/>
  <c r="HM99" i="2"/>
  <c r="HO99" i="2" s="1"/>
  <c r="HS99" i="2" s="1"/>
  <c r="HU99" i="2" s="1"/>
  <c r="HM64" i="2"/>
  <c r="HM40" i="2"/>
  <c r="HO40" i="2" s="1"/>
  <c r="HS40" i="2" s="1"/>
  <c r="HU40" i="2" s="1"/>
  <c r="HM101" i="2"/>
  <c r="HO101" i="2" s="1"/>
  <c r="HS101" i="2" s="1"/>
  <c r="HU101" i="2" s="1"/>
  <c r="HM70" i="2"/>
  <c r="HO70" i="2" s="1"/>
  <c r="HS70" i="2" s="1"/>
  <c r="HU70" i="2" s="1"/>
  <c r="HM67" i="2"/>
  <c r="HM81" i="2"/>
  <c r="HO81" i="2" s="1"/>
  <c r="HS81" i="2" s="1"/>
  <c r="HU81" i="2" s="1"/>
  <c r="HM58" i="2"/>
  <c r="HO58" i="2" s="1"/>
  <c r="HS58" i="2" s="1"/>
  <c r="HU58" i="2" s="1"/>
  <c r="HM102" i="2"/>
  <c r="HO102" i="2" s="1"/>
  <c r="HS102" i="2" s="1"/>
  <c r="HU102" i="2" s="1"/>
  <c r="HM79" i="2"/>
  <c r="HO79" i="2" s="1"/>
  <c r="HS79" i="2" s="1"/>
  <c r="HU79" i="2" s="1"/>
  <c r="HM60" i="2"/>
  <c r="HO60" i="2" s="1"/>
  <c r="HS60" i="2" s="1"/>
  <c r="HU60" i="2" s="1"/>
  <c r="HM35" i="2"/>
  <c r="HO35" i="2" s="1"/>
  <c r="HS35" i="2" s="1"/>
  <c r="HU35" i="2" s="1"/>
  <c r="HM7" i="2"/>
  <c r="HO7" i="2" s="1"/>
  <c r="HS7" i="2" s="1"/>
  <c r="HU7" i="2" s="1"/>
  <c r="GW9" i="2"/>
  <c r="GT9" i="2"/>
  <c r="GV9" i="2" s="1"/>
  <c r="GZ9" i="2" s="1"/>
  <c r="HB9" i="2" s="1"/>
  <c r="M16" i="2"/>
  <c r="O16" i="2" s="1"/>
  <c r="S16" i="2" s="1"/>
  <c r="U16" i="2" s="1"/>
  <c r="EP16" i="2"/>
  <c r="AE23" i="2"/>
  <c r="GA23" i="2"/>
  <c r="BU25" i="2"/>
  <c r="AZ36" i="2"/>
  <c r="BE36" i="2" s="1"/>
  <c r="BG36" i="2" s="1"/>
  <c r="M39" i="2"/>
  <c r="O39" i="2" s="1"/>
  <c r="S39" i="2" s="1"/>
  <c r="U39" i="2" s="1"/>
  <c r="AH41" i="2"/>
  <c r="AF41" i="2"/>
  <c r="CM60" i="2"/>
  <c r="CN60" i="2" s="1"/>
  <c r="CK60" i="2"/>
  <c r="N61" i="2"/>
  <c r="P61" i="2"/>
  <c r="BT76" i="2"/>
  <c r="BQ76" i="2"/>
  <c r="AE80" i="2"/>
  <c r="M11" i="1"/>
  <c r="GB113" i="2"/>
  <c r="GB97" i="2"/>
  <c r="GB115" i="2"/>
  <c r="GB66" i="2"/>
  <c r="GB64" i="2"/>
  <c r="GB62" i="2"/>
  <c r="GB60" i="2"/>
  <c r="GB58" i="2"/>
  <c r="GB99" i="2"/>
  <c r="GB78" i="2"/>
  <c r="GB111" i="2"/>
  <c r="GB104" i="2"/>
  <c r="GB88" i="2"/>
  <c r="GB70" i="2"/>
  <c r="GB108" i="2"/>
  <c r="GB106" i="2"/>
  <c r="GB112" i="2"/>
  <c r="GB96" i="2"/>
  <c r="GB89" i="2"/>
  <c r="GB69" i="2"/>
  <c r="GB61" i="2"/>
  <c r="GB80" i="2"/>
  <c r="GB91" i="2"/>
  <c r="GB74" i="2"/>
  <c r="GC74" i="2" s="1"/>
  <c r="GG74" i="2" s="1"/>
  <c r="GI74" i="2" s="1"/>
  <c r="GB63" i="2"/>
  <c r="GB82" i="2"/>
  <c r="GB68" i="2"/>
  <c r="AE8" i="2"/>
  <c r="AG8" i="2" s="1"/>
  <c r="AL8" i="2" s="1"/>
  <c r="AN8" i="2" s="1"/>
  <c r="M9" i="2"/>
  <c r="O9" i="2" s="1"/>
  <c r="S9" i="2" s="1"/>
  <c r="U9" i="2" s="1"/>
  <c r="P14" i="2"/>
  <c r="GA16" i="2"/>
  <c r="HN17" i="2"/>
  <c r="ER18" i="2"/>
  <c r="ES18" i="2" s="1"/>
  <c r="AF23" i="2"/>
  <c r="GB23" i="2"/>
  <c r="AE24" i="2"/>
  <c r="AG24" i="2" s="1"/>
  <c r="AL24" i="2" s="1"/>
  <c r="AN24" i="2" s="1"/>
  <c r="HM24" i="2"/>
  <c r="HO24" i="2" s="1"/>
  <c r="HS24" i="2" s="1"/>
  <c r="HU24" i="2" s="1"/>
  <c r="GW26" i="2"/>
  <c r="GT26" i="2"/>
  <c r="GV26" i="2" s="1"/>
  <c r="GZ26" i="2" s="1"/>
  <c r="HB26" i="2" s="1"/>
  <c r="FH27" i="2"/>
  <c r="DY28" i="2"/>
  <c r="DZ28" i="2" s="1"/>
  <c r="DW28" i="2"/>
  <c r="DX28" i="2" s="1"/>
  <c r="EC28" i="2" s="1"/>
  <c r="EE28" i="2" s="1"/>
  <c r="GU28" i="2"/>
  <c r="M29" i="2"/>
  <c r="O29" i="2" s="1"/>
  <c r="S29" i="2" s="1"/>
  <c r="U29" i="2" s="1"/>
  <c r="AF31" i="2"/>
  <c r="HN32" i="2"/>
  <c r="P37" i="2"/>
  <c r="M38" i="2"/>
  <c r="O38" i="2" s="1"/>
  <c r="S38" i="2" s="1"/>
  <c r="U38" i="2" s="1"/>
  <c r="CN38" i="2"/>
  <c r="AE41" i="2"/>
  <c r="ER41" i="2"/>
  <c r="EP41" i="2"/>
  <c r="BB43" i="2"/>
  <c r="AF44" i="2"/>
  <c r="GB45" i="2"/>
  <c r="AE47" i="2"/>
  <c r="AG47" i="2" s="1"/>
  <c r="AL47" i="2" s="1"/>
  <c r="AN47" i="2" s="1"/>
  <c r="CM47" i="2"/>
  <c r="CN47" i="2" s="1"/>
  <c r="CK47" i="2"/>
  <c r="CL47" i="2" s="1"/>
  <c r="CQ47" i="2" s="1"/>
  <c r="CS47" i="2" s="1"/>
  <c r="M49" i="2"/>
  <c r="O49" i="2" s="1"/>
  <c r="S49" i="2" s="1"/>
  <c r="U49" i="2" s="1"/>
  <c r="BB53" i="2"/>
  <c r="GB53" i="2"/>
  <c r="FI56" i="2"/>
  <c r="M57" i="2"/>
  <c r="O57" i="2" s="1"/>
  <c r="S57" i="2" s="1"/>
  <c r="U57" i="2" s="1"/>
  <c r="GW57" i="2"/>
  <c r="GT57" i="2"/>
  <c r="CM64" i="2"/>
  <c r="CN64" i="2" s="1"/>
  <c r="CK64" i="2"/>
  <c r="AE69" i="2"/>
  <c r="GT69" i="2"/>
  <c r="GV69" i="2" s="1"/>
  <c r="GZ69" i="2" s="1"/>
  <c r="HB69" i="2" s="1"/>
  <c r="GW69" i="2"/>
  <c r="DG78" i="2"/>
  <c r="DF89" i="2"/>
  <c r="DG89" i="2" s="1"/>
  <c r="DD89" i="2"/>
  <c r="AH106" i="2"/>
  <c r="AE106" i="2"/>
  <c r="AG106" i="2" s="1"/>
  <c r="AL106" i="2" s="1"/>
  <c r="AN106" i="2" s="1"/>
  <c r="FI6" i="2"/>
  <c r="DG7" i="2"/>
  <c r="FK7" i="2"/>
  <c r="FL7" i="2" s="1"/>
  <c r="DW10" i="2"/>
  <c r="DX10" i="2" s="1"/>
  <c r="EC10" i="2" s="1"/>
  <c r="EE10" i="2" s="1"/>
  <c r="CN11" i="2"/>
  <c r="FH12" i="2"/>
  <c r="EP18" i="2"/>
  <c r="GW19" i="2"/>
  <c r="GT19" i="2"/>
  <c r="GV19" i="2" s="1"/>
  <c r="GZ19" i="2" s="1"/>
  <c r="HB19" i="2" s="1"/>
  <c r="HM25" i="2"/>
  <c r="HN26" i="2"/>
  <c r="ER27" i="2"/>
  <c r="ES27" i="2" s="1"/>
  <c r="FK28" i="2"/>
  <c r="FL28" i="2" s="1"/>
  <c r="P30" i="2"/>
  <c r="AF34" i="2"/>
  <c r="AG34" i="2" s="1"/>
  <c r="AL34" i="2" s="1"/>
  <c r="AN34" i="2" s="1"/>
  <c r="DF34" i="2"/>
  <c r="DG34" i="2" s="1"/>
  <c r="GW38" i="2"/>
  <c r="GT38" i="2"/>
  <c r="GV38" i="2" s="1"/>
  <c r="GZ38" i="2" s="1"/>
  <c r="HB38" i="2" s="1"/>
  <c r="CN59" i="2"/>
  <c r="P60" i="2"/>
  <c r="M60" i="2"/>
  <c r="EP60" i="2"/>
  <c r="EQ60" i="2" s="1"/>
  <c r="EV60" i="2" s="1"/>
  <c r="EX60" i="2" s="1"/>
  <c r="DG62" i="2"/>
  <c r="GT63" i="2"/>
  <c r="AX65" i="2"/>
  <c r="AZ65" i="2" s="1"/>
  <c r="BE65" i="2" s="1"/>
  <c r="BG65" i="2" s="1"/>
  <c r="GA65" i="2"/>
  <c r="M71" i="2"/>
  <c r="P76" i="2"/>
  <c r="GB81" i="2"/>
  <c r="GD81" i="2"/>
  <c r="GW88" i="2"/>
  <c r="GT88" i="2"/>
  <c r="GV88" i="2" s="1"/>
  <c r="GZ88" i="2" s="1"/>
  <c r="HB88" i="2" s="1"/>
  <c r="AE92" i="2"/>
  <c r="GU6" i="2"/>
  <c r="GV6" i="2" s="1"/>
  <c r="GZ6" i="2" s="1"/>
  <c r="HB6" i="2" s="1"/>
  <c r="EP11" i="2"/>
  <c r="EQ11" i="2" s="1"/>
  <c r="EV11" i="2" s="1"/>
  <c r="EX11" i="2" s="1"/>
  <c r="HN11" i="2"/>
  <c r="CM12" i="2"/>
  <c r="CN12" i="2" s="1"/>
  <c r="AY15" i="2"/>
  <c r="AZ15" i="2" s="1"/>
  <c r="BE15" i="2" s="1"/>
  <c r="BG15" i="2" s="1"/>
  <c r="DZ17" i="2"/>
  <c r="EP19" i="2"/>
  <c r="EQ19" i="2" s="1"/>
  <c r="EV19" i="2" s="1"/>
  <c r="EX19" i="2" s="1"/>
  <c r="HN19" i="2"/>
  <c r="CM20" i="2"/>
  <c r="CN20" i="2" s="1"/>
  <c r="P24" i="2"/>
  <c r="DZ25" i="2"/>
  <c r="EP27" i="2"/>
  <c r="EQ27" i="2" s="1"/>
  <c r="EV27" i="2" s="1"/>
  <c r="EX27" i="2" s="1"/>
  <c r="CM28" i="2"/>
  <c r="CN28" i="2" s="1"/>
  <c r="BB30" i="2"/>
  <c r="P31" i="2"/>
  <c r="ER31" i="2"/>
  <c r="ES31" i="2" s="1"/>
  <c r="HP31" i="2"/>
  <c r="HN33" i="2"/>
  <c r="HP33" i="2"/>
  <c r="CM45" i="2"/>
  <c r="CN45" i="2" s="1"/>
  <c r="CK45" i="2"/>
  <c r="CL45" i="2" s="1"/>
  <c r="CQ45" i="2" s="1"/>
  <c r="CS45" i="2" s="1"/>
  <c r="DX84" i="2"/>
  <c r="EC84" i="2" s="1"/>
  <c r="EE84" i="2" s="1"/>
  <c r="FH8" i="2"/>
  <c r="FJ8" i="2" s="1"/>
  <c r="FO8" i="2" s="1"/>
  <c r="FQ8" i="2" s="1"/>
  <c r="DD9" i="2"/>
  <c r="AY10" i="2"/>
  <c r="BQ10" i="2"/>
  <c r="BS10" i="2" s="1"/>
  <c r="BX10" i="2" s="1"/>
  <c r="BZ10" i="2" s="1"/>
  <c r="HP11" i="2"/>
  <c r="AF12" i="2"/>
  <c r="GA13" i="2"/>
  <c r="GC13" i="2" s="1"/>
  <c r="GG13" i="2" s="1"/>
  <c r="GI13" i="2" s="1"/>
  <c r="HM13" i="2"/>
  <c r="HO13" i="2" s="1"/>
  <c r="HS13" i="2" s="1"/>
  <c r="HU13" i="2" s="1"/>
  <c r="DF14" i="2"/>
  <c r="DG14" i="2" s="1"/>
  <c r="EP14" i="2"/>
  <c r="EQ14" i="2" s="1"/>
  <c r="EV14" i="2" s="1"/>
  <c r="EX14" i="2" s="1"/>
  <c r="HN14" i="2"/>
  <c r="CM15" i="2"/>
  <c r="CN15" i="2" s="1"/>
  <c r="DC16" i="2"/>
  <c r="DE16" i="2" s="1"/>
  <c r="DJ16" i="2" s="1"/>
  <c r="DL16" i="2" s="1"/>
  <c r="AL4" i="1"/>
  <c r="M16" i="1"/>
  <c r="BT6" i="2"/>
  <c r="BU27" i="2" s="1"/>
  <c r="DC6" i="2"/>
  <c r="DE6" i="2" s="1"/>
  <c r="DJ6" i="2" s="1"/>
  <c r="DL6" i="2" s="1"/>
  <c r="DW6" i="2"/>
  <c r="DX6" i="2" s="1"/>
  <c r="EC6" i="2" s="1"/>
  <c r="EE6" i="2" s="1"/>
  <c r="DW84" i="2"/>
  <c r="DW76" i="2"/>
  <c r="DW68" i="2"/>
  <c r="DW83" i="2"/>
  <c r="DW75" i="2"/>
  <c r="DW78" i="2"/>
  <c r="DW74" i="2"/>
  <c r="DX74" i="2" s="1"/>
  <c r="EC74" i="2" s="1"/>
  <c r="EE74" i="2" s="1"/>
  <c r="DW82" i="2"/>
  <c r="DX82" i="2" s="1"/>
  <c r="EC82" i="2" s="1"/>
  <c r="EE82" i="2" s="1"/>
  <c r="DW70" i="2"/>
  <c r="DW62" i="2"/>
  <c r="DW72" i="2"/>
  <c r="DW64" i="2"/>
  <c r="DW42" i="2"/>
  <c r="DX42" i="2" s="1"/>
  <c r="EC42" i="2" s="1"/>
  <c r="EE42" i="2" s="1"/>
  <c r="DW58" i="2"/>
  <c r="DD7" i="2"/>
  <c r="DE7" i="2" s="1"/>
  <c r="DJ7" i="2" s="1"/>
  <c r="DL7" i="2" s="1"/>
  <c r="HN7" i="2"/>
  <c r="ER8" i="2"/>
  <c r="GW8" i="2"/>
  <c r="GT8" i="2"/>
  <c r="GV8" i="2" s="1"/>
  <c r="GZ8" i="2" s="1"/>
  <c r="HB8" i="2" s="1"/>
  <c r="DC9" i="2"/>
  <c r="FH9" i="2"/>
  <c r="FJ9" i="2" s="1"/>
  <c r="FO9" i="2" s="1"/>
  <c r="FQ9" i="2" s="1"/>
  <c r="DD10" i="2"/>
  <c r="DE10" i="2" s="1"/>
  <c r="DJ10" i="2" s="1"/>
  <c r="DL10" i="2" s="1"/>
  <c r="AY11" i="2"/>
  <c r="FK13" i="2"/>
  <c r="FL13" i="2" s="1"/>
  <c r="HM14" i="2"/>
  <c r="HO14" i="2" s="1"/>
  <c r="HS14" i="2" s="1"/>
  <c r="HU14" i="2" s="1"/>
  <c r="DW15" i="2"/>
  <c r="DX15" i="2" s="1"/>
  <c r="EC15" i="2" s="1"/>
  <c r="EE15" i="2" s="1"/>
  <c r="EP15" i="2"/>
  <c r="EQ15" i="2" s="1"/>
  <c r="EV15" i="2" s="1"/>
  <c r="EX15" i="2" s="1"/>
  <c r="HN15" i="2"/>
  <c r="ER16" i="2"/>
  <c r="ES16" i="2" s="1"/>
  <c r="GW16" i="2"/>
  <c r="GT16" i="2"/>
  <c r="GV16" i="2" s="1"/>
  <c r="GZ16" i="2" s="1"/>
  <c r="HB16" i="2" s="1"/>
  <c r="DC17" i="2"/>
  <c r="DE17" i="2" s="1"/>
  <c r="DJ17" i="2" s="1"/>
  <c r="DL17" i="2" s="1"/>
  <c r="FH17" i="2"/>
  <c r="FJ17" i="2" s="1"/>
  <c r="FO17" i="2" s="1"/>
  <c r="FQ17" i="2" s="1"/>
  <c r="DD18" i="2"/>
  <c r="DE18" i="2" s="1"/>
  <c r="DJ18" i="2" s="1"/>
  <c r="DL18" i="2" s="1"/>
  <c r="AY19" i="2"/>
  <c r="FK21" i="2"/>
  <c r="FL21" i="2" s="1"/>
  <c r="HM22" i="2"/>
  <c r="DW23" i="2"/>
  <c r="DX23" i="2" s="1"/>
  <c r="EC23" i="2" s="1"/>
  <c r="EE23" i="2" s="1"/>
  <c r="EP23" i="2"/>
  <c r="EQ23" i="2" s="1"/>
  <c r="EV23" i="2" s="1"/>
  <c r="EX23" i="2" s="1"/>
  <c r="HN23" i="2"/>
  <c r="ER24" i="2"/>
  <c r="GW24" i="2"/>
  <c r="GT24" i="2"/>
  <c r="GV24" i="2" s="1"/>
  <c r="GZ24" i="2" s="1"/>
  <c r="HB24" i="2" s="1"/>
  <c r="DC25" i="2"/>
  <c r="DE25" i="2" s="1"/>
  <c r="DJ25" i="2" s="1"/>
  <c r="DL25" i="2" s="1"/>
  <c r="FH25" i="2"/>
  <c r="FJ25" i="2" s="1"/>
  <c r="FO25" i="2" s="1"/>
  <c r="FQ25" i="2" s="1"/>
  <c r="DD26" i="2"/>
  <c r="DE26" i="2" s="1"/>
  <c r="DJ26" i="2" s="1"/>
  <c r="DL26" i="2" s="1"/>
  <c r="AY27" i="2"/>
  <c r="FH28" i="2"/>
  <c r="FJ28" i="2" s="1"/>
  <c r="FO28" i="2" s="1"/>
  <c r="FQ28" i="2" s="1"/>
  <c r="GW28" i="2"/>
  <c r="GT28" i="2"/>
  <c r="GA29" i="2"/>
  <c r="GC29" i="2" s="1"/>
  <c r="GG29" i="2" s="1"/>
  <c r="GI29" i="2" s="1"/>
  <c r="HM29" i="2"/>
  <c r="HO29" i="2" s="1"/>
  <c r="HS29" i="2" s="1"/>
  <c r="HU29" i="2" s="1"/>
  <c r="M30" i="2"/>
  <c r="O30" i="2" s="1"/>
  <c r="S30" i="2" s="1"/>
  <c r="U30" i="2" s="1"/>
  <c r="GB34" i="2"/>
  <c r="GD35" i="2"/>
  <c r="DD36" i="2"/>
  <c r="DE36" i="2" s="1"/>
  <c r="DJ36" i="2" s="1"/>
  <c r="DL36" i="2" s="1"/>
  <c r="DF36" i="2"/>
  <c r="DG36" i="2" s="1"/>
  <c r="EP38" i="2"/>
  <c r="EQ38" i="2" s="1"/>
  <c r="EV38" i="2" s="1"/>
  <c r="EX38" i="2" s="1"/>
  <c r="DC39" i="2"/>
  <c r="DX39" i="2"/>
  <c r="EC39" i="2" s="1"/>
  <c r="EE39" i="2" s="1"/>
  <c r="FL39" i="2"/>
  <c r="HM39" i="2"/>
  <c r="P40" i="2"/>
  <c r="CK40" i="2"/>
  <c r="CL40" i="2" s="1"/>
  <c r="CQ40" i="2" s="1"/>
  <c r="CS40" i="2" s="1"/>
  <c r="CM40" i="2"/>
  <c r="CN40" i="2" s="1"/>
  <c r="GA40" i="2"/>
  <c r="GC40" i="2" s="1"/>
  <c r="GG40" i="2" s="1"/>
  <c r="GI40" i="2" s="1"/>
  <c r="AX41" i="2"/>
  <c r="AZ41" i="2" s="1"/>
  <c r="BE41" i="2" s="1"/>
  <c r="BG41" i="2" s="1"/>
  <c r="BQ42" i="2"/>
  <c r="BS42" i="2" s="1"/>
  <c r="BX42" i="2" s="1"/>
  <c r="BZ42" i="2" s="1"/>
  <c r="DG42" i="2"/>
  <c r="FK42" i="2"/>
  <c r="FL42" i="2" s="1"/>
  <c r="FI42" i="2"/>
  <c r="GW43" i="2"/>
  <c r="GT43" i="2"/>
  <c r="CJ44" i="2"/>
  <c r="DG44" i="2"/>
  <c r="AX45" i="2"/>
  <c r="AZ45" i="2" s="1"/>
  <c r="BE45" i="2" s="1"/>
  <c r="BG45" i="2" s="1"/>
  <c r="M46" i="2"/>
  <c r="O46" i="2" s="1"/>
  <c r="S46" i="2" s="1"/>
  <c r="U46" i="2" s="1"/>
  <c r="AF46" i="2"/>
  <c r="ER46" i="2"/>
  <c r="ES46" i="2" s="1"/>
  <c r="EP46" i="2"/>
  <c r="EQ46" i="2" s="1"/>
  <c r="EV46" i="2" s="1"/>
  <c r="EX46" i="2" s="1"/>
  <c r="BA47" i="2"/>
  <c r="DD47" i="2"/>
  <c r="GB47" i="2"/>
  <c r="HN47" i="2"/>
  <c r="CM49" i="2"/>
  <c r="CN49" i="2" s="1"/>
  <c r="CK49" i="2"/>
  <c r="CL49" i="2" s="1"/>
  <c r="CQ49" i="2" s="1"/>
  <c r="CS49" i="2" s="1"/>
  <c r="DG49" i="2"/>
  <c r="FI50" i="2"/>
  <c r="GA50" i="2"/>
  <c r="M51" i="2"/>
  <c r="O51" i="2" s="1"/>
  <c r="S51" i="2" s="1"/>
  <c r="U51" i="2" s="1"/>
  <c r="BQ51" i="2"/>
  <c r="BS51" i="2" s="1"/>
  <c r="BX51" i="2" s="1"/>
  <c r="BZ51" i="2" s="1"/>
  <c r="GW51" i="2"/>
  <c r="GT51" i="2"/>
  <c r="CJ52" i="2"/>
  <c r="DG52" i="2"/>
  <c r="AX53" i="2"/>
  <c r="AZ53" i="2" s="1"/>
  <c r="BE53" i="2" s="1"/>
  <c r="BG53" i="2" s="1"/>
  <c r="M54" i="2"/>
  <c r="O54" i="2" s="1"/>
  <c r="S54" i="2" s="1"/>
  <c r="U54" i="2" s="1"/>
  <c r="AF54" i="2"/>
  <c r="ER54" i="2"/>
  <c r="ES54" i="2" s="1"/>
  <c r="EP54" i="2"/>
  <c r="EQ54" i="2" s="1"/>
  <c r="EV54" i="2" s="1"/>
  <c r="EX54" i="2" s="1"/>
  <c r="BA55" i="2"/>
  <c r="BB55" i="2" s="1"/>
  <c r="DD55" i="2"/>
  <c r="GB55" i="2"/>
  <c r="HN55" i="2"/>
  <c r="CM57" i="2"/>
  <c r="CN57" i="2" s="1"/>
  <c r="CK57" i="2"/>
  <c r="CL57" i="2" s="1"/>
  <c r="CQ57" i="2" s="1"/>
  <c r="CS57" i="2" s="1"/>
  <c r="DG57" i="2"/>
  <c r="BU58" i="2"/>
  <c r="FI59" i="2"/>
  <c r="FJ59" i="2" s="1"/>
  <c r="FO59" i="2" s="1"/>
  <c r="FQ59" i="2" s="1"/>
  <c r="BB60" i="2"/>
  <c r="AE61" i="2"/>
  <c r="AG61" i="2" s="1"/>
  <c r="AL61" i="2" s="1"/>
  <c r="AN61" i="2" s="1"/>
  <c r="GT61" i="2"/>
  <c r="GV61" i="2" s="1"/>
  <c r="GZ61" i="2" s="1"/>
  <c r="HB61" i="2" s="1"/>
  <c r="EP62" i="2"/>
  <c r="EQ62" i="2" s="1"/>
  <c r="EV62" i="2" s="1"/>
  <c r="EX62" i="2" s="1"/>
  <c r="HN62" i="2"/>
  <c r="HO62" i="2" s="1"/>
  <c r="HS62" i="2" s="1"/>
  <c r="HU62" i="2" s="1"/>
  <c r="AH63" i="2"/>
  <c r="AE63" i="2"/>
  <c r="CJ63" i="2"/>
  <c r="CL63" i="2" s="1"/>
  <c r="CQ63" i="2" s="1"/>
  <c r="CS63" i="2" s="1"/>
  <c r="DD63" i="2"/>
  <c r="FH63" i="2"/>
  <c r="FJ63" i="2" s="1"/>
  <c r="FO63" i="2" s="1"/>
  <c r="FQ63" i="2" s="1"/>
  <c r="DG64" i="2"/>
  <c r="FK64" i="2"/>
  <c r="FL64" i="2" s="1"/>
  <c r="FI64" i="2"/>
  <c r="AE65" i="2"/>
  <c r="N67" i="2"/>
  <c r="P67" i="2"/>
  <c r="BA67" i="2"/>
  <c r="BB67" i="2" s="1"/>
  <c r="AY67" i="2"/>
  <c r="DC67" i="2"/>
  <c r="DE67" i="2" s="1"/>
  <c r="DJ67" i="2" s="1"/>
  <c r="DL67" i="2" s="1"/>
  <c r="EO67" i="2"/>
  <c r="EQ67" i="2" s="1"/>
  <c r="EV67" i="2" s="1"/>
  <c r="EX67" i="2" s="1"/>
  <c r="ER67" i="2"/>
  <c r="ES67" i="2" s="1"/>
  <c r="DG68" i="2"/>
  <c r="HM68" i="2"/>
  <c r="HM69" i="2"/>
  <c r="HO69" i="2" s="1"/>
  <c r="HS69" i="2" s="1"/>
  <c r="HU69" i="2" s="1"/>
  <c r="FH70" i="2"/>
  <c r="FJ70" i="2" s="1"/>
  <c r="FO70" i="2" s="1"/>
  <c r="FQ70" i="2" s="1"/>
  <c r="M72" i="2"/>
  <c r="O72" i="2" s="1"/>
  <c r="S72" i="2" s="1"/>
  <c r="U72" i="2" s="1"/>
  <c r="GD72" i="2"/>
  <c r="GA72" i="2"/>
  <c r="HN79" i="2"/>
  <c r="HP79" i="2"/>
  <c r="HN80" i="2"/>
  <c r="AF81" i="2"/>
  <c r="BT81" i="2"/>
  <c r="BU81" i="2" s="1"/>
  <c r="BR81" i="2"/>
  <c r="DG87" i="2"/>
  <c r="BT91" i="2"/>
  <c r="BR91" i="2"/>
  <c r="BB94" i="2"/>
  <c r="BQ96" i="2"/>
  <c r="BA104" i="2"/>
  <c r="BB104" i="2" s="1"/>
  <c r="AX104" i="2"/>
  <c r="BB105" i="2"/>
  <c r="AF107" i="2"/>
  <c r="LF14" i="5"/>
  <c r="LC14" i="5"/>
  <c r="HN28" i="2"/>
  <c r="ER29" i="2"/>
  <c r="ES29" i="2" s="1"/>
  <c r="GW29" i="2"/>
  <c r="GT29" i="2"/>
  <c r="GV29" i="2" s="1"/>
  <c r="GZ29" i="2" s="1"/>
  <c r="HB29" i="2" s="1"/>
  <c r="FH30" i="2"/>
  <c r="DD31" i="2"/>
  <c r="DE31" i="2" s="1"/>
  <c r="DJ31" i="2" s="1"/>
  <c r="DL31" i="2" s="1"/>
  <c r="HN36" i="2"/>
  <c r="ER37" i="2"/>
  <c r="ES37" i="2" s="1"/>
  <c r="GW37" i="2"/>
  <c r="GT37" i="2"/>
  <c r="FH38" i="2"/>
  <c r="FJ38" i="2" s="1"/>
  <c r="FO38" i="2" s="1"/>
  <c r="FQ38" i="2" s="1"/>
  <c r="DD39" i="2"/>
  <c r="GW41" i="2"/>
  <c r="GT41" i="2"/>
  <c r="HN41" i="2"/>
  <c r="DD42" i="2"/>
  <c r="DZ42" i="2"/>
  <c r="ER42" i="2"/>
  <c r="ES42" i="2" s="1"/>
  <c r="EP42" i="2"/>
  <c r="EQ42" i="2" s="1"/>
  <c r="EV42" i="2" s="1"/>
  <c r="EX42" i="2" s="1"/>
  <c r="FH43" i="2"/>
  <c r="FJ43" i="2" s="1"/>
  <c r="FO43" i="2" s="1"/>
  <c r="FQ43" i="2" s="1"/>
  <c r="GD43" i="2"/>
  <c r="GU43" i="2"/>
  <c r="AH45" i="2"/>
  <c r="FH45" i="2"/>
  <c r="FJ45" i="2" s="1"/>
  <c r="FO45" i="2" s="1"/>
  <c r="FQ45" i="2" s="1"/>
  <c r="GD45" i="2"/>
  <c r="GU45" i="2"/>
  <c r="AH47" i="2"/>
  <c r="FH47" i="2"/>
  <c r="FJ47" i="2" s="1"/>
  <c r="FO47" i="2" s="1"/>
  <c r="FQ47" i="2" s="1"/>
  <c r="GD47" i="2"/>
  <c r="GU47" i="2"/>
  <c r="AH49" i="2"/>
  <c r="FH49" i="2"/>
  <c r="FJ49" i="2" s="1"/>
  <c r="FO49" i="2" s="1"/>
  <c r="FQ49" i="2" s="1"/>
  <c r="GD49" i="2"/>
  <c r="GU49" i="2"/>
  <c r="AH51" i="2"/>
  <c r="FH51" i="2"/>
  <c r="FJ51" i="2" s="1"/>
  <c r="FO51" i="2" s="1"/>
  <c r="FQ51" i="2" s="1"/>
  <c r="GD51" i="2"/>
  <c r="GU51" i="2"/>
  <c r="AH53" i="2"/>
  <c r="FH53" i="2"/>
  <c r="GD53" i="2"/>
  <c r="GU53" i="2"/>
  <c r="AH55" i="2"/>
  <c r="FH55" i="2"/>
  <c r="GD55" i="2"/>
  <c r="GU55" i="2"/>
  <c r="AH57" i="2"/>
  <c r="FH57" i="2"/>
  <c r="GD57" i="2"/>
  <c r="GU57" i="2"/>
  <c r="DY59" i="2"/>
  <c r="DZ59" i="2" s="1"/>
  <c r="DW59" i="2"/>
  <c r="DX59" i="2" s="1"/>
  <c r="EC59" i="2" s="1"/>
  <c r="EE59" i="2" s="1"/>
  <c r="HN59" i="2"/>
  <c r="GU61" i="2"/>
  <c r="BR62" i="2"/>
  <c r="BT62" i="2"/>
  <c r="BU62" i="2" s="1"/>
  <c r="AX63" i="2"/>
  <c r="AZ63" i="2" s="1"/>
  <c r="BE63" i="2" s="1"/>
  <c r="BG63" i="2" s="1"/>
  <c r="EQ63" i="2"/>
  <c r="EV63" i="2" s="1"/>
  <c r="EX63" i="2" s="1"/>
  <c r="FH64" i="2"/>
  <c r="HP65" i="2"/>
  <c r="HM65" i="2"/>
  <c r="DF67" i="2"/>
  <c r="DG67" i="2" s="1"/>
  <c r="FI67" i="2"/>
  <c r="CK68" i="2"/>
  <c r="CM68" i="2"/>
  <c r="CN68" i="2" s="1"/>
  <c r="AX71" i="2"/>
  <c r="AZ71" i="2" s="1"/>
  <c r="BE71" i="2" s="1"/>
  <c r="BG71" i="2" s="1"/>
  <c r="BU72" i="2"/>
  <c r="CJ74" i="2"/>
  <c r="AY77" i="2"/>
  <c r="HP78" i="2"/>
  <c r="HM78" i="2"/>
  <c r="BB79" i="2"/>
  <c r="DG79" i="2"/>
  <c r="GW79" i="2"/>
  <c r="GT79" i="2"/>
  <c r="AH80" i="2"/>
  <c r="AF80" i="2"/>
  <c r="CJ80" i="2"/>
  <c r="BA82" i="2"/>
  <c r="BB82" i="2" s="1"/>
  <c r="AY82" i="2"/>
  <c r="AY83" i="2"/>
  <c r="BA83" i="2"/>
  <c r="BB83" i="2" s="1"/>
  <c r="CJ84" i="2"/>
  <c r="AH86" i="2"/>
  <c r="AE86" i="2"/>
  <c r="GB93" i="2"/>
  <c r="CM97" i="2"/>
  <c r="CN97" i="2" s="1"/>
  <c r="CK97" i="2"/>
  <c r="CL97" i="2" s="1"/>
  <c r="CQ97" i="2" s="1"/>
  <c r="CS97" i="2" s="1"/>
  <c r="BQ103" i="2"/>
  <c r="BS103" i="2" s="1"/>
  <c r="BX103" i="2" s="1"/>
  <c r="BZ103" i="2" s="1"/>
  <c r="GB105" i="2"/>
  <c r="GK114" i="5"/>
  <c r="GM114" i="5" s="1"/>
  <c r="GK112" i="5"/>
  <c r="GM112" i="5" s="1"/>
  <c r="GK109" i="5"/>
  <c r="GM109" i="5" s="1"/>
  <c r="GK106" i="5"/>
  <c r="GM106" i="5" s="1"/>
  <c r="GK108" i="5"/>
  <c r="GM108" i="5" s="1"/>
  <c r="GK105" i="5"/>
  <c r="GM105" i="5" s="1"/>
  <c r="GK100" i="5"/>
  <c r="GM100" i="5" s="1"/>
  <c r="GK92" i="5"/>
  <c r="GM92" i="5" s="1"/>
  <c r="GK87" i="5"/>
  <c r="GM87" i="5" s="1"/>
  <c r="GK115" i="5"/>
  <c r="GM115" i="5" s="1"/>
  <c r="GK111" i="5"/>
  <c r="GM111" i="5" s="1"/>
  <c r="GK110" i="5"/>
  <c r="GM110" i="5" s="1"/>
  <c r="GK99" i="5"/>
  <c r="GM99" i="5" s="1"/>
  <c r="GK113" i="5"/>
  <c r="GM113" i="5" s="1"/>
  <c r="GK104" i="5"/>
  <c r="GM104" i="5" s="1"/>
  <c r="GK102" i="5"/>
  <c r="GM102" i="5" s="1"/>
  <c r="GK94" i="5"/>
  <c r="GM94" i="5" s="1"/>
  <c r="GK98" i="5"/>
  <c r="GM98" i="5" s="1"/>
  <c r="GK84" i="5"/>
  <c r="GM84" i="5" s="1"/>
  <c r="GK82" i="5"/>
  <c r="GM82" i="5" s="1"/>
  <c r="GK80" i="5"/>
  <c r="GM80" i="5" s="1"/>
  <c r="GK78" i="5"/>
  <c r="GM78" i="5" s="1"/>
  <c r="GK76" i="5"/>
  <c r="GM76" i="5" s="1"/>
  <c r="GK90" i="5"/>
  <c r="GM90" i="5" s="1"/>
  <c r="GK85" i="5"/>
  <c r="GM85" i="5" s="1"/>
  <c r="GK107" i="5"/>
  <c r="GM107" i="5" s="1"/>
  <c r="GK93" i="5"/>
  <c r="GM93" i="5" s="1"/>
  <c r="GK86" i="5"/>
  <c r="GM86" i="5" s="1"/>
  <c r="GK81" i="5"/>
  <c r="GM81" i="5" s="1"/>
  <c r="GK83" i="5"/>
  <c r="GM83" i="5" s="1"/>
  <c r="GK79" i="5"/>
  <c r="GM79" i="5" s="1"/>
  <c r="GK73" i="5"/>
  <c r="GM73" i="5" s="1"/>
  <c r="GK71" i="5"/>
  <c r="GM71" i="5" s="1"/>
  <c r="GK103" i="5"/>
  <c r="GM103" i="5" s="1"/>
  <c r="GK97" i="5"/>
  <c r="GM97" i="5" s="1"/>
  <c r="GK89" i="5"/>
  <c r="GM89" i="5" s="1"/>
  <c r="GK75" i="5"/>
  <c r="GM75" i="5" s="1"/>
  <c r="GK74" i="5"/>
  <c r="GM74" i="5" s="1"/>
  <c r="GK72" i="5"/>
  <c r="GM72" i="5" s="1"/>
  <c r="GK70" i="5"/>
  <c r="GM70" i="5" s="1"/>
  <c r="GK95" i="5"/>
  <c r="GM95" i="5" s="1"/>
  <c r="GK68" i="5"/>
  <c r="GM68" i="5" s="1"/>
  <c r="GK64" i="5"/>
  <c r="GM64" i="5" s="1"/>
  <c r="GK60" i="5"/>
  <c r="GM60" i="5" s="1"/>
  <c r="GK56" i="5"/>
  <c r="GM56" i="5" s="1"/>
  <c r="GK52" i="5"/>
  <c r="GM52" i="5" s="1"/>
  <c r="GK88" i="5"/>
  <c r="GM88" i="5" s="1"/>
  <c r="GK69" i="5"/>
  <c r="GM69" i="5" s="1"/>
  <c r="GK63" i="5"/>
  <c r="GM63" i="5" s="1"/>
  <c r="GK59" i="5"/>
  <c r="GM59" i="5" s="1"/>
  <c r="GK55" i="5"/>
  <c r="GM55" i="5" s="1"/>
  <c r="GK51" i="5"/>
  <c r="GM51" i="5" s="1"/>
  <c r="GK46" i="5"/>
  <c r="GM46" i="5" s="1"/>
  <c r="GK42" i="5"/>
  <c r="GM42" i="5" s="1"/>
  <c r="GK38" i="5"/>
  <c r="GM38" i="5" s="1"/>
  <c r="GK50" i="5"/>
  <c r="GM50" i="5" s="1"/>
  <c r="GK96" i="5"/>
  <c r="GM96" i="5" s="1"/>
  <c r="GK77" i="5"/>
  <c r="GM77" i="5" s="1"/>
  <c r="GK49" i="5"/>
  <c r="GM49" i="5" s="1"/>
  <c r="GK47" i="5"/>
  <c r="GM47" i="5" s="1"/>
  <c r="GK43" i="5"/>
  <c r="GM43" i="5" s="1"/>
  <c r="GK39" i="5"/>
  <c r="GM39" i="5" s="1"/>
  <c r="GK35" i="5"/>
  <c r="GM35" i="5" s="1"/>
  <c r="GK33" i="5"/>
  <c r="GM33" i="5" s="1"/>
  <c r="GK31" i="5"/>
  <c r="GM31" i="5" s="1"/>
  <c r="GK29" i="5"/>
  <c r="GM29" i="5" s="1"/>
  <c r="GK48" i="5"/>
  <c r="GM48" i="5" s="1"/>
  <c r="GK30" i="5"/>
  <c r="GM30" i="5" s="1"/>
  <c r="GK23" i="5"/>
  <c r="GM23" i="5" s="1"/>
  <c r="GK21" i="5"/>
  <c r="GM21" i="5" s="1"/>
  <c r="GK19" i="5"/>
  <c r="GM19" i="5" s="1"/>
  <c r="GK17" i="5"/>
  <c r="GM17" i="5" s="1"/>
  <c r="GK67" i="5"/>
  <c r="GM67" i="5" s="1"/>
  <c r="GK66" i="5"/>
  <c r="GM66" i="5" s="1"/>
  <c r="GK62" i="5"/>
  <c r="GM62" i="5" s="1"/>
  <c r="GK61" i="5"/>
  <c r="GM61" i="5" s="1"/>
  <c r="GK28" i="5"/>
  <c r="GM28" i="5" s="1"/>
  <c r="GK27" i="5"/>
  <c r="GM27" i="5" s="1"/>
  <c r="GK26" i="5"/>
  <c r="GM26" i="5" s="1"/>
  <c r="GK58" i="5"/>
  <c r="GM58" i="5" s="1"/>
  <c r="GK57" i="5"/>
  <c r="GM57" i="5" s="1"/>
  <c r="GK45" i="5"/>
  <c r="GM45" i="5" s="1"/>
  <c r="GK41" i="5"/>
  <c r="GM41" i="5" s="1"/>
  <c r="GK37" i="5"/>
  <c r="GM37" i="5" s="1"/>
  <c r="GK65" i="5"/>
  <c r="GM65" i="5" s="1"/>
  <c r="GK91" i="5"/>
  <c r="GM91" i="5" s="1"/>
  <c r="GK32" i="5"/>
  <c r="GM32" i="5" s="1"/>
  <c r="GK24" i="5"/>
  <c r="GM24" i="5" s="1"/>
  <c r="GK20" i="5"/>
  <c r="GM20" i="5" s="1"/>
  <c r="GK15" i="5"/>
  <c r="GM15" i="5" s="1"/>
  <c r="GK13" i="5"/>
  <c r="GM13" i="5" s="1"/>
  <c r="GK11" i="5"/>
  <c r="GM11" i="5" s="1"/>
  <c r="GK9" i="5"/>
  <c r="GM9" i="5" s="1"/>
  <c r="GK6" i="5"/>
  <c r="GM6" i="5" s="1"/>
  <c r="GK54" i="5"/>
  <c r="GM54" i="5" s="1"/>
  <c r="GK53" i="5"/>
  <c r="GM53" i="5" s="1"/>
  <c r="GK25" i="5"/>
  <c r="GM25" i="5" s="1"/>
  <c r="GK36" i="5"/>
  <c r="GM36" i="5" s="1"/>
  <c r="GK34" i="5"/>
  <c r="GM34" i="5" s="1"/>
  <c r="GK16" i="5"/>
  <c r="GM16" i="5" s="1"/>
  <c r="GK10" i="5"/>
  <c r="GM10" i="5" s="1"/>
  <c r="GK22" i="5"/>
  <c r="GM22" i="5" s="1"/>
  <c r="GK7" i="5"/>
  <c r="GM7" i="5" s="1"/>
  <c r="GK101" i="5"/>
  <c r="GM101" i="5" s="1"/>
  <c r="GK14" i="5"/>
  <c r="GM14" i="5" s="1"/>
  <c r="GK8" i="5"/>
  <c r="GM8" i="5" s="1"/>
  <c r="GK44" i="5"/>
  <c r="GM44" i="5" s="1"/>
  <c r="GK12" i="5"/>
  <c r="GM12" i="5" s="1"/>
  <c r="GX90" i="5"/>
  <c r="GX91" i="5"/>
  <c r="GX95" i="5"/>
  <c r="GX75" i="5"/>
  <c r="GX98" i="5"/>
  <c r="GX81" i="5"/>
  <c r="GX77" i="5"/>
  <c r="GX100" i="5"/>
  <c r="GX67" i="5"/>
  <c r="GX73" i="5"/>
  <c r="GX62" i="5"/>
  <c r="GX58" i="5"/>
  <c r="GX54" i="5"/>
  <c r="GX66" i="5"/>
  <c r="GX79" i="5"/>
  <c r="GX51" i="5"/>
  <c r="GX32" i="5"/>
  <c r="GX68" i="5"/>
  <c r="GX60" i="5"/>
  <c r="GX45" i="5"/>
  <c r="GX41" i="5"/>
  <c r="GX37" i="5"/>
  <c r="GX30" i="5"/>
  <c r="GZ30" i="5" s="1"/>
  <c r="HD30" i="5" s="1"/>
  <c r="HF30" i="5" s="1"/>
  <c r="GX50" i="5"/>
  <c r="GX83" i="5"/>
  <c r="GX76" i="5"/>
  <c r="GX71" i="5"/>
  <c r="GX56" i="5"/>
  <c r="GX34" i="5"/>
  <c r="GX22" i="5"/>
  <c r="GZ22" i="5" s="1"/>
  <c r="HD22" i="5" s="1"/>
  <c r="HF22" i="5" s="1"/>
  <c r="GX29" i="5"/>
  <c r="GX88" i="5"/>
  <c r="GX20" i="5"/>
  <c r="GX59" i="5"/>
  <c r="GZ59" i="5" s="1"/>
  <c r="HD59" i="5" s="1"/>
  <c r="HF59" i="5" s="1"/>
  <c r="GX14" i="5"/>
  <c r="GZ14" i="5" s="1"/>
  <c r="HD14" i="5" s="1"/>
  <c r="HF14" i="5" s="1"/>
  <c r="GX38" i="5"/>
  <c r="GX25" i="5"/>
  <c r="GX27" i="5"/>
  <c r="GZ27" i="5" s="1"/>
  <c r="HD27" i="5" s="1"/>
  <c r="HF27" i="5" s="1"/>
  <c r="GX52" i="5"/>
  <c r="GX42" i="5"/>
  <c r="GX31" i="5"/>
  <c r="GZ31" i="5" s="1"/>
  <c r="HD31" i="5" s="1"/>
  <c r="HF31" i="5" s="1"/>
  <c r="GX12" i="5"/>
  <c r="GZ12" i="5" s="1"/>
  <c r="HD12" i="5" s="1"/>
  <c r="HF12" i="5" s="1"/>
  <c r="HA6" i="5"/>
  <c r="GX55" i="5"/>
  <c r="GX18" i="5"/>
  <c r="GZ18" i="5" s="1"/>
  <c r="HD18" i="5" s="1"/>
  <c r="HF18" i="5" s="1"/>
  <c r="GX28" i="5"/>
  <c r="GZ28" i="5" s="1"/>
  <c r="HD28" i="5" s="1"/>
  <c r="HF28" i="5" s="1"/>
  <c r="GX10" i="5"/>
  <c r="GZ10" i="5" s="1"/>
  <c r="HD10" i="5" s="1"/>
  <c r="HF10" i="5" s="1"/>
  <c r="GX16" i="5"/>
  <c r="GZ16" i="5" s="1"/>
  <c r="HD16" i="5" s="1"/>
  <c r="HF16" i="5" s="1"/>
  <c r="GX6" i="5"/>
  <c r="GZ6" i="5" s="1"/>
  <c r="HD6" i="5" s="1"/>
  <c r="HF6" i="5" s="1"/>
  <c r="GX8" i="5"/>
  <c r="CS24" i="5"/>
  <c r="U30" i="5"/>
  <c r="Q30" i="5"/>
  <c r="DK36" i="5"/>
  <c r="DL36" i="5" s="1"/>
  <c r="DI36" i="5"/>
  <c r="CP61" i="5"/>
  <c r="CR61" i="5"/>
  <c r="CS61" i="5" s="1"/>
  <c r="CM44" i="2"/>
  <c r="CN44" i="2" s="1"/>
  <c r="CK44" i="2"/>
  <c r="HN44" i="2"/>
  <c r="BU45" i="2"/>
  <c r="CM46" i="2"/>
  <c r="CN46" i="2" s="1"/>
  <c r="CK46" i="2"/>
  <c r="HN46" i="2"/>
  <c r="EQ47" i="2"/>
  <c r="EV47" i="2" s="1"/>
  <c r="EX47" i="2" s="1"/>
  <c r="CM48" i="2"/>
  <c r="CN48" i="2" s="1"/>
  <c r="CK48" i="2"/>
  <c r="HN48" i="2"/>
  <c r="BU49" i="2"/>
  <c r="CM50" i="2"/>
  <c r="CN50" i="2" s="1"/>
  <c r="CK50" i="2"/>
  <c r="CL50" i="2" s="1"/>
  <c r="CQ50" i="2" s="1"/>
  <c r="CS50" i="2" s="1"/>
  <c r="HN50" i="2"/>
  <c r="BU51" i="2"/>
  <c r="CM52" i="2"/>
  <c r="CN52" i="2" s="1"/>
  <c r="CK52" i="2"/>
  <c r="HN52" i="2"/>
  <c r="BU53" i="2"/>
  <c r="CM54" i="2"/>
  <c r="CN54" i="2" s="1"/>
  <c r="CK54" i="2"/>
  <c r="HN54" i="2"/>
  <c r="BU55" i="2"/>
  <c r="CM56" i="2"/>
  <c r="CN56" i="2" s="1"/>
  <c r="CK56" i="2"/>
  <c r="CL56" i="2" s="1"/>
  <c r="CQ56" i="2" s="1"/>
  <c r="CS56" i="2" s="1"/>
  <c r="HN56" i="2"/>
  <c r="BU57" i="2"/>
  <c r="CM58" i="2"/>
  <c r="CN58" i="2" s="1"/>
  <c r="CK58" i="2"/>
  <c r="CL58" i="2" s="1"/>
  <c r="CQ58" i="2" s="1"/>
  <c r="CS58" i="2" s="1"/>
  <c r="GU59" i="2"/>
  <c r="BR60" i="2"/>
  <c r="BT60" i="2"/>
  <c r="BU60" i="2" s="1"/>
  <c r="AX61" i="2"/>
  <c r="FH62" i="2"/>
  <c r="BB64" i="2"/>
  <c r="BR66" i="2"/>
  <c r="BS66" i="2" s="1"/>
  <c r="BX66" i="2" s="1"/>
  <c r="BZ66" i="2" s="1"/>
  <c r="BT66" i="2"/>
  <c r="BU66" i="2" s="1"/>
  <c r="FH66" i="2"/>
  <c r="BR68" i="2"/>
  <c r="BT68" i="2"/>
  <c r="BU68" i="2" s="1"/>
  <c r="HN70" i="2"/>
  <c r="BB71" i="2"/>
  <c r="AE72" i="2"/>
  <c r="CJ72" i="2"/>
  <c r="DG73" i="2"/>
  <c r="N75" i="2"/>
  <c r="P75" i="2"/>
  <c r="BR75" i="2"/>
  <c r="BT75" i="2"/>
  <c r="BU75" i="2" s="1"/>
  <c r="DC75" i="2"/>
  <c r="DD76" i="2"/>
  <c r="DF76" i="2"/>
  <c r="DG76" i="2" s="1"/>
  <c r="BB77" i="2"/>
  <c r="DZ78" i="2"/>
  <c r="P80" i="2"/>
  <c r="M80" i="2"/>
  <c r="O80" i="2" s="1"/>
  <c r="S80" i="2" s="1"/>
  <c r="U80" i="2" s="1"/>
  <c r="BA81" i="2"/>
  <c r="BB81" i="2" s="1"/>
  <c r="AY81" i="2"/>
  <c r="AF82" i="2"/>
  <c r="AH82" i="2"/>
  <c r="CM82" i="2"/>
  <c r="CN82" i="2" s="1"/>
  <c r="CK82" i="2"/>
  <c r="CL82" i="2" s="1"/>
  <c r="CQ82" i="2" s="1"/>
  <c r="CS82" i="2" s="1"/>
  <c r="AY85" i="2"/>
  <c r="BU85" i="2"/>
  <c r="DG85" i="2"/>
  <c r="M87" i="2"/>
  <c r="BA88" i="2"/>
  <c r="BB88" i="2" s="1"/>
  <c r="AY88" i="2"/>
  <c r="CJ88" i="2"/>
  <c r="HP88" i="2"/>
  <c r="HM88" i="2"/>
  <c r="M95" i="2"/>
  <c r="O95" i="2" s="1"/>
  <c r="S95" i="2" s="1"/>
  <c r="U95" i="2" s="1"/>
  <c r="P95" i="2"/>
  <c r="BU95" i="2"/>
  <c r="GB98" i="2"/>
  <c r="AH102" i="2"/>
  <c r="AF102" i="2"/>
  <c r="CM112" i="2"/>
  <c r="CN112" i="2" s="1"/>
  <c r="CK112" i="2"/>
  <c r="KM16" i="5"/>
  <c r="KQ16" i="5" s="1"/>
  <c r="KS16" i="5" s="1"/>
  <c r="EE8" i="5"/>
  <c r="LX9" i="5"/>
  <c r="LU9" i="5"/>
  <c r="EW14" i="5"/>
  <c r="EX14" i="5" s="1"/>
  <c r="EU14" i="5"/>
  <c r="BC23" i="5"/>
  <c r="BF23" i="5"/>
  <c r="BG23" i="5" s="1"/>
  <c r="BY29" i="5"/>
  <c r="BW29" i="5"/>
  <c r="BF34" i="5"/>
  <c r="BG34" i="5" s="1"/>
  <c r="BD34" i="5"/>
  <c r="AX44" i="2"/>
  <c r="AZ44" i="2" s="1"/>
  <c r="BE44" i="2" s="1"/>
  <c r="BG44" i="2" s="1"/>
  <c r="GW44" i="2"/>
  <c r="GT44" i="2"/>
  <c r="ER45" i="2"/>
  <c r="ES45" i="2" s="1"/>
  <c r="EP45" i="2"/>
  <c r="AX46" i="2"/>
  <c r="AZ46" i="2" s="1"/>
  <c r="BE46" i="2" s="1"/>
  <c r="BG46" i="2" s="1"/>
  <c r="GW46" i="2"/>
  <c r="GT46" i="2"/>
  <c r="DZ47" i="2"/>
  <c r="ER47" i="2"/>
  <c r="ES47" i="2" s="1"/>
  <c r="EP47" i="2"/>
  <c r="AX48" i="2"/>
  <c r="GW48" i="2"/>
  <c r="GT48" i="2"/>
  <c r="GV48" i="2" s="1"/>
  <c r="GZ48" i="2" s="1"/>
  <c r="HB48" i="2" s="1"/>
  <c r="DZ49" i="2"/>
  <c r="ER49" i="2"/>
  <c r="ES49" i="2" s="1"/>
  <c r="EP49" i="2"/>
  <c r="EQ49" i="2" s="1"/>
  <c r="EV49" i="2" s="1"/>
  <c r="EX49" i="2" s="1"/>
  <c r="AX50" i="2"/>
  <c r="AZ50" i="2" s="1"/>
  <c r="BE50" i="2" s="1"/>
  <c r="BG50" i="2" s="1"/>
  <c r="GW50" i="2"/>
  <c r="GT50" i="2"/>
  <c r="ER51" i="2"/>
  <c r="ES51" i="2" s="1"/>
  <c r="EP51" i="2"/>
  <c r="EQ51" i="2" s="1"/>
  <c r="EV51" i="2" s="1"/>
  <c r="EX51" i="2" s="1"/>
  <c r="AX52" i="2"/>
  <c r="AZ52" i="2" s="1"/>
  <c r="BE52" i="2" s="1"/>
  <c r="BG52" i="2" s="1"/>
  <c r="GW52" i="2"/>
  <c r="GT52" i="2"/>
  <c r="DZ53" i="2"/>
  <c r="ER53" i="2"/>
  <c r="ES53" i="2" s="1"/>
  <c r="EP53" i="2"/>
  <c r="EQ53" i="2" s="1"/>
  <c r="EV53" i="2" s="1"/>
  <c r="EX53" i="2" s="1"/>
  <c r="AX54" i="2"/>
  <c r="AZ54" i="2" s="1"/>
  <c r="BE54" i="2" s="1"/>
  <c r="BG54" i="2" s="1"/>
  <c r="GW54" i="2"/>
  <c r="GT54" i="2"/>
  <c r="DZ55" i="2"/>
  <c r="ER55" i="2"/>
  <c r="ES55" i="2" s="1"/>
  <c r="EP55" i="2"/>
  <c r="EQ55" i="2" s="1"/>
  <c r="EV55" i="2" s="1"/>
  <c r="EX55" i="2" s="1"/>
  <c r="AX56" i="2"/>
  <c r="GW56" i="2"/>
  <c r="GT56" i="2"/>
  <c r="GV56" i="2" s="1"/>
  <c r="GZ56" i="2" s="1"/>
  <c r="HB56" i="2" s="1"/>
  <c r="DZ57" i="2"/>
  <c r="ER57" i="2"/>
  <c r="ES57" i="2" s="1"/>
  <c r="EP57" i="2"/>
  <c r="EQ57" i="2" s="1"/>
  <c r="EV57" i="2" s="1"/>
  <c r="EX57" i="2" s="1"/>
  <c r="AX58" i="2"/>
  <c r="AZ58" i="2" s="1"/>
  <c r="BE58" i="2" s="1"/>
  <c r="BG58" i="2" s="1"/>
  <c r="BA61" i="2"/>
  <c r="AY61" i="2"/>
  <c r="CN61" i="2"/>
  <c r="P62" i="2"/>
  <c r="M62" i="2"/>
  <c r="ES62" i="2"/>
  <c r="FK62" i="2"/>
  <c r="FL62" i="2" s="1"/>
  <c r="FI62" i="2"/>
  <c r="HP63" i="2"/>
  <c r="HM63" i="2"/>
  <c r="DF65" i="2"/>
  <c r="DG65" i="2" s="1"/>
  <c r="GU65" i="2"/>
  <c r="FK66" i="2"/>
  <c r="FL66" i="2" s="1"/>
  <c r="FI66" i="2"/>
  <c r="EP69" i="2"/>
  <c r="FL70" i="2"/>
  <c r="AH71" i="2"/>
  <c r="AI71" i="2" s="1"/>
  <c r="AE71" i="2"/>
  <c r="AG71" i="2" s="1"/>
  <c r="AL71" i="2" s="1"/>
  <c r="AN71" i="2" s="1"/>
  <c r="AH72" i="2"/>
  <c r="AF72" i="2"/>
  <c r="BQ73" i="2"/>
  <c r="GB73" i="2"/>
  <c r="BQ74" i="2"/>
  <c r="GW78" i="2"/>
  <c r="GT78" i="2"/>
  <c r="CN80" i="2"/>
  <c r="HP80" i="2"/>
  <c r="HM80" i="2"/>
  <c r="HO80" i="2" s="1"/>
  <c r="HS80" i="2" s="1"/>
  <c r="HU80" i="2" s="1"/>
  <c r="CM83" i="2"/>
  <c r="CN83" i="2" s="1"/>
  <c r="CK83" i="2"/>
  <c r="BB85" i="2"/>
  <c r="CM88" i="2"/>
  <c r="CN88" i="2" s="1"/>
  <c r="CK88" i="2"/>
  <c r="BB89" i="2"/>
  <c r="CM89" i="2"/>
  <c r="CN89" i="2" s="1"/>
  <c r="CK89" i="2"/>
  <c r="DC90" i="2"/>
  <c r="GW93" i="2"/>
  <c r="GT93" i="2"/>
  <c r="BA96" i="2"/>
  <c r="AX96" i="2"/>
  <c r="AZ96" i="2" s="1"/>
  <c r="BE96" i="2" s="1"/>
  <c r="BG96" i="2" s="1"/>
  <c r="BT116" i="2"/>
  <c r="BU116" i="2" s="1"/>
  <c r="BR116" i="2"/>
  <c r="KN8" i="5"/>
  <c r="KL8" i="5"/>
  <c r="BY9" i="5"/>
  <c r="BW9" i="5"/>
  <c r="BX9" i="5" s="1"/>
  <c r="CC9" i="5" s="1"/>
  <c r="CE9" i="5" s="1"/>
  <c r="BV14" i="5"/>
  <c r="BY14" i="5"/>
  <c r="CR15" i="5"/>
  <c r="CP15" i="5"/>
  <c r="CQ15" i="5" s="1"/>
  <c r="CV15" i="5" s="1"/>
  <c r="CX15" i="5" s="1"/>
  <c r="AM18" i="5"/>
  <c r="AK18" i="5"/>
  <c r="GK18" i="5"/>
  <c r="GM18" i="5" s="1"/>
  <c r="ED19" i="5"/>
  <c r="EE19" i="5" s="1"/>
  <c r="EB19" i="5"/>
  <c r="EC19" i="5" s="1"/>
  <c r="EH19" i="5" s="1"/>
  <c r="EJ19" i="5" s="1"/>
  <c r="EE20" i="5"/>
  <c r="EW37" i="5"/>
  <c r="EX37" i="5" s="1"/>
  <c r="EU37" i="5"/>
  <c r="EV37" i="5" s="1"/>
  <c r="FA37" i="5" s="1"/>
  <c r="FC37" i="5" s="1"/>
  <c r="GW33" i="2"/>
  <c r="GT33" i="2"/>
  <c r="GV33" i="2" s="1"/>
  <c r="GZ33" i="2" s="1"/>
  <c r="HB33" i="2" s="1"/>
  <c r="FH34" i="2"/>
  <c r="FJ34" i="2" s="1"/>
  <c r="FO34" i="2" s="1"/>
  <c r="FQ34" i="2" s="1"/>
  <c r="DD35" i="2"/>
  <c r="DE35" i="2" s="1"/>
  <c r="DJ35" i="2" s="1"/>
  <c r="DL35" i="2" s="1"/>
  <c r="FH40" i="2"/>
  <c r="FJ40" i="2" s="1"/>
  <c r="FO40" i="2" s="1"/>
  <c r="FQ40" i="2" s="1"/>
  <c r="GD40" i="2"/>
  <c r="GU40" i="2"/>
  <c r="AH43" i="2"/>
  <c r="AI43" i="2" s="1"/>
  <c r="AX43" i="2"/>
  <c r="AZ43" i="2" s="1"/>
  <c r="BE43" i="2" s="1"/>
  <c r="BG43" i="2" s="1"/>
  <c r="AH44" i="2"/>
  <c r="FH44" i="2"/>
  <c r="FJ44" i="2" s="1"/>
  <c r="FO44" i="2" s="1"/>
  <c r="FQ44" i="2" s="1"/>
  <c r="GD44" i="2"/>
  <c r="GU44" i="2"/>
  <c r="AH46" i="2"/>
  <c r="FH46" i="2"/>
  <c r="FJ46" i="2" s="1"/>
  <c r="FO46" i="2" s="1"/>
  <c r="FQ46" i="2" s="1"/>
  <c r="GD46" i="2"/>
  <c r="GU46" i="2"/>
  <c r="AH48" i="2"/>
  <c r="FH48" i="2"/>
  <c r="GD48" i="2"/>
  <c r="GU48" i="2"/>
  <c r="AH50" i="2"/>
  <c r="FH50" i="2"/>
  <c r="FJ50" i="2" s="1"/>
  <c r="FO50" i="2" s="1"/>
  <c r="FQ50" i="2" s="1"/>
  <c r="GD50" i="2"/>
  <c r="GU50" i="2"/>
  <c r="AH52" i="2"/>
  <c r="FH52" i="2"/>
  <c r="GD52" i="2"/>
  <c r="GU52" i="2"/>
  <c r="AH54" i="2"/>
  <c r="FH54" i="2"/>
  <c r="FJ54" i="2" s="1"/>
  <c r="FO54" i="2" s="1"/>
  <c r="FQ54" i="2" s="1"/>
  <c r="GD54" i="2"/>
  <c r="GU54" i="2"/>
  <c r="AH56" i="2"/>
  <c r="FH56" i="2"/>
  <c r="GD56" i="2"/>
  <c r="GU56" i="2"/>
  <c r="AH58" i="2"/>
  <c r="AX59" i="2"/>
  <c r="FH60" i="2"/>
  <c r="FJ60" i="2" s="1"/>
  <c r="FO60" i="2" s="1"/>
  <c r="FQ60" i="2" s="1"/>
  <c r="ER61" i="2"/>
  <c r="ES61" i="2" s="1"/>
  <c r="DY63" i="2"/>
  <c r="DZ63" i="2" s="1"/>
  <c r="DW63" i="2"/>
  <c r="HN63" i="2"/>
  <c r="GT65" i="2"/>
  <c r="GV65" i="2" s="1"/>
  <c r="GZ65" i="2" s="1"/>
  <c r="HB65" i="2" s="1"/>
  <c r="AX67" i="2"/>
  <c r="AZ67" i="2" s="1"/>
  <c r="BE67" i="2" s="1"/>
  <c r="BG67" i="2" s="1"/>
  <c r="CN67" i="2"/>
  <c r="BA68" i="2"/>
  <c r="AX68" i="2"/>
  <c r="P69" i="2"/>
  <c r="BR69" i="2"/>
  <c r="BT69" i="2"/>
  <c r="BU69" i="2" s="1"/>
  <c r="GT70" i="2"/>
  <c r="GV70" i="2" s="1"/>
  <c r="GZ70" i="2" s="1"/>
  <c r="HB70" i="2" s="1"/>
  <c r="GW70" i="2"/>
  <c r="GD71" i="2"/>
  <c r="DG72" i="2"/>
  <c r="BT73" i="2"/>
  <c r="BU73" i="2" s="1"/>
  <c r="BR73" i="2"/>
  <c r="BT74" i="2"/>
  <c r="BU74" i="2" s="1"/>
  <c r="BR74" i="2"/>
  <c r="AY75" i="2"/>
  <c r="BA75" i="2"/>
  <c r="BB75" i="2" s="1"/>
  <c r="GB75" i="2"/>
  <c r="CK76" i="2"/>
  <c r="CM76" i="2"/>
  <c r="CN76" i="2" s="1"/>
  <c r="GB76" i="2"/>
  <c r="CN77" i="2"/>
  <c r="GW77" i="2"/>
  <c r="DV78" i="2"/>
  <c r="DX78" i="2" s="1"/>
  <c r="EC78" i="2" s="1"/>
  <c r="EE78" i="2" s="1"/>
  <c r="GD79" i="2"/>
  <c r="GA79" i="2"/>
  <c r="GC79" i="2" s="1"/>
  <c r="GG79" i="2" s="1"/>
  <c r="GI79" i="2" s="1"/>
  <c r="AE81" i="2"/>
  <c r="P82" i="2"/>
  <c r="M82" i="2"/>
  <c r="O82" i="2" s="1"/>
  <c r="S82" i="2" s="1"/>
  <c r="U82" i="2" s="1"/>
  <c r="DZ82" i="2"/>
  <c r="GW85" i="2"/>
  <c r="GT85" i="2"/>
  <c r="GV85" i="2" s="1"/>
  <c r="GZ85" i="2" s="1"/>
  <c r="HB85" i="2" s="1"/>
  <c r="P86" i="2"/>
  <c r="BU90" i="2"/>
  <c r="AF93" i="2"/>
  <c r="CN98" i="2"/>
  <c r="GA99" i="2"/>
  <c r="GC99" i="2" s="1"/>
  <c r="GG99" i="2" s="1"/>
  <c r="GI99" i="2" s="1"/>
  <c r="HM100" i="2"/>
  <c r="GW101" i="2"/>
  <c r="GT101" i="2"/>
  <c r="GV101" i="2" s="1"/>
  <c r="GZ101" i="2" s="1"/>
  <c r="HB101" i="2" s="1"/>
  <c r="CM105" i="2"/>
  <c r="CN105" i="2" s="1"/>
  <c r="CK105" i="2"/>
  <c r="JF21" i="5"/>
  <c r="JH21" i="5" s="1"/>
  <c r="JF6" i="5"/>
  <c r="JH6" i="5" s="1"/>
  <c r="JF20" i="5"/>
  <c r="JH20" i="5" s="1"/>
  <c r="JF16" i="5"/>
  <c r="JH16" i="5" s="1"/>
  <c r="JF15" i="5"/>
  <c r="JH15" i="5" s="1"/>
  <c r="JF13" i="5"/>
  <c r="JH13" i="5" s="1"/>
  <c r="JF11" i="5"/>
  <c r="JH11" i="5" s="1"/>
  <c r="JF22" i="5"/>
  <c r="JH22" i="5" s="1"/>
  <c r="JF17" i="5"/>
  <c r="JH17" i="5" s="1"/>
  <c r="JF18" i="5"/>
  <c r="JH18" i="5" s="1"/>
  <c r="JF7" i="5"/>
  <c r="JH7" i="5" s="1"/>
  <c r="JF10" i="5"/>
  <c r="JH10" i="5" s="1"/>
  <c r="JF8" i="5"/>
  <c r="JH8" i="5" s="1"/>
  <c r="JF19" i="5"/>
  <c r="JH19" i="5" s="1"/>
  <c r="JF12" i="5"/>
  <c r="JH12" i="5" s="1"/>
  <c r="JF9" i="5"/>
  <c r="JH9" i="5" s="1"/>
  <c r="BD7" i="5"/>
  <c r="BE7" i="5" s="1"/>
  <c r="BJ7" i="5" s="1"/>
  <c r="BL7" i="5" s="1"/>
  <c r="BF7" i="5"/>
  <c r="BG7" i="5" s="1"/>
  <c r="JC8" i="5"/>
  <c r="JG8" i="5" s="1"/>
  <c r="JI8" i="5" s="1"/>
  <c r="FP9" i="5"/>
  <c r="FM9" i="5"/>
  <c r="FO9" i="5" s="1"/>
  <c r="FT9" i="5" s="1"/>
  <c r="FV9" i="5" s="1"/>
  <c r="DK25" i="5"/>
  <c r="DL25" i="5" s="1"/>
  <c r="DI25" i="5"/>
  <c r="P72" i="2"/>
  <c r="DZ72" i="2"/>
  <c r="AX73" i="2"/>
  <c r="P74" i="2"/>
  <c r="M74" i="2"/>
  <c r="O74" i="2" s="1"/>
  <c r="S74" i="2" s="1"/>
  <c r="U74" i="2" s="1"/>
  <c r="CM74" i="2"/>
  <c r="CN74" i="2" s="1"/>
  <c r="CK74" i="2"/>
  <c r="BB76" i="2"/>
  <c r="DC81" i="2"/>
  <c r="BQ82" i="2"/>
  <c r="AI83" i="2"/>
  <c r="BU84" i="2"/>
  <c r="GB84" i="2"/>
  <c r="BQ87" i="2"/>
  <c r="BS87" i="2" s="1"/>
  <c r="BX87" i="2" s="1"/>
  <c r="BZ87" i="2" s="1"/>
  <c r="AI89" i="2"/>
  <c r="P91" i="2"/>
  <c r="M91" i="2"/>
  <c r="HN91" i="2"/>
  <c r="P93" i="2"/>
  <c r="M93" i="2"/>
  <c r="O93" i="2" s="1"/>
  <c r="S93" i="2" s="1"/>
  <c r="U93" i="2" s="1"/>
  <c r="BU94" i="2"/>
  <c r="GU96" i="2"/>
  <c r="GD105" i="2"/>
  <c r="GA105" i="2"/>
  <c r="GC105" i="2" s="1"/>
  <c r="GG105" i="2" s="1"/>
  <c r="GI105" i="2" s="1"/>
  <c r="AI107" i="2"/>
  <c r="CK109" i="2"/>
  <c r="CM109" i="2"/>
  <c r="CN109" i="2" s="1"/>
  <c r="CK113" i="2"/>
  <c r="CM113" i="2"/>
  <c r="CN113" i="2" s="1"/>
  <c r="P114" i="2"/>
  <c r="M114" i="2"/>
  <c r="BU115" i="2"/>
  <c r="EG84" i="5"/>
  <c r="EI84" i="5" s="1"/>
  <c r="EG81" i="5"/>
  <c r="EI81" i="5" s="1"/>
  <c r="EG76" i="5"/>
  <c r="EI76" i="5" s="1"/>
  <c r="EG74" i="5"/>
  <c r="EI74" i="5" s="1"/>
  <c r="EG72" i="5"/>
  <c r="EI72" i="5" s="1"/>
  <c r="EG83" i="5"/>
  <c r="EI83" i="5" s="1"/>
  <c r="EG82" i="5"/>
  <c r="EI82" i="5" s="1"/>
  <c r="EG79" i="5"/>
  <c r="EI79" i="5" s="1"/>
  <c r="EG78" i="5"/>
  <c r="EI78" i="5" s="1"/>
  <c r="EG75" i="5"/>
  <c r="EI75" i="5" s="1"/>
  <c r="EG68" i="5"/>
  <c r="EI68" i="5" s="1"/>
  <c r="EG64" i="5"/>
  <c r="EI64" i="5" s="1"/>
  <c r="EG60" i="5"/>
  <c r="EI60" i="5" s="1"/>
  <c r="EG56" i="5"/>
  <c r="EI56" i="5" s="1"/>
  <c r="EG52" i="5"/>
  <c r="EI52" i="5" s="1"/>
  <c r="EG62" i="5"/>
  <c r="EI62" i="5" s="1"/>
  <c r="EG58" i="5"/>
  <c r="EI58" i="5" s="1"/>
  <c r="EG54" i="5"/>
  <c r="EI54" i="5" s="1"/>
  <c r="EG70" i="5"/>
  <c r="EI70" i="5" s="1"/>
  <c r="EG66" i="5"/>
  <c r="EI66" i="5" s="1"/>
  <c r="EG63" i="5"/>
  <c r="EI63" i="5" s="1"/>
  <c r="EG59" i="5"/>
  <c r="EI59" i="5" s="1"/>
  <c r="EG55" i="5"/>
  <c r="EI55" i="5" s="1"/>
  <c r="EG51" i="5"/>
  <c r="EI51" i="5" s="1"/>
  <c r="EG46" i="5"/>
  <c r="EI46" i="5" s="1"/>
  <c r="EG42" i="5"/>
  <c r="EI42" i="5" s="1"/>
  <c r="EG38" i="5"/>
  <c r="EI38" i="5" s="1"/>
  <c r="EG80" i="5"/>
  <c r="EI80" i="5" s="1"/>
  <c r="EG50" i="5"/>
  <c r="EI50" i="5" s="1"/>
  <c r="EG47" i="5"/>
  <c r="EI47" i="5" s="1"/>
  <c r="EG43" i="5"/>
  <c r="EI43" i="5" s="1"/>
  <c r="EG39" i="5"/>
  <c r="EI39" i="5" s="1"/>
  <c r="EG35" i="5"/>
  <c r="EI35" i="5" s="1"/>
  <c r="EG33" i="5"/>
  <c r="EI33" i="5" s="1"/>
  <c r="EG31" i="5"/>
  <c r="EI31" i="5" s="1"/>
  <c r="EG29" i="5"/>
  <c r="EI29" i="5" s="1"/>
  <c r="EG73" i="5"/>
  <c r="EI73" i="5" s="1"/>
  <c r="EG53" i="5"/>
  <c r="EI53" i="5" s="1"/>
  <c r="EG23" i="5"/>
  <c r="EI23" i="5" s="1"/>
  <c r="EG21" i="5"/>
  <c r="EI21" i="5" s="1"/>
  <c r="EG19" i="5"/>
  <c r="EI19" i="5" s="1"/>
  <c r="EG17" i="5"/>
  <c r="EI17" i="5" s="1"/>
  <c r="EG45" i="5"/>
  <c r="EI45" i="5" s="1"/>
  <c r="EG41" i="5"/>
  <c r="EI41" i="5" s="1"/>
  <c r="EG37" i="5"/>
  <c r="EI37" i="5" s="1"/>
  <c r="EG34" i="5"/>
  <c r="EI34" i="5" s="1"/>
  <c r="EG69" i="5"/>
  <c r="EI69" i="5" s="1"/>
  <c r="EG27" i="5"/>
  <c r="EI27" i="5" s="1"/>
  <c r="EG26" i="5"/>
  <c r="EI26" i="5" s="1"/>
  <c r="EG44" i="5"/>
  <c r="EI44" i="5" s="1"/>
  <c r="EG40" i="5"/>
  <c r="EI40" i="5" s="1"/>
  <c r="EG36" i="5"/>
  <c r="EI36" i="5" s="1"/>
  <c r="EG77" i="5"/>
  <c r="EI77" i="5" s="1"/>
  <c r="EG71" i="5"/>
  <c r="EI71" i="5" s="1"/>
  <c r="EG67" i="5"/>
  <c r="EI67" i="5" s="1"/>
  <c r="EG65" i="5"/>
  <c r="EI65" i="5" s="1"/>
  <c r="EG61" i="5"/>
  <c r="EI61" i="5" s="1"/>
  <c r="EG15" i="5"/>
  <c r="EI15" i="5" s="1"/>
  <c r="EG13" i="5"/>
  <c r="EI13" i="5" s="1"/>
  <c r="EG11" i="5"/>
  <c r="EI11" i="5" s="1"/>
  <c r="EG9" i="5"/>
  <c r="EI9" i="5" s="1"/>
  <c r="EG6" i="5"/>
  <c r="EI6" i="5" s="1"/>
  <c r="EG49" i="5"/>
  <c r="EI49" i="5" s="1"/>
  <c r="EG48" i="5"/>
  <c r="EI48" i="5" s="1"/>
  <c r="EG28" i="5"/>
  <c r="EI28" i="5" s="1"/>
  <c r="EG25" i="5"/>
  <c r="EI25" i="5" s="1"/>
  <c r="EG32" i="5"/>
  <c r="EI32" i="5" s="1"/>
  <c r="EG20" i="5"/>
  <c r="EI20" i="5" s="1"/>
  <c r="EG7" i="5"/>
  <c r="EI7" i="5" s="1"/>
  <c r="EG30" i="5"/>
  <c r="EI30" i="5" s="1"/>
  <c r="EG12" i="5"/>
  <c r="EI12" i="5" s="1"/>
  <c r="EG57" i="5"/>
  <c r="EI57" i="5" s="1"/>
  <c r="EG24" i="5"/>
  <c r="EI24" i="5" s="1"/>
  <c r="EG22" i="5"/>
  <c r="EI22" i="5" s="1"/>
  <c r="EG18" i="5"/>
  <c r="EI18" i="5" s="1"/>
  <c r="EG16" i="5"/>
  <c r="EI16" i="5" s="1"/>
  <c r="EG14" i="5"/>
  <c r="EI14" i="5" s="1"/>
  <c r="EG8" i="5"/>
  <c r="EI8" i="5" s="1"/>
  <c r="EG10" i="5"/>
  <c r="EI10" i="5" s="1"/>
  <c r="DL75" i="5"/>
  <c r="DL76" i="5"/>
  <c r="DL65" i="5"/>
  <c r="DL60" i="5"/>
  <c r="DL55" i="5"/>
  <c r="DL29" i="5"/>
  <c r="DL39" i="5"/>
  <c r="DL43" i="5"/>
  <c r="DL38" i="5"/>
  <c r="DL7" i="5"/>
  <c r="AL8" i="5"/>
  <c r="AQ8" i="5" s="1"/>
  <c r="AS8" i="5" s="1"/>
  <c r="BY8" i="5"/>
  <c r="BV8" i="5"/>
  <c r="KM8" i="5"/>
  <c r="KQ8" i="5" s="1"/>
  <c r="KS8" i="5" s="1"/>
  <c r="GI9" i="5"/>
  <c r="GF9" i="5"/>
  <c r="GH9" i="5" s="1"/>
  <c r="GL9" i="5" s="1"/>
  <c r="GN9" i="5" s="1"/>
  <c r="LV11" i="5"/>
  <c r="HA16" i="5"/>
  <c r="AM17" i="5"/>
  <c r="AK17" i="5"/>
  <c r="HS20" i="5"/>
  <c r="HP20" i="5"/>
  <c r="FO22" i="5"/>
  <c r="FT22" i="5" s="1"/>
  <c r="FV22" i="5" s="1"/>
  <c r="EV25" i="5"/>
  <c r="FA25" i="5" s="1"/>
  <c r="FC25" i="5" s="1"/>
  <c r="CQ30" i="5"/>
  <c r="CV30" i="5" s="1"/>
  <c r="CX30" i="5" s="1"/>
  <c r="GF30" i="5"/>
  <c r="GI30" i="5"/>
  <c r="FT31" i="5"/>
  <c r="FV31" i="5" s="1"/>
  <c r="HR51" i="5"/>
  <c r="HV51" i="5" s="1"/>
  <c r="HX51" i="5" s="1"/>
  <c r="AM60" i="5"/>
  <c r="AK60" i="5"/>
  <c r="GU80" i="2"/>
  <c r="GV80" i="2" s="1"/>
  <c r="GZ80" i="2" s="1"/>
  <c r="HB80" i="2" s="1"/>
  <c r="GW80" i="2"/>
  <c r="AH81" i="2"/>
  <c r="AI81" i="2" s="1"/>
  <c r="DZ81" i="2"/>
  <c r="DF82" i="2"/>
  <c r="DG82" i="2" s="1"/>
  <c r="DC82" i="2"/>
  <c r="DE82" i="2" s="1"/>
  <c r="DJ82" i="2" s="1"/>
  <c r="DL82" i="2" s="1"/>
  <c r="M85" i="2"/>
  <c r="O85" i="2" s="1"/>
  <c r="S85" i="2" s="1"/>
  <c r="U85" i="2" s="1"/>
  <c r="GB85" i="2"/>
  <c r="BU87" i="2"/>
  <c r="HN88" i="2"/>
  <c r="AF90" i="2"/>
  <c r="BB91" i="2"/>
  <c r="AH92" i="2"/>
  <c r="CJ94" i="2"/>
  <c r="BT96" i="2"/>
  <c r="BU96" i="2" s="1"/>
  <c r="BR96" i="2"/>
  <c r="M97" i="2"/>
  <c r="O97" i="2" s="1"/>
  <c r="S97" i="2" s="1"/>
  <c r="U97" i="2" s="1"/>
  <c r="P97" i="2"/>
  <c r="P102" i="2"/>
  <c r="M102" i="2"/>
  <c r="BU102" i="2"/>
  <c r="BT103" i="2"/>
  <c r="BU103" i="2" s="1"/>
  <c r="HN103" i="2"/>
  <c r="AH104" i="2"/>
  <c r="AI104" i="2" s="1"/>
  <c r="AE104" i="2"/>
  <c r="GD109" i="2"/>
  <c r="CU112" i="5"/>
  <c r="CW112" i="5" s="1"/>
  <c r="CU118" i="5"/>
  <c r="CW118" i="5" s="1"/>
  <c r="CU114" i="5"/>
  <c r="CW114" i="5" s="1"/>
  <c r="CU110" i="5"/>
  <c r="CW110" i="5" s="1"/>
  <c r="CU115" i="5"/>
  <c r="CW115" i="5" s="1"/>
  <c r="CU108" i="5"/>
  <c r="CW108" i="5" s="1"/>
  <c r="CU109" i="5"/>
  <c r="CW109" i="5" s="1"/>
  <c r="CU106" i="5"/>
  <c r="CW106" i="5" s="1"/>
  <c r="CU104" i="5"/>
  <c r="CW104" i="5" s="1"/>
  <c r="CU102" i="5"/>
  <c r="CW102" i="5" s="1"/>
  <c r="CU94" i="5"/>
  <c r="CW94" i="5" s="1"/>
  <c r="CU117" i="5"/>
  <c r="CW117" i="5" s="1"/>
  <c r="CU113" i="5"/>
  <c r="CW113" i="5" s="1"/>
  <c r="CU101" i="5"/>
  <c r="CW101" i="5" s="1"/>
  <c r="CU111" i="5"/>
  <c r="CW111" i="5" s="1"/>
  <c r="CU96" i="5"/>
  <c r="CW96" i="5" s="1"/>
  <c r="CU86" i="5"/>
  <c r="CW86" i="5" s="1"/>
  <c r="CU98" i="5"/>
  <c r="CW98" i="5" s="1"/>
  <c r="CU90" i="5"/>
  <c r="CW90" i="5" s="1"/>
  <c r="CU84" i="5"/>
  <c r="CW84" i="5" s="1"/>
  <c r="CU82" i="5"/>
  <c r="CW82" i="5" s="1"/>
  <c r="CU80" i="5"/>
  <c r="CW80" i="5" s="1"/>
  <c r="CU78" i="5"/>
  <c r="CW78" i="5" s="1"/>
  <c r="CU76" i="5"/>
  <c r="CW76" i="5" s="1"/>
  <c r="CU105" i="5"/>
  <c r="CW105" i="5" s="1"/>
  <c r="CU97" i="5"/>
  <c r="CW97" i="5" s="1"/>
  <c r="CU88" i="5"/>
  <c r="CW88" i="5" s="1"/>
  <c r="CU107" i="5"/>
  <c r="CW107" i="5" s="1"/>
  <c r="CU116" i="5"/>
  <c r="CW116" i="5" s="1"/>
  <c r="CU92" i="5"/>
  <c r="CW92" i="5" s="1"/>
  <c r="CU87" i="5"/>
  <c r="CW87" i="5" s="1"/>
  <c r="CU75" i="5"/>
  <c r="CW75" i="5" s="1"/>
  <c r="CU81" i="5"/>
  <c r="CW81" i="5" s="1"/>
  <c r="CU73" i="5"/>
  <c r="CW73" i="5" s="1"/>
  <c r="CU71" i="5"/>
  <c r="CW71" i="5" s="1"/>
  <c r="CU93" i="5"/>
  <c r="CW93" i="5" s="1"/>
  <c r="CU77" i="5"/>
  <c r="CW77" i="5" s="1"/>
  <c r="CU74" i="5"/>
  <c r="CW74" i="5" s="1"/>
  <c r="CU72" i="5"/>
  <c r="CW72" i="5" s="1"/>
  <c r="CU100" i="5"/>
  <c r="CW100" i="5" s="1"/>
  <c r="CU85" i="5"/>
  <c r="CW85" i="5" s="1"/>
  <c r="CU67" i="5"/>
  <c r="CW67" i="5" s="1"/>
  <c r="CU63" i="5"/>
  <c r="CW63" i="5" s="1"/>
  <c r="CU59" i="5"/>
  <c r="CW59" i="5" s="1"/>
  <c r="CU55" i="5"/>
  <c r="CW55" i="5" s="1"/>
  <c r="CU51" i="5"/>
  <c r="CW51" i="5" s="1"/>
  <c r="CU91" i="5"/>
  <c r="CW91" i="5" s="1"/>
  <c r="CU62" i="5"/>
  <c r="CW62" i="5" s="1"/>
  <c r="CU58" i="5"/>
  <c r="CW58" i="5" s="1"/>
  <c r="CU54" i="5"/>
  <c r="CW54" i="5" s="1"/>
  <c r="CU45" i="5"/>
  <c r="CW45" i="5" s="1"/>
  <c r="CU41" i="5"/>
  <c r="CW41" i="5" s="1"/>
  <c r="CU37" i="5"/>
  <c r="CW37" i="5" s="1"/>
  <c r="CU99" i="5"/>
  <c r="CW99" i="5" s="1"/>
  <c r="CU65" i="5"/>
  <c r="CW65" i="5" s="1"/>
  <c r="CU50" i="5"/>
  <c r="CW50" i="5" s="1"/>
  <c r="CU69" i="5"/>
  <c r="CW69" i="5" s="1"/>
  <c r="CU61" i="5"/>
  <c r="CW61" i="5" s="1"/>
  <c r="CU57" i="5"/>
  <c r="CW57" i="5" s="1"/>
  <c r="CU53" i="5"/>
  <c r="CW53" i="5" s="1"/>
  <c r="CU49" i="5"/>
  <c r="CW49" i="5" s="1"/>
  <c r="CU46" i="5"/>
  <c r="CW46" i="5" s="1"/>
  <c r="CU42" i="5"/>
  <c r="CW42" i="5" s="1"/>
  <c r="CU38" i="5"/>
  <c r="CW38" i="5" s="1"/>
  <c r="CU44" i="5"/>
  <c r="CW44" i="5" s="1"/>
  <c r="CU40" i="5"/>
  <c r="CW40" i="5" s="1"/>
  <c r="CU36" i="5"/>
  <c r="CW36" i="5" s="1"/>
  <c r="CU30" i="5"/>
  <c r="CW30" i="5" s="1"/>
  <c r="CU27" i="5"/>
  <c r="CW27" i="5" s="1"/>
  <c r="CU26" i="5"/>
  <c r="CW26" i="5" s="1"/>
  <c r="CU79" i="5"/>
  <c r="CW79" i="5" s="1"/>
  <c r="CU52" i="5"/>
  <c r="CW52" i="5" s="1"/>
  <c r="CU33" i="5"/>
  <c r="CW33" i="5" s="1"/>
  <c r="CU103" i="5"/>
  <c r="CW103" i="5" s="1"/>
  <c r="CU70" i="5"/>
  <c r="CW70" i="5" s="1"/>
  <c r="CU68" i="5"/>
  <c r="CW68" i="5" s="1"/>
  <c r="CU48" i="5"/>
  <c r="CW48" i="5" s="1"/>
  <c r="CU28" i="5"/>
  <c r="CW28" i="5" s="1"/>
  <c r="CU25" i="5"/>
  <c r="CW25" i="5" s="1"/>
  <c r="CU22" i="5"/>
  <c r="CW22" i="5" s="1"/>
  <c r="CU20" i="5"/>
  <c r="CW20" i="5" s="1"/>
  <c r="CU18" i="5"/>
  <c r="CW18" i="5" s="1"/>
  <c r="CU64" i="5"/>
  <c r="CW64" i="5" s="1"/>
  <c r="CU56" i="5"/>
  <c r="CW56" i="5" s="1"/>
  <c r="CU35" i="5"/>
  <c r="CW35" i="5" s="1"/>
  <c r="CU66" i="5"/>
  <c r="CW66" i="5" s="1"/>
  <c r="CU60" i="5"/>
  <c r="CW60" i="5" s="1"/>
  <c r="CU89" i="5"/>
  <c r="CW89" i="5" s="1"/>
  <c r="CU23" i="5"/>
  <c r="CW23" i="5" s="1"/>
  <c r="CU19" i="5"/>
  <c r="CW19" i="5" s="1"/>
  <c r="CU95" i="5"/>
  <c r="CW95" i="5" s="1"/>
  <c r="CU83" i="5"/>
  <c r="CW83" i="5" s="1"/>
  <c r="CU32" i="5"/>
  <c r="CW32" i="5" s="1"/>
  <c r="CU29" i="5"/>
  <c r="CW29" i="5" s="1"/>
  <c r="CU16" i="5"/>
  <c r="CW16" i="5" s="1"/>
  <c r="CU14" i="5"/>
  <c r="CW14" i="5" s="1"/>
  <c r="CU12" i="5"/>
  <c r="CW12" i="5" s="1"/>
  <c r="CU10" i="5"/>
  <c r="CW10" i="5" s="1"/>
  <c r="CU31" i="5"/>
  <c r="CW31" i="5" s="1"/>
  <c r="CU11" i="5"/>
  <c r="CW11" i="5" s="1"/>
  <c r="CU17" i="5"/>
  <c r="CW17" i="5" s="1"/>
  <c r="CU15" i="5"/>
  <c r="CW15" i="5" s="1"/>
  <c r="CU39" i="5"/>
  <c r="CW39" i="5" s="1"/>
  <c r="CU6" i="5"/>
  <c r="CW6" i="5" s="1"/>
  <c r="CU21" i="5"/>
  <c r="CW21" i="5" s="1"/>
  <c r="KL27" i="5"/>
  <c r="KL25" i="5"/>
  <c r="KL26" i="5"/>
  <c r="KL22" i="5"/>
  <c r="KL14" i="5"/>
  <c r="KL18" i="5"/>
  <c r="KL10" i="5"/>
  <c r="LU24" i="5"/>
  <c r="LU14" i="5"/>
  <c r="LU12" i="5"/>
  <c r="LU10" i="5"/>
  <c r="LU11" i="5"/>
  <c r="LW11" i="5" s="1"/>
  <c r="MA11" i="5" s="1"/>
  <c r="MC11" i="5" s="1"/>
  <c r="LU23" i="5"/>
  <c r="LX6" i="5"/>
  <c r="LU25" i="5"/>
  <c r="LU8" i="5"/>
  <c r="LU17" i="5"/>
  <c r="LW17" i="5" s="1"/>
  <c r="MA17" i="5" s="1"/>
  <c r="MC17" i="5" s="1"/>
  <c r="LU13" i="5"/>
  <c r="LW13" i="5" s="1"/>
  <c r="MA13" i="5" s="1"/>
  <c r="MC13" i="5" s="1"/>
  <c r="JB11" i="5"/>
  <c r="BY13" i="5"/>
  <c r="BW13" i="5"/>
  <c r="BX13" i="5" s="1"/>
  <c r="CC13" i="5" s="1"/>
  <c r="CE13" i="5" s="1"/>
  <c r="KN14" i="5"/>
  <c r="KK14" i="5"/>
  <c r="BF22" i="5"/>
  <c r="BG22" i="5" s="1"/>
  <c r="BD22" i="5"/>
  <c r="BE22" i="5" s="1"/>
  <c r="BJ22" i="5" s="1"/>
  <c r="BL22" i="5" s="1"/>
  <c r="CS22" i="5"/>
  <c r="EE26" i="5"/>
  <c r="DL31" i="5"/>
  <c r="FO32" i="5"/>
  <c r="FT32" i="5" s="1"/>
  <c r="FV32" i="5" s="1"/>
  <c r="EE33" i="5"/>
  <c r="HQ38" i="5"/>
  <c r="BF39" i="5"/>
  <c r="BG39" i="5" s="1"/>
  <c r="BC39" i="5"/>
  <c r="CR40" i="5"/>
  <c r="CO40" i="5"/>
  <c r="CQ40" i="5" s="1"/>
  <c r="CV40" i="5" s="1"/>
  <c r="CX40" i="5" s="1"/>
  <c r="HQ42" i="5"/>
  <c r="FO45" i="5"/>
  <c r="FT45" i="5" s="1"/>
  <c r="FV45" i="5" s="1"/>
  <c r="DL51" i="5"/>
  <c r="HS67" i="5"/>
  <c r="HP67" i="5"/>
  <c r="GB87" i="2"/>
  <c r="AY89" i="2"/>
  <c r="BU89" i="2"/>
  <c r="DG90" i="2"/>
  <c r="HP92" i="2"/>
  <c r="HM92" i="2"/>
  <c r="HO92" i="2" s="1"/>
  <c r="HS92" i="2" s="1"/>
  <c r="HU92" i="2" s="1"/>
  <c r="HP94" i="2"/>
  <c r="HN94" i="2"/>
  <c r="GD97" i="2"/>
  <c r="GA97" i="2"/>
  <c r="BB100" i="2"/>
  <c r="GD100" i="2"/>
  <c r="GB100" i="2"/>
  <c r="GD101" i="2"/>
  <c r="GA101" i="2"/>
  <c r="BA102" i="2"/>
  <c r="BB102" i="2" s="1"/>
  <c r="AX102" i="2"/>
  <c r="AZ102" i="2" s="1"/>
  <c r="BE102" i="2" s="1"/>
  <c r="BG102" i="2" s="1"/>
  <c r="GB109" i="2"/>
  <c r="BT110" i="2"/>
  <c r="BU110" i="2" s="1"/>
  <c r="BQ110" i="2"/>
  <c r="BS110" i="2" s="1"/>
  <c r="BX110" i="2" s="1"/>
  <c r="BZ110" i="2" s="1"/>
  <c r="BR113" i="2"/>
  <c r="BS113" i="2" s="1"/>
  <c r="BX113" i="2" s="1"/>
  <c r="BZ113" i="2" s="1"/>
  <c r="BT113" i="2"/>
  <c r="BU113" i="2" s="1"/>
  <c r="HQ100" i="5"/>
  <c r="HQ93" i="5"/>
  <c r="HQ86" i="5"/>
  <c r="HQ68" i="5"/>
  <c r="HQ99" i="5"/>
  <c r="HQ72" i="5"/>
  <c r="HQ62" i="5"/>
  <c r="HQ96" i="5"/>
  <c r="HQ70" i="5"/>
  <c r="HQ64" i="5"/>
  <c r="HQ94" i="5"/>
  <c r="HQ57" i="5"/>
  <c r="HQ77" i="5"/>
  <c r="HQ52" i="5"/>
  <c r="HQ47" i="5"/>
  <c r="HQ53" i="5"/>
  <c r="HQ103" i="5"/>
  <c r="HQ83" i="5"/>
  <c r="HQ56" i="5"/>
  <c r="HQ61" i="5"/>
  <c r="HQ69" i="5"/>
  <c r="HQ39" i="5"/>
  <c r="HQ31" i="5"/>
  <c r="HQ22" i="5"/>
  <c r="HQ19" i="5"/>
  <c r="HQ91" i="5"/>
  <c r="HQ85" i="5"/>
  <c r="HQ43" i="5"/>
  <c r="HQ32" i="5"/>
  <c r="HQ23" i="5"/>
  <c r="HQ50" i="5"/>
  <c r="HQ17" i="5"/>
  <c r="HQ13" i="5"/>
  <c r="HQ98" i="5"/>
  <c r="HQ25" i="5"/>
  <c r="HR25" i="5" s="1"/>
  <c r="HV25" i="5" s="1"/>
  <c r="HX25" i="5" s="1"/>
  <c r="HQ60" i="5"/>
  <c r="HQ18" i="5"/>
  <c r="HR18" i="5" s="1"/>
  <c r="HV18" i="5" s="1"/>
  <c r="HX18" i="5" s="1"/>
  <c r="JB19" i="5"/>
  <c r="JB6" i="5"/>
  <c r="JC6" i="5" s="1"/>
  <c r="JG6" i="5" s="1"/>
  <c r="JI6" i="5" s="1"/>
  <c r="JB21" i="5"/>
  <c r="LV19" i="5"/>
  <c r="LV6" i="5"/>
  <c r="LV23" i="5"/>
  <c r="AM7" i="5"/>
  <c r="AJ7" i="5"/>
  <c r="Q8" i="5"/>
  <c r="S8" i="5" s="1"/>
  <c r="U8" i="5"/>
  <c r="X9" i="5"/>
  <c r="Z9" i="5" s="1"/>
  <c r="GX9" i="5"/>
  <c r="GZ9" i="5" s="1"/>
  <c r="HD9" i="5" s="1"/>
  <c r="HF9" i="5" s="1"/>
  <c r="HA9" i="5"/>
  <c r="LF9" i="5"/>
  <c r="LC9" i="5"/>
  <c r="HQ11" i="5"/>
  <c r="HR11" i="5" s="1"/>
  <c r="HV11" i="5" s="1"/>
  <c r="HX11" i="5" s="1"/>
  <c r="AM13" i="5"/>
  <c r="AK13" i="5"/>
  <c r="AL13" i="5" s="1"/>
  <c r="AQ13" i="5" s="1"/>
  <c r="AS13" i="5" s="1"/>
  <c r="JC13" i="5"/>
  <c r="JG13" i="5" s="1"/>
  <c r="JI13" i="5" s="1"/>
  <c r="BF14" i="5"/>
  <c r="BG14" i="5" s="1"/>
  <c r="BD14" i="5"/>
  <c r="BE14" i="5" s="1"/>
  <c r="BJ14" i="5" s="1"/>
  <c r="BL14" i="5" s="1"/>
  <c r="HS14" i="5"/>
  <c r="HP14" i="5"/>
  <c r="GI15" i="5"/>
  <c r="GF15" i="5"/>
  <c r="GH15" i="5" s="1"/>
  <c r="GL15" i="5" s="1"/>
  <c r="GN15" i="5" s="1"/>
  <c r="HQ15" i="5"/>
  <c r="JD15" i="5"/>
  <c r="JA15" i="5"/>
  <c r="GX17" i="5"/>
  <c r="HA17" i="5"/>
  <c r="ED18" i="5"/>
  <c r="EE18" i="5" s="1"/>
  <c r="EA18" i="5"/>
  <c r="LX19" i="5"/>
  <c r="LU19" i="5"/>
  <c r="LW19" i="5" s="1"/>
  <c r="MA19" i="5" s="1"/>
  <c r="MC19" i="5" s="1"/>
  <c r="JV23" i="5"/>
  <c r="JS23" i="5"/>
  <c r="CU24" i="5"/>
  <c r="CW24" i="5" s="1"/>
  <c r="U25" i="5"/>
  <c r="Q25" i="5"/>
  <c r="GI33" i="5"/>
  <c r="GF33" i="5"/>
  <c r="GH33" i="5" s="1"/>
  <c r="GL33" i="5" s="1"/>
  <c r="GN33" i="5" s="1"/>
  <c r="DL35" i="5"/>
  <c r="U38" i="5"/>
  <c r="Q38" i="5"/>
  <c r="CV44" i="5"/>
  <c r="CX44" i="5" s="1"/>
  <c r="DY65" i="2"/>
  <c r="DZ65" i="2" s="1"/>
  <c r="DW65" i="2"/>
  <c r="HN65" i="2"/>
  <c r="BQ69" i="2"/>
  <c r="BS69" i="2" s="1"/>
  <c r="BX69" i="2" s="1"/>
  <c r="BZ69" i="2" s="1"/>
  <c r="P70" i="2"/>
  <c r="HN71" i="2"/>
  <c r="HP71" i="2"/>
  <c r="CN72" i="2"/>
  <c r="GU72" i="2"/>
  <c r="GV72" i="2" s="1"/>
  <c r="GZ72" i="2" s="1"/>
  <c r="HB72" i="2" s="1"/>
  <c r="GW72" i="2"/>
  <c r="AH73" i="2"/>
  <c r="AI73" i="2" s="1"/>
  <c r="DZ73" i="2"/>
  <c r="DF74" i="2"/>
  <c r="DG74" i="2" s="1"/>
  <c r="DC74" i="2"/>
  <c r="M77" i="2"/>
  <c r="O77" i="2" s="1"/>
  <c r="S77" i="2" s="1"/>
  <c r="U77" i="2" s="1"/>
  <c r="DW77" i="2"/>
  <c r="DY77" i="2"/>
  <c r="DZ77" i="2" s="1"/>
  <c r="P81" i="2"/>
  <c r="BQ81" i="2"/>
  <c r="DG81" i="2"/>
  <c r="DV83" i="2"/>
  <c r="DY83" i="2"/>
  <c r="DZ83" i="2" s="1"/>
  <c r="HM85" i="2"/>
  <c r="HO85" i="2" s="1"/>
  <c r="HS85" i="2" s="1"/>
  <c r="HU85" i="2" s="1"/>
  <c r="HP85" i="2"/>
  <c r="AE87" i="2"/>
  <c r="M88" i="2"/>
  <c r="O88" i="2" s="1"/>
  <c r="S88" i="2" s="1"/>
  <c r="U88" i="2" s="1"/>
  <c r="DC88" i="2"/>
  <c r="DF88" i="2"/>
  <c r="DG88" i="2" s="1"/>
  <c r="HN90" i="2"/>
  <c r="AY91" i="2"/>
  <c r="AF92" i="2"/>
  <c r="AF94" i="2"/>
  <c r="GB95" i="2"/>
  <c r="BU97" i="2"/>
  <c r="BA98" i="2"/>
  <c r="BB98" i="2" s="1"/>
  <c r="AX98" i="2"/>
  <c r="AZ98" i="2" s="1"/>
  <c r="BE98" i="2" s="1"/>
  <c r="BG98" i="2" s="1"/>
  <c r="GB101" i="2"/>
  <c r="BB107" i="2"/>
  <c r="CM107" i="2"/>
  <c r="CN107" i="2" s="1"/>
  <c r="CK107" i="2"/>
  <c r="BU108" i="2"/>
  <c r="CN114" i="2"/>
  <c r="M117" i="2"/>
  <c r="O117" i="2" s="1"/>
  <c r="S117" i="2" s="1"/>
  <c r="U117" i="2" s="1"/>
  <c r="P117" i="2"/>
  <c r="T48" i="5"/>
  <c r="X48" i="5"/>
  <c r="Z48" i="5" s="1"/>
  <c r="HQ6" i="5"/>
  <c r="LU6" i="5"/>
  <c r="CU7" i="5"/>
  <c r="CW7" i="5" s="1"/>
  <c r="EE7" i="5"/>
  <c r="LF7" i="5"/>
  <c r="LC7" i="5"/>
  <c r="EV8" i="5"/>
  <c r="FA8" i="5" s="1"/>
  <c r="FC8" i="5" s="1"/>
  <c r="EC11" i="5"/>
  <c r="EH11" i="5" s="1"/>
  <c r="EJ11" i="5" s="1"/>
  <c r="GX11" i="5"/>
  <c r="GZ11" i="5" s="1"/>
  <c r="HD11" i="5" s="1"/>
  <c r="HF11" i="5" s="1"/>
  <c r="HA11" i="5"/>
  <c r="LI11" i="5"/>
  <c r="LK11" i="5" s="1"/>
  <c r="DL13" i="5"/>
  <c r="EC15" i="5"/>
  <c r="EH15" i="5" s="1"/>
  <c r="EJ15" i="5" s="1"/>
  <c r="JB15" i="5"/>
  <c r="EE16" i="5"/>
  <c r="JV16" i="5"/>
  <c r="JS16" i="5"/>
  <c r="LU16" i="5"/>
  <c r="EW17" i="5"/>
  <c r="EX17" i="5" s="1"/>
  <c r="EU17" i="5"/>
  <c r="AL18" i="5"/>
  <c r="AQ18" i="5" s="1"/>
  <c r="AS18" i="5" s="1"/>
  <c r="CR19" i="5"/>
  <c r="CP19" i="5"/>
  <c r="CQ19" i="5" s="1"/>
  <c r="CV19" i="5" s="1"/>
  <c r="CX19" i="5" s="1"/>
  <c r="KN19" i="5"/>
  <c r="KK19" i="5"/>
  <c r="BW25" i="5"/>
  <c r="BY25" i="5"/>
  <c r="GI27" i="5"/>
  <c r="GG27" i="5"/>
  <c r="BC33" i="5"/>
  <c r="BF33" i="5"/>
  <c r="BG33" i="5" s="1"/>
  <c r="CR33" i="5"/>
  <c r="CP33" i="5"/>
  <c r="CQ33" i="5" s="1"/>
  <c r="CV33" i="5" s="1"/>
  <c r="CX33" i="5" s="1"/>
  <c r="HS34" i="5"/>
  <c r="HP34" i="5"/>
  <c r="CQ41" i="5"/>
  <c r="CV41" i="5" s="1"/>
  <c r="CX41" i="5" s="1"/>
  <c r="HQ44" i="5"/>
  <c r="DJ62" i="5"/>
  <c r="DO62" i="5" s="1"/>
  <c r="DQ62" i="5" s="1"/>
  <c r="N118" i="2"/>
  <c r="N99" i="2"/>
  <c r="N117" i="2"/>
  <c r="BR114" i="2"/>
  <c r="BR102" i="2"/>
  <c r="BR117" i="2"/>
  <c r="BR110" i="2"/>
  <c r="GW6" i="2"/>
  <c r="N60" i="2"/>
  <c r="N62" i="2"/>
  <c r="N64" i="2"/>
  <c r="N66" i="2"/>
  <c r="DV68" i="2"/>
  <c r="EO68" i="2"/>
  <c r="EQ68" i="2" s="1"/>
  <c r="EV68" i="2" s="1"/>
  <c r="EX68" i="2" s="1"/>
  <c r="CK69" i="2"/>
  <c r="BR70" i="2"/>
  <c r="DF75" i="2"/>
  <c r="DG75" i="2" s="1"/>
  <c r="GW75" i="2"/>
  <c r="GT75" i="2"/>
  <c r="GV75" i="2" s="1"/>
  <c r="GZ75" i="2" s="1"/>
  <c r="HB75" i="2" s="1"/>
  <c r="GD76" i="2"/>
  <c r="GA76" i="2"/>
  <c r="GB77" i="2"/>
  <c r="P78" i="2"/>
  <c r="M78" i="2"/>
  <c r="O78" i="2" s="1"/>
  <c r="S78" i="2" s="1"/>
  <c r="U78" i="2" s="1"/>
  <c r="N79" i="2"/>
  <c r="DF83" i="2"/>
  <c r="DG83" i="2" s="1"/>
  <c r="GW83" i="2"/>
  <c r="GT83" i="2"/>
  <c r="GD84" i="2"/>
  <c r="GA84" i="2"/>
  <c r="AF86" i="2"/>
  <c r="AH87" i="2"/>
  <c r="AI87" i="2" s="1"/>
  <c r="AX87" i="2"/>
  <c r="GD87" i="2"/>
  <c r="HM87" i="2"/>
  <c r="AE90" i="2"/>
  <c r="HP90" i="2"/>
  <c r="N91" i="2"/>
  <c r="GW91" i="2"/>
  <c r="GT91" i="2"/>
  <c r="CJ93" i="2"/>
  <c r="GD93" i="2"/>
  <c r="GU93" i="2"/>
  <c r="AX95" i="2"/>
  <c r="AZ95" i="2" s="1"/>
  <c r="BE95" i="2" s="1"/>
  <c r="BG95" i="2" s="1"/>
  <c r="N96" i="2"/>
  <c r="GW96" i="2"/>
  <c r="HP96" i="2"/>
  <c r="BU98" i="2"/>
  <c r="HP98" i="2"/>
  <c r="HM98" i="2"/>
  <c r="AE100" i="2"/>
  <c r="GT100" i="2"/>
  <c r="GV100" i="2" s="1"/>
  <c r="GZ100" i="2" s="1"/>
  <c r="HB100" i="2" s="1"/>
  <c r="CJ102" i="2"/>
  <c r="BB103" i="2"/>
  <c r="GD103" i="2"/>
  <c r="GA103" i="2"/>
  <c r="GC103" i="2" s="1"/>
  <c r="GG103" i="2" s="1"/>
  <c r="GI103" i="2" s="1"/>
  <c r="BR107" i="2"/>
  <c r="BT107" i="2"/>
  <c r="CK108" i="2"/>
  <c r="BR109" i="2"/>
  <c r="M111" i="2"/>
  <c r="CK111" i="2"/>
  <c r="P113" i="2"/>
  <c r="M116" i="2"/>
  <c r="P116" i="2"/>
  <c r="II82" i="5"/>
  <c r="IJ82" i="5" s="1"/>
  <c r="IN82" i="5" s="1"/>
  <c r="IP82" i="5" s="1"/>
  <c r="II84" i="5"/>
  <c r="II67" i="5"/>
  <c r="II83" i="5"/>
  <c r="II80" i="5"/>
  <c r="II85" i="5"/>
  <c r="II78" i="5"/>
  <c r="II76" i="5"/>
  <c r="II74" i="5"/>
  <c r="II68" i="5"/>
  <c r="II61" i="5"/>
  <c r="II51" i="5"/>
  <c r="II63" i="5"/>
  <c r="II57" i="5"/>
  <c r="II59" i="5"/>
  <c r="II55" i="5"/>
  <c r="II81" i="5"/>
  <c r="II77" i="5"/>
  <c r="II42" i="5"/>
  <c r="II30" i="5"/>
  <c r="II14" i="5"/>
  <c r="IJ14" i="5" s="1"/>
  <c r="IN14" i="5" s="1"/>
  <c r="IP14" i="5" s="1"/>
  <c r="II12" i="5"/>
  <c r="II10" i="5"/>
  <c r="IJ10" i="5" s="1"/>
  <c r="IN10" i="5" s="1"/>
  <c r="IP10" i="5" s="1"/>
  <c r="II46" i="5"/>
  <c r="II39" i="5"/>
  <c r="IJ39" i="5" s="1"/>
  <c r="IN39" i="5" s="1"/>
  <c r="IP39" i="5" s="1"/>
  <c r="II35" i="5"/>
  <c r="II18" i="5"/>
  <c r="II53" i="5"/>
  <c r="II23" i="5"/>
  <c r="II26" i="5"/>
  <c r="LD19" i="5"/>
  <c r="LD21" i="5"/>
  <c r="LD15" i="5"/>
  <c r="LE15" i="5" s="1"/>
  <c r="LI15" i="5" s="1"/>
  <c r="LK15" i="5" s="1"/>
  <c r="LD17" i="5"/>
  <c r="LE17" i="5" s="1"/>
  <c r="LI17" i="5" s="1"/>
  <c r="LK17" i="5" s="1"/>
  <c r="LD9" i="5"/>
  <c r="LD13" i="5"/>
  <c r="LE13" i="5" s="1"/>
  <c r="LI13" i="5" s="1"/>
  <c r="LK13" i="5" s="1"/>
  <c r="LD7" i="5"/>
  <c r="U7" i="5"/>
  <c r="IJ8" i="5"/>
  <c r="IN8" i="5" s="1"/>
  <c r="IP8" i="5" s="1"/>
  <c r="LV8" i="5"/>
  <c r="DH9" i="5"/>
  <c r="DK9" i="5"/>
  <c r="DL9" i="5" s="1"/>
  <c r="LV9" i="5"/>
  <c r="LV10" i="5"/>
  <c r="EX12" i="5"/>
  <c r="HS12" i="5"/>
  <c r="ET13" i="5"/>
  <c r="EV13" i="5" s="1"/>
  <c r="FA13" i="5" s="1"/>
  <c r="FC13" i="5" s="1"/>
  <c r="EW13" i="5"/>
  <c r="EX13" i="5" s="1"/>
  <c r="AJ14" i="5"/>
  <c r="FP14" i="5"/>
  <c r="FN14" i="5"/>
  <c r="FO14" i="5" s="1"/>
  <c r="FT14" i="5" s="1"/>
  <c r="FV14" i="5" s="1"/>
  <c r="LD14" i="5"/>
  <c r="GX15" i="5"/>
  <c r="GZ15" i="5" s="1"/>
  <c r="HD15" i="5" s="1"/>
  <c r="HF15" i="5" s="1"/>
  <c r="JV15" i="5"/>
  <c r="JS15" i="5"/>
  <c r="JU15" i="5" s="1"/>
  <c r="JY15" i="5" s="1"/>
  <c r="KA15" i="5" s="1"/>
  <c r="KP15" i="5"/>
  <c r="KR15" i="5" s="1"/>
  <c r="LV15" i="5"/>
  <c r="KK17" i="5"/>
  <c r="GF20" i="5"/>
  <c r="BI21" i="5"/>
  <c r="BK21" i="5" s="1"/>
  <c r="BI23" i="5"/>
  <c r="BK23" i="5" s="1"/>
  <c r="GG23" i="5"/>
  <c r="HQ26" i="5"/>
  <c r="GF27" i="5"/>
  <c r="AJ28" i="5"/>
  <c r="II28" i="5"/>
  <c r="IJ28" i="5" s="1"/>
  <c r="IN28" i="5" s="1"/>
  <c r="IP28" i="5" s="1"/>
  <c r="BD31" i="5"/>
  <c r="BE31" i="5" s="1"/>
  <c r="BJ31" i="5" s="1"/>
  <c r="BL31" i="5" s="1"/>
  <c r="BF31" i="5"/>
  <c r="BG31" i="5" s="1"/>
  <c r="CQ31" i="5"/>
  <c r="CV31" i="5" s="1"/>
  <c r="CX31" i="5" s="1"/>
  <c r="EE32" i="5"/>
  <c r="U36" i="5"/>
  <c r="HQ41" i="5"/>
  <c r="EX43" i="5"/>
  <c r="DL45" i="5"/>
  <c r="GI46" i="5"/>
  <c r="GG46" i="5"/>
  <c r="EX48" i="5"/>
  <c r="II49" i="5"/>
  <c r="EE55" i="5"/>
  <c r="CP82" i="5"/>
  <c r="CR82" i="5"/>
  <c r="BR59" i="2"/>
  <c r="BR61" i="2"/>
  <c r="BR63" i="2"/>
  <c r="BR65" i="2"/>
  <c r="BR67" i="2"/>
  <c r="DV69" i="2"/>
  <c r="EO69" i="2"/>
  <c r="EQ69" i="2" s="1"/>
  <c r="EV69" i="2" s="1"/>
  <c r="EX69" i="2" s="1"/>
  <c r="CK70" i="2"/>
  <c r="BR71" i="2"/>
  <c r="HN75" i="2"/>
  <c r="DV76" i="2"/>
  <c r="GU76" i="2"/>
  <c r="AE77" i="2"/>
  <c r="AX77" i="2"/>
  <c r="AF78" i="2"/>
  <c r="AY79" i="2"/>
  <c r="HN83" i="2"/>
  <c r="GU84" i="2"/>
  <c r="AE85" i="2"/>
  <c r="AX85" i="2"/>
  <c r="AY86" i="2"/>
  <c r="GW86" i="2"/>
  <c r="GT86" i="2"/>
  <c r="HN86" i="2"/>
  <c r="CK87" i="2"/>
  <c r="DD87" i="2"/>
  <c r="GU87" i="2"/>
  <c r="N88" i="2"/>
  <c r="M90" i="2"/>
  <c r="BQ90" i="2"/>
  <c r="CJ91" i="2"/>
  <c r="GU91" i="2"/>
  <c r="GT92" i="2"/>
  <c r="GV92" i="2" s="1"/>
  <c r="GZ92" i="2" s="1"/>
  <c r="HB92" i="2" s="1"/>
  <c r="GB94" i="2"/>
  <c r="CN95" i="2"/>
  <c r="HN96" i="2"/>
  <c r="AI98" i="2"/>
  <c r="CJ99" i="2"/>
  <c r="P100" i="2"/>
  <c r="AH100" i="2"/>
  <c r="AI100" i="2" s="1"/>
  <c r="AF100" i="2"/>
  <c r="BU100" i="2"/>
  <c r="CK101" i="2"/>
  <c r="AF103" i="2"/>
  <c r="GB103" i="2"/>
  <c r="BR105" i="2"/>
  <c r="BT105" i="2"/>
  <c r="BU105" i="2" s="1"/>
  <c r="CK106" i="2"/>
  <c r="AY107" i="2"/>
  <c r="N108" i="2"/>
  <c r="P108" i="2"/>
  <c r="P110" i="2"/>
  <c r="BU112" i="2"/>
  <c r="N113" i="2"/>
  <c r="CJ114" i="2"/>
  <c r="CL114" i="2" s="1"/>
  <c r="CQ114" i="2" s="1"/>
  <c r="CS114" i="2" s="1"/>
  <c r="N115" i="2"/>
  <c r="N116" i="2"/>
  <c r="AJ104" i="5"/>
  <c r="AJ101" i="5"/>
  <c r="AJ90" i="5"/>
  <c r="AJ86" i="5"/>
  <c r="AJ76" i="5"/>
  <c r="AJ82" i="5"/>
  <c r="AJ109" i="5"/>
  <c r="AJ96" i="5"/>
  <c r="AJ78" i="5"/>
  <c r="AJ95" i="5"/>
  <c r="AJ68" i="5"/>
  <c r="AJ97" i="5"/>
  <c r="AJ80" i="5"/>
  <c r="AJ74" i="5"/>
  <c r="AJ67" i="5"/>
  <c r="AJ63" i="5"/>
  <c r="AJ59" i="5"/>
  <c r="AJ55" i="5"/>
  <c r="AJ87" i="5"/>
  <c r="AJ108" i="5"/>
  <c r="AJ84" i="5"/>
  <c r="AJ69" i="5"/>
  <c r="AJ65" i="5"/>
  <c r="AJ53" i="5"/>
  <c r="AJ50" i="5"/>
  <c r="AJ46" i="5"/>
  <c r="AL46" i="5" s="1"/>
  <c r="AQ46" i="5" s="1"/>
  <c r="AS46" i="5" s="1"/>
  <c r="AJ42" i="5"/>
  <c r="AJ38" i="5"/>
  <c r="AJ72" i="5"/>
  <c r="AJ57" i="5"/>
  <c r="AJ56" i="5"/>
  <c r="AJ75" i="5"/>
  <c r="AL75" i="5" s="1"/>
  <c r="AQ75" i="5" s="1"/>
  <c r="AS75" i="5" s="1"/>
  <c r="AJ61" i="5"/>
  <c r="AL61" i="5" s="1"/>
  <c r="AQ61" i="5" s="1"/>
  <c r="AS61" i="5" s="1"/>
  <c r="AJ39" i="5"/>
  <c r="AJ33" i="5"/>
  <c r="AJ29" i="5"/>
  <c r="AJ27" i="5"/>
  <c r="AJ31" i="5"/>
  <c r="AJ15" i="5"/>
  <c r="AJ6" i="5"/>
  <c r="EV6" i="5"/>
  <c r="FA6" i="5" s="1"/>
  <c r="FC6" i="5" s="1"/>
  <c r="IJ6" i="5"/>
  <c r="IN6" i="5" s="1"/>
  <c r="IP6" i="5" s="1"/>
  <c r="LE6" i="5"/>
  <c r="LI6" i="5" s="1"/>
  <c r="LK6" i="5" s="1"/>
  <c r="BF8" i="5"/>
  <c r="BG8" i="5" s="1"/>
  <c r="BD8" i="5"/>
  <c r="BE8" i="5" s="1"/>
  <c r="BJ8" i="5" s="1"/>
  <c r="BL8" i="5" s="1"/>
  <c r="BD9" i="5"/>
  <c r="BE9" i="5" s="1"/>
  <c r="BJ9" i="5" s="1"/>
  <c r="BL9" i="5" s="1"/>
  <c r="BF9" i="5"/>
  <c r="BG9" i="5" s="1"/>
  <c r="DL10" i="5"/>
  <c r="JV11" i="5"/>
  <c r="JS11" i="5"/>
  <c r="JU11" i="5" s="1"/>
  <c r="JY11" i="5" s="1"/>
  <c r="KA11" i="5" s="1"/>
  <c r="Q12" i="5"/>
  <c r="S12" i="5" s="1"/>
  <c r="U12" i="5"/>
  <c r="DK12" i="5"/>
  <c r="DL12" i="5" s="1"/>
  <c r="DI12" i="5"/>
  <c r="DJ12" i="5" s="1"/>
  <c r="DO12" i="5" s="1"/>
  <c r="DQ12" i="5" s="1"/>
  <c r="HQ12" i="5"/>
  <c r="BY15" i="5"/>
  <c r="BW15" i="5"/>
  <c r="BX15" i="5" s="1"/>
  <c r="CC15" i="5" s="1"/>
  <c r="CE15" i="5" s="1"/>
  <c r="Q16" i="5"/>
  <c r="S16" i="5" s="1"/>
  <c r="BV16" i="5"/>
  <c r="BY16" i="5"/>
  <c r="DK16" i="5"/>
  <c r="DL16" i="5" s="1"/>
  <c r="DI16" i="5"/>
  <c r="U17" i="5"/>
  <c r="Q17" i="5"/>
  <c r="JB17" i="5"/>
  <c r="LU18" i="5"/>
  <c r="LW18" i="5" s="1"/>
  <c r="MA18" i="5" s="1"/>
  <c r="MC18" i="5" s="1"/>
  <c r="U20" i="5"/>
  <c r="Q20" i="5"/>
  <c r="EW20" i="5"/>
  <c r="EX20" i="5" s="1"/>
  <c r="EU20" i="5"/>
  <c r="EV20" i="5" s="1"/>
  <c r="FA20" i="5" s="1"/>
  <c r="FC20" i="5" s="1"/>
  <c r="II20" i="5"/>
  <c r="KN20" i="5"/>
  <c r="KK20" i="5"/>
  <c r="ET21" i="5"/>
  <c r="EW21" i="5"/>
  <c r="EX21" i="5" s="1"/>
  <c r="GI21" i="5"/>
  <c r="GF21" i="5"/>
  <c r="AJ26" i="5"/>
  <c r="EW27" i="5"/>
  <c r="EX27" i="5" s="1"/>
  <c r="EU27" i="5"/>
  <c r="EV27" i="5" s="1"/>
  <c r="FA27" i="5" s="1"/>
  <c r="FC27" i="5" s="1"/>
  <c r="CQ29" i="5"/>
  <c r="CV29" i="5" s="1"/>
  <c r="CX29" i="5" s="1"/>
  <c r="GG30" i="5"/>
  <c r="JT32" i="5"/>
  <c r="JV32" i="5"/>
  <c r="HA33" i="5"/>
  <c r="GX33" i="5"/>
  <c r="GZ33" i="5" s="1"/>
  <c r="HD33" i="5" s="1"/>
  <c r="HF33" i="5" s="1"/>
  <c r="GF35" i="5"/>
  <c r="GI35" i="5"/>
  <c r="BY36" i="5"/>
  <c r="BW36" i="5"/>
  <c r="BX36" i="5" s="1"/>
  <c r="CC36" i="5" s="1"/>
  <c r="CE36" i="5" s="1"/>
  <c r="EX56" i="5"/>
  <c r="GY56" i="5"/>
  <c r="HA56" i="5"/>
  <c r="HP64" i="5"/>
  <c r="HR64" i="5" s="1"/>
  <c r="HV64" i="5" s="1"/>
  <c r="HX64" i="5" s="1"/>
  <c r="HS64" i="5"/>
  <c r="HS66" i="5"/>
  <c r="HP66" i="5"/>
  <c r="GX82" i="5"/>
  <c r="HA82" i="5"/>
  <c r="DV58" i="2"/>
  <c r="DX58" i="2" s="1"/>
  <c r="EC58" i="2" s="1"/>
  <c r="EE58" i="2" s="1"/>
  <c r="DV60" i="2"/>
  <c r="DX60" i="2" s="1"/>
  <c r="EC60" i="2" s="1"/>
  <c r="EE60" i="2" s="1"/>
  <c r="DV62" i="2"/>
  <c r="DX62" i="2" s="1"/>
  <c r="EC62" i="2" s="1"/>
  <c r="EE62" i="2" s="1"/>
  <c r="DV64" i="2"/>
  <c r="DV66" i="2"/>
  <c r="DX66" i="2" s="1"/>
  <c r="EC66" i="2" s="1"/>
  <c r="EE66" i="2" s="1"/>
  <c r="GT67" i="2"/>
  <c r="DV70" i="2"/>
  <c r="DX70" i="2" s="1"/>
  <c r="EC70" i="2" s="1"/>
  <c r="EE70" i="2" s="1"/>
  <c r="EO70" i="2"/>
  <c r="EQ70" i="2" s="1"/>
  <c r="EV70" i="2" s="1"/>
  <c r="EX70" i="2" s="1"/>
  <c r="CK71" i="2"/>
  <c r="CK72" i="2"/>
  <c r="GT76" i="2"/>
  <c r="GV76" i="2" s="1"/>
  <c r="GZ76" i="2" s="1"/>
  <c r="HB76" i="2" s="1"/>
  <c r="AH77" i="2"/>
  <c r="BQ78" i="2"/>
  <c r="BS78" i="2" s="1"/>
  <c r="BX78" i="2" s="1"/>
  <c r="BZ78" i="2" s="1"/>
  <c r="CJ78" i="2"/>
  <c r="BR79" i="2"/>
  <c r="CK80" i="2"/>
  <c r="GT84" i="2"/>
  <c r="AH85" i="2"/>
  <c r="N86" i="2"/>
  <c r="CJ86" i="2"/>
  <c r="CL86" i="2" s="1"/>
  <c r="CQ86" i="2" s="1"/>
  <c r="CS86" i="2" s="1"/>
  <c r="DC86" i="2"/>
  <c r="GU86" i="2"/>
  <c r="N87" i="2"/>
  <c r="BR87" i="2"/>
  <c r="GT87" i="2"/>
  <c r="GA89" i="2"/>
  <c r="HN89" i="2"/>
  <c r="DD90" i="2"/>
  <c r="GB90" i="2"/>
  <c r="GT90" i="2"/>
  <c r="GV90" i="2" s="1"/>
  <c r="GZ90" i="2" s="1"/>
  <c r="HB90" i="2" s="1"/>
  <c r="GB92" i="2"/>
  <c r="BQ93" i="2"/>
  <c r="CK93" i="2"/>
  <c r="CM94" i="2"/>
  <c r="CN94" i="2" s="1"/>
  <c r="CK94" i="2"/>
  <c r="GT96" i="2"/>
  <c r="AX97" i="2"/>
  <c r="AZ97" i="2" s="1"/>
  <c r="BE97" i="2" s="1"/>
  <c r="BG97" i="2" s="1"/>
  <c r="GU98" i="2"/>
  <c r="CM99" i="2"/>
  <c r="CN99" i="2" s="1"/>
  <c r="CK99" i="2"/>
  <c r="BR101" i="2"/>
  <c r="N102" i="2"/>
  <c r="CJ103" i="2"/>
  <c r="CL103" i="2" s="1"/>
  <c r="CQ103" i="2" s="1"/>
  <c r="CS103" i="2" s="1"/>
  <c r="AY105" i="2"/>
  <c r="N106" i="2"/>
  <c r="P106" i="2"/>
  <c r="BA108" i="2"/>
  <c r="BB108" i="2" s="1"/>
  <c r="AX108" i="2"/>
  <c r="N110" i="2"/>
  <c r="N111" i="2"/>
  <c r="M112" i="2"/>
  <c r="O112" i="2" s="1"/>
  <c r="S112" i="2" s="1"/>
  <c r="U112" i="2" s="1"/>
  <c r="P112" i="2"/>
  <c r="CJ116" i="2"/>
  <c r="BR119" i="2"/>
  <c r="BI106" i="5"/>
  <c r="BK106" i="5" s="1"/>
  <c r="BI108" i="5"/>
  <c r="BK108" i="5" s="1"/>
  <c r="BI100" i="5"/>
  <c r="BK100" i="5" s="1"/>
  <c r="BI92" i="5"/>
  <c r="BK92" i="5" s="1"/>
  <c r="BI105" i="5"/>
  <c r="BK105" i="5" s="1"/>
  <c r="BI99" i="5"/>
  <c r="BK99" i="5" s="1"/>
  <c r="BI104" i="5"/>
  <c r="BK104" i="5" s="1"/>
  <c r="BI102" i="5"/>
  <c r="BK102" i="5" s="1"/>
  <c r="BI94" i="5"/>
  <c r="BK94" i="5" s="1"/>
  <c r="BI107" i="5"/>
  <c r="BK107" i="5" s="1"/>
  <c r="BI103" i="5"/>
  <c r="BK103" i="5" s="1"/>
  <c r="BI87" i="5"/>
  <c r="BK87" i="5" s="1"/>
  <c r="BI85" i="5"/>
  <c r="BK85" i="5" s="1"/>
  <c r="BI83" i="5"/>
  <c r="BK83" i="5" s="1"/>
  <c r="BI93" i="5"/>
  <c r="BK93" i="5" s="1"/>
  <c r="BI91" i="5"/>
  <c r="BK91" i="5" s="1"/>
  <c r="BI89" i="5"/>
  <c r="BK89" i="5" s="1"/>
  <c r="BI101" i="5"/>
  <c r="BK101" i="5" s="1"/>
  <c r="BI98" i="5"/>
  <c r="BK98" i="5" s="1"/>
  <c r="BI96" i="5"/>
  <c r="BK96" i="5" s="1"/>
  <c r="BI95" i="5"/>
  <c r="BK95" i="5" s="1"/>
  <c r="BI80" i="5"/>
  <c r="BK80" i="5" s="1"/>
  <c r="BI75" i="5"/>
  <c r="BK75" i="5" s="1"/>
  <c r="BI73" i="5"/>
  <c r="BK73" i="5" s="1"/>
  <c r="BI71" i="5"/>
  <c r="BK71" i="5" s="1"/>
  <c r="BI81" i="5"/>
  <c r="BK81" i="5" s="1"/>
  <c r="BI78" i="5"/>
  <c r="BK78" i="5" s="1"/>
  <c r="BI82" i="5"/>
  <c r="BK82" i="5" s="1"/>
  <c r="BI77" i="5"/>
  <c r="BK77" i="5" s="1"/>
  <c r="BI97" i="5"/>
  <c r="BK97" i="5" s="1"/>
  <c r="BI86" i="5"/>
  <c r="BK86" i="5" s="1"/>
  <c r="BI84" i="5"/>
  <c r="BK84" i="5" s="1"/>
  <c r="BI70" i="5"/>
  <c r="BK70" i="5" s="1"/>
  <c r="BI66" i="5"/>
  <c r="BK66" i="5" s="1"/>
  <c r="BI62" i="5"/>
  <c r="BK62" i="5" s="1"/>
  <c r="BI58" i="5"/>
  <c r="BK58" i="5" s="1"/>
  <c r="BI54" i="5"/>
  <c r="BK54" i="5" s="1"/>
  <c r="BI74" i="5"/>
  <c r="BK74" i="5" s="1"/>
  <c r="BI65" i="5"/>
  <c r="BK65" i="5" s="1"/>
  <c r="BI48" i="5"/>
  <c r="BK48" i="5" s="1"/>
  <c r="BI44" i="5"/>
  <c r="BK44" i="5" s="1"/>
  <c r="BI40" i="5"/>
  <c r="BK40" i="5" s="1"/>
  <c r="BI36" i="5"/>
  <c r="BK36" i="5" s="1"/>
  <c r="BI67" i="5"/>
  <c r="BK67" i="5" s="1"/>
  <c r="BI49" i="5"/>
  <c r="BK49" i="5" s="1"/>
  <c r="BI88" i="5"/>
  <c r="BK88" i="5" s="1"/>
  <c r="BI79" i="5"/>
  <c r="BK79" i="5" s="1"/>
  <c r="BI68" i="5"/>
  <c r="BK68" i="5" s="1"/>
  <c r="BI64" i="5"/>
  <c r="BK64" i="5" s="1"/>
  <c r="BI61" i="5"/>
  <c r="BK61" i="5" s="1"/>
  <c r="BI60" i="5"/>
  <c r="BK60" i="5" s="1"/>
  <c r="BI57" i="5"/>
  <c r="BK57" i="5" s="1"/>
  <c r="BI56" i="5"/>
  <c r="BK56" i="5" s="1"/>
  <c r="BI53" i="5"/>
  <c r="BK53" i="5" s="1"/>
  <c r="BI52" i="5"/>
  <c r="BK52" i="5" s="1"/>
  <c r="BI50" i="5"/>
  <c r="BK50" i="5" s="1"/>
  <c r="BI45" i="5"/>
  <c r="BK45" i="5" s="1"/>
  <c r="BI41" i="5"/>
  <c r="BK41" i="5" s="1"/>
  <c r="BI37" i="5"/>
  <c r="BK37" i="5" s="1"/>
  <c r="BI34" i="5"/>
  <c r="BK34" i="5" s="1"/>
  <c r="BI32" i="5"/>
  <c r="BK32" i="5" s="1"/>
  <c r="BI30" i="5"/>
  <c r="BK30" i="5" s="1"/>
  <c r="BI28" i="5"/>
  <c r="BK28" i="5" s="1"/>
  <c r="BI25" i="5"/>
  <c r="BK25" i="5" s="1"/>
  <c r="BI22" i="5"/>
  <c r="BK22" i="5" s="1"/>
  <c r="BI20" i="5"/>
  <c r="BK20" i="5" s="1"/>
  <c r="BI18" i="5"/>
  <c r="BK18" i="5" s="1"/>
  <c r="BI72" i="5"/>
  <c r="BK72" i="5" s="1"/>
  <c r="BI69" i="5"/>
  <c r="BK69" i="5" s="1"/>
  <c r="BI55" i="5"/>
  <c r="BK55" i="5" s="1"/>
  <c r="BI29" i="5"/>
  <c r="BK29" i="5" s="1"/>
  <c r="BI24" i="5"/>
  <c r="BK24" i="5" s="1"/>
  <c r="BI51" i="5"/>
  <c r="BK51" i="5" s="1"/>
  <c r="BI35" i="5"/>
  <c r="BK35" i="5" s="1"/>
  <c r="BI76" i="5"/>
  <c r="BK76" i="5" s="1"/>
  <c r="BI59" i="5"/>
  <c r="BK59" i="5" s="1"/>
  <c r="BI47" i="5"/>
  <c r="BK47" i="5" s="1"/>
  <c r="BI43" i="5"/>
  <c r="BK43" i="5" s="1"/>
  <c r="BI39" i="5"/>
  <c r="BK39" i="5" s="1"/>
  <c r="BI33" i="5"/>
  <c r="BK33" i="5" s="1"/>
  <c r="BI27" i="5"/>
  <c r="BK27" i="5" s="1"/>
  <c r="BI16" i="5"/>
  <c r="BK16" i="5" s="1"/>
  <c r="BI14" i="5"/>
  <c r="BK14" i="5" s="1"/>
  <c r="BI12" i="5"/>
  <c r="BK12" i="5" s="1"/>
  <c r="BI10" i="5"/>
  <c r="BK10" i="5" s="1"/>
  <c r="BI8" i="5"/>
  <c r="BK8" i="5" s="1"/>
  <c r="BI90" i="5"/>
  <c r="BK90" i="5" s="1"/>
  <c r="BI19" i="5"/>
  <c r="BK19" i="5" s="1"/>
  <c r="BI63" i="5"/>
  <c r="BK63" i="5" s="1"/>
  <c r="BI17" i="5"/>
  <c r="BK17" i="5" s="1"/>
  <c r="BI9" i="5"/>
  <c r="BK9" i="5" s="1"/>
  <c r="BI7" i="5"/>
  <c r="BK7" i="5" s="1"/>
  <c r="BI46" i="5"/>
  <c r="BK46" i="5" s="1"/>
  <c r="BI42" i="5"/>
  <c r="BK42" i="5" s="1"/>
  <c r="BI13" i="5"/>
  <c r="BK13" i="5" s="1"/>
  <c r="KP26" i="5"/>
  <c r="KR26" i="5" s="1"/>
  <c r="KP22" i="5"/>
  <c r="KR22" i="5" s="1"/>
  <c r="KP20" i="5"/>
  <c r="KR20" i="5" s="1"/>
  <c r="KP21" i="5"/>
  <c r="KR21" i="5" s="1"/>
  <c r="KP16" i="5"/>
  <c r="KR16" i="5" s="1"/>
  <c r="KP14" i="5"/>
  <c r="KR14" i="5" s="1"/>
  <c r="KP12" i="5"/>
  <c r="KR12" i="5" s="1"/>
  <c r="KP10" i="5"/>
  <c r="KR10" i="5" s="1"/>
  <c r="KP23" i="5"/>
  <c r="KR23" i="5" s="1"/>
  <c r="KP17" i="5"/>
  <c r="KR17" i="5" s="1"/>
  <c r="KP13" i="5"/>
  <c r="KR13" i="5" s="1"/>
  <c r="KP7" i="5"/>
  <c r="KR7" i="5" s="1"/>
  <c r="KP24" i="5"/>
  <c r="KR24" i="5" s="1"/>
  <c r="KP6" i="5"/>
  <c r="KR6" i="5" s="1"/>
  <c r="KP27" i="5"/>
  <c r="KR27" i="5" s="1"/>
  <c r="KP11" i="5"/>
  <c r="KR11" i="5" s="1"/>
  <c r="KP8" i="5"/>
  <c r="KR8" i="5" s="1"/>
  <c r="U114" i="5"/>
  <c r="Q119" i="5"/>
  <c r="U118" i="5"/>
  <c r="Q108" i="5"/>
  <c r="U108" i="5"/>
  <c r="Q100" i="5"/>
  <c r="U110" i="5"/>
  <c r="U105" i="5"/>
  <c r="Q92" i="5"/>
  <c r="U111" i="5"/>
  <c r="Q104" i="5"/>
  <c r="Q85" i="5"/>
  <c r="Q81" i="5"/>
  <c r="Q83" i="5"/>
  <c r="Q79" i="5"/>
  <c r="U75" i="5"/>
  <c r="U68" i="5"/>
  <c r="Q118" i="5"/>
  <c r="Q103" i="5"/>
  <c r="Q75" i="5"/>
  <c r="Q68" i="5"/>
  <c r="Q114" i="5"/>
  <c r="U99" i="5"/>
  <c r="Q97" i="5"/>
  <c r="Q89" i="5"/>
  <c r="Q86" i="5"/>
  <c r="Q82" i="5"/>
  <c r="Q80" i="5"/>
  <c r="Q76" i="5"/>
  <c r="S76" i="5" s="1"/>
  <c r="U64" i="5"/>
  <c r="U60" i="5"/>
  <c r="U56" i="5"/>
  <c r="U52" i="5"/>
  <c r="Q106" i="5"/>
  <c r="U113" i="5"/>
  <c r="U101" i="5"/>
  <c r="Q60" i="5"/>
  <c r="U47" i="5"/>
  <c r="U43" i="5"/>
  <c r="U39" i="5"/>
  <c r="U92" i="5"/>
  <c r="U62" i="5"/>
  <c r="Q56" i="5"/>
  <c r="Q61" i="5"/>
  <c r="Q95" i="5"/>
  <c r="S95" i="5" s="1"/>
  <c r="U80" i="5"/>
  <c r="Q53" i="5"/>
  <c r="S53" i="5" s="1"/>
  <c r="Q77" i="5"/>
  <c r="Q73" i="5"/>
  <c r="U54" i="5"/>
  <c r="Q52" i="5"/>
  <c r="Q69" i="5"/>
  <c r="U81" i="5"/>
  <c r="Q65" i="5"/>
  <c r="S65" i="5" s="1"/>
  <c r="U66" i="5"/>
  <c r="Q21" i="5"/>
  <c r="U34" i="5"/>
  <c r="Q64" i="5"/>
  <c r="Q23" i="5"/>
  <c r="Q31" i="5"/>
  <c r="Q28" i="5"/>
  <c r="U6" i="5"/>
  <c r="U26" i="5"/>
  <c r="Q18" i="5"/>
  <c r="S18" i="5" s="1"/>
  <c r="Q15" i="5"/>
  <c r="S15" i="5" s="1"/>
  <c r="Q84" i="5"/>
  <c r="U21" i="5"/>
  <c r="U19" i="5"/>
  <c r="U74" i="5"/>
  <c r="U50" i="5"/>
  <c r="Q39" i="5"/>
  <c r="S39" i="5" s="1"/>
  <c r="Q57" i="5"/>
  <c r="Q47" i="5"/>
  <c r="S47" i="5" s="1"/>
  <c r="U44" i="5"/>
  <c r="Q43" i="5"/>
  <c r="S43" i="5" s="1"/>
  <c r="U40" i="5"/>
  <c r="U29" i="5"/>
  <c r="Q13" i="5"/>
  <c r="S13" i="5" s="1"/>
  <c r="AK107" i="5"/>
  <c r="AK105" i="5"/>
  <c r="AK96" i="5"/>
  <c r="AK99" i="5"/>
  <c r="AK94" i="5"/>
  <c r="AK108" i="5"/>
  <c r="AK84" i="5"/>
  <c r="AK90" i="5"/>
  <c r="AK98" i="5"/>
  <c r="AK93" i="5"/>
  <c r="AK81" i="5"/>
  <c r="AK70" i="5"/>
  <c r="AK76" i="5"/>
  <c r="AK80" i="5"/>
  <c r="AK67" i="5"/>
  <c r="AK62" i="5"/>
  <c r="AK58" i="5"/>
  <c r="AK54" i="5"/>
  <c r="AK82" i="5"/>
  <c r="AK66" i="5"/>
  <c r="AK50" i="5"/>
  <c r="AK87" i="5"/>
  <c r="AK91" i="5"/>
  <c r="AK75" i="5"/>
  <c r="AK92" i="5"/>
  <c r="AK106" i="5"/>
  <c r="AK29" i="5"/>
  <c r="AK72" i="5"/>
  <c r="AK36" i="5"/>
  <c r="AK27" i="5"/>
  <c r="AK23" i="5"/>
  <c r="AL23" i="5" s="1"/>
  <c r="AQ23" i="5" s="1"/>
  <c r="AS23" i="5" s="1"/>
  <c r="AK20" i="5"/>
  <c r="AK40" i="5"/>
  <c r="AK25" i="5"/>
  <c r="AK78" i="5"/>
  <c r="AK44" i="5"/>
  <c r="AK6" i="5"/>
  <c r="AK22" i="5"/>
  <c r="AM6" i="5"/>
  <c r="AN40" i="5" s="1"/>
  <c r="AK14" i="5"/>
  <c r="AK7" i="5"/>
  <c r="GF114" i="5"/>
  <c r="GF115" i="5"/>
  <c r="GH115" i="5" s="1"/>
  <c r="GL115" i="5" s="1"/>
  <c r="GN115" i="5" s="1"/>
  <c r="GF87" i="5"/>
  <c r="GF112" i="5"/>
  <c r="GF92" i="5"/>
  <c r="GF97" i="5"/>
  <c r="GF91" i="5"/>
  <c r="GF105" i="5"/>
  <c r="GF106" i="5"/>
  <c r="GF109" i="5"/>
  <c r="GH109" i="5" s="1"/>
  <c r="GL109" i="5" s="1"/>
  <c r="GN109" i="5" s="1"/>
  <c r="GF104" i="5"/>
  <c r="GF111" i="5"/>
  <c r="GF88" i="5"/>
  <c r="GF82" i="5"/>
  <c r="GF73" i="5"/>
  <c r="GF71" i="5"/>
  <c r="GH71" i="5" s="1"/>
  <c r="GL71" i="5" s="1"/>
  <c r="GN71" i="5" s="1"/>
  <c r="GF76" i="5"/>
  <c r="GF65" i="5"/>
  <c r="GF64" i="5"/>
  <c r="GF94" i="5"/>
  <c r="GF59" i="5"/>
  <c r="GF56" i="5"/>
  <c r="GF50" i="5"/>
  <c r="GF55" i="5"/>
  <c r="GF52" i="5"/>
  <c r="GF60" i="5"/>
  <c r="GF102" i="5"/>
  <c r="GF63" i="5"/>
  <c r="GF68" i="5"/>
  <c r="GF67" i="5"/>
  <c r="GF38" i="5"/>
  <c r="GF19" i="5"/>
  <c r="GH19" i="5" s="1"/>
  <c r="GL19" i="5" s="1"/>
  <c r="GN19" i="5" s="1"/>
  <c r="GF42" i="5"/>
  <c r="GF26" i="5"/>
  <c r="GH26" i="5" s="1"/>
  <c r="GL26" i="5" s="1"/>
  <c r="GN26" i="5" s="1"/>
  <c r="GF51" i="5"/>
  <c r="GF46" i="5"/>
  <c r="GF39" i="5"/>
  <c r="GF100" i="5"/>
  <c r="GH100" i="5" s="1"/>
  <c r="GL100" i="5" s="1"/>
  <c r="GN100" i="5" s="1"/>
  <c r="GF84" i="5"/>
  <c r="GF23" i="5"/>
  <c r="GF17" i="5"/>
  <c r="GH17" i="5" s="1"/>
  <c r="GL17" i="5" s="1"/>
  <c r="GN17" i="5" s="1"/>
  <c r="GF11" i="5"/>
  <c r="GH11" i="5" s="1"/>
  <c r="GL11" i="5" s="1"/>
  <c r="GN11" i="5" s="1"/>
  <c r="GI6" i="5"/>
  <c r="Q7" i="5"/>
  <c r="S7" i="5" s="1"/>
  <c r="EV7" i="5"/>
  <c r="FA7" i="5" s="1"/>
  <c r="FC7" i="5" s="1"/>
  <c r="FT7" i="5"/>
  <c r="FV7" i="5" s="1"/>
  <c r="HP7" i="5"/>
  <c r="HS7" i="5"/>
  <c r="DL8" i="5"/>
  <c r="HQ8" i="5"/>
  <c r="ET9" i="5"/>
  <c r="EV9" i="5" s="1"/>
  <c r="FA9" i="5" s="1"/>
  <c r="FC9" i="5" s="1"/>
  <c r="EW9" i="5"/>
  <c r="EX9" i="5" s="1"/>
  <c r="KP9" i="5"/>
  <c r="KR9" i="5" s="1"/>
  <c r="AJ11" i="5"/>
  <c r="HP12" i="5"/>
  <c r="HR12" i="5" s="1"/>
  <c r="HV12" i="5" s="1"/>
  <c r="HX12" i="5" s="1"/>
  <c r="U13" i="5"/>
  <c r="GG13" i="5"/>
  <c r="II13" i="5"/>
  <c r="IJ13" i="5" s="1"/>
  <c r="IN13" i="5" s="1"/>
  <c r="IP13" i="5" s="1"/>
  <c r="DJ16" i="5"/>
  <c r="DO16" i="5" s="1"/>
  <c r="DQ16" i="5" s="1"/>
  <c r="AJ19" i="5"/>
  <c r="AL19" i="5" s="1"/>
  <c r="AQ19" i="5" s="1"/>
  <c r="AS19" i="5" s="1"/>
  <c r="KL20" i="5"/>
  <c r="GG21" i="5"/>
  <c r="U23" i="5"/>
  <c r="Q24" i="5"/>
  <c r="S24" i="5" s="1"/>
  <c r="LV25" i="5"/>
  <c r="AK26" i="5"/>
  <c r="IJ26" i="5"/>
  <c r="IN26" i="5" s="1"/>
  <c r="IP26" i="5" s="1"/>
  <c r="U27" i="5"/>
  <c r="AK28" i="5"/>
  <c r="BI31" i="5"/>
  <c r="BK31" i="5" s="1"/>
  <c r="EW31" i="5"/>
  <c r="EX31" i="5" s="1"/>
  <c r="EU31" i="5"/>
  <c r="GF31" i="5"/>
  <c r="DH32" i="5"/>
  <c r="DJ32" i="5" s="1"/>
  <c r="DO32" i="5" s="1"/>
  <c r="DQ32" i="5" s="1"/>
  <c r="DK32" i="5"/>
  <c r="DL32" i="5" s="1"/>
  <c r="JS33" i="5"/>
  <c r="JV33" i="5"/>
  <c r="AK34" i="5"/>
  <c r="JV34" i="5"/>
  <c r="JS34" i="5"/>
  <c r="JU34" i="5" s="1"/>
  <c r="JY34" i="5" s="1"/>
  <c r="KA34" i="5" s="1"/>
  <c r="CS44" i="5"/>
  <c r="FO54" i="5"/>
  <c r="FT54" i="5" s="1"/>
  <c r="FV54" i="5" s="1"/>
  <c r="EW55" i="5"/>
  <c r="EX55" i="5" s="1"/>
  <c r="EU55" i="5"/>
  <c r="HQ66" i="5"/>
  <c r="GF80" i="5"/>
  <c r="CK117" i="2"/>
  <c r="CK110" i="2"/>
  <c r="CK116" i="2"/>
  <c r="DD58" i="2"/>
  <c r="DD60" i="2"/>
  <c r="DD62" i="2"/>
  <c r="DD64" i="2"/>
  <c r="DD66" i="2"/>
  <c r="N68" i="2"/>
  <c r="GT68" i="2"/>
  <c r="GV68" i="2" s="1"/>
  <c r="GZ68" i="2" s="1"/>
  <c r="HB68" i="2" s="1"/>
  <c r="HP68" i="2"/>
  <c r="DD69" i="2"/>
  <c r="DW69" i="2"/>
  <c r="DY70" i="2"/>
  <c r="DZ70" i="2" s="1"/>
  <c r="DV71" i="2"/>
  <c r="EO71" i="2"/>
  <c r="BR72" i="2"/>
  <c r="DD72" i="2"/>
  <c r="CK73" i="2"/>
  <c r="DW73" i="2"/>
  <c r="DX73" i="2" s="1"/>
  <c r="EC73" i="2" s="1"/>
  <c r="EE73" i="2" s="1"/>
  <c r="HP74" i="2"/>
  <c r="HM74" i="2"/>
  <c r="N76" i="2"/>
  <c r="AF77" i="2"/>
  <c r="BT78" i="2"/>
  <c r="BU78" i="2" s="1"/>
  <c r="DC79" i="2"/>
  <c r="DE79" i="2" s="1"/>
  <c r="DJ79" i="2" s="1"/>
  <c r="DL79" i="2" s="1"/>
  <c r="DV79" i="2"/>
  <c r="DX79" i="2" s="1"/>
  <c r="EC79" i="2" s="1"/>
  <c r="EE79" i="2" s="1"/>
  <c r="BR80" i="2"/>
  <c r="DD80" i="2"/>
  <c r="DE80" i="2" s="1"/>
  <c r="DJ80" i="2" s="1"/>
  <c r="DL80" i="2" s="1"/>
  <c r="CK81" i="2"/>
  <c r="DW81" i="2"/>
  <c r="DX81" i="2" s="1"/>
  <c r="EC81" i="2" s="1"/>
  <c r="EE81" i="2" s="1"/>
  <c r="HP82" i="2"/>
  <c r="HM82" i="2"/>
  <c r="HO82" i="2" s="1"/>
  <c r="HS82" i="2" s="1"/>
  <c r="HU82" i="2" s="1"/>
  <c r="N84" i="2"/>
  <c r="AF85" i="2"/>
  <c r="CM86" i="2"/>
  <c r="CN86" i="2" s="1"/>
  <c r="CM87" i="2"/>
  <c r="CN87" i="2" s="1"/>
  <c r="GW87" i="2"/>
  <c r="DC89" i="2"/>
  <c r="DE89" i="2" s="1"/>
  <c r="DJ89" i="2" s="1"/>
  <c r="DL89" i="2" s="1"/>
  <c r="N90" i="2"/>
  <c r="AY90" i="2"/>
  <c r="BR90" i="2"/>
  <c r="CK90" i="2"/>
  <c r="BQ91" i="2"/>
  <c r="BS91" i="2" s="1"/>
  <c r="BX91" i="2" s="1"/>
  <c r="BZ91" i="2" s="1"/>
  <c r="CK91" i="2"/>
  <c r="GA91" i="2"/>
  <c r="CM92" i="2"/>
  <c r="CN92" i="2" s="1"/>
  <c r="CK92" i="2"/>
  <c r="CL92" i="2" s="1"/>
  <c r="CQ92" i="2" s="1"/>
  <c r="CS92" i="2" s="1"/>
  <c r="BB93" i="2"/>
  <c r="BT93" i="2"/>
  <c r="BU93" i="2" s="1"/>
  <c r="BR93" i="2"/>
  <c r="AX94" i="2"/>
  <c r="AZ94" i="2" s="1"/>
  <c r="BE94" i="2" s="1"/>
  <c r="BG94" i="2" s="1"/>
  <c r="AH95" i="2"/>
  <c r="AF95" i="2"/>
  <c r="GT95" i="2"/>
  <c r="GW95" i="2"/>
  <c r="N98" i="2"/>
  <c r="AF98" i="2"/>
  <c r="GT98" i="2"/>
  <c r="BQ99" i="2"/>
  <c r="BS99" i="2" s="1"/>
  <c r="BX99" i="2" s="1"/>
  <c r="BZ99" i="2" s="1"/>
  <c r="M100" i="2"/>
  <c r="O100" i="2" s="1"/>
  <c r="S100" i="2" s="1"/>
  <c r="U100" i="2" s="1"/>
  <c r="CN101" i="2"/>
  <c r="HN101" i="2"/>
  <c r="HP101" i="2"/>
  <c r="CN102" i="2"/>
  <c r="CM103" i="2"/>
  <c r="CN103" i="2" s="1"/>
  <c r="N104" i="2"/>
  <c r="P104" i="2"/>
  <c r="BA106" i="2"/>
  <c r="BB106" i="2" s="1"/>
  <c r="AX106" i="2"/>
  <c r="GD107" i="2"/>
  <c r="GA107" i="2"/>
  <c r="GC107" i="2" s="1"/>
  <c r="GG107" i="2" s="1"/>
  <c r="GI107" i="2" s="1"/>
  <c r="BU109" i="2"/>
  <c r="M110" i="2"/>
  <c r="BR112" i="2"/>
  <c r="GA112" i="2"/>
  <c r="GD112" i="2"/>
  <c r="CK114" i="2"/>
  <c r="GD115" i="2"/>
  <c r="GA115" i="2"/>
  <c r="N119" i="2"/>
  <c r="BI6" i="5"/>
  <c r="BK6" i="5" s="1"/>
  <c r="EX53" i="5"/>
  <c r="EX65" i="5"/>
  <c r="EX52" i="5"/>
  <c r="EX30" i="5"/>
  <c r="EX44" i="5"/>
  <c r="GG115" i="5"/>
  <c r="GG111" i="5"/>
  <c r="GG114" i="5"/>
  <c r="GG107" i="5"/>
  <c r="GG103" i="5"/>
  <c r="GG105" i="5"/>
  <c r="GG95" i="5"/>
  <c r="GG89" i="5"/>
  <c r="GG86" i="5"/>
  <c r="GG97" i="5"/>
  <c r="GG92" i="5"/>
  <c r="GG66" i="5"/>
  <c r="GG88" i="5"/>
  <c r="GG82" i="5"/>
  <c r="GG71" i="5"/>
  <c r="GG62" i="5"/>
  <c r="GG58" i="5"/>
  <c r="GG54" i="5"/>
  <c r="GG112" i="5"/>
  <c r="GG100" i="5"/>
  <c r="GG73" i="5"/>
  <c r="GG50" i="5"/>
  <c r="GG32" i="5"/>
  <c r="GG109" i="5"/>
  <c r="GG67" i="5"/>
  <c r="GG70" i="5"/>
  <c r="GG63" i="5"/>
  <c r="GG78" i="5"/>
  <c r="GG60" i="5"/>
  <c r="GG22" i="5"/>
  <c r="GG33" i="5"/>
  <c r="GG29" i="5"/>
  <c r="GG26" i="5"/>
  <c r="GG39" i="5"/>
  <c r="GG43" i="5"/>
  <c r="GH43" i="5" s="1"/>
  <c r="GL43" i="5" s="1"/>
  <c r="GN43" i="5" s="1"/>
  <c r="GG6" i="5"/>
  <c r="GH6" i="5" s="1"/>
  <c r="GL6" i="5" s="1"/>
  <c r="GN6" i="5" s="1"/>
  <c r="GG28" i="5"/>
  <c r="GG12" i="5"/>
  <c r="GG18" i="5"/>
  <c r="GG47" i="5"/>
  <c r="GG34" i="5"/>
  <c r="GG16" i="5"/>
  <c r="HP103" i="5"/>
  <c r="HR103" i="5" s="1"/>
  <c r="HV103" i="5" s="1"/>
  <c r="HX103" i="5" s="1"/>
  <c r="HP91" i="5"/>
  <c r="HP86" i="5"/>
  <c r="HP83" i="5"/>
  <c r="HR83" i="5" s="1"/>
  <c r="HV83" i="5" s="1"/>
  <c r="HX83" i="5" s="1"/>
  <c r="HP77" i="5"/>
  <c r="HP72" i="5"/>
  <c r="HP70" i="5"/>
  <c r="HR70" i="5" s="1"/>
  <c r="HV70" i="5" s="1"/>
  <c r="HX70" i="5" s="1"/>
  <c r="HP96" i="5"/>
  <c r="HR96" i="5" s="1"/>
  <c r="HV96" i="5" s="1"/>
  <c r="HX96" i="5" s="1"/>
  <c r="HP88" i="5"/>
  <c r="HP79" i="5"/>
  <c r="HP65" i="5"/>
  <c r="HP101" i="5"/>
  <c r="HP61" i="5"/>
  <c r="HP57" i="5"/>
  <c r="HR57" i="5" s="1"/>
  <c r="HV57" i="5" s="1"/>
  <c r="HX57" i="5" s="1"/>
  <c r="HP53" i="5"/>
  <c r="HR53" i="5" s="1"/>
  <c r="HV53" i="5" s="1"/>
  <c r="HX53" i="5" s="1"/>
  <c r="HP44" i="5"/>
  <c r="HR44" i="5" s="1"/>
  <c r="HV44" i="5" s="1"/>
  <c r="HX44" i="5" s="1"/>
  <c r="HP40" i="5"/>
  <c r="HP36" i="5"/>
  <c r="HP63" i="5"/>
  <c r="HP98" i="5"/>
  <c r="HR98" i="5" s="1"/>
  <c r="HV98" i="5" s="1"/>
  <c r="HX98" i="5" s="1"/>
  <c r="HP50" i="5"/>
  <c r="HP6" i="5"/>
  <c r="HP69" i="5"/>
  <c r="HP28" i="5"/>
  <c r="HP32" i="5"/>
  <c r="HP24" i="5"/>
  <c r="HP48" i="5"/>
  <c r="HS6" i="5"/>
  <c r="JA14" i="5"/>
  <c r="JA12" i="5"/>
  <c r="JA10" i="5"/>
  <c r="JC10" i="5" s="1"/>
  <c r="JG10" i="5" s="1"/>
  <c r="JI10" i="5" s="1"/>
  <c r="JA17" i="5"/>
  <c r="JA11" i="5"/>
  <c r="JC11" i="5" s="1"/>
  <c r="JG11" i="5" s="1"/>
  <c r="JI11" i="5" s="1"/>
  <c r="JD6" i="5"/>
  <c r="KK6" i="5"/>
  <c r="KM6" i="5" s="1"/>
  <c r="KQ6" i="5" s="1"/>
  <c r="KS6" i="5" s="1"/>
  <c r="KK15" i="5"/>
  <c r="KK13" i="5"/>
  <c r="KK11" i="5"/>
  <c r="KK27" i="5"/>
  <c r="KM27" i="5" s="1"/>
  <c r="KQ27" i="5" s="1"/>
  <c r="KS27" i="5" s="1"/>
  <c r="KK25" i="5"/>
  <c r="KM25" i="5" s="1"/>
  <c r="KQ25" i="5" s="1"/>
  <c r="KS25" i="5" s="1"/>
  <c r="KK26" i="5"/>
  <c r="KM26" i="5" s="1"/>
  <c r="KQ26" i="5" s="1"/>
  <c r="KS26" i="5" s="1"/>
  <c r="KK22" i="5"/>
  <c r="KK9" i="5"/>
  <c r="KN6" i="5"/>
  <c r="HQ7" i="5"/>
  <c r="JB7" i="5"/>
  <c r="JC7" i="5" s="1"/>
  <c r="JG7" i="5" s="1"/>
  <c r="JI7" i="5" s="1"/>
  <c r="KL7" i="5"/>
  <c r="KM7" i="5" s="1"/>
  <c r="KQ7" i="5" s="1"/>
  <c r="KS7" i="5" s="1"/>
  <c r="KN7" i="5"/>
  <c r="LV7" i="5"/>
  <c r="LW7" i="5" s="1"/>
  <c r="MA7" i="5" s="1"/>
  <c r="MC7" i="5" s="1"/>
  <c r="HP8" i="5"/>
  <c r="HR8" i="5" s="1"/>
  <c r="HV8" i="5" s="1"/>
  <c r="HX8" i="5" s="1"/>
  <c r="AK9" i="5"/>
  <c r="AL9" i="5" s="1"/>
  <c r="AQ9" i="5" s="1"/>
  <c r="AS9" i="5" s="1"/>
  <c r="AM9" i="5"/>
  <c r="CQ9" i="5"/>
  <c r="CV9" i="5" s="1"/>
  <c r="CX9" i="5" s="1"/>
  <c r="HP9" i="5"/>
  <c r="HR9" i="5" s="1"/>
  <c r="HV9" i="5" s="1"/>
  <c r="HX9" i="5" s="1"/>
  <c r="GF10" i="5"/>
  <c r="GH10" i="5" s="1"/>
  <c r="GL10" i="5" s="1"/>
  <c r="GN10" i="5" s="1"/>
  <c r="LF10" i="5"/>
  <c r="LC10" i="5"/>
  <c r="EE11" i="5"/>
  <c r="BE12" i="5"/>
  <c r="BJ12" i="5" s="1"/>
  <c r="BL12" i="5" s="1"/>
  <c r="KN12" i="5"/>
  <c r="GF13" i="5"/>
  <c r="JB14" i="5"/>
  <c r="LV14" i="5"/>
  <c r="DL15" i="5"/>
  <c r="U16" i="5"/>
  <c r="GF16" i="5"/>
  <c r="JA16" i="5"/>
  <c r="LF16" i="5"/>
  <c r="LC16" i="5"/>
  <c r="JS18" i="5"/>
  <c r="JU18" i="5" s="1"/>
  <c r="JY18" i="5" s="1"/>
  <c r="KA18" i="5" s="1"/>
  <c r="KP18" i="5"/>
  <c r="KR18" i="5" s="1"/>
  <c r="AK19" i="5"/>
  <c r="BY19" i="5"/>
  <c r="BW19" i="5"/>
  <c r="BX19" i="5" s="1"/>
  <c r="CC19" i="5" s="1"/>
  <c r="CE19" i="5" s="1"/>
  <c r="DL20" i="5"/>
  <c r="HA20" i="5"/>
  <c r="GY20" i="5"/>
  <c r="JD20" i="5"/>
  <c r="JA20" i="5"/>
  <c r="JC20" i="5" s="1"/>
  <c r="JG20" i="5" s="1"/>
  <c r="JI20" i="5" s="1"/>
  <c r="EX22" i="5"/>
  <c r="HA23" i="5"/>
  <c r="LD23" i="5"/>
  <c r="II24" i="5"/>
  <c r="IJ24" i="5" s="1"/>
  <c r="IN24" i="5" s="1"/>
  <c r="IP24" i="5" s="1"/>
  <c r="EX25" i="5"/>
  <c r="DI27" i="5"/>
  <c r="DJ27" i="5" s="1"/>
  <c r="DO27" i="5" s="1"/>
  <c r="DQ27" i="5" s="1"/>
  <c r="DK27" i="5"/>
  <c r="DL27" i="5" s="1"/>
  <c r="GG31" i="5"/>
  <c r="GX35" i="5"/>
  <c r="GZ35" i="5" s="1"/>
  <c r="HD35" i="5" s="1"/>
  <c r="HF35" i="5" s="1"/>
  <c r="BI38" i="5"/>
  <c r="BK38" i="5" s="1"/>
  <c r="EX39" i="5"/>
  <c r="GG40" i="5"/>
  <c r="DL41" i="5"/>
  <c r="GF41" i="5"/>
  <c r="II43" i="5"/>
  <c r="IJ43" i="5" s="1"/>
  <c r="IN43" i="5" s="1"/>
  <c r="IP43" i="5" s="1"/>
  <c r="EE52" i="5"/>
  <c r="GG80" i="5"/>
  <c r="GI80" i="5"/>
  <c r="BA95" i="2"/>
  <c r="BB95" i="2" s="1"/>
  <c r="GT97" i="2"/>
  <c r="GV97" i="2" s="1"/>
  <c r="GZ97" i="2" s="1"/>
  <c r="HB97" i="2" s="1"/>
  <c r="M99" i="2"/>
  <c r="AY104" i="2"/>
  <c r="AY106" i="2"/>
  <c r="AY108" i="2"/>
  <c r="N114" i="2"/>
  <c r="CM116" i="2"/>
  <c r="CN116" i="2" s="1"/>
  <c r="CJ117" i="2"/>
  <c r="M118" i="2"/>
  <c r="W118" i="5"/>
  <c r="Y118" i="5" s="1"/>
  <c r="W114" i="5"/>
  <c r="Y114" i="5" s="1"/>
  <c r="W116" i="5"/>
  <c r="Y116" i="5" s="1"/>
  <c r="W112" i="5"/>
  <c r="Y112" i="5" s="1"/>
  <c r="W119" i="5"/>
  <c r="Y119" i="5" s="1"/>
  <c r="W109" i="5"/>
  <c r="Y109" i="5" s="1"/>
  <c r="W106" i="5"/>
  <c r="Y106" i="5" s="1"/>
  <c r="W103" i="5"/>
  <c r="Y103" i="5" s="1"/>
  <c r="W115" i="5"/>
  <c r="Y115" i="5" s="1"/>
  <c r="W98" i="5"/>
  <c r="Y98" i="5" s="1"/>
  <c r="W90" i="5"/>
  <c r="Y90" i="5" s="1"/>
  <c r="W89" i="5"/>
  <c r="Y89" i="5" s="1"/>
  <c r="W88" i="5"/>
  <c r="Y88" i="5" s="1"/>
  <c r="W107" i="5"/>
  <c r="Y107" i="5" s="1"/>
  <c r="W97" i="5"/>
  <c r="Y97" i="5" s="1"/>
  <c r="W100" i="5"/>
  <c r="Y100" i="5" s="1"/>
  <c r="W92" i="5"/>
  <c r="Y92" i="5" s="1"/>
  <c r="W95" i="5"/>
  <c r="Y95" i="5" s="1"/>
  <c r="W85" i="5"/>
  <c r="Y85" i="5" s="1"/>
  <c r="W83" i="5"/>
  <c r="Y83" i="5" s="1"/>
  <c r="W81" i="5"/>
  <c r="Y81" i="5" s="1"/>
  <c r="W79" i="5"/>
  <c r="Y79" i="5" s="1"/>
  <c r="W77" i="5"/>
  <c r="Y77" i="5" s="1"/>
  <c r="W75" i="5"/>
  <c r="Y75" i="5" s="1"/>
  <c r="W102" i="5"/>
  <c r="Y102" i="5" s="1"/>
  <c r="W111" i="5"/>
  <c r="Y111" i="5" s="1"/>
  <c r="W96" i="5"/>
  <c r="Y96" i="5" s="1"/>
  <c r="W93" i="5"/>
  <c r="Y93" i="5" s="1"/>
  <c r="W91" i="5"/>
  <c r="Y91" i="5" s="1"/>
  <c r="W86" i="5"/>
  <c r="Y86" i="5" s="1"/>
  <c r="W117" i="5"/>
  <c r="Y117" i="5" s="1"/>
  <c r="W82" i="5"/>
  <c r="Y82" i="5" s="1"/>
  <c r="W80" i="5"/>
  <c r="Y80" i="5" s="1"/>
  <c r="W74" i="5"/>
  <c r="Y74" i="5" s="1"/>
  <c r="W72" i="5"/>
  <c r="Y72" i="5" s="1"/>
  <c r="W99" i="5"/>
  <c r="Y99" i="5" s="1"/>
  <c r="W84" i="5"/>
  <c r="Y84" i="5" s="1"/>
  <c r="W76" i="5"/>
  <c r="Y76" i="5" s="1"/>
  <c r="W73" i="5"/>
  <c r="Y73" i="5" s="1"/>
  <c r="W71" i="5"/>
  <c r="Y71" i="5" s="1"/>
  <c r="W104" i="5"/>
  <c r="Y104" i="5" s="1"/>
  <c r="W87" i="5"/>
  <c r="Y87" i="5" s="1"/>
  <c r="W69" i="5"/>
  <c r="Y69" i="5" s="1"/>
  <c r="W65" i="5"/>
  <c r="Y65" i="5" s="1"/>
  <c r="W61" i="5"/>
  <c r="Y61" i="5" s="1"/>
  <c r="W57" i="5"/>
  <c r="Y57" i="5" s="1"/>
  <c r="W53" i="5"/>
  <c r="Y53" i="5" s="1"/>
  <c r="W108" i="5"/>
  <c r="Y108" i="5" s="1"/>
  <c r="W78" i="5"/>
  <c r="Y78" i="5" s="1"/>
  <c r="W110" i="5"/>
  <c r="Y110" i="5" s="1"/>
  <c r="W70" i="5"/>
  <c r="Y70" i="5" s="1"/>
  <c r="W47" i="5"/>
  <c r="Y47" i="5" s="1"/>
  <c r="W43" i="5"/>
  <c r="Y43" i="5" s="1"/>
  <c r="W39" i="5"/>
  <c r="Y39" i="5" s="1"/>
  <c r="W105" i="5"/>
  <c r="Y105" i="5" s="1"/>
  <c r="W64" i="5"/>
  <c r="Y64" i="5" s="1"/>
  <c r="W63" i="5"/>
  <c r="Y63" i="5" s="1"/>
  <c r="W60" i="5"/>
  <c r="Y60" i="5" s="1"/>
  <c r="W59" i="5"/>
  <c r="Y59" i="5" s="1"/>
  <c r="W56" i="5"/>
  <c r="Y56" i="5" s="1"/>
  <c r="W55" i="5"/>
  <c r="Y55" i="5" s="1"/>
  <c r="W52" i="5"/>
  <c r="Y52" i="5" s="1"/>
  <c r="W51" i="5"/>
  <c r="Y51" i="5" s="1"/>
  <c r="W49" i="5"/>
  <c r="Y49" i="5" s="1"/>
  <c r="W48" i="5"/>
  <c r="Y48" i="5" s="1"/>
  <c r="W44" i="5"/>
  <c r="Y44" i="5" s="1"/>
  <c r="W40" i="5"/>
  <c r="Y40" i="5" s="1"/>
  <c r="W36" i="5"/>
  <c r="Y36" i="5" s="1"/>
  <c r="W33" i="5"/>
  <c r="Y33" i="5" s="1"/>
  <c r="W30" i="5"/>
  <c r="Y30" i="5" s="1"/>
  <c r="W24" i="5"/>
  <c r="Y24" i="5" s="1"/>
  <c r="W94" i="5"/>
  <c r="Y94" i="5" s="1"/>
  <c r="W68" i="5"/>
  <c r="Y68" i="5" s="1"/>
  <c r="W67" i="5"/>
  <c r="Y67" i="5" s="1"/>
  <c r="W62" i="5"/>
  <c r="Y62" i="5" s="1"/>
  <c r="W31" i="5"/>
  <c r="Y31" i="5" s="1"/>
  <c r="W28" i="5"/>
  <c r="Y28" i="5" s="1"/>
  <c r="W23" i="5"/>
  <c r="Y23" i="5" s="1"/>
  <c r="W21" i="5"/>
  <c r="Y21" i="5" s="1"/>
  <c r="W19" i="5"/>
  <c r="Y19" i="5" s="1"/>
  <c r="W17" i="5"/>
  <c r="Y17" i="5" s="1"/>
  <c r="W113" i="5"/>
  <c r="Y113" i="5" s="1"/>
  <c r="W101" i="5"/>
  <c r="Y101" i="5" s="1"/>
  <c r="W66" i="5"/>
  <c r="Y66" i="5" s="1"/>
  <c r="W58" i="5"/>
  <c r="Y58" i="5" s="1"/>
  <c r="W46" i="5"/>
  <c r="Y46" i="5" s="1"/>
  <c r="W42" i="5"/>
  <c r="Y42" i="5" s="1"/>
  <c r="W38" i="5"/>
  <c r="Y38" i="5" s="1"/>
  <c r="W41" i="5"/>
  <c r="Y41" i="5" s="1"/>
  <c r="W34" i="5"/>
  <c r="Y34" i="5" s="1"/>
  <c r="W25" i="5"/>
  <c r="Y25" i="5" s="1"/>
  <c r="W45" i="5"/>
  <c r="Y45" i="5" s="1"/>
  <c r="W15" i="5"/>
  <c r="Y15" i="5" s="1"/>
  <c r="W13" i="5"/>
  <c r="Y13" i="5" s="1"/>
  <c r="W11" i="5"/>
  <c r="Y11" i="5" s="1"/>
  <c r="W54" i="5"/>
  <c r="Y54" i="5" s="1"/>
  <c r="W26" i="5"/>
  <c r="Y26" i="5" s="1"/>
  <c r="W22" i="5"/>
  <c r="Y22" i="5" s="1"/>
  <c r="W18" i="5"/>
  <c r="Y18" i="5" s="1"/>
  <c r="EZ70" i="5"/>
  <c r="FB70" i="5" s="1"/>
  <c r="EZ66" i="5"/>
  <c r="FB66" i="5" s="1"/>
  <c r="EZ62" i="5"/>
  <c r="FB62" i="5" s="1"/>
  <c r="EZ58" i="5"/>
  <c r="FB58" i="5" s="1"/>
  <c r="EZ54" i="5"/>
  <c r="FB54" i="5" s="1"/>
  <c r="EZ50" i="5"/>
  <c r="FB50" i="5" s="1"/>
  <c r="EZ69" i="5"/>
  <c r="FB69" i="5" s="1"/>
  <c r="EZ65" i="5"/>
  <c r="FB65" i="5" s="1"/>
  <c r="EZ67" i="5"/>
  <c r="FB67" i="5" s="1"/>
  <c r="EZ49" i="5"/>
  <c r="FB49" i="5" s="1"/>
  <c r="EZ63" i="5"/>
  <c r="FB63" i="5" s="1"/>
  <c r="EZ59" i="5"/>
  <c r="FB59" i="5" s="1"/>
  <c r="EZ55" i="5"/>
  <c r="FB55" i="5" s="1"/>
  <c r="EZ51" i="5"/>
  <c r="FB51" i="5" s="1"/>
  <c r="EZ48" i="5"/>
  <c r="FB48" i="5" s="1"/>
  <c r="EZ68" i="5"/>
  <c r="FB68" i="5" s="1"/>
  <c r="EZ64" i="5"/>
  <c r="FB64" i="5" s="1"/>
  <c r="EZ53" i="5"/>
  <c r="FB53" i="5" s="1"/>
  <c r="EZ45" i="5"/>
  <c r="FB45" i="5" s="1"/>
  <c r="EZ41" i="5"/>
  <c r="FB41" i="5" s="1"/>
  <c r="EZ37" i="5"/>
  <c r="FB37" i="5" s="1"/>
  <c r="EZ32" i="5"/>
  <c r="FB32" i="5" s="1"/>
  <c r="EZ29" i="5"/>
  <c r="FB29" i="5" s="1"/>
  <c r="EZ60" i="5"/>
  <c r="FB60" i="5" s="1"/>
  <c r="EZ25" i="5"/>
  <c r="FB25" i="5" s="1"/>
  <c r="EZ22" i="5"/>
  <c r="FB22" i="5" s="1"/>
  <c r="EZ35" i="5"/>
  <c r="FB35" i="5" s="1"/>
  <c r="EZ30" i="5"/>
  <c r="FB30" i="5" s="1"/>
  <c r="EZ56" i="5"/>
  <c r="FB56" i="5" s="1"/>
  <c r="EZ46" i="5"/>
  <c r="FB46" i="5" s="1"/>
  <c r="EZ42" i="5"/>
  <c r="FB42" i="5" s="1"/>
  <c r="EZ38" i="5"/>
  <c r="FB38" i="5" s="1"/>
  <c r="EZ57" i="5"/>
  <c r="FB57" i="5" s="1"/>
  <c r="EZ52" i="5"/>
  <c r="FB52" i="5" s="1"/>
  <c r="EZ28" i="5"/>
  <c r="FB28" i="5" s="1"/>
  <c r="EZ21" i="5"/>
  <c r="FB21" i="5" s="1"/>
  <c r="EZ7" i="5"/>
  <c r="FB7" i="5" s="1"/>
  <c r="EZ20" i="5"/>
  <c r="FB20" i="5" s="1"/>
  <c r="EZ16" i="5"/>
  <c r="FB16" i="5" s="1"/>
  <c r="EZ14" i="5"/>
  <c r="FB14" i="5" s="1"/>
  <c r="EZ12" i="5"/>
  <c r="FB12" i="5" s="1"/>
  <c r="EZ10" i="5"/>
  <c r="FB10" i="5" s="1"/>
  <c r="EZ34" i="5"/>
  <c r="FB34" i="5" s="1"/>
  <c r="EZ31" i="5"/>
  <c r="FB31" i="5" s="1"/>
  <c r="EZ27" i="5"/>
  <c r="FB27" i="5" s="1"/>
  <c r="EZ23" i="5"/>
  <c r="FB23" i="5" s="1"/>
  <c r="EZ39" i="5"/>
  <c r="FB39" i="5" s="1"/>
  <c r="EZ17" i="5"/>
  <c r="FB17" i="5" s="1"/>
  <c r="LH25" i="5"/>
  <c r="LJ25" i="5" s="1"/>
  <c r="LH23" i="5"/>
  <c r="LJ23" i="5" s="1"/>
  <c r="LH17" i="5"/>
  <c r="LJ17" i="5" s="1"/>
  <c r="LH16" i="5"/>
  <c r="LJ16" i="5" s="1"/>
  <c r="LH15" i="5"/>
  <c r="LJ15" i="5" s="1"/>
  <c r="LH13" i="5"/>
  <c r="LJ13" i="5" s="1"/>
  <c r="LH11" i="5"/>
  <c r="LJ11" i="5" s="1"/>
  <c r="LH9" i="5"/>
  <c r="LJ9" i="5" s="1"/>
  <c r="LH7" i="5"/>
  <c r="LJ7" i="5" s="1"/>
  <c r="BD108" i="5"/>
  <c r="BD104" i="5"/>
  <c r="BD99" i="5"/>
  <c r="BD86" i="5"/>
  <c r="BD79" i="5"/>
  <c r="BD100" i="5"/>
  <c r="BD97" i="5"/>
  <c r="BD77" i="5"/>
  <c r="BD94" i="5"/>
  <c r="BD92" i="5"/>
  <c r="BD81" i="5"/>
  <c r="BD76" i="5"/>
  <c r="BD87" i="5"/>
  <c r="BD83" i="5"/>
  <c r="BD63" i="5"/>
  <c r="BD71" i="5"/>
  <c r="BD93" i="5"/>
  <c r="BD107" i="5"/>
  <c r="BD73" i="5"/>
  <c r="BD75" i="5"/>
  <c r="BD58" i="5"/>
  <c r="BD17" i="5"/>
  <c r="BD57" i="5"/>
  <c r="BD66" i="5"/>
  <c r="BD54" i="5"/>
  <c r="BD65" i="5"/>
  <c r="BD53" i="5"/>
  <c r="BD85" i="5"/>
  <c r="BD78" i="5"/>
  <c r="BD61" i="5"/>
  <c r="BD49" i="5"/>
  <c r="BD102" i="5"/>
  <c r="BD62" i="5"/>
  <c r="BD6" i="5"/>
  <c r="BE6" i="5" s="1"/>
  <c r="BJ6" i="5" s="1"/>
  <c r="BL6" i="5" s="1"/>
  <c r="BD32" i="5"/>
  <c r="BD69" i="5"/>
  <c r="BD36" i="5"/>
  <c r="BE36" i="5" s="1"/>
  <c r="BJ36" i="5" s="1"/>
  <c r="BL36" i="5" s="1"/>
  <c r="EZ6" i="5"/>
  <c r="FB6" i="5" s="1"/>
  <c r="FP6" i="5"/>
  <c r="BW7" i="5"/>
  <c r="BX7" i="5" s="1"/>
  <c r="CC7" i="5" s="1"/>
  <c r="CE7" i="5" s="1"/>
  <c r="EZ8" i="5"/>
  <c r="FB8" i="5" s="1"/>
  <c r="HC8" i="5"/>
  <c r="HE8" i="5" s="1"/>
  <c r="LZ8" i="5"/>
  <c r="MB8" i="5" s="1"/>
  <c r="CR9" i="5"/>
  <c r="CS9" i="5" s="1"/>
  <c r="ED9" i="5"/>
  <c r="EE9" i="5" s="1"/>
  <c r="JV9" i="5"/>
  <c r="JS9" i="5"/>
  <c r="JU9" i="5" s="1"/>
  <c r="JY9" i="5" s="1"/>
  <c r="KA9" i="5" s="1"/>
  <c r="KL9" i="5"/>
  <c r="W10" i="5"/>
  <c r="Y10" i="5" s="1"/>
  <c r="FP10" i="5"/>
  <c r="FN10" i="5"/>
  <c r="FO10" i="5" s="1"/>
  <c r="FT10" i="5" s="1"/>
  <c r="FV10" i="5" s="1"/>
  <c r="LD10" i="5"/>
  <c r="CR11" i="5"/>
  <c r="CP11" i="5"/>
  <c r="CQ11" i="5" s="1"/>
  <c r="CV11" i="5" s="1"/>
  <c r="CX11" i="5" s="1"/>
  <c r="GI11" i="5"/>
  <c r="JD11" i="5"/>
  <c r="LX11" i="5"/>
  <c r="GF12" i="5"/>
  <c r="AP13" i="5"/>
  <c r="AR13" i="5" s="1"/>
  <c r="DH13" i="5"/>
  <c r="DJ13" i="5" s="1"/>
  <c r="DO13" i="5" s="1"/>
  <c r="DQ13" i="5" s="1"/>
  <c r="HP13" i="5"/>
  <c r="KL13" i="5"/>
  <c r="CB14" i="5"/>
  <c r="CD14" i="5" s="1"/>
  <c r="ET14" i="5"/>
  <c r="EV14" i="5" s="1"/>
  <c r="FA14" i="5" s="1"/>
  <c r="FC14" i="5" s="1"/>
  <c r="HQ14" i="5"/>
  <c r="BD15" i="5"/>
  <c r="BE15" i="5" s="1"/>
  <c r="BJ15" i="5" s="1"/>
  <c r="BL15" i="5" s="1"/>
  <c r="ET15" i="5"/>
  <c r="EV15" i="5" s="1"/>
  <c r="FA15" i="5" s="1"/>
  <c r="FC15" i="5" s="1"/>
  <c r="HC15" i="5"/>
  <c r="HE15" i="5" s="1"/>
  <c r="CP16" i="5"/>
  <c r="CQ16" i="5" s="1"/>
  <c r="CV16" i="5" s="1"/>
  <c r="CX16" i="5" s="1"/>
  <c r="FM16" i="5"/>
  <c r="II16" i="5"/>
  <c r="IJ16" i="5" s="1"/>
  <c r="IN16" i="5" s="1"/>
  <c r="IP16" i="5" s="1"/>
  <c r="BF17" i="5"/>
  <c r="BG17" i="5" s="1"/>
  <c r="BC17" i="5"/>
  <c r="GI17" i="5"/>
  <c r="HP17" i="5"/>
  <c r="HR17" i="5" s="1"/>
  <c r="HV17" i="5" s="1"/>
  <c r="HX17" i="5" s="1"/>
  <c r="BY18" i="5"/>
  <c r="BZ18" i="5" s="1"/>
  <c r="DH18" i="5"/>
  <c r="AP19" i="5"/>
  <c r="AR19" i="5" s="1"/>
  <c r="DH19" i="5"/>
  <c r="JV19" i="5"/>
  <c r="JS19" i="5"/>
  <c r="GI20" i="5"/>
  <c r="GG20" i="5"/>
  <c r="HQ20" i="5"/>
  <c r="BW21" i="5"/>
  <c r="EA21" i="5"/>
  <c r="LH21" i="5"/>
  <c r="LJ21" i="5" s="1"/>
  <c r="AJ22" i="5"/>
  <c r="AL22" i="5" s="1"/>
  <c r="AQ22" i="5" s="1"/>
  <c r="AS22" i="5" s="1"/>
  <c r="DI22" i="5"/>
  <c r="DJ22" i="5" s="1"/>
  <c r="DO22" i="5" s="1"/>
  <c r="DQ22" i="5" s="1"/>
  <c r="HS22" i="5"/>
  <c r="HP22" i="5"/>
  <c r="HR22" i="5" s="1"/>
  <c r="HV22" i="5" s="1"/>
  <c r="HX22" i="5" s="1"/>
  <c r="LH22" i="5"/>
  <c r="LJ22" i="5" s="1"/>
  <c r="DH23" i="5"/>
  <c r="ET23" i="5"/>
  <c r="EV23" i="5" s="1"/>
  <c r="FA23" i="5" s="1"/>
  <c r="FC23" i="5" s="1"/>
  <c r="GI23" i="5"/>
  <c r="KN23" i="5"/>
  <c r="KK23" i="5"/>
  <c r="BD24" i="5"/>
  <c r="BE24" i="5" s="1"/>
  <c r="BJ24" i="5" s="1"/>
  <c r="BL24" i="5" s="1"/>
  <c r="EZ24" i="5"/>
  <c r="FB24" i="5" s="1"/>
  <c r="HC24" i="5"/>
  <c r="HE24" i="5" s="1"/>
  <c r="LH24" i="5"/>
  <c r="LJ24" i="5" s="1"/>
  <c r="BE25" i="5"/>
  <c r="BJ25" i="5" s="1"/>
  <c r="BL25" i="5" s="1"/>
  <c r="EA25" i="5"/>
  <c r="ED25" i="5"/>
  <c r="EE25" i="5" s="1"/>
  <c r="FP25" i="5"/>
  <c r="FN25" i="5"/>
  <c r="FO25" i="5" s="1"/>
  <c r="FT25" i="5" s="1"/>
  <c r="FV25" i="5" s="1"/>
  <c r="JS25" i="5"/>
  <c r="JV25" i="5"/>
  <c r="LF25" i="5"/>
  <c r="CP26" i="5"/>
  <c r="CQ26" i="5" s="1"/>
  <c r="CV26" i="5" s="1"/>
  <c r="CX26" i="5" s="1"/>
  <c r="HA26" i="5"/>
  <c r="GX26" i="5"/>
  <c r="GZ26" i="5" s="1"/>
  <c r="HD26" i="5" s="1"/>
  <c r="HF26" i="5" s="1"/>
  <c r="LH26" i="5"/>
  <c r="LJ26" i="5" s="1"/>
  <c r="CO27" i="5"/>
  <c r="FM27" i="5"/>
  <c r="FO27" i="5" s="1"/>
  <c r="FT27" i="5" s="1"/>
  <c r="FV27" i="5" s="1"/>
  <c r="FP27" i="5"/>
  <c r="BF28" i="5"/>
  <c r="BG28" i="5" s="1"/>
  <c r="BD28" i="5"/>
  <c r="BE28" i="5" s="1"/>
  <c r="BJ28" i="5" s="1"/>
  <c r="BL28" i="5" s="1"/>
  <c r="CB28" i="5"/>
  <c r="CD28" i="5" s="1"/>
  <c r="GF28" i="5"/>
  <c r="GH28" i="5" s="1"/>
  <c r="GL28" i="5" s="1"/>
  <c r="GN28" i="5" s="1"/>
  <c r="GI28" i="5"/>
  <c r="BF29" i="5"/>
  <c r="BG29" i="5" s="1"/>
  <c r="BC29" i="5"/>
  <c r="EE29" i="5"/>
  <c r="HC29" i="5"/>
  <c r="HE29" i="5" s="1"/>
  <c r="JS30" i="5"/>
  <c r="BW31" i="5"/>
  <c r="BY32" i="5"/>
  <c r="BW32" i="5"/>
  <c r="DK33" i="5"/>
  <c r="DL33" i="5" s="1"/>
  <c r="Q34" i="5"/>
  <c r="S34" i="5" s="1"/>
  <c r="HQ34" i="5"/>
  <c r="CO35" i="5"/>
  <c r="HC35" i="5"/>
  <c r="HE35" i="5" s="1"/>
  <c r="EA36" i="5"/>
  <c r="CB37" i="5"/>
  <c r="CD37" i="5" s="1"/>
  <c r="DL37" i="5"/>
  <c r="HS37" i="5"/>
  <c r="HP37" i="5"/>
  <c r="HR37" i="5" s="1"/>
  <c r="HV37" i="5" s="1"/>
  <c r="HX37" i="5" s="1"/>
  <c r="EZ40" i="5"/>
  <c r="FB40" i="5" s="1"/>
  <c r="CB42" i="5"/>
  <c r="CD42" i="5" s="1"/>
  <c r="FM49" i="5"/>
  <c r="FO49" i="5" s="1"/>
  <c r="FT49" i="5" s="1"/>
  <c r="FV49" i="5" s="1"/>
  <c r="BX50" i="5"/>
  <c r="CC50" i="5" s="1"/>
  <c r="CE50" i="5" s="1"/>
  <c r="GI51" i="5"/>
  <c r="GG51" i="5"/>
  <c r="BY57" i="5"/>
  <c r="BW57" i="5"/>
  <c r="BX57" i="5" s="1"/>
  <c r="CC57" i="5" s="1"/>
  <c r="CE57" i="5" s="1"/>
  <c r="GF57" i="5"/>
  <c r="ED69" i="5"/>
  <c r="EE69" i="5" s="1"/>
  <c r="EB69" i="5"/>
  <c r="EB70" i="5"/>
  <c r="ED70" i="5"/>
  <c r="EE70" i="5" s="1"/>
  <c r="DL79" i="5"/>
  <c r="II87" i="5"/>
  <c r="BQ95" i="2"/>
  <c r="BS95" i="2" s="1"/>
  <c r="BX95" i="2" s="1"/>
  <c r="BZ95" i="2" s="1"/>
  <c r="CK96" i="2"/>
  <c r="P101" i="2"/>
  <c r="M101" i="2"/>
  <c r="O101" i="2" s="1"/>
  <c r="S101" i="2" s="1"/>
  <c r="U101" i="2" s="1"/>
  <c r="BR104" i="2"/>
  <c r="BR106" i="2"/>
  <c r="BR108" i="2"/>
  <c r="GB110" i="2"/>
  <c r="BQ111" i="2"/>
  <c r="BS111" i="2" s="1"/>
  <c r="BX111" i="2" s="1"/>
  <c r="BZ111" i="2" s="1"/>
  <c r="CJ118" i="2"/>
  <c r="M119" i="2"/>
  <c r="DN88" i="5"/>
  <c r="DP88" i="5" s="1"/>
  <c r="DN86" i="5"/>
  <c r="DP86" i="5" s="1"/>
  <c r="DN87" i="5"/>
  <c r="DP87" i="5" s="1"/>
  <c r="DN84" i="5"/>
  <c r="DP84" i="5" s="1"/>
  <c r="DN83" i="5"/>
  <c r="DP83" i="5" s="1"/>
  <c r="DN78" i="5"/>
  <c r="DP78" i="5" s="1"/>
  <c r="DN69" i="5"/>
  <c r="DP69" i="5" s="1"/>
  <c r="DN65" i="5"/>
  <c r="DP65" i="5" s="1"/>
  <c r="DN61" i="5"/>
  <c r="DP61" i="5" s="1"/>
  <c r="DN57" i="5"/>
  <c r="DP57" i="5" s="1"/>
  <c r="DN53" i="5"/>
  <c r="DP53" i="5" s="1"/>
  <c r="DN49" i="5"/>
  <c r="DP49" i="5" s="1"/>
  <c r="DN89" i="5"/>
  <c r="DP89" i="5" s="1"/>
  <c r="DN76" i="5"/>
  <c r="DP76" i="5" s="1"/>
  <c r="DN68" i="5"/>
  <c r="DP68" i="5" s="1"/>
  <c r="DN85" i="5"/>
  <c r="DP85" i="5" s="1"/>
  <c r="DN80" i="5"/>
  <c r="DP80" i="5" s="1"/>
  <c r="DN70" i="5"/>
  <c r="DP70" i="5" s="1"/>
  <c r="DN66" i="5"/>
  <c r="DP66" i="5" s="1"/>
  <c r="DN81" i="5"/>
  <c r="DP81" i="5" s="1"/>
  <c r="DN73" i="5"/>
  <c r="DP73" i="5" s="1"/>
  <c r="DN71" i="5"/>
  <c r="DP71" i="5" s="1"/>
  <c r="DN48" i="5"/>
  <c r="DP48" i="5" s="1"/>
  <c r="DN77" i="5"/>
  <c r="DP77" i="5" s="1"/>
  <c r="DN62" i="5"/>
  <c r="DP62" i="5" s="1"/>
  <c r="DN58" i="5"/>
  <c r="DP58" i="5" s="1"/>
  <c r="DN54" i="5"/>
  <c r="DP54" i="5" s="1"/>
  <c r="DN50" i="5"/>
  <c r="DP50" i="5" s="1"/>
  <c r="DN72" i="5"/>
  <c r="DP72" i="5" s="1"/>
  <c r="DN82" i="5"/>
  <c r="DP82" i="5" s="1"/>
  <c r="DN63" i="5"/>
  <c r="DP63" i="5" s="1"/>
  <c r="DN52" i="5"/>
  <c r="DP52" i="5" s="1"/>
  <c r="DN31" i="5"/>
  <c r="DP31" i="5" s="1"/>
  <c r="DN28" i="5"/>
  <c r="DP28" i="5" s="1"/>
  <c r="DN24" i="5"/>
  <c r="DP24" i="5" s="1"/>
  <c r="DN79" i="5"/>
  <c r="DP79" i="5" s="1"/>
  <c r="DN64" i="5"/>
  <c r="DP64" i="5" s="1"/>
  <c r="DN59" i="5"/>
  <c r="DP59" i="5" s="1"/>
  <c r="DN45" i="5"/>
  <c r="DP45" i="5" s="1"/>
  <c r="DN41" i="5"/>
  <c r="DP41" i="5" s="1"/>
  <c r="DN37" i="5"/>
  <c r="DP37" i="5" s="1"/>
  <c r="DN56" i="5"/>
  <c r="DP56" i="5" s="1"/>
  <c r="DN51" i="5"/>
  <c r="DP51" i="5" s="1"/>
  <c r="DN44" i="5"/>
  <c r="DP44" i="5" s="1"/>
  <c r="DN40" i="5"/>
  <c r="DP40" i="5" s="1"/>
  <c r="DN36" i="5"/>
  <c r="DP36" i="5" s="1"/>
  <c r="DN74" i="5"/>
  <c r="DP74" i="5" s="1"/>
  <c r="DN67" i="5"/>
  <c r="DP67" i="5" s="1"/>
  <c r="DN75" i="5"/>
  <c r="DP75" i="5" s="1"/>
  <c r="DN60" i="5"/>
  <c r="DP60" i="5" s="1"/>
  <c r="DN18" i="5"/>
  <c r="DP18" i="5" s="1"/>
  <c r="DN55" i="5"/>
  <c r="DP55" i="5" s="1"/>
  <c r="DN29" i="5"/>
  <c r="DP29" i="5" s="1"/>
  <c r="DN27" i="5"/>
  <c r="DP27" i="5" s="1"/>
  <c r="DN25" i="5"/>
  <c r="DP25" i="5" s="1"/>
  <c r="DN38" i="5"/>
  <c r="DP38" i="5" s="1"/>
  <c r="DN32" i="5"/>
  <c r="DP32" i="5" s="1"/>
  <c r="DN17" i="5"/>
  <c r="DP17" i="5" s="1"/>
  <c r="DN15" i="5"/>
  <c r="DP15" i="5" s="1"/>
  <c r="DN13" i="5"/>
  <c r="DP13" i="5" s="1"/>
  <c r="DN11" i="5"/>
  <c r="DP11" i="5" s="1"/>
  <c r="DN9" i="5"/>
  <c r="DP9" i="5" s="1"/>
  <c r="DN6" i="5"/>
  <c r="DP6" i="5" s="1"/>
  <c r="JX34" i="5"/>
  <c r="JZ34" i="5" s="1"/>
  <c r="JX29" i="5"/>
  <c r="JZ29" i="5" s="1"/>
  <c r="JX23" i="5"/>
  <c r="JZ23" i="5" s="1"/>
  <c r="JX33" i="5"/>
  <c r="JZ33" i="5" s="1"/>
  <c r="JX30" i="5"/>
  <c r="JZ30" i="5" s="1"/>
  <c r="JX25" i="5"/>
  <c r="JZ25" i="5" s="1"/>
  <c r="JX21" i="5"/>
  <c r="JZ21" i="5" s="1"/>
  <c r="JX20" i="5"/>
  <c r="JZ20" i="5" s="1"/>
  <c r="JX19" i="5"/>
  <c r="JZ19" i="5" s="1"/>
  <c r="JX16" i="5"/>
  <c r="JZ16" i="5" s="1"/>
  <c r="JX26" i="5"/>
  <c r="JZ26" i="5" s="1"/>
  <c r="JX22" i="5"/>
  <c r="JZ22" i="5" s="1"/>
  <c r="JX32" i="5"/>
  <c r="JZ32" i="5" s="1"/>
  <c r="JX14" i="5"/>
  <c r="JZ14" i="5" s="1"/>
  <c r="JX12" i="5"/>
  <c r="JZ12" i="5" s="1"/>
  <c r="JX10" i="5"/>
  <c r="JZ10" i="5" s="1"/>
  <c r="JX8" i="5"/>
  <c r="JZ8" i="5" s="1"/>
  <c r="BW113" i="5"/>
  <c r="BW110" i="5"/>
  <c r="BW105" i="5"/>
  <c r="BW93" i="5"/>
  <c r="BW108" i="5"/>
  <c r="BW101" i="5"/>
  <c r="BW87" i="5"/>
  <c r="BW114" i="5"/>
  <c r="BW116" i="5"/>
  <c r="BW94" i="5"/>
  <c r="BW98" i="5"/>
  <c r="BW67" i="5"/>
  <c r="BW88" i="5"/>
  <c r="BW103" i="5"/>
  <c r="BW90" i="5"/>
  <c r="BW75" i="5"/>
  <c r="BW63" i="5"/>
  <c r="BW59" i="5"/>
  <c r="BW55" i="5"/>
  <c r="BW51" i="5"/>
  <c r="BW95" i="5"/>
  <c r="BW68" i="5"/>
  <c r="BW86" i="5"/>
  <c r="BW49" i="5"/>
  <c r="BW77" i="5"/>
  <c r="BW74" i="5"/>
  <c r="BW100" i="5"/>
  <c r="BW81" i="5"/>
  <c r="BW72" i="5"/>
  <c r="BW48" i="5"/>
  <c r="BW16" i="5"/>
  <c r="BW14" i="5"/>
  <c r="BW12" i="5"/>
  <c r="BX12" i="5" s="1"/>
  <c r="CC12" i="5" s="1"/>
  <c r="CE12" i="5" s="1"/>
  <c r="BW71" i="5"/>
  <c r="BX71" i="5" s="1"/>
  <c r="CC71" i="5" s="1"/>
  <c r="CE71" i="5" s="1"/>
  <c r="BW33" i="5"/>
  <c r="BW27" i="5"/>
  <c r="BY6" i="5"/>
  <c r="CO117" i="5"/>
  <c r="CO115" i="5"/>
  <c r="CQ115" i="5" s="1"/>
  <c r="CV115" i="5" s="1"/>
  <c r="CX115" i="5" s="1"/>
  <c r="CO110" i="5"/>
  <c r="CO112" i="5"/>
  <c r="CO106" i="5"/>
  <c r="CQ106" i="5" s="1"/>
  <c r="CV106" i="5" s="1"/>
  <c r="CX106" i="5" s="1"/>
  <c r="CO96" i="5"/>
  <c r="CO108" i="5"/>
  <c r="CO107" i="5"/>
  <c r="CO99" i="5"/>
  <c r="CO91" i="5"/>
  <c r="CO82" i="5"/>
  <c r="CO94" i="5"/>
  <c r="CO84" i="5"/>
  <c r="CQ84" i="5" s="1"/>
  <c r="CV84" i="5" s="1"/>
  <c r="CX84" i="5" s="1"/>
  <c r="CO80" i="5"/>
  <c r="CO76" i="5"/>
  <c r="CO70" i="5"/>
  <c r="CO66" i="5"/>
  <c r="CO88" i="5"/>
  <c r="CO81" i="5"/>
  <c r="CO72" i="5"/>
  <c r="CO63" i="5"/>
  <c r="CO78" i="5"/>
  <c r="CO100" i="5"/>
  <c r="CO83" i="5"/>
  <c r="CO67" i="5"/>
  <c r="CO50" i="5"/>
  <c r="CO116" i="5"/>
  <c r="CO101" i="5"/>
  <c r="CO86" i="5"/>
  <c r="CO62" i="5"/>
  <c r="CO74" i="5"/>
  <c r="CO58" i="5"/>
  <c r="CO28" i="5"/>
  <c r="CQ28" i="5" s="1"/>
  <c r="CV28" i="5" s="1"/>
  <c r="CX28" i="5" s="1"/>
  <c r="CO21" i="5"/>
  <c r="CO54" i="5"/>
  <c r="CO6" i="5"/>
  <c r="DH77" i="5"/>
  <c r="DH85" i="5"/>
  <c r="DH75" i="5"/>
  <c r="DH79" i="5"/>
  <c r="DH67" i="5"/>
  <c r="DH83" i="5"/>
  <c r="DJ83" i="5" s="1"/>
  <c r="DO83" i="5" s="1"/>
  <c r="DQ83" i="5" s="1"/>
  <c r="DH81" i="5"/>
  <c r="DH61" i="5"/>
  <c r="DH57" i="5"/>
  <c r="DH53" i="5"/>
  <c r="DH71" i="5"/>
  <c r="DH54" i="5"/>
  <c r="DJ54" i="5" s="1"/>
  <c r="DO54" i="5" s="1"/>
  <c r="DQ54" i="5" s="1"/>
  <c r="DH50" i="5"/>
  <c r="DH17" i="5"/>
  <c r="DJ17" i="5" s="1"/>
  <c r="DO17" i="5" s="1"/>
  <c r="DQ17" i="5" s="1"/>
  <c r="DH76" i="5"/>
  <c r="DH44" i="5"/>
  <c r="DH40" i="5"/>
  <c r="DH36" i="5"/>
  <c r="DJ36" i="5" s="1"/>
  <c r="DO36" i="5" s="1"/>
  <c r="DQ36" i="5" s="1"/>
  <c r="DH73" i="5"/>
  <c r="DH69" i="5"/>
  <c r="DH58" i="5"/>
  <c r="DJ58" i="5" s="1"/>
  <c r="DO58" i="5" s="1"/>
  <c r="DQ58" i="5" s="1"/>
  <c r="DH65" i="5"/>
  <c r="DH78" i="5"/>
  <c r="DH45" i="5"/>
  <c r="DH24" i="5"/>
  <c r="DH6" i="5"/>
  <c r="DH48" i="5"/>
  <c r="DH34" i="5"/>
  <c r="DH28" i="5"/>
  <c r="EA67" i="5"/>
  <c r="EC67" i="5" s="1"/>
  <c r="EH67" i="5" s="1"/>
  <c r="EJ67" i="5" s="1"/>
  <c r="EA71" i="5"/>
  <c r="EA68" i="5"/>
  <c r="EA64" i="5"/>
  <c r="EC64" i="5" s="1"/>
  <c r="EH64" i="5" s="1"/>
  <c r="EJ64" i="5" s="1"/>
  <c r="EA60" i="5"/>
  <c r="EA74" i="5"/>
  <c r="EA79" i="5"/>
  <c r="EA72" i="5"/>
  <c r="EA55" i="5"/>
  <c r="EA73" i="5"/>
  <c r="EA51" i="5"/>
  <c r="EA83" i="5"/>
  <c r="EA59" i="5"/>
  <c r="EA81" i="5"/>
  <c r="EA37" i="5"/>
  <c r="EC37" i="5" s="1"/>
  <c r="EH37" i="5" s="1"/>
  <c r="EJ37" i="5" s="1"/>
  <c r="EA26" i="5"/>
  <c r="EA16" i="5"/>
  <c r="EC16" i="5" s="1"/>
  <c r="EH16" i="5" s="1"/>
  <c r="EJ16" i="5" s="1"/>
  <c r="EA14" i="5"/>
  <c r="EA12" i="5"/>
  <c r="EC12" i="5" s="1"/>
  <c r="EH12" i="5" s="1"/>
  <c r="EJ12" i="5" s="1"/>
  <c r="EA41" i="5"/>
  <c r="EA48" i="5"/>
  <c r="EA45" i="5"/>
  <c r="EC45" i="5" s="1"/>
  <c r="EH45" i="5" s="1"/>
  <c r="EJ45" i="5" s="1"/>
  <c r="IM6" i="5"/>
  <c r="IO6" i="5" s="1"/>
  <c r="JX6" i="5"/>
  <c r="JZ6" i="5" s="1"/>
  <c r="DH7" i="5"/>
  <c r="EA7" i="5"/>
  <c r="EC7" i="5" s="1"/>
  <c r="EH7" i="5" s="1"/>
  <c r="EJ7" i="5" s="1"/>
  <c r="JX7" i="5"/>
  <c r="JZ7" i="5" s="1"/>
  <c r="BW8" i="5"/>
  <c r="DI8" i="5"/>
  <c r="DI9" i="5"/>
  <c r="JD9" i="5"/>
  <c r="EX10" i="5"/>
  <c r="HS10" i="5"/>
  <c r="IM10" i="5"/>
  <c r="IO10" i="5" s="1"/>
  <c r="KN10" i="5"/>
  <c r="LZ10" i="5"/>
  <c r="MB10" i="5" s="1"/>
  <c r="GG11" i="5"/>
  <c r="CO12" i="5"/>
  <c r="CQ12" i="5" s="1"/>
  <c r="CV12" i="5" s="1"/>
  <c r="CX12" i="5" s="1"/>
  <c r="DN12" i="5"/>
  <c r="DP12" i="5" s="1"/>
  <c r="JB12" i="5"/>
  <c r="LV12" i="5"/>
  <c r="FQ13" i="5"/>
  <c r="GX13" i="5"/>
  <c r="GZ13" i="5" s="1"/>
  <c r="HD13" i="5" s="1"/>
  <c r="HF13" i="5" s="1"/>
  <c r="JV13" i="5"/>
  <c r="JS13" i="5"/>
  <c r="JU13" i="5" s="1"/>
  <c r="JY13" i="5" s="1"/>
  <c r="KA13" i="5" s="1"/>
  <c r="Q14" i="5"/>
  <c r="S14" i="5" s="1"/>
  <c r="EB14" i="5"/>
  <c r="HA14" i="5"/>
  <c r="U15" i="5"/>
  <c r="AM15" i="5"/>
  <c r="AK15" i="5"/>
  <c r="FM15" i="5"/>
  <c r="FO15" i="5" s="1"/>
  <c r="FT15" i="5" s="1"/>
  <c r="FV15" i="5" s="1"/>
  <c r="BG16" i="5"/>
  <c r="FP16" i="5"/>
  <c r="FN16" i="5"/>
  <c r="JX17" i="5"/>
  <c r="JZ17" i="5" s="1"/>
  <c r="BW18" i="5"/>
  <c r="BX18" i="5" s="1"/>
  <c r="CC18" i="5" s="1"/>
  <c r="CE18" i="5" s="1"/>
  <c r="DK18" i="5"/>
  <c r="DL18" i="5" s="1"/>
  <c r="DI18" i="5"/>
  <c r="FM18" i="5"/>
  <c r="DK19" i="5"/>
  <c r="DL19" i="5" s="1"/>
  <c r="DI19" i="5"/>
  <c r="ET19" i="5"/>
  <c r="EW19" i="5"/>
  <c r="EX19" i="5" s="1"/>
  <c r="IM19" i="5"/>
  <c r="IO19" i="5" s="1"/>
  <c r="EB20" i="5"/>
  <c r="GX21" i="5"/>
  <c r="GZ21" i="5" s="1"/>
  <c r="HD21" i="5" s="1"/>
  <c r="HF21" i="5" s="1"/>
  <c r="KK21" i="5"/>
  <c r="KN21" i="5"/>
  <c r="LX21" i="5"/>
  <c r="CO22" i="5"/>
  <c r="DN22" i="5"/>
  <c r="DP22" i="5" s="1"/>
  <c r="BY23" i="5"/>
  <c r="BW23" i="5"/>
  <c r="KL23" i="5"/>
  <c r="AK24" i="5"/>
  <c r="DI24" i="5"/>
  <c r="BF25" i="5"/>
  <c r="BG25" i="5" s="1"/>
  <c r="BD25" i="5"/>
  <c r="CO25" i="5"/>
  <c r="EB25" i="5"/>
  <c r="LD25" i="5"/>
  <c r="CR27" i="5"/>
  <c r="CS27" i="5" s="1"/>
  <c r="CP27" i="5"/>
  <c r="EA27" i="5"/>
  <c r="W29" i="5"/>
  <c r="Y29" i="5" s="1"/>
  <c r="EA29" i="5"/>
  <c r="AJ30" i="5"/>
  <c r="AM31" i="5"/>
  <c r="AK31" i="5"/>
  <c r="II31" i="5"/>
  <c r="W32" i="5"/>
  <c r="Y32" i="5" s="1"/>
  <c r="AP32" i="5"/>
  <c r="AR32" i="5" s="1"/>
  <c r="EW34" i="5"/>
  <c r="EX34" i="5" s="1"/>
  <c r="EU34" i="5"/>
  <c r="CR35" i="5"/>
  <c r="CP35" i="5"/>
  <c r="FM35" i="5"/>
  <c r="CO37" i="5"/>
  <c r="CQ37" i="5" s="1"/>
  <c r="CV37" i="5" s="1"/>
  <c r="CX37" i="5" s="1"/>
  <c r="HQ37" i="5"/>
  <c r="II40" i="5"/>
  <c r="IJ40" i="5" s="1"/>
  <c r="IN40" i="5" s="1"/>
  <c r="IP40" i="5" s="1"/>
  <c r="AK41" i="5"/>
  <c r="EW41" i="5"/>
  <c r="EX41" i="5" s="1"/>
  <c r="EU41" i="5"/>
  <c r="CO42" i="5"/>
  <c r="CQ42" i="5" s="1"/>
  <c r="CV42" i="5" s="1"/>
  <c r="CX42" i="5" s="1"/>
  <c r="HP42" i="5"/>
  <c r="HR42" i="5" s="1"/>
  <c r="HV42" i="5" s="1"/>
  <c r="HX42" i="5" s="1"/>
  <c r="HS42" i="5"/>
  <c r="EZ43" i="5"/>
  <c r="FB43" i="5" s="1"/>
  <c r="EZ44" i="5"/>
  <c r="FB44" i="5" s="1"/>
  <c r="EW45" i="5"/>
  <c r="EX45" i="5" s="1"/>
  <c r="EU45" i="5"/>
  <c r="CO46" i="5"/>
  <c r="EA46" i="5"/>
  <c r="EC46" i="5" s="1"/>
  <c r="EH46" i="5" s="1"/>
  <c r="EJ46" i="5" s="1"/>
  <c r="HP46" i="5"/>
  <c r="HR46" i="5" s="1"/>
  <c r="HV46" i="5" s="1"/>
  <c r="HX46" i="5" s="1"/>
  <c r="HS46" i="5"/>
  <c r="BW47" i="5"/>
  <c r="DL47" i="5"/>
  <c r="CP48" i="5"/>
  <c r="BY50" i="5"/>
  <c r="BE53" i="5"/>
  <c r="BJ53" i="5" s="1"/>
  <c r="BL53" i="5" s="1"/>
  <c r="AP54" i="5"/>
  <c r="AR54" i="5" s="1"/>
  <c r="Q55" i="5"/>
  <c r="U55" i="5"/>
  <c r="EA63" i="5"/>
  <c r="DH66" i="5"/>
  <c r="GG84" i="5"/>
  <c r="AK89" i="5"/>
  <c r="AM89" i="5"/>
  <c r="BG99" i="5"/>
  <c r="GT99" i="2"/>
  <c r="GV99" i="2" s="1"/>
  <c r="GZ99" i="2" s="1"/>
  <c r="HB99" i="2" s="1"/>
  <c r="AF101" i="2"/>
  <c r="CK102" i="2"/>
  <c r="GD104" i="2"/>
  <c r="GA104" i="2"/>
  <c r="GD106" i="2"/>
  <c r="GA106" i="2"/>
  <c r="GC106" i="2" s="1"/>
  <c r="GG106" i="2" s="1"/>
  <c r="GI106" i="2" s="1"/>
  <c r="GD108" i="2"/>
  <c r="GA108" i="2"/>
  <c r="GC108" i="2" s="1"/>
  <c r="GG108" i="2" s="1"/>
  <c r="GI108" i="2" s="1"/>
  <c r="CB113" i="5"/>
  <c r="CD113" i="5" s="1"/>
  <c r="CB115" i="5"/>
  <c r="CD115" i="5" s="1"/>
  <c r="CB117" i="5"/>
  <c r="CD117" i="5" s="1"/>
  <c r="CB111" i="5"/>
  <c r="CD111" i="5" s="1"/>
  <c r="CB116" i="5"/>
  <c r="CD116" i="5" s="1"/>
  <c r="CB107" i="5"/>
  <c r="CD107" i="5" s="1"/>
  <c r="CB112" i="5"/>
  <c r="CD112" i="5" s="1"/>
  <c r="CB101" i="5"/>
  <c r="CD101" i="5" s="1"/>
  <c r="CB93" i="5"/>
  <c r="CD93" i="5" s="1"/>
  <c r="CB87" i="5"/>
  <c r="CD87" i="5" s="1"/>
  <c r="CB108" i="5"/>
  <c r="CD108" i="5" s="1"/>
  <c r="CB100" i="5"/>
  <c r="CD100" i="5" s="1"/>
  <c r="CB103" i="5"/>
  <c r="CD103" i="5" s="1"/>
  <c r="CB95" i="5"/>
  <c r="CD95" i="5" s="1"/>
  <c r="CB90" i="5"/>
  <c r="CD90" i="5" s="1"/>
  <c r="CB105" i="5"/>
  <c r="CD105" i="5" s="1"/>
  <c r="CB94" i="5"/>
  <c r="CD94" i="5" s="1"/>
  <c r="CB88" i="5"/>
  <c r="CD88" i="5" s="1"/>
  <c r="CB114" i="5"/>
  <c r="CD114" i="5" s="1"/>
  <c r="CB106" i="5"/>
  <c r="CD106" i="5" s="1"/>
  <c r="CB102" i="5"/>
  <c r="CD102" i="5" s="1"/>
  <c r="CB98" i="5"/>
  <c r="CD98" i="5" s="1"/>
  <c r="CB96" i="5"/>
  <c r="CD96" i="5" s="1"/>
  <c r="CB104" i="5"/>
  <c r="CD104" i="5" s="1"/>
  <c r="CB85" i="5"/>
  <c r="CD85" i="5" s="1"/>
  <c r="CB83" i="5"/>
  <c r="CD83" i="5" s="1"/>
  <c r="CB81" i="5"/>
  <c r="CD81" i="5" s="1"/>
  <c r="CB79" i="5"/>
  <c r="CD79" i="5" s="1"/>
  <c r="CB77" i="5"/>
  <c r="CD77" i="5" s="1"/>
  <c r="CB75" i="5"/>
  <c r="CD75" i="5" s="1"/>
  <c r="CB86" i="5"/>
  <c r="CD86" i="5" s="1"/>
  <c r="CB68" i="5"/>
  <c r="CD68" i="5" s="1"/>
  <c r="CB64" i="5"/>
  <c r="CD64" i="5" s="1"/>
  <c r="CB60" i="5"/>
  <c r="CD60" i="5" s="1"/>
  <c r="CB56" i="5"/>
  <c r="CD56" i="5" s="1"/>
  <c r="CB52" i="5"/>
  <c r="CD52" i="5" s="1"/>
  <c r="CB97" i="5"/>
  <c r="CD97" i="5" s="1"/>
  <c r="CB67" i="5"/>
  <c r="CD67" i="5" s="1"/>
  <c r="CB92" i="5"/>
  <c r="CD92" i="5" s="1"/>
  <c r="CB89" i="5"/>
  <c r="CD89" i="5" s="1"/>
  <c r="CB84" i="5"/>
  <c r="CD84" i="5" s="1"/>
  <c r="CB69" i="5"/>
  <c r="CD69" i="5" s="1"/>
  <c r="CB110" i="5"/>
  <c r="CD110" i="5" s="1"/>
  <c r="CB99" i="5"/>
  <c r="CD99" i="5" s="1"/>
  <c r="CB91" i="5"/>
  <c r="CD91" i="5" s="1"/>
  <c r="CB80" i="5"/>
  <c r="CD80" i="5" s="1"/>
  <c r="CB73" i="5"/>
  <c r="CD73" i="5" s="1"/>
  <c r="CB61" i="5"/>
  <c r="CD61" i="5" s="1"/>
  <c r="CB57" i="5"/>
  <c r="CD57" i="5" s="1"/>
  <c r="CB53" i="5"/>
  <c r="CD53" i="5" s="1"/>
  <c r="CB74" i="5"/>
  <c r="CD74" i="5" s="1"/>
  <c r="CB49" i="5"/>
  <c r="CD49" i="5" s="1"/>
  <c r="CB109" i="5"/>
  <c r="CD109" i="5" s="1"/>
  <c r="CB71" i="5"/>
  <c r="CD71" i="5" s="1"/>
  <c r="CB118" i="5"/>
  <c r="CD118" i="5" s="1"/>
  <c r="CB82" i="5"/>
  <c r="CD82" i="5" s="1"/>
  <c r="CB70" i="5"/>
  <c r="CD70" i="5" s="1"/>
  <c r="CB35" i="5"/>
  <c r="CD35" i="5" s="1"/>
  <c r="CB76" i="5"/>
  <c r="CD76" i="5" s="1"/>
  <c r="CB55" i="5"/>
  <c r="CD55" i="5" s="1"/>
  <c r="CB54" i="5"/>
  <c r="CD54" i="5" s="1"/>
  <c r="CB32" i="5"/>
  <c r="CD32" i="5" s="1"/>
  <c r="CB23" i="5"/>
  <c r="CD23" i="5" s="1"/>
  <c r="CB21" i="5"/>
  <c r="CD21" i="5" s="1"/>
  <c r="CB78" i="5"/>
  <c r="CD78" i="5" s="1"/>
  <c r="CB44" i="5"/>
  <c r="CD44" i="5" s="1"/>
  <c r="CB40" i="5"/>
  <c r="CD40" i="5" s="1"/>
  <c r="CB36" i="5"/>
  <c r="CD36" i="5" s="1"/>
  <c r="CB33" i="5"/>
  <c r="CD33" i="5" s="1"/>
  <c r="CB72" i="5"/>
  <c r="CD72" i="5" s="1"/>
  <c r="CB66" i="5"/>
  <c r="CD66" i="5" s="1"/>
  <c r="CB51" i="5"/>
  <c r="CD51" i="5" s="1"/>
  <c r="CB50" i="5"/>
  <c r="CD50" i="5" s="1"/>
  <c r="CB48" i="5"/>
  <c r="CD48" i="5" s="1"/>
  <c r="CB59" i="5"/>
  <c r="CD59" i="5" s="1"/>
  <c r="CB58" i="5"/>
  <c r="CD58" i="5" s="1"/>
  <c r="CB63" i="5"/>
  <c r="CD63" i="5" s="1"/>
  <c r="CB62" i="5"/>
  <c r="CD62" i="5" s="1"/>
  <c r="CB45" i="5"/>
  <c r="CD45" i="5" s="1"/>
  <c r="CB39" i="5"/>
  <c r="CD39" i="5" s="1"/>
  <c r="CB29" i="5"/>
  <c r="CD29" i="5" s="1"/>
  <c r="CB25" i="5"/>
  <c r="CD25" i="5" s="1"/>
  <c r="CB19" i="5"/>
  <c r="CD19" i="5" s="1"/>
  <c r="CB18" i="5"/>
  <c r="CD18" i="5" s="1"/>
  <c r="CB15" i="5"/>
  <c r="CD15" i="5" s="1"/>
  <c r="CB13" i="5"/>
  <c r="CD13" i="5" s="1"/>
  <c r="CB11" i="5"/>
  <c r="CD11" i="5" s="1"/>
  <c r="CB43" i="5"/>
  <c r="CD43" i="5" s="1"/>
  <c r="CB30" i="5"/>
  <c r="CD30" i="5" s="1"/>
  <c r="CB47" i="5"/>
  <c r="CD47" i="5" s="1"/>
  <c r="CB31" i="5"/>
  <c r="CD31" i="5" s="1"/>
  <c r="CB26" i="5"/>
  <c r="CD26" i="5" s="1"/>
  <c r="IM85" i="5"/>
  <c r="IO85" i="5" s="1"/>
  <c r="IM87" i="5"/>
  <c r="IO87" i="5" s="1"/>
  <c r="IM83" i="5"/>
  <c r="IO83" i="5" s="1"/>
  <c r="IM81" i="5"/>
  <c r="IO81" i="5" s="1"/>
  <c r="IM79" i="5"/>
  <c r="IO79" i="5" s="1"/>
  <c r="IM77" i="5"/>
  <c r="IO77" i="5" s="1"/>
  <c r="IM75" i="5"/>
  <c r="IO75" i="5" s="1"/>
  <c r="IM69" i="5"/>
  <c r="IO69" i="5" s="1"/>
  <c r="IM65" i="5"/>
  <c r="IO65" i="5" s="1"/>
  <c r="IM61" i="5"/>
  <c r="IO61" i="5" s="1"/>
  <c r="IM57" i="5"/>
  <c r="IO57" i="5" s="1"/>
  <c r="IM53" i="5"/>
  <c r="IO53" i="5" s="1"/>
  <c r="IM49" i="5"/>
  <c r="IO49" i="5" s="1"/>
  <c r="IM68" i="5"/>
  <c r="IO68" i="5" s="1"/>
  <c r="IM64" i="5"/>
  <c r="IO64" i="5" s="1"/>
  <c r="IM86" i="5"/>
  <c r="IO86" i="5" s="1"/>
  <c r="IM82" i="5"/>
  <c r="IO82" i="5" s="1"/>
  <c r="IM66" i="5"/>
  <c r="IO66" i="5" s="1"/>
  <c r="IM78" i="5"/>
  <c r="IO78" i="5" s="1"/>
  <c r="IM72" i="5"/>
  <c r="IO72" i="5" s="1"/>
  <c r="IM62" i="5"/>
  <c r="IO62" i="5" s="1"/>
  <c r="IM58" i="5"/>
  <c r="IO58" i="5" s="1"/>
  <c r="IM54" i="5"/>
  <c r="IO54" i="5" s="1"/>
  <c r="IM48" i="5"/>
  <c r="IO48" i="5" s="1"/>
  <c r="IM50" i="5"/>
  <c r="IO50" i="5" s="1"/>
  <c r="IM70" i="5"/>
  <c r="IO70" i="5" s="1"/>
  <c r="IM63" i="5"/>
  <c r="IO63" i="5" s="1"/>
  <c r="IM60" i="5"/>
  <c r="IO60" i="5" s="1"/>
  <c r="IM59" i="5"/>
  <c r="IO59" i="5" s="1"/>
  <c r="IM56" i="5"/>
  <c r="IO56" i="5" s="1"/>
  <c r="IM55" i="5"/>
  <c r="IO55" i="5" s="1"/>
  <c r="IM52" i="5"/>
  <c r="IO52" i="5" s="1"/>
  <c r="IM51" i="5"/>
  <c r="IO51" i="5" s="1"/>
  <c r="IM76" i="5"/>
  <c r="IO76" i="5" s="1"/>
  <c r="IM71" i="5"/>
  <c r="IO71" i="5" s="1"/>
  <c r="IM84" i="5"/>
  <c r="IO84" i="5" s="1"/>
  <c r="IM31" i="5"/>
  <c r="IO31" i="5" s="1"/>
  <c r="IM28" i="5"/>
  <c r="IO28" i="5" s="1"/>
  <c r="IM80" i="5"/>
  <c r="IO80" i="5" s="1"/>
  <c r="IM73" i="5"/>
  <c r="IO73" i="5" s="1"/>
  <c r="IM45" i="5"/>
  <c r="IO45" i="5" s="1"/>
  <c r="IM41" i="5"/>
  <c r="IO41" i="5" s="1"/>
  <c r="IM37" i="5"/>
  <c r="IO37" i="5" s="1"/>
  <c r="IM24" i="5"/>
  <c r="IO24" i="5" s="1"/>
  <c r="IM74" i="5"/>
  <c r="IO74" i="5" s="1"/>
  <c r="IM46" i="5"/>
  <c r="IO46" i="5" s="1"/>
  <c r="IM42" i="5"/>
  <c r="IO42" i="5" s="1"/>
  <c r="IM38" i="5"/>
  <c r="IO38" i="5" s="1"/>
  <c r="IM34" i="5"/>
  <c r="IO34" i="5" s="1"/>
  <c r="IM29" i="5"/>
  <c r="IO29" i="5" s="1"/>
  <c r="IM43" i="5"/>
  <c r="IO43" i="5" s="1"/>
  <c r="IM39" i="5"/>
  <c r="IO39" i="5" s="1"/>
  <c r="IM67" i="5"/>
  <c r="IO67" i="5" s="1"/>
  <c r="IM47" i="5"/>
  <c r="IO47" i="5" s="1"/>
  <c r="IM30" i="5"/>
  <c r="IO30" i="5" s="1"/>
  <c r="IM25" i="5"/>
  <c r="IO25" i="5" s="1"/>
  <c r="IM35" i="5"/>
  <c r="IO35" i="5" s="1"/>
  <c r="IM32" i="5"/>
  <c r="IO32" i="5" s="1"/>
  <c r="IM20" i="5"/>
  <c r="IO20" i="5" s="1"/>
  <c r="IM17" i="5"/>
  <c r="IO17" i="5" s="1"/>
  <c r="IM16" i="5"/>
  <c r="IO16" i="5" s="1"/>
  <c r="IM26" i="5"/>
  <c r="IO26" i="5" s="1"/>
  <c r="IM22" i="5"/>
  <c r="IO22" i="5" s="1"/>
  <c r="IM21" i="5"/>
  <c r="IO21" i="5" s="1"/>
  <c r="IM15" i="5"/>
  <c r="IO15" i="5" s="1"/>
  <c r="IM13" i="5"/>
  <c r="IO13" i="5" s="1"/>
  <c r="IM11" i="5"/>
  <c r="IO11" i="5" s="1"/>
  <c r="IM9" i="5"/>
  <c r="IO9" i="5" s="1"/>
  <c r="IM7" i="5"/>
  <c r="IO7" i="5" s="1"/>
  <c r="CP116" i="5"/>
  <c r="CP105" i="5"/>
  <c r="CP104" i="5"/>
  <c r="CP99" i="5"/>
  <c r="CP91" i="5"/>
  <c r="CP112" i="5"/>
  <c r="CP102" i="5"/>
  <c r="CP115" i="5"/>
  <c r="CP109" i="5"/>
  <c r="CP87" i="5"/>
  <c r="CP73" i="5"/>
  <c r="CP71" i="5"/>
  <c r="CP96" i="5"/>
  <c r="CP95" i="5"/>
  <c r="CP70" i="5"/>
  <c r="CP66" i="5"/>
  <c r="CP64" i="5"/>
  <c r="CP76" i="5"/>
  <c r="CP86" i="5"/>
  <c r="CP34" i="5"/>
  <c r="CP62" i="5"/>
  <c r="CP67" i="5"/>
  <c r="CP32" i="5"/>
  <c r="CQ32" i="5" s="1"/>
  <c r="CV32" i="5" s="1"/>
  <c r="CX32" i="5" s="1"/>
  <c r="CP106" i="5"/>
  <c r="CP94" i="5"/>
  <c r="CP58" i="5"/>
  <c r="CR6" i="5"/>
  <c r="CP54" i="5"/>
  <c r="CP50" i="5"/>
  <c r="CP37" i="5"/>
  <c r="CP25" i="5"/>
  <c r="CP18" i="5"/>
  <c r="DI89" i="5"/>
  <c r="DI82" i="5"/>
  <c r="DI68" i="5"/>
  <c r="DI86" i="5"/>
  <c r="DI77" i="5"/>
  <c r="DI79" i="5"/>
  <c r="DI64" i="5"/>
  <c r="DI60" i="5"/>
  <c r="DI56" i="5"/>
  <c r="DI52" i="5"/>
  <c r="DI83" i="5"/>
  <c r="DI81" i="5"/>
  <c r="DI85" i="5"/>
  <c r="DI76" i="5"/>
  <c r="DI69" i="5"/>
  <c r="DI75" i="5"/>
  <c r="DI35" i="5"/>
  <c r="DI65" i="5"/>
  <c r="DI73" i="5"/>
  <c r="DI48" i="5"/>
  <c r="DI34" i="5"/>
  <c r="DI21" i="5"/>
  <c r="DI23" i="5"/>
  <c r="EB80" i="5"/>
  <c r="EB78" i="5"/>
  <c r="EB82" i="5"/>
  <c r="EB77" i="5"/>
  <c r="EB84" i="5"/>
  <c r="EB74" i="5"/>
  <c r="EB61" i="5"/>
  <c r="EB79" i="5"/>
  <c r="EB67" i="5"/>
  <c r="EB72" i="5"/>
  <c r="EB55" i="5"/>
  <c r="EB51" i="5"/>
  <c r="EB76" i="5"/>
  <c r="EB59" i="5"/>
  <c r="EB63" i="5"/>
  <c r="EB38" i="5"/>
  <c r="EB26" i="5"/>
  <c r="EB42" i="5"/>
  <c r="EB31" i="5"/>
  <c r="EC31" i="5" s="1"/>
  <c r="EH31" i="5" s="1"/>
  <c r="EJ31" i="5" s="1"/>
  <c r="EB21" i="5"/>
  <c r="EB46" i="5"/>
  <c r="EB27" i="5"/>
  <c r="ET64" i="5"/>
  <c r="EV64" i="5" s="1"/>
  <c r="FA64" i="5" s="1"/>
  <c r="FC64" i="5" s="1"/>
  <c r="ET70" i="5"/>
  <c r="ET59" i="5"/>
  <c r="ET28" i="5"/>
  <c r="EV28" i="5" s="1"/>
  <c r="FA28" i="5" s="1"/>
  <c r="FC28" i="5" s="1"/>
  <c r="ET49" i="5"/>
  <c r="EV49" i="5" s="1"/>
  <c r="FA49" i="5" s="1"/>
  <c r="FC49" i="5" s="1"/>
  <c r="ET62" i="5"/>
  <c r="ET55" i="5"/>
  <c r="ET34" i="5"/>
  <c r="EV34" i="5" s="1"/>
  <c r="FA34" i="5" s="1"/>
  <c r="FC34" i="5" s="1"/>
  <c r="ET63" i="5"/>
  <c r="EV63" i="5" s="1"/>
  <c r="FA63" i="5" s="1"/>
  <c r="FC63" i="5" s="1"/>
  <c r="ET54" i="5"/>
  <c r="EV54" i="5" s="1"/>
  <c r="FA54" i="5" s="1"/>
  <c r="FC54" i="5" s="1"/>
  <c r="ET51" i="5"/>
  <c r="ET66" i="5"/>
  <c r="ET58" i="5"/>
  <c r="ET22" i="5"/>
  <c r="EV22" i="5" s="1"/>
  <c r="FA22" i="5" s="1"/>
  <c r="FC22" i="5" s="1"/>
  <c r="ET26" i="5"/>
  <c r="ET18" i="5"/>
  <c r="EV18" i="5" s="1"/>
  <c r="FA18" i="5" s="1"/>
  <c r="FC18" i="5" s="1"/>
  <c r="ET30" i="5"/>
  <c r="EV30" i="5" s="1"/>
  <c r="FA30" i="5" s="1"/>
  <c r="FC30" i="5" s="1"/>
  <c r="ET38" i="5"/>
  <c r="EV38" i="5" s="1"/>
  <c r="FA38" i="5" s="1"/>
  <c r="FC38" i="5" s="1"/>
  <c r="CO7" i="5"/>
  <c r="CP8" i="5"/>
  <c r="DH8" i="5"/>
  <c r="EB8" i="5"/>
  <c r="EB9" i="5"/>
  <c r="EC9" i="5" s="1"/>
  <c r="EH9" i="5" s="1"/>
  <c r="EJ9" i="5" s="1"/>
  <c r="BX10" i="5"/>
  <c r="CC10" i="5" s="1"/>
  <c r="CE10" i="5" s="1"/>
  <c r="DI10" i="5"/>
  <c r="DJ10" i="5" s="1"/>
  <c r="DO10" i="5" s="1"/>
  <c r="DQ10" i="5" s="1"/>
  <c r="EB10" i="5"/>
  <c r="ET10" i="5"/>
  <c r="HQ10" i="5"/>
  <c r="ET11" i="5"/>
  <c r="EV11" i="5" s="1"/>
  <c r="FA11" i="5" s="1"/>
  <c r="FC11" i="5" s="1"/>
  <c r="CP12" i="5"/>
  <c r="IJ12" i="5"/>
  <c r="IN12" i="5" s="1"/>
  <c r="IP12" i="5" s="1"/>
  <c r="LF12" i="5"/>
  <c r="LC12" i="5"/>
  <c r="CO13" i="5"/>
  <c r="DI13" i="5"/>
  <c r="DK14" i="5"/>
  <c r="DL14" i="5" s="1"/>
  <c r="DI14" i="5"/>
  <c r="EE15" i="5"/>
  <c r="AJ16" i="5"/>
  <c r="AL16" i="5" s="1"/>
  <c r="AQ16" i="5" s="1"/>
  <c r="AS16" i="5" s="1"/>
  <c r="CS16" i="5"/>
  <c r="EX16" i="5"/>
  <c r="CB17" i="5"/>
  <c r="CD17" i="5" s="1"/>
  <c r="EA17" i="5"/>
  <c r="JX18" i="5"/>
  <c r="JZ18" i="5" s="1"/>
  <c r="BD19" i="5"/>
  <c r="BE19" i="5" s="1"/>
  <c r="BJ19" i="5" s="1"/>
  <c r="BL19" i="5" s="1"/>
  <c r="DN19" i="5"/>
  <c r="DP19" i="5" s="1"/>
  <c r="LE19" i="5"/>
  <c r="LI19" i="5" s="1"/>
  <c r="LK19" i="5" s="1"/>
  <c r="CB20" i="5"/>
  <c r="CD20" i="5" s="1"/>
  <c r="EA20" i="5"/>
  <c r="LV21" i="5"/>
  <c r="CP22" i="5"/>
  <c r="DL23" i="5"/>
  <c r="EX23" i="5"/>
  <c r="BG24" i="5"/>
  <c r="LV24" i="5"/>
  <c r="BW26" i="5"/>
  <c r="EZ26" i="5"/>
  <c r="FB26" i="5" s="1"/>
  <c r="EE27" i="5"/>
  <c r="U28" i="5"/>
  <c r="R28" i="5"/>
  <c r="JX28" i="5"/>
  <c r="JZ28" i="5" s="1"/>
  <c r="EB29" i="5"/>
  <c r="AM30" i="5"/>
  <c r="AK30" i="5"/>
  <c r="BW30" i="5"/>
  <c r="BX30" i="5" s="1"/>
  <c r="CC30" i="5" s="1"/>
  <c r="CE30" i="5" s="1"/>
  <c r="DH30" i="5"/>
  <c r="EE30" i="5"/>
  <c r="FM30" i="5"/>
  <c r="FO30" i="5" s="1"/>
  <c r="FT30" i="5" s="1"/>
  <c r="FV30" i="5" s="1"/>
  <c r="CS32" i="5"/>
  <c r="II32" i="5"/>
  <c r="DN33" i="5"/>
  <c r="DP33" i="5" s="1"/>
  <c r="FQ33" i="5"/>
  <c r="DL34" i="5"/>
  <c r="FM34" i="5"/>
  <c r="W35" i="5"/>
  <c r="Y35" i="5" s="1"/>
  <c r="CR36" i="5"/>
  <c r="CS36" i="5" s="1"/>
  <c r="CO36" i="5"/>
  <c r="W37" i="5"/>
  <c r="Y37" i="5" s="1"/>
  <c r="GF37" i="5"/>
  <c r="IM40" i="5"/>
  <c r="IO40" i="5" s="1"/>
  <c r="DH41" i="5"/>
  <c r="ET41" i="5"/>
  <c r="EE42" i="5"/>
  <c r="AJ43" i="5"/>
  <c r="CO43" i="5"/>
  <c r="DN43" i="5"/>
  <c r="DP43" i="5" s="1"/>
  <c r="II44" i="5"/>
  <c r="AK45" i="5"/>
  <c r="ET45" i="5"/>
  <c r="AJ47" i="5"/>
  <c r="DN47" i="5"/>
  <c r="DP47" i="5" s="1"/>
  <c r="EZ47" i="5"/>
  <c r="FB47" i="5" s="1"/>
  <c r="II47" i="5"/>
  <c r="W50" i="5"/>
  <c r="Y50" i="5" s="1"/>
  <c r="EB52" i="5"/>
  <c r="EE59" i="5"/>
  <c r="ET60" i="5"/>
  <c r="EW62" i="5"/>
  <c r="EX62" i="5" s="1"/>
  <c r="EU62" i="5"/>
  <c r="CO68" i="5"/>
  <c r="BQ97" i="2"/>
  <c r="BS97" i="2" s="1"/>
  <c r="BX97" i="2" s="1"/>
  <c r="BZ97" i="2" s="1"/>
  <c r="CK98" i="2"/>
  <c r="BQ101" i="2"/>
  <c r="BS101" i="2" s="1"/>
  <c r="BX101" i="2" s="1"/>
  <c r="BZ101" i="2" s="1"/>
  <c r="CJ101" i="2"/>
  <c r="CL101" i="2" s="1"/>
  <c r="CQ101" i="2" s="1"/>
  <c r="CS101" i="2" s="1"/>
  <c r="GB102" i="2"/>
  <c r="P103" i="2"/>
  <c r="M103" i="2"/>
  <c r="O103" i="2" s="1"/>
  <c r="S103" i="2" s="1"/>
  <c r="U103" i="2" s="1"/>
  <c r="N105" i="2"/>
  <c r="N107" i="2"/>
  <c r="N109" i="2"/>
  <c r="GB114" i="2"/>
  <c r="BQ115" i="2"/>
  <c r="BS115" i="2" s="1"/>
  <c r="BX115" i="2" s="1"/>
  <c r="BZ115" i="2" s="1"/>
  <c r="BR118" i="2"/>
  <c r="CK118" i="2"/>
  <c r="AP109" i="5"/>
  <c r="AR109" i="5" s="1"/>
  <c r="AP108" i="5"/>
  <c r="AR108" i="5" s="1"/>
  <c r="AP105" i="5"/>
  <c r="AR105" i="5" s="1"/>
  <c r="AP99" i="5"/>
  <c r="AR99" i="5" s="1"/>
  <c r="AP91" i="5"/>
  <c r="AR91" i="5" s="1"/>
  <c r="AP106" i="5"/>
  <c r="AR106" i="5" s="1"/>
  <c r="AP98" i="5"/>
  <c r="AR98" i="5" s="1"/>
  <c r="AP101" i="5"/>
  <c r="AR101" i="5" s="1"/>
  <c r="AP93" i="5"/>
  <c r="AR93" i="5" s="1"/>
  <c r="AP87" i="5"/>
  <c r="AR87" i="5" s="1"/>
  <c r="AP100" i="5"/>
  <c r="AR100" i="5" s="1"/>
  <c r="AP89" i="5"/>
  <c r="AR89" i="5" s="1"/>
  <c r="AP104" i="5"/>
  <c r="AR104" i="5" s="1"/>
  <c r="AP97" i="5"/>
  <c r="AR97" i="5" s="1"/>
  <c r="AP95" i="5"/>
  <c r="AR95" i="5" s="1"/>
  <c r="AP94" i="5"/>
  <c r="AR94" i="5" s="1"/>
  <c r="AP92" i="5"/>
  <c r="AR92" i="5" s="1"/>
  <c r="AP107" i="5"/>
  <c r="AR107" i="5" s="1"/>
  <c r="AP90" i="5"/>
  <c r="AR90" i="5" s="1"/>
  <c r="AP83" i="5"/>
  <c r="AR83" i="5" s="1"/>
  <c r="AP77" i="5"/>
  <c r="AR77" i="5" s="1"/>
  <c r="AP67" i="5"/>
  <c r="AR67" i="5" s="1"/>
  <c r="AP63" i="5"/>
  <c r="AR63" i="5" s="1"/>
  <c r="AP59" i="5"/>
  <c r="AR59" i="5" s="1"/>
  <c r="AP55" i="5"/>
  <c r="AR55" i="5" s="1"/>
  <c r="AP51" i="5"/>
  <c r="AR51" i="5" s="1"/>
  <c r="AP103" i="5"/>
  <c r="AR103" i="5" s="1"/>
  <c r="AP88" i="5"/>
  <c r="AR88" i="5" s="1"/>
  <c r="AP75" i="5"/>
  <c r="AR75" i="5" s="1"/>
  <c r="AP70" i="5"/>
  <c r="AR70" i="5" s="1"/>
  <c r="AP66" i="5"/>
  <c r="AR66" i="5" s="1"/>
  <c r="AP85" i="5"/>
  <c r="AR85" i="5" s="1"/>
  <c r="AP79" i="5"/>
  <c r="AR79" i="5" s="1"/>
  <c r="AP68" i="5"/>
  <c r="AR68" i="5" s="1"/>
  <c r="AP80" i="5"/>
  <c r="AR80" i="5" s="1"/>
  <c r="AP74" i="5"/>
  <c r="AR74" i="5" s="1"/>
  <c r="AP72" i="5"/>
  <c r="AR72" i="5" s="1"/>
  <c r="AP102" i="5"/>
  <c r="AR102" i="5" s="1"/>
  <c r="AP78" i="5"/>
  <c r="AR78" i="5" s="1"/>
  <c r="AP76" i="5"/>
  <c r="AR76" i="5" s="1"/>
  <c r="AP64" i="5"/>
  <c r="AR64" i="5" s="1"/>
  <c r="AP60" i="5"/>
  <c r="AR60" i="5" s="1"/>
  <c r="AP56" i="5"/>
  <c r="AR56" i="5" s="1"/>
  <c r="AP52" i="5"/>
  <c r="AR52" i="5" s="1"/>
  <c r="AP50" i="5"/>
  <c r="AR50" i="5" s="1"/>
  <c r="AP82" i="5"/>
  <c r="AR82" i="5" s="1"/>
  <c r="AP81" i="5"/>
  <c r="AR81" i="5" s="1"/>
  <c r="AP96" i="5"/>
  <c r="AR96" i="5" s="1"/>
  <c r="AP65" i="5"/>
  <c r="AR65" i="5" s="1"/>
  <c r="AP61" i="5"/>
  <c r="AR61" i="5" s="1"/>
  <c r="AP57" i="5"/>
  <c r="AR57" i="5" s="1"/>
  <c r="AP53" i="5"/>
  <c r="AR53" i="5" s="1"/>
  <c r="AP28" i="5"/>
  <c r="AR28" i="5" s="1"/>
  <c r="AP86" i="5"/>
  <c r="AR86" i="5" s="1"/>
  <c r="AP62" i="5"/>
  <c r="AR62" i="5" s="1"/>
  <c r="AP47" i="5"/>
  <c r="AR47" i="5" s="1"/>
  <c r="AP43" i="5"/>
  <c r="AR43" i="5" s="1"/>
  <c r="AP39" i="5"/>
  <c r="AR39" i="5" s="1"/>
  <c r="AP31" i="5"/>
  <c r="AR31" i="5" s="1"/>
  <c r="AP27" i="5"/>
  <c r="AR27" i="5" s="1"/>
  <c r="AP26" i="5"/>
  <c r="AR26" i="5" s="1"/>
  <c r="AP48" i="5"/>
  <c r="AR48" i="5" s="1"/>
  <c r="AP34" i="5"/>
  <c r="AR34" i="5" s="1"/>
  <c r="AP71" i="5"/>
  <c r="AR71" i="5" s="1"/>
  <c r="AP58" i="5"/>
  <c r="AR58" i="5" s="1"/>
  <c r="AP44" i="5"/>
  <c r="AR44" i="5" s="1"/>
  <c r="AP40" i="5"/>
  <c r="AR40" i="5" s="1"/>
  <c r="AP36" i="5"/>
  <c r="AR36" i="5" s="1"/>
  <c r="AP84" i="5"/>
  <c r="AR84" i="5" s="1"/>
  <c r="AP69" i="5"/>
  <c r="AR69" i="5" s="1"/>
  <c r="AP37" i="5"/>
  <c r="AR37" i="5" s="1"/>
  <c r="AP33" i="5"/>
  <c r="AR33" i="5" s="1"/>
  <c r="AP23" i="5"/>
  <c r="AR23" i="5" s="1"/>
  <c r="AP17" i="5"/>
  <c r="AR17" i="5" s="1"/>
  <c r="AP41" i="5"/>
  <c r="AR41" i="5" s="1"/>
  <c r="AP38" i="5"/>
  <c r="AR38" i="5" s="1"/>
  <c r="AP35" i="5"/>
  <c r="AR35" i="5" s="1"/>
  <c r="AP22" i="5"/>
  <c r="AR22" i="5" s="1"/>
  <c r="AP18" i="5"/>
  <c r="AR18" i="5" s="1"/>
  <c r="AP45" i="5"/>
  <c r="AR45" i="5" s="1"/>
  <c r="AP42" i="5"/>
  <c r="AR42" i="5" s="1"/>
  <c r="AP30" i="5"/>
  <c r="AR30" i="5" s="1"/>
  <c r="AP46" i="5"/>
  <c r="AR46" i="5" s="1"/>
  <c r="AP16" i="5"/>
  <c r="AR16" i="5" s="1"/>
  <c r="AP14" i="5"/>
  <c r="AR14" i="5" s="1"/>
  <c r="AP12" i="5"/>
  <c r="AR12" i="5" s="1"/>
  <c r="AP10" i="5"/>
  <c r="AR10" i="5" s="1"/>
  <c r="AP8" i="5"/>
  <c r="AR8" i="5" s="1"/>
  <c r="HC98" i="5"/>
  <c r="HE98" i="5" s="1"/>
  <c r="HC90" i="5"/>
  <c r="HE90" i="5" s="1"/>
  <c r="HC97" i="5"/>
  <c r="HE97" i="5" s="1"/>
  <c r="HC100" i="5"/>
  <c r="HE100" i="5" s="1"/>
  <c r="HC92" i="5"/>
  <c r="HE92" i="5" s="1"/>
  <c r="HC87" i="5"/>
  <c r="HE87" i="5" s="1"/>
  <c r="HC94" i="5"/>
  <c r="HE94" i="5" s="1"/>
  <c r="HC88" i="5"/>
  <c r="HE88" i="5" s="1"/>
  <c r="HC83" i="5"/>
  <c r="HE83" i="5" s="1"/>
  <c r="HC99" i="5"/>
  <c r="HE99" i="5" s="1"/>
  <c r="HC102" i="5"/>
  <c r="HE102" i="5" s="1"/>
  <c r="HC101" i="5"/>
  <c r="HE101" i="5" s="1"/>
  <c r="HC79" i="5"/>
  <c r="HE79" i="5" s="1"/>
  <c r="HC78" i="5"/>
  <c r="HE78" i="5" s="1"/>
  <c r="HC73" i="5"/>
  <c r="HE73" i="5" s="1"/>
  <c r="HC71" i="5"/>
  <c r="HE71" i="5" s="1"/>
  <c r="HC93" i="5"/>
  <c r="HE93" i="5" s="1"/>
  <c r="HC89" i="5"/>
  <c r="HE89" i="5" s="1"/>
  <c r="HC86" i="5"/>
  <c r="HE86" i="5" s="1"/>
  <c r="HC77" i="5"/>
  <c r="HE77" i="5" s="1"/>
  <c r="HC76" i="5"/>
  <c r="HE76" i="5" s="1"/>
  <c r="HC82" i="5"/>
  <c r="HE82" i="5" s="1"/>
  <c r="HC81" i="5"/>
  <c r="HE81" i="5" s="1"/>
  <c r="HC80" i="5"/>
  <c r="HE80" i="5" s="1"/>
  <c r="HC96" i="5"/>
  <c r="HE96" i="5" s="1"/>
  <c r="HC67" i="5"/>
  <c r="HE67" i="5" s="1"/>
  <c r="HC63" i="5"/>
  <c r="HE63" i="5" s="1"/>
  <c r="HC59" i="5"/>
  <c r="HE59" i="5" s="1"/>
  <c r="HC55" i="5"/>
  <c r="HE55" i="5" s="1"/>
  <c r="HC51" i="5"/>
  <c r="HE51" i="5" s="1"/>
  <c r="HC85" i="5"/>
  <c r="HE85" i="5" s="1"/>
  <c r="HC69" i="5"/>
  <c r="HE69" i="5" s="1"/>
  <c r="HC50" i="5"/>
  <c r="HE50" i="5" s="1"/>
  <c r="HC45" i="5"/>
  <c r="HE45" i="5" s="1"/>
  <c r="HC41" i="5"/>
  <c r="HE41" i="5" s="1"/>
  <c r="HC37" i="5"/>
  <c r="HE37" i="5" s="1"/>
  <c r="HC91" i="5"/>
  <c r="HE91" i="5" s="1"/>
  <c r="HC70" i="5"/>
  <c r="HE70" i="5" s="1"/>
  <c r="HC66" i="5"/>
  <c r="HE66" i="5" s="1"/>
  <c r="HC64" i="5"/>
  <c r="HE64" i="5" s="1"/>
  <c r="HC46" i="5"/>
  <c r="HE46" i="5" s="1"/>
  <c r="HC42" i="5"/>
  <c r="HE42" i="5" s="1"/>
  <c r="HC38" i="5"/>
  <c r="HE38" i="5" s="1"/>
  <c r="HC72" i="5"/>
  <c r="HE72" i="5" s="1"/>
  <c r="HC68" i="5"/>
  <c r="HE68" i="5" s="1"/>
  <c r="HC60" i="5"/>
  <c r="HE60" i="5" s="1"/>
  <c r="HC49" i="5"/>
  <c r="HE49" i="5" s="1"/>
  <c r="HC48" i="5"/>
  <c r="HE48" i="5" s="1"/>
  <c r="HC33" i="5"/>
  <c r="HE33" i="5" s="1"/>
  <c r="HC28" i="5"/>
  <c r="HE28" i="5" s="1"/>
  <c r="HC27" i="5"/>
  <c r="HE27" i="5" s="1"/>
  <c r="HC26" i="5"/>
  <c r="HE26" i="5" s="1"/>
  <c r="HC84" i="5"/>
  <c r="HE84" i="5" s="1"/>
  <c r="HC75" i="5"/>
  <c r="HE75" i="5" s="1"/>
  <c r="HC61" i="5"/>
  <c r="HE61" i="5" s="1"/>
  <c r="HC56" i="5"/>
  <c r="HE56" i="5" s="1"/>
  <c r="HC34" i="5"/>
  <c r="HE34" i="5" s="1"/>
  <c r="HC31" i="5"/>
  <c r="HE31" i="5" s="1"/>
  <c r="HC25" i="5"/>
  <c r="HE25" i="5" s="1"/>
  <c r="HC22" i="5"/>
  <c r="HE22" i="5" s="1"/>
  <c r="HC20" i="5"/>
  <c r="HE20" i="5" s="1"/>
  <c r="HC18" i="5"/>
  <c r="HE18" i="5" s="1"/>
  <c r="HC74" i="5"/>
  <c r="HE74" i="5" s="1"/>
  <c r="HC62" i="5"/>
  <c r="HE62" i="5" s="1"/>
  <c r="HC65" i="5"/>
  <c r="HE65" i="5" s="1"/>
  <c r="HC54" i="5"/>
  <c r="HE54" i="5" s="1"/>
  <c r="HC47" i="5"/>
  <c r="HE47" i="5" s="1"/>
  <c r="HC95" i="5"/>
  <c r="HE95" i="5" s="1"/>
  <c r="HC57" i="5"/>
  <c r="HE57" i="5" s="1"/>
  <c r="HC58" i="5"/>
  <c r="HE58" i="5" s="1"/>
  <c r="HC16" i="5"/>
  <c r="HE16" i="5" s="1"/>
  <c r="HC14" i="5"/>
  <c r="HE14" i="5" s="1"/>
  <c r="HC12" i="5"/>
  <c r="HE12" i="5" s="1"/>
  <c r="HC10" i="5"/>
  <c r="HE10" i="5" s="1"/>
  <c r="HC21" i="5"/>
  <c r="HE21" i="5" s="1"/>
  <c r="HC17" i="5"/>
  <c r="HE17" i="5" s="1"/>
  <c r="LZ24" i="5"/>
  <c r="MB24" i="5" s="1"/>
  <c r="LZ21" i="5"/>
  <c r="MB21" i="5" s="1"/>
  <c r="LZ6" i="5"/>
  <c r="MB6" i="5" s="1"/>
  <c r="LZ23" i="5"/>
  <c r="MB23" i="5" s="1"/>
  <c r="LZ16" i="5"/>
  <c r="MB16" i="5" s="1"/>
  <c r="LZ15" i="5"/>
  <c r="MB15" i="5" s="1"/>
  <c r="LZ13" i="5"/>
  <c r="MB13" i="5" s="1"/>
  <c r="LZ11" i="5"/>
  <c r="MB11" i="5" s="1"/>
  <c r="LZ17" i="5"/>
  <c r="MB17" i="5" s="1"/>
  <c r="AP6" i="5"/>
  <c r="AR6" i="5" s="1"/>
  <c r="BG88" i="5"/>
  <c r="BG79" i="5"/>
  <c r="BG61" i="5"/>
  <c r="BG57" i="5"/>
  <c r="BG53" i="5"/>
  <c r="BG92" i="5"/>
  <c r="BG73" i="5"/>
  <c r="BG48" i="5"/>
  <c r="BG94" i="5"/>
  <c r="BG72" i="5"/>
  <c r="BG103" i="5"/>
  <c r="BW6" i="5"/>
  <c r="BX6" i="5" s="1"/>
  <c r="CC6" i="5" s="1"/>
  <c r="CE6" i="5" s="1"/>
  <c r="CP6" i="5"/>
  <c r="DI6" i="5"/>
  <c r="EA6" i="5"/>
  <c r="EC6" i="5" s="1"/>
  <c r="EH6" i="5" s="1"/>
  <c r="EJ6" i="5" s="1"/>
  <c r="FM68" i="5"/>
  <c r="FO68" i="5" s="1"/>
  <c r="FT68" i="5" s="1"/>
  <c r="FV68" i="5" s="1"/>
  <c r="FM69" i="5"/>
  <c r="FM65" i="5"/>
  <c r="FO65" i="5" s="1"/>
  <c r="FT65" i="5" s="1"/>
  <c r="FV65" i="5" s="1"/>
  <c r="FM64" i="5"/>
  <c r="FM61" i="5"/>
  <c r="FM48" i="5"/>
  <c r="FM52" i="5"/>
  <c r="FM56" i="5"/>
  <c r="FO56" i="5" s="1"/>
  <c r="FT56" i="5" s="1"/>
  <c r="FV56" i="5" s="1"/>
  <c r="FM47" i="5"/>
  <c r="FM60" i="5"/>
  <c r="FM46" i="5"/>
  <c r="FO46" i="5" s="1"/>
  <c r="FT46" i="5" s="1"/>
  <c r="FV46" i="5" s="1"/>
  <c r="FM33" i="5"/>
  <c r="FM24" i="5"/>
  <c r="FM21" i="5"/>
  <c r="AP7" i="5"/>
  <c r="AR7" i="5" s="1"/>
  <c r="CP7" i="5"/>
  <c r="DI7" i="5"/>
  <c r="EA8" i="5"/>
  <c r="EC8" i="5" s="1"/>
  <c r="EH8" i="5" s="1"/>
  <c r="EJ8" i="5" s="1"/>
  <c r="FM8" i="5"/>
  <c r="FO8" i="5" s="1"/>
  <c r="FT8" i="5" s="1"/>
  <c r="FV8" i="5" s="1"/>
  <c r="GF8" i="5"/>
  <c r="GH8" i="5" s="1"/>
  <c r="GL8" i="5" s="1"/>
  <c r="GN8" i="5" s="1"/>
  <c r="HA8" i="5"/>
  <c r="LF8" i="5"/>
  <c r="LC8" i="5"/>
  <c r="LE8" i="5" s="1"/>
  <c r="LI8" i="5" s="1"/>
  <c r="LK8" i="5" s="1"/>
  <c r="U9" i="5"/>
  <c r="JA9" i="5"/>
  <c r="JC9" i="5" s="1"/>
  <c r="JG9" i="5" s="1"/>
  <c r="JI9" i="5" s="1"/>
  <c r="JX9" i="5"/>
  <c r="JZ9" i="5" s="1"/>
  <c r="AJ10" i="5"/>
  <c r="AL10" i="5" s="1"/>
  <c r="AQ10" i="5" s="1"/>
  <c r="AS10" i="5" s="1"/>
  <c r="BF10" i="5"/>
  <c r="BG10" i="5" s="1"/>
  <c r="EA10" i="5"/>
  <c r="EU10" i="5"/>
  <c r="HA10" i="5"/>
  <c r="HP10" i="5"/>
  <c r="KK10" i="5"/>
  <c r="KM10" i="5" s="1"/>
  <c r="KQ10" i="5" s="1"/>
  <c r="KS10" i="5" s="1"/>
  <c r="U11" i="5"/>
  <c r="AM11" i="5"/>
  <c r="AK11" i="5"/>
  <c r="BW11" i="5"/>
  <c r="BX11" i="5" s="1"/>
  <c r="CC11" i="5" s="1"/>
  <c r="CE11" i="5" s="1"/>
  <c r="FM11" i="5"/>
  <c r="FO11" i="5" s="1"/>
  <c r="FT11" i="5" s="1"/>
  <c r="FV11" i="5" s="1"/>
  <c r="BF12" i="5"/>
  <c r="BG12" i="5" s="1"/>
  <c r="BY12" i="5"/>
  <c r="FP12" i="5"/>
  <c r="FQ12" i="5" s="1"/>
  <c r="FN12" i="5"/>
  <c r="FO12" i="5" s="1"/>
  <c r="FT12" i="5" s="1"/>
  <c r="FV12" i="5" s="1"/>
  <c r="LD12" i="5"/>
  <c r="CR13" i="5"/>
  <c r="CP13" i="5"/>
  <c r="GI13" i="5"/>
  <c r="JD13" i="5"/>
  <c r="JX13" i="5"/>
  <c r="JZ13" i="5" s="1"/>
  <c r="LX13" i="5"/>
  <c r="U14" i="5"/>
  <c r="GF14" i="5"/>
  <c r="GH14" i="5" s="1"/>
  <c r="GL14" i="5" s="1"/>
  <c r="GN14" i="5" s="1"/>
  <c r="AP15" i="5"/>
  <c r="AR15" i="5" s="1"/>
  <c r="DH15" i="5"/>
  <c r="DJ15" i="5" s="1"/>
  <c r="DO15" i="5" s="1"/>
  <c r="DQ15" i="5" s="1"/>
  <c r="HP15" i="5"/>
  <c r="KL15" i="5"/>
  <c r="BD16" i="5"/>
  <c r="BE16" i="5" s="1"/>
  <c r="BJ16" i="5" s="1"/>
  <c r="BL16" i="5" s="1"/>
  <c r="CB16" i="5"/>
  <c r="CD16" i="5" s="1"/>
  <c r="ET16" i="5"/>
  <c r="EV16" i="5" s="1"/>
  <c r="FA16" i="5" s="1"/>
  <c r="FC16" i="5" s="1"/>
  <c r="HQ16" i="5"/>
  <c r="HR16" i="5" s="1"/>
  <c r="HV16" i="5" s="1"/>
  <c r="HX16" i="5" s="1"/>
  <c r="JB16" i="5"/>
  <c r="KL16" i="5"/>
  <c r="LV16" i="5"/>
  <c r="AJ17" i="5"/>
  <c r="AL17" i="5" s="1"/>
  <c r="AQ17" i="5" s="1"/>
  <c r="AS17" i="5" s="1"/>
  <c r="EB17" i="5"/>
  <c r="FQ17" i="5"/>
  <c r="KL17" i="5"/>
  <c r="BF18" i="5"/>
  <c r="BG18" i="5" s="1"/>
  <c r="LZ18" i="5"/>
  <c r="MB18" i="5" s="1"/>
  <c r="EZ19" i="5"/>
  <c r="FB19" i="5" s="1"/>
  <c r="JD19" i="5"/>
  <c r="JA19" i="5"/>
  <c r="BG20" i="5"/>
  <c r="FP20" i="5"/>
  <c r="FQ20" i="5" s="1"/>
  <c r="FN20" i="5"/>
  <c r="FO20" i="5" s="1"/>
  <c r="FT20" i="5" s="1"/>
  <c r="FV20" i="5" s="1"/>
  <c r="IJ20" i="5"/>
  <c r="IN20" i="5" s="1"/>
  <c r="IP20" i="5" s="1"/>
  <c r="LD20" i="5"/>
  <c r="LE20" i="5" s="1"/>
  <c r="LI20" i="5" s="1"/>
  <c r="LK20" i="5" s="1"/>
  <c r="LZ20" i="5"/>
  <c r="MB20" i="5" s="1"/>
  <c r="AJ21" i="5"/>
  <c r="AL21" i="5" s="1"/>
  <c r="AQ21" i="5" s="1"/>
  <c r="AS21" i="5" s="1"/>
  <c r="HA21" i="5"/>
  <c r="LU21" i="5"/>
  <c r="LW21" i="5" s="1"/>
  <c r="MA21" i="5" s="1"/>
  <c r="MC21" i="5" s="1"/>
  <c r="BW22" i="5"/>
  <c r="DN23" i="5"/>
  <c r="DP23" i="5" s="1"/>
  <c r="IM23" i="5"/>
  <c r="IO23" i="5" s="1"/>
  <c r="LC23" i="5"/>
  <c r="LF23" i="5"/>
  <c r="DL24" i="5"/>
  <c r="HS24" i="5"/>
  <c r="HQ24" i="5"/>
  <c r="JX24" i="5"/>
  <c r="JZ24" i="5" s="1"/>
  <c r="AJ25" i="5"/>
  <c r="AL25" i="5" s="1"/>
  <c r="AQ25" i="5" s="1"/>
  <c r="AS25" i="5" s="1"/>
  <c r="GF25" i="5"/>
  <c r="GH25" i="5" s="1"/>
  <c r="GL25" i="5" s="1"/>
  <c r="GN25" i="5" s="1"/>
  <c r="GY25" i="5"/>
  <c r="LX25" i="5"/>
  <c r="HP26" i="5"/>
  <c r="HR26" i="5" s="1"/>
  <c r="HV26" i="5" s="1"/>
  <c r="HX26" i="5" s="1"/>
  <c r="BX27" i="5"/>
  <c r="CC27" i="5" s="1"/>
  <c r="CE27" i="5" s="1"/>
  <c r="JX27" i="5"/>
  <c r="JZ27" i="5" s="1"/>
  <c r="EX28" i="5"/>
  <c r="HS29" i="5"/>
  <c r="HQ29" i="5"/>
  <c r="FP30" i="5"/>
  <c r="FN30" i="5"/>
  <c r="HC30" i="5"/>
  <c r="HE30" i="5" s="1"/>
  <c r="DI31" i="5"/>
  <c r="ET31" i="5"/>
  <c r="EV31" i="5" s="1"/>
  <c r="FA31" i="5" s="1"/>
  <c r="FC31" i="5" s="1"/>
  <c r="EA32" i="5"/>
  <c r="HC32" i="5"/>
  <c r="HE32" i="5" s="1"/>
  <c r="IJ32" i="5"/>
  <c r="IN32" i="5" s="1"/>
  <c r="IP32" i="5" s="1"/>
  <c r="HQ33" i="5"/>
  <c r="DN34" i="5"/>
  <c r="DP34" i="5" s="1"/>
  <c r="BG35" i="5"/>
  <c r="GG36" i="5"/>
  <c r="BG37" i="5"/>
  <c r="EE37" i="5"/>
  <c r="CB38" i="5"/>
  <c r="CD38" i="5" s="1"/>
  <c r="FM38" i="5"/>
  <c r="FO38" i="5" s="1"/>
  <c r="FT38" i="5" s="1"/>
  <c r="FV38" i="5" s="1"/>
  <c r="HP38" i="5"/>
  <c r="HS38" i="5"/>
  <c r="DN39" i="5"/>
  <c r="DP39" i="5" s="1"/>
  <c r="BX40" i="5"/>
  <c r="CC40" i="5" s="1"/>
  <c r="CE40" i="5" s="1"/>
  <c r="EA40" i="5"/>
  <c r="HC40" i="5"/>
  <c r="HE40" i="5" s="1"/>
  <c r="CB41" i="5"/>
  <c r="CD41" i="5" s="1"/>
  <c r="DI41" i="5"/>
  <c r="EA43" i="5"/>
  <c r="EA44" i="5"/>
  <c r="FM44" i="5"/>
  <c r="IM44" i="5"/>
  <c r="IO44" i="5" s="1"/>
  <c r="DI45" i="5"/>
  <c r="AM47" i="5"/>
  <c r="AK47" i="5"/>
  <c r="EA47" i="5"/>
  <c r="EC47" i="5" s="1"/>
  <c r="EH47" i="5" s="1"/>
  <c r="EJ47" i="5" s="1"/>
  <c r="U48" i="5"/>
  <c r="BE48" i="5"/>
  <c r="BJ48" i="5" s="1"/>
  <c r="BL48" i="5" s="1"/>
  <c r="HQ48" i="5"/>
  <c r="AP49" i="5"/>
  <c r="AR49" i="5" s="1"/>
  <c r="CS51" i="5"/>
  <c r="HC53" i="5"/>
  <c r="HE53" i="5" s="1"/>
  <c r="BW56" i="5"/>
  <c r="BY56" i="5"/>
  <c r="AK59" i="5"/>
  <c r="AM59" i="5"/>
  <c r="ET67" i="5"/>
  <c r="EV67" i="5" s="1"/>
  <c r="FA67" i="5" s="1"/>
  <c r="FC67" i="5" s="1"/>
  <c r="CR68" i="5"/>
  <c r="CS68" i="5" s="1"/>
  <c r="CP68" i="5"/>
  <c r="EX69" i="5"/>
  <c r="GG72" i="5"/>
  <c r="U82" i="5"/>
  <c r="U85" i="5"/>
  <c r="BG100" i="5"/>
  <c r="BC102" i="5"/>
  <c r="BC94" i="5"/>
  <c r="BC104" i="5"/>
  <c r="BC69" i="5"/>
  <c r="BC92" i="5"/>
  <c r="BC84" i="5"/>
  <c r="BC73" i="5"/>
  <c r="BE73" i="5" s="1"/>
  <c r="BJ73" i="5" s="1"/>
  <c r="BL73" i="5" s="1"/>
  <c r="BC71" i="5"/>
  <c r="BC49" i="5"/>
  <c r="BC90" i="5"/>
  <c r="BC80" i="5"/>
  <c r="BC78" i="5"/>
  <c r="BC61" i="5"/>
  <c r="BC57" i="5"/>
  <c r="BE57" i="5" s="1"/>
  <c r="BJ57" i="5" s="1"/>
  <c r="BL57" i="5" s="1"/>
  <c r="BC72" i="5"/>
  <c r="BC70" i="5"/>
  <c r="BE70" i="5" s="1"/>
  <c r="BJ70" i="5" s="1"/>
  <c r="BL70" i="5" s="1"/>
  <c r="BC97" i="5"/>
  <c r="BC74" i="5"/>
  <c r="BC82" i="5"/>
  <c r="BC65" i="5"/>
  <c r="EU69" i="5"/>
  <c r="EU61" i="5"/>
  <c r="EU57" i="5"/>
  <c r="EU53" i="5"/>
  <c r="EU65" i="5"/>
  <c r="EU70" i="5"/>
  <c r="EU49" i="5"/>
  <c r="EU44" i="5"/>
  <c r="EU40" i="5"/>
  <c r="EU36" i="5"/>
  <c r="EU66" i="5"/>
  <c r="EU63" i="5"/>
  <c r="GY98" i="5"/>
  <c r="GY95" i="5"/>
  <c r="GY93" i="5"/>
  <c r="GY86" i="5"/>
  <c r="GY101" i="5"/>
  <c r="GY100" i="5"/>
  <c r="GY94" i="5"/>
  <c r="GY69" i="5"/>
  <c r="GY82" i="5"/>
  <c r="GY75" i="5"/>
  <c r="GY78" i="5"/>
  <c r="GY73" i="5"/>
  <c r="GY49" i="5"/>
  <c r="GY66" i="5"/>
  <c r="GY65" i="5"/>
  <c r="GY83" i="5"/>
  <c r="GY77" i="5"/>
  <c r="GY84" i="5"/>
  <c r="GY61" i="5"/>
  <c r="GY57" i="5"/>
  <c r="GY53" i="5"/>
  <c r="GY79" i="5"/>
  <c r="GY48" i="5"/>
  <c r="GY81" i="5"/>
  <c r="IK6" i="5"/>
  <c r="LF6" i="5"/>
  <c r="JT16" i="5"/>
  <c r="R17" i="5"/>
  <c r="EB18" i="5"/>
  <c r="GX19" i="5"/>
  <c r="GZ19" i="5" s="1"/>
  <c r="HD19" i="5" s="1"/>
  <c r="HF19" i="5" s="1"/>
  <c r="HP19" i="5"/>
  <c r="HR19" i="5" s="1"/>
  <c r="HV19" i="5" s="1"/>
  <c r="HX19" i="5" s="1"/>
  <c r="JT19" i="5"/>
  <c r="KL19" i="5"/>
  <c r="R20" i="5"/>
  <c r="AJ20" i="5"/>
  <c r="AL20" i="5" s="1"/>
  <c r="AQ20" i="5" s="1"/>
  <c r="AS20" i="5" s="1"/>
  <c r="JT20" i="5"/>
  <c r="DH21" i="5"/>
  <c r="ED21" i="5"/>
  <c r="EE21" i="5" s="1"/>
  <c r="EU21" i="5"/>
  <c r="JV21" i="5"/>
  <c r="KL21" i="5"/>
  <c r="LC21" i="5"/>
  <c r="LU22" i="5"/>
  <c r="AM23" i="5"/>
  <c r="BD23" i="5"/>
  <c r="BV23" i="5"/>
  <c r="BX23" i="5" s="1"/>
  <c r="CC23" i="5" s="1"/>
  <c r="CE23" i="5" s="1"/>
  <c r="GF24" i="5"/>
  <c r="LX24" i="5"/>
  <c r="R25" i="5"/>
  <c r="JT25" i="5"/>
  <c r="FM26" i="5"/>
  <c r="Q27" i="5"/>
  <c r="BF27" i="5"/>
  <c r="BG27" i="5" s="1"/>
  <c r="BD27" i="5"/>
  <c r="BE27" i="5" s="1"/>
  <c r="BJ27" i="5" s="1"/>
  <c r="BL27" i="5" s="1"/>
  <c r="JS27" i="5"/>
  <c r="JU27" i="5" s="1"/>
  <c r="JY27" i="5" s="1"/>
  <c r="KA27" i="5" s="1"/>
  <c r="EB28" i="5"/>
  <c r="EC28" i="5" s="1"/>
  <c r="EH28" i="5" s="1"/>
  <c r="EJ28" i="5" s="1"/>
  <c r="ED28" i="5"/>
  <c r="EE28" i="5" s="1"/>
  <c r="FN28" i="5"/>
  <c r="FO28" i="5" s="1"/>
  <c r="FT28" i="5" s="1"/>
  <c r="FV28" i="5" s="1"/>
  <c r="HS28" i="5"/>
  <c r="BD29" i="5"/>
  <c r="BV29" i="5"/>
  <c r="GF29" i="5"/>
  <c r="GH29" i="5" s="1"/>
  <c r="GL29" i="5" s="1"/>
  <c r="GN29" i="5" s="1"/>
  <c r="EA30" i="5"/>
  <c r="IH30" i="5"/>
  <c r="ED31" i="5"/>
  <c r="EE31" i="5" s="1"/>
  <c r="HP31" i="5"/>
  <c r="HR31" i="5" s="1"/>
  <c r="HV31" i="5" s="1"/>
  <c r="HX31" i="5" s="1"/>
  <c r="HS31" i="5"/>
  <c r="IH31" i="5"/>
  <c r="GF32" i="5"/>
  <c r="BV33" i="5"/>
  <c r="BX33" i="5" s="1"/>
  <c r="CC33" i="5" s="1"/>
  <c r="CE33" i="5" s="1"/>
  <c r="JT33" i="5"/>
  <c r="R34" i="5"/>
  <c r="EB34" i="5"/>
  <c r="AK35" i="5"/>
  <c r="AL35" i="5" s="1"/>
  <c r="AQ35" i="5" s="1"/>
  <c r="AS35" i="5" s="1"/>
  <c r="EA35" i="5"/>
  <c r="EU35" i="5"/>
  <c r="EV35" i="5" s="1"/>
  <c r="FA35" i="5" s="1"/>
  <c r="FC35" i="5" s="1"/>
  <c r="GG35" i="5"/>
  <c r="CP36" i="5"/>
  <c r="AK37" i="5"/>
  <c r="FM40" i="5"/>
  <c r="HQ40" i="5"/>
  <c r="EB41" i="5"/>
  <c r="FM41" i="5"/>
  <c r="IH41" i="5"/>
  <c r="AK42" i="5"/>
  <c r="EA42" i="5"/>
  <c r="EC42" i="5" s="1"/>
  <c r="EH42" i="5" s="1"/>
  <c r="EJ42" i="5" s="1"/>
  <c r="EU42" i="5"/>
  <c r="EV42" i="5" s="1"/>
  <c r="FA42" i="5" s="1"/>
  <c r="FC42" i="5" s="1"/>
  <c r="GI42" i="5"/>
  <c r="GG42" i="5"/>
  <c r="IH42" i="5"/>
  <c r="AM43" i="5"/>
  <c r="AK43" i="5"/>
  <c r="BW43" i="5"/>
  <c r="FM43" i="5"/>
  <c r="FO43" i="5" s="1"/>
  <c r="FT43" i="5" s="1"/>
  <c r="FV43" i="5" s="1"/>
  <c r="BG44" i="5"/>
  <c r="Q45" i="5"/>
  <c r="BW45" i="5"/>
  <c r="FN45" i="5"/>
  <c r="FP45" i="5"/>
  <c r="GY45" i="5"/>
  <c r="II45" i="5"/>
  <c r="IJ45" i="5" s="1"/>
  <c r="IN45" i="5" s="1"/>
  <c r="IP45" i="5" s="1"/>
  <c r="EX46" i="5"/>
  <c r="AJ48" i="5"/>
  <c r="GX48" i="5"/>
  <c r="CO49" i="5"/>
  <c r="FP49" i="5"/>
  <c r="FN49" i="5"/>
  <c r="EA50" i="5"/>
  <c r="HA50" i="5"/>
  <c r="GY50" i="5"/>
  <c r="EB54" i="5"/>
  <c r="ED54" i="5"/>
  <c r="EE54" i="5" s="1"/>
  <c r="HQ54" i="5"/>
  <c r="GY55" i="5"/>
  <c r="EB56" i="5"/>
  <c r="FN59" i="5"/>
  <c r="FP59" i="5"/>
  <c r="FQ59" i="5" s="1"/>
  <c r="EA61" i="5"/>
  <c r="EC61" i="5" s="1"/>
  <c r="EH61" i="5" s="1"/>
  <c r="EJ61" i="5" s="1"/>
  <c r="DK62" i="5"/>
  <c r="DL62" i="5" s="1"/>
  <c r="DI62" i="5"/>
  <c r="DL68" i="5"/>
  <c r="AJ70" i="5"/>
  <c r="AL70" i="5" s="1"/>
  <c r="AQ70" i="5" s="1"/>
  <c r="AS70" i="5" s="1"/>
  <c r="AM70" i="5"/>
  <c r="BZ75" i="5"/>
  <c r="II75" i="5"/>
  <c r="IJ75" i="5" s="1"/>
  <c r="IN75" i="5" s="1"/>
  <c r="IP75" i="5" s="1"/>
  <c r="DH80" i="5"/>
  <c r="U87" i="5"/>
  <c r="Q116" i="5"/>
  <c r="S116" i="5" s="1"/>
  <c r="U116" i="5"/>
  <c r="KN18" i="5"/>
  <c r="LF18" i="5"/>
  <c r="EU19" i="5"/>
  <c r="BV20" i="5"/>
  <c r="BX20" i="5" s="1"/>
  <c r="CC20" i="5" s="1"/>
  <c r="CE20" i="5" s="1"/>
  <c r="BC21" i="5"/>
  <c r="CR21" i="5"/>
  <c r="CP21" i="5"/>
  <c r="FN21" i="5"/>
  <c r="JD21" i="5"/>
  <c r="JT21" i="5"/>
  <c r="GF22" i="5"/>
  <c r="LF22" i="5"/>
  <c r="LV22" i="5"/>
  <c r="ET24" i="5"/>
  <c r="GG24" i="5"/>
  <c r="GY24" i="5"/>
  <c r="IH25" i="5"/>
  <c r="DH26" i="5"/>
  <c r="EX26" i="5"/>
  <c r="FN26" i="5"/>
  <c r="LF26" i="5"/>
  <c r="R27" i="5"/>
  <c r="DL28" i="5"/>
  <c r="HQ28" i="5"/>
  <c r="Q29" i="5"/>
  <c r="FM29" i="5"/>
  <c r="JV29" i="5"/>
  <c r="HP30" i="5"/>
  <c r="R31" i="5"/>
  <c r="DH31" i="5"/>
  <c r="Q32" i="5"/>
  <c r="AK32" i="5"/>
  <c r="BC32" i="5"/>
  <c r="BE32" i="5" s="1"/>
  <c r="BJ32" i="5" s="1"/>
  <c r="BL32" i="5" s="1"/>
  <c r="GY32" i="5"/>
  <c r="U33" i="5"/>
  <c r="AM33" i="5"/>
  <c r="AK33" i="5"/>
  <c r="ET33" i="5"/>
  <c r="CO34" i="5"/>
  <c r="CQ34" i="5" s="1"/>
  <c r="CV34" i="5" s="1"/>
  <c r="CX34" i="5" s="1"/>
  <c r="EB35" i="5"/>
  <c r="EX35" i="5"/>
  <c r="FM36" i="5"/>
  <c r="HQ36" i="5"/>
  <c r="EB37" i="5"/>
  <c r="FM37" i="5"/>
  <c r="FO37" i="5" s="1"/>
  <c r="FT37" i="5" s="1"/>
  <c r="FV37" i="5" s="1"/>
  <c r="IH37" i="5"/>
  <c r="AK38" i="5"/>
  <c r="EA38" i="5"/>
  <c r="EU38" i="5"/>
  <c r="GI38" i="5"/>
  <c r="GG38" i="5"/>
  <c r="IH38" i="5"/>
  <c r="AM39" i="5"/>
  <c r="AK39" i="5"/>
  <c r="BW39" i="5"/>
  <c r="FM39" i="5"/>
  <c r="BG40" i="5"/>
  <c r="Q41" i="5"/>
  <c r="BW41" i="5"/>
  <c r="FN41" i="5"/>
  <c r="FP41" i="5"/>
  <c r="GY41" i="5"/>
  <c r="II41" i="5"/>
  <c r="EX42" i="5"/>
  <c r="Q44" i="5"/>
  <c r="BW46" i="5"/>
  <c r="HA46" i="5"/>
  <c r="DI47" i="5"/>
  <c r="FN47" i="5"/>
  <c r="AK48" i="5"/>
  <c r="CR49" i="5"/>
  <c r="CP49" i="5"/>
  <c r="EE49" i="5"/>
  <c r="AM56" i="5"/>
  <c r="AN56" i="5" s="1"/>
  <c r="AK56" i="5"/>
  <c r="IH57" i="5"/>
  <c r="DL59" i="5"/>
  <c r="GY63" i="5"/>
  <c r="DL73" i="5"/>
  <c r="HP73" i="5"/>
  <c r="HS73" i="5"/>
  <c r="CO75" i="5"/>
  <c r="CQ75" i="5" s="1"/>
  <c r="CV75" i="5" s="1"/>
  <c r="CX75" i="5" s="1"/>
  <c r="GG75" i="5"/>
  <c r="BV17" i="5"/>
  <c r="CR17" i="5"/>
  <c r="CP17" i="5"/>
  <c r="CQ17" i="5" s="1"/>
  <c r="CV17" i="5" s="1"/>
  <c r="CX17" i="5" s="1"/>
  <c r="FP18" i="5"/>
  <c r="FN18" i="5"/>
  <c r="GF18" i="5"/>
  <c r="IH18" i="5"/>
  <c r="IJ18" i="5" s="1"/>
  <c r="IN18" i="5" s="1"/>
  <c r="IP18" i="5" s="1"/>
  <c r="JB18" i="5"/>
  <c r="JC18" i="5" s="1"/>
  <c r="JG18" i="5" s="1"/>
  <c r="JI18" i="5" s="1"/>
  <c r="LD18" i="5"/>
  <c r="LV18" i="5"/>
  <c r="FN19" i="5"/>
  <c r="GY19" i="5"/>
  <c r="BC20" i="5"/>
  <c r="BE20" i="5" s="1"/>
  <c r="BJ20" i="5" s="1"/>
  <c r="BL20" i="5" s="1"/>
  <c r="LU20" i="5"/>
  <c r="AN21" i="5"/>
  <c r="BD21" i="5"/>
  <c r="BV21" i="5"/>
  <c r="BX21" i="5" s="1"/>
  <c r="CC21" i="5" s="1"/>
  <c r="CE21" i="5" s="1"/>
  <c r="EA22" i="5"/>
  <c r="FP22" i="5"/>
  <c r="FN22" i="5"/>
  <c r="LD22" i="5"/>
  <c r="R23" i="5"/>
  <c r="HP23" i="5"/>
  <c r="JT23" i="5"/>
  <c r="CO24" i="5"/>
  <c r="ED24" i="5"/>
  <c r="EE24" i="5" s="1"/>
  <c r="EB24" i="5"/>
  <c r="EC24" i="5" s="1"/>
  <c r="EH24" i="5" s="1"/>
  <c r="EJ24" i="5" s="1"/>
  <c r="KK24" i="5"/>
  <c r="II25" i="5"/>
  <c r="BV26" i="5"/>
  <c r="CS26" i="5"/>
  <c r="DI26" i="5"/>
  <c r="LD26" i="5"/>
  <c r="HP27" i="5"/>
  <c r="II27" i="5"/>
  <c r="BV28" i="5"/>
  <c r="BX28" i="5" s="1"/>
  <c r="CC28" i="5" s="1"/>
  <c r="CE28" i="5" s="1"/>
  <c r="GY29" i="5"/>
  <c r="R30" i="5"/>
  <c r="CS30" i="5"/>
  <c r="DK30" i="5"/>
  <c r="DL30" i="5" s="1"/>
  <c r="DI30" i="5"/>
  <c r="EU30" i="5"/>
  <c r="HQ30" i="5"/>
  <c r="R32" i="5"/>
  <c r="FP32" i="5"/>
  <c r="FN32" i="5"/>
  <c r="EA33" i="5"/>
  <c r="II33" i="5"/>
  <c r="Q35" i="5"/>
  <c r="U35" i="5"/>
  <c r="HQ35" i="5"/>
  <c r="BG36" i="5"/>
  <c r="Q37" i="5"/>
  <c r="BW37" i="5"/>
  <c r="CS37" i="5"/>
  <c r="FN37" i="5"/>
  <c r="FP37" i="5"/>
  <c r="GY37" i="5"/>
  <c r="II37" i="5"/>
  <c r="EX38" i="5"/>
  <c r="Q40" i="5"/>
  <c r="BW42" i="5"/>
  <c r="DI43" i="5"/>
  <c r="DK44" i="5"/>
  <c r="DL44" i="5" s="1"/>
  <c r="DI44" i="5"/>
  <c r="GY44" i="5"/>
  <c r="BC45" i="5"/>
  <c r="EE45" i="5"/>
  <c r="U46" i="5"/>
  <c r="Q46" i="5"/>
  <c r="FN46" i="5"/>
  <c r="GY46" i="5"/>
  <c r="BF47" i="5"/>
  <c r="BG47" i="5" s="1"/>
  <c r="BC47" i="5"/>
  <c r="BV48" i="5"/>
  <c r="U49" i="5"/>
  <c r="Q49" i="5"/>
  <c r="S49" i="5" s="1"/>
  <c r="HP49" i="5"/>
  <c r="BC50" i="5"/>
  <c r="R51" i="5"/>
  <c r="EX51" i="5"/>
  <c r="AJ52" i="5"/>
  <c r="DL52" i="5"/>
  <c r="FM53" i="5"/>
  <c r="FO53" i="5" s="1"/>
  <c r="FT53" i="5" s="1"/>
  <c r="FV53" i="5" s="1"/>
  <c r="FQ55" i="5"/>
  <c r="GG56" i="5"/>
  <c r="BV61" i="5"/>
  <c r="R64" i="5"/>
  <c r="CO64" i="5"/>
  <c r="CQ64" i="5" s="1"/>
  <c r="CV64" i="5" s="1"/>
  <c r="CX64" i="5" s="1"/>
  <c r="GG68" i="5"/>
  <c r="HQ71" i="5"/>
  <c r="DH72" i="5"/>
  <c r="HQ73" i="5"/>
  <c r="DK78" i="5"/>
  <c r="DL78" i="5" s="1"/>
  <c r="DI78" i="5"/>
  <c r="II79" i="5"/>
  <c r="BV111" i="5"/>
  <c r="BX111" i="5" s="1"/>
  <c r="CC111" i="5" s="1"/>
  <c r="CE111" i="5" s="1"/>
  <c r="R109" i="5"/>
  <c r="R111" i="5"/>
  <c r="R118" i="5"/>
  <c r="R103" i="5"/>
  <c r="R88" i="5"/>
  <c r="R114" i="5"/>
  <c r="R90" i="5"/>
  <c r="R99" i="5"/>
  <c r="R117" i="5"/>
  <c r="R98" i="5"/>
  <c r="R87" i="5"/>
  <c r="R97" i="5"/>
  <c r="R89" i="5"/>
  <c r="R86" i="5"/>
  <c r="R74" i="5"/>
  <c r="R72" i="5"/>
  <c r="R75" i="5"/>
  <c r="R115" i="5"/>
  <c r="R92" i="5"/>
  <c r="R29" i="5"/>
  <c r="R56" i="5"/>
  <c r="R61" i="5"/>
  <c r="R35" i="5"/>
  <c r="R100" i="5"/>
  <c r="R52" i="5"/>
  <c r="R60" i="5"/>
  <c r="R50" i="5"/>
  <c r="R57" i="5"/>
  <c r="R68" i="5"/>
  <c r="BV117" i="5"/>
  <c r="BV113" i="5"/>
  <c r="BV106" i="5"/>
  <c r="BV98" i="5"/>
  <c r="BV109" i="5"/>
  <c r="BV88" i="5"/>
  <c r="BX88" i="5" s="1"/>
  <c r="CC88" i="5" s="1"/>
  <c r="CE88" i="5" s="1"/>
  <c r="BV92" i="5"/>
  <c r="BX92" i="5" s="1"/>
  <c r="CC92" i="5" s="1"/>
  <c r="CE92" i="5" s="1"/>
  <c r="BV89" i="5"/>
  <c r="BV103" i="5"/>
  <c r="BV100" i="5"/>
  <c r="BV90" i="5"/>
  <c r="BV81" i="5"/>
  <c r="BX81" i="5" s="1"/>
  <c r="CC81" i="5" s="1"/>
  <c r="CE81" i="5" s="1"/>
  <c r="BV74" i="5"/>
  <c r="BV72" i="5"/>
  <c r="BX72" i="5" s="1"/>
  <c r="CC72" i="5" s="1"/>
  <c r="CE72" i="5" s="1"/>
  <c r="BV97" i="5"/>
  <c r="BX97" i="5" s="1"/>
  <c r="CC97" i="5" s="1"/>
  <c r="CE97" i="5" s="1"/>
  <c r="BV69" i="5"/>
  <c r="BV116" i="5"/>
  <c r="BV75" i="5"/>
  <c r="BV95" i="5"/>
  <c r="BV64" i="5"/>
  <c r="BV60" i="5"/>
  <c r="BV56" i="5"/>
  <c r="BX56" i="5" s="1"/>
  <c r="CC56" i="5" s="1"/>
  <c r="CE56" i="5" s="1"/>
  <c r="BV52" i="5"/>
  <c r="BX52" i="5" s="1"/>
  <c r="CC52" i="5" s="1"/>
  <c r="CE52" i="5" s="1"/>
  <c r="BV93" i="5"/>
  <c r="BX93" i="5" s="1"/>
  <c r="CC93" i="5" s="1"/>
  <c r="CE93" i="5" s="1"/>
  <c r="BV62" i="5"/>
  <c r="BV49" i="5"/>
  <c r="BV31" i="5"/>
  <c r="BV83" i="5"/>
  <c r="BV58" i="5"/>
  <c r="BV47" i="5"/>
  <c r="BX47" i="5" s="1"/>
  <c r="CC47" i="5" s="1"/>
  <c r="CE47" i="5" s="1"/>
  <c r="BV43" i="5"/>
  <c r="BX43" i="5" s="1"/>
  <c r="CC43" i="5" s="1"/>
  <c r="CE43" i="5" s="1"/>
  <c r="BV39" i="5"/>
  <c r="BV65" i="5"/>
  <c r="BV107" i="5"/>
  <c r="FN68" i="5"/>
  <c r="FN64" i="5"/>
  <c r="FN52" i="5"/>
  <c r="FN29" i="5"/>
  <c r="FN35" i="5"/>
  <c r="FN66" i="5"/>
  <c r="FN60" i="5"/>
  <c r="IH86" i="5"/>
  <c r="IH80" i="5"/>
  <c r="IJ80" i="5" s="1"/>
  <c r="IN80" i="5" s="1"/>
  <c r="IP80" i="5" s="1"/>
  <c r="IH78" i="5"/>
  <c r="IH77" i="5"/>
  <c r="IH74" i="5"/>
  <c r="IH84" i="5"/>
  <c r="IJ84" i="5" s="1"/>
  <c r="IN84" i="5" s="1"/>
  <c r="IP84" i="5" s="1"/>
  <c r="IH85" i="5"/>
  <c r="IJ85" i="5" s="1"/>
  <c r="IN85" i="5" s="1"/>
  <c r="IP85" i="5" s="1"/>
  <c r="IH76" i="5"/>
  <c r="IH72" i="5"/>
  <c r="IH68" i="5"/>
  <c r="IH60" i="5"/>
  <c r="IH64" i="5"/>
  <c r="IH33" i="5"/>
  <c r="IJ33" i="5" s="1"/>
  <c r="IN33" i="5" s="1"/>
  <c r="IP33" i="5" s="1"/>
  <c r="IH56" i="5"/>
  <c r="IJ56" i="5" s="1"/>
  <c r="IN56" i="5" s="1"/>
  <c r="IP56" i="5" s="1"/>
  <c r="IH47" i="5"/>
  <c r="IJ47" i="5" s="1"/>
  <c r="IN47" i="5" s="1"/>
  <c r="IP47" i="5" s="1"/>
  <c r="IH66" i="5"/>
  <c r="IH35" i="5"/>
  <c r="ED17" i="5"/>
  <c r="EE17" i="5" s="1"/>
  <c r="ET17" i="5"/>
  <c r="JD17" i="5"/>
  <c r="JV17" i="5"/>
  <c r="LX17" i="5"/>
  <c r="KK18" i="5"/>
  <c r="KM18" i="5" s="1"/>
  <c r="KQ18" i="5" s="1"/>
  <c r="KS18" i="5" s="1"/>
  <c r="LC18" i="5"/>
  <c r="BD20" i="5"/>
  <c r="LF20" i="5"/>
  <c r="LV20" i="5"/>
  <c r="JA21" i="5"/>
  <c r="JC21" i="5" s="1"/>
  <c r="JG21" i="5" s="1"/>
  <c r="JI21" i="5" s="1"/>
  <c r="BV22" i="5"/>
  <c r="DK22" i="5"/>
  <c r="DL22" i="5" s="1"/>
  <c r="EB22" i="5"/>
  <c r="LC22" i="5"/>
  <c r="GX23" i="5"/>
  <c r="GZ23" i="5" s="1"/>
  <c r="HD23" i="5" s="1"/>
  <c r="HF23" i="5" s="1"/>
  <c r="IH23" i="5"/>
  <c r="IJ23" i="5" s="1"/>
  <c r="IN23" i="5" s="1"/>
  <c r="IP23" i="5" s="1"/>
  <c r="U24" i="5"/>
  <c r="AJ24" i="5"/>
  <c r="AL24" i="5" s="1"/>
  <c r="AQ24" i="5" s="1"/>
  <c r="AS24" i="5" s="1"/>
  <c r="BY24" i="5"/>
  <c r="BZ24" i="5" s="1"/>
  <c r="CP24" i="5"/>
  <c r="EU24" i="5"/>
  <c r="FN24" i="5"/>
  <c r="JV24" i="5"/>
  <c r="KL24" i="5"/>
  <c r="Q26" i="5"/>
  <c r="S26" i="5" s="1"/>
  <c r="BF26" i="5"/>
  <c r="BG26" i="5" s="1"/>
  <c r="BD26" i="5"/>
  <c r="BE26" i="5" s="1"/>
  <c r="BJ26" i="5" s="1"/>
  <c r="BL26" i="5" s="1"/>
  <c r="DK26" i="5"/>
  <c r="DL26" i="5" s="1"/>
  <c r="EU26" i="5"/>
  <c r="LC26" i="5"/>
  <c r="HA27" i="5"/>
  <c r="HQ27" i="5"/>
  <c r="BW28" i="5"/>
  <c r="DI28" i="5"/>
  <c r="JV28" i="5"/>
  <c r="JS28" i="5"/>
  <c r="JU28" i="5" s="1"/>
  <c r="JY28" i="5" s="1"/>
  <c r="KA28" i="5" s="1"/>
  <c r="EW29" i="5"/>
  <c r="EX29" i="5" s="1"/>
  <c r="FP29" i="5"/>
  <c r="JS29" i="5"/>
  <c r="JU29" i="5" s="1"/>
  <c r="JY29" i="5" s="1"/>
  <c r="KA29" i="5" s="1"/>
  <c r="JV31" i="5"/>
  <c r="U32" i="5"/>
  <c r="EX32" i="5"/>
  <c r="Q33" i="5"/>
  <c r="S33" i="5" s="1"/>
  <c r="EB33" i="5"/>
  <c r="EU33" i="5"/>
  <c r="FN33" i="5"/>
  <c r="HP33" i="5"/>
  <c r="HS33" i="5"/>
  <c r="BY34" i="5"/>
  <c r="BW34" i="5"/>
  <c r="BX34" i="5" s="1"/>
  <c r="CC34" i="5" s="1"/>
  <c r="CE34" i="5" s="1"/>
  <c r="GY34" i="5"/>
  <c r="II34" i="5"/>
  <c r="IJ34" i="5" s="1"/>
  <c r="IN34" i="5" s="1"/>
  <c r="IP34" i="5" s="1"/>
  <c r="BV35" i="5"/>
  <c r="BX35" i="5" s="1"/>
  <c r="CC35" i="5" s="1"/>
  <c r="CE35" i="5" s="1"/>
  <c r="Q36" i="5"/>
  <c r="S36" i="5" s="1"/>
  <c r="BW38" i="5"/>
  <c r="HA38" i="5"/>
  <c r="DI39" i="5"/>
  <c r="FN39" i="5"/>
  <c r="BZ40" i="5"/>
  <c r="DK40" i="5"/>
  <c r="DL40" i="5" s="1"/>
  <c r="DI40" i="5"/>
  <c r="GY40" i="5"/>
  <c r="BC41" i="5"/>
  <c r="EE41" i="5"/>
  <c r="U42" i="5"/>
  <c r="Q42" i="5"/>
  <c r="S42" i="5" s="1"/>
  <c r="FN42" i="5"/>
  <c r="FO42" i="5" s="1"/>
  <c r="FT42" i="5" s="1"/>
  <c r="FV42" i="5" s="1"/>
  <c r="GY42" i="5"/>
  <c r="BF43" i="5"/>
  <c r="BG43" i="5" s="1"/>
  <c r="BC43" i="5"/>
  <c r="BE43" i="5" s="1"/>
  <c r="BJ43" i="5" s="1"/>
  <c r="BL43" i="5" s="1"/>
  <c r="R44" i="5"/>
  <c r="BV44" i="5"/>
  <c r="BX44" i="5" s="1"/>
  <c r="CC44" i="5" s="1"/>
  <c r="CE44" i="5" s="1"/>
  <c r="IH44" i="5"/>
  <c r="GF45" i="5"/>
  <c r="HS45" i="5"/>
  <c r="HP45" i="5"/>
  <c r="R46" i="5"/>
  <c r="BC46" i="5"/>
  <c r="DI46" i="5"/>
  <c r="EE46" i="5"/>
  <c r="GX46" i="5"/>
  <c r="BD47" i="5"/>
  <c r="CO47" i="5"/>
  <c r="CQ47" i="5" s="1"/>
  <c r="CV47" i="5" s="1"/>
  <c r="CX47" i="5" s="1"/>
  <c r="EU47" i="5"/>
  <c r="FQ47" i="5"/>
  <c r="R49" i="5"/>
  <c r="HQ49" i="5"/>
  <c r="CS50" i="5"/>
  <c r="EU50" i="5"/>
  <c r="EW50" i="5"/>
  <c r="EX50" i="5" s="1"/>
  <c r="EU51" i="5"/>
  <c r="HS51" i="5"/>
  <c r="II52" i="5"/>
  <c r="IJ52" i="5" s="1"/>
  <c r="IN52" i="5" s="1"/>
  <c r="IP52" i="5" s="1"/>
  <c r="FN53" i="5"/>
  <c r="IH53" i="5"/>
  <c r="Q58" i="5"/>
  <c r="HA59" i="5"/>
  <c r="GY62" i="5"/>
  <c r="AJ64" i="5"/>
  <c r="EX64" i="5"/>
  <c r="BV68" i="5"/>
  <c r="R69" i="5"/>
  <c r="EA69" i="5"/>
  <c r="GI69" i="5"/>
  <c r="GF69" i="5"/>
  <c r="BD74" i="5"/>
  <c r="BC77" i="5"/>
  <c r="BF77" i="5"/>
  <c r="BG77" i="5" s="1"/>
  <c r="IH79" i="5"/>
  <c r="BV85" i="5"/>
  <c r="HA89" i="5"/>
  <c r="GX89" i="5"/>
  <c r="R102" i="5"/>
  <c r="CP55" i="5"/>
  <c r="HS55" i="5"/>
  <c r="HP55" i="5"/>
  <c r="DL56" i="5"/>
  <c r="II56" i="5"/>
  <c r="R58" i="5"/>
  <c r="GF58" i="5"/>
  <c r="GI58" i="5"/>
  <c r="BZ59" i="5"/>
  <c r="FM59" i="5"/>
  <c r="FO59" i="5" s="1"/>
  <c r="FT59" i="5" s="1"/>
  <c r="FV59" i="5" s="1"/>
  <c r="HP59" i="5"/>
  <c r="AJ60" i="5"/>
  <c r="AL60" i="5" s="1"/>
  <c r="AQ60" i="5" s="1"/>
  <c r="AS60" i="5" s="1"/>
  <c r="EX60" i="5"/>
  <c r="HS65" i="5"/>
  <c r="HQ65" i="5"/>
  <c r="EE66" i="5"/>
  <c r="EW68" i="5"/>
  <c r="EX68" i="5" s="1"/>
  <c r="ET68" i="5"/>
  <c r="Q71" i="5"/>
  <c r="BY71" i="5"/>
  <c r="BD72" i="5"/>
  <c r="CO73" i="5"/>
  <c r="CQ73" i="5" s="1"/>
  <c r="CV73" i="5" s="1"/>
  <c r="CX73" i="5" s="1"/>
  <c r="CR73" i="5"/>
  <c r="CS73" i="5" s="1"/>
  <c r="CS83" i="5"/>
  <c r="HQ90" i="5"/>
  <c r="EA56" i="5"/>
  <c r="EW58" i="5"/>
  <c r="EX58" i="5" s="1"/>
  <c r="EU58" i="5"/>
  <c r="CO59" i="5"/>
  <c r="IH59" i="5"/>
  <c r="IJ59" i="5" s="1"/>
  <c r="IN59" i="5" s="1"/>
  <c r="IP59" i="5" s="1"/>
  <c r="II60" i="5"/>
  <c r="DH63" i="5"/>
  <c r="IH63" i="5"/>
  <c r="EX66" i="5"/>
  <c r="DL67" i="5"/>
  <c r="EW67" i="5"/>
  <c r="EX67" i="5" s="1"/>
  <c r="EU67" i="5"/>
  <c r="BG70" i="5"/>
  <c r="HA71" i="5"/>
  <c r="GY71" i="5"/>
  <c r="GX74" i="5"/>
  <c r="ED81" i="5"/>
  <c r="EE81" i="5" s="1"/>
  <c r="EB81" i="5"/>
  <c r="EE82" i="5"/>
  <c r="BG83" i="5"/>
  <c r="BY85" i="5"/>
  <c r="BZ85" i="5" s="1"/>
  <c r="BW85" i="5"/>
  <c r="BC93" i="5"/>
  <c r="BE93" i="5" s="1"/>
  <c r="BJ93" i="5" s="1"/>
  <c r="BL93" i="5" s="1"/>
  <c r="GG102" i="5"/>
  <c r="DI57" i="5"/>
  <c r="DK57" i="5"/>
  <c r="DL57" i="5" s="1"/>
  <c r="EX57" i="5"/>
  <c r="CP59" i="5"/>
  <c r="GF61" i="5"/>
  <c r="GH61" i="5" s="1"/>
  <c r="GL61" i="5" s="1"/>
  <c r="GN61" i="5" s="1"/>
  <c r="Q62" i="5"/>
  <c r="BC64" i="5"/>
  <c r="BC66" i="5"/>
  <c r="CS66" i="5"/>
  <c r="R73" i="5"/>
  <c r="DL74" i="5"/>
  <c r="GY74" i="5"/>
  <c r="U77" i="5"/>
  <c r="R77" i="5"/>
  <c r="BW79" i="5"/>
  <c r="U84" i="5"/>
  <c r="GY51" i="5"/>
  <c r="GG52" i="5"/>
  <c r="DI53" i="5"/>
  <c r="DK53" i="5"/>
  <c r="DL53" i="5" s="1"/>
  <c r="BC54" i="5"/>
  <c r="BE54" i="5" s="1"/>
  <c r="BJ54" i="5" s="1"/>
  <c r="BL54" i="5" s="1"/>
  <c r="EA54" i="5"/>
  <c r="HS54" i="5"/>
  <c r="HP54" i="5"/>
  <c r="HR54" i="5" s="1"/>
  <c r="HV54" i="5" s="1"/>
  <c r="HX54" i="5" s="1"/>
  <c r="IH62" i="5"/>
  <c r="DL63" i="5"/>
  <c r="HA63" i="5"/>
  <c r="GX63" i="5"/>
  <c r="BD64" i="5"/>
  <c r="BF64" i="5"/>
  <c r="BG64" i="5" s="1"/>
  <c r="R70" i="5"/>
  <c r="EA70" i="5"/>
  <c r="HA74" i="5"/>
  <c r="BY79" i="5"/>
  <c r="BZ79" i="5" s="1"/>
  <c r="DK88" i="5"/>
  <c r="DL88" i="5" s="1"/>
  <c r="DI88" i="5"/>
  <c r="U102" i="5"/>
  <c r="Q102" i="5"/>
  <c r="HA35" i="5"/>
  <c r="U37" i="5"/>
  <c r="BD37" i="5"/>
  <c r="BE37" i="5" s="1"/>
  <c r="BJ37" i="5" s="1"/>
  <c r="BL37" i="5" s="1"/>
  <c r="HA37" i="5"/>
  <c r="AM38" i="5"/>
  <c r="CP38" i="5"/>
  <c r="CQ38" i="5" s="1"/>
  <c r="CV38" i="5" s="1"/>
  <c r="CX38" i="5" s="1"/>
  <c r="BY39" i="5"/>
  <c r="EB39" i="5"/>
  <c r="EC39" i="5" s="1"/>
  <c r="EH39" i="5" s="1"/>
  <c r="EJ39" i="5" s="1"/>
  <c r="U41" i="5"/>
  <c r="BD41" i="5"/>
  <c r="HA41" i="5"/>
  <c r="AM42" i="5"/>
  <c r="CP42" i="5"/>
  <c r="BY43" i="5"/>
  <c r="EB43" i="5"/>
  <c r="U45" i="5"/>
  <c r="BD45" i="5"/>
  <c r="HA45" i="5"/>
  <c r="AM46" i="5"/>
  <c r="CP46" i="5"/>
  <c r="BY47" i="5"/>
  <c r="EB47" i="5"/>
  <c r="GF47" i="5"/>
  <c r="GH47" i="5" s="1"/>
  <c r="GL47" i="5" s="1"/>
  <c r="GN47" i="5" s="1"/>
  <c r="CO48" i="5"/>
  <c r="CQ48" i="5" s="1"/>
  <c r="CV48" i="5" s="1"/>
  <c r="CX48" i="5" s="1"/>
  <c r="EB48" i="5"/>
  <c r="ED48" i="5"/>
  <c r="EE48" i="5" s="1"/>
  <c r="FN48" i="5"/>
  <c r="AJ49" i="5"/>
  <c r="DI49" i="5"/>
  <c r="DK49" i="5"/>
  <c r="DL49" i="5" s="1"/>
  <c r="EX49" i="5"/>
  <c r="GG49" i="5"/>
  <c r="IH49" i="5"/>
  <c r="IJ49" i="5" s="1"/>
  <c r="IN49" i="5" s="1"/>
  <c r="IP49" i="5" s="1"/>
  <c r="DI50" i="5"/>
  <c r="ET50" i="5"/>
  <c r="EV50" i="5" s="1"/>
  <c r="FA50" i="5" s="1"/>
  <c r="FC50" i="5" s="1"/>
  <c r="Q51" i="5"/>
  <c r="U51" i="5"/>
  <c r="BW52" i="5"/>
  <c r="BY52" i="5"/>
  <c r="EA52" i="5"/>
  <c r="GY52" i="5"/>
  <c r="BY53" i="5"/>
  <c r="BZ53" i="5" s="1"/>
  <c r="BW53" i="5"/>
  <c r="BX53" i="5" s="1"/>
  <c r="CC53" i="5" s="1"/>
  <c r="CE53" i="5" s="1"/>
  <c r="R54" i="5"/>
  <c r="DI54" i="5"/>
  <c r="GF54" i="5"/>
  <c r="GI54" i="5"/>
  <c r="AK55" i="5"/>
  <c r="AM55" i="5"/>
  <c r="CO55" i="5"/>
  <c r="CQ55" i="5" s="1"/>
  <c r="CV55" i="5" s="1"/>
  <c r="CX55" i="5" s="1"/>
  <c r="FN55" i="5"/>
  <c r="ET56" i="5"/>
  <c r="DK58" i="5"/>
  <c r="DL58" i="5" s="1"/>
  <c r="GY58" i="5"/>
  <c r="DH59" i="5"/>
  <c r="GG59" i="5"/>
  <c r="HS59" i="5"/>
  <c r="BD60" i="5"/>
  <c r="BF60" i="5"/>
  <c r="BG60" i="5" s="1"/>
  <c r="CO60" i="5"/>
  <c r="CO61" i="5"/>
  <c r="FP62" i="5"/>
  <c r="FN62" i="5"/>
  <c r="R63" i="5"/>
  <c r="BC63" i="5"/>
  <c r="HQ63" i="5"/>
  <c r="EE64" i="5"/>
  <c r="BY65" i="5"/>
  <c r="BW65" i="5"/>
  <c r="BZ68" i="5"/>
  <c r="GI68" i="5"/>
  <c r="U69" i="5"/>
  <c r="DL69" i="5"/>
  <c r="Q70" i="5"/>
  <c r="S70" i="5" s="1"/>
  <c r="U70" i="5"/>
  <c r="GF72" i="5"/>
  <c r="GI72" i="5"/>
  <c r="BV73" i="5"/>
  <c r="BG74" i="5"/>
  <c r="GG74" i="5"/>
  <c r="GI75" i="5"/>
  <c r="HP75" i="5"/>
  <c r="GY76" i="5"/>
  <c r="CO77" i="5"/>
  <c r="BV79" i="5"/>
  <c r="GG79" i="5"/>
  <c r="HS79" i="5"/>
  <c r="HQ79" i="5"/>
  <c r="GI84" i="5"/>
  <c r="BC86" i="5"/>
  <c r="BY87" i="5"/>
  <c r="BV87" i="5"/>
  <c r="AJ89" i="5"/>
  <c r="AL89" i="5" s="1"/>
  <c r="AQ89" i="5" s="1"/>
  <c r="AS89" i="5" s="1"/>
  <c r="BG107" i="5"/>
  <c r="BC108" i="5"/>
  <c r="BE108" i="5" s="1"/>
  <c r="BJ108" i="5" s="1"/>
  <c r="BL108" i="5" s="1"/>
  <c r="DH35" i="5"/>
  <c r="DJ35" i="5" s="1"/>
  <c r="DO35" i="5" s="1"/>
  <c r="DQ35" i="5" s="1"/>
  <c r="EB36" i="5"/>
  <c r="ED36" i="5"/>
  <c r="EE36" i="5" s="1"/>
  <c r="ET36" i="5"/>
  <c r="EB40" i="5"/>
  <c r="ED40" i="5"/>
  <c r="EE40" i="5" s="1"/>
  <c r="ET40" i="5"/>
  <c r="EB44" i="5"/>
  <c r="ED44" i="5"/>
  <c r="EE44" i="5" s="1"/>
  <c r="ET44" i="5"/>
  <c r="EV44" i="5" s="1"/>
  <c r="FA44" i="5" s="1"/>
  <c r="FC44" i="5" s="1"/>
  <c r="HP47" i="5"/>
  <c r="DL48" i="5"/>
  <c r="GF48" i="5"/>
  <c r="GX49" i="5"/>
  <c r="BF50" i="5"/>
  <c r="BG50" i="5" s="1"/>
  <c r="BD50" i="5"/>
  <c r="ED50" i="5"/>
  <c r="EE50" i="5" s="1"/>
  <c r="DH51" i="5"/>
  <c r="BD52" i="5"/>
  <c r="BE52" i="5" s="1"/>
  <c r="BJ52" i="5" s="1"/>
  <c r="BL52" i="5" s="1"/>
  <c r="BF52" i="5"/>
  <c r="BG52" i="5" s="1"/>
  <c r="CO52" i="5"/>
  <c r="CO53" i="5"/>
  <c r="CQ53" i="5" s="1"/>
  <c r="CV53" i="5" s="1"/>
  <c r="CX53" i="5" s="1"/>
  <c r="FP54" i="5"/>
  <c r="FN54" i="5"/>
  <c r="R55" i="5"/>
  <c r="BC55" i="5"/>
  <c r="HQ55" i="5"/>
  <c r="FN57" i="5"/>
  <c r="FO57" i="5" s="1"/>
  <c r="FT57" i="5" s="1"/>
  <c r="FV57" i="5" s="1"/>
  <c r="EA58" i="5"/>
  <c r="HS58" i="5"/>
  <c r="HP58" i="5"/>
  <c r="BW60" i="5"/>
  <c r="BY60" i="5"/>
  <c r="GY60" i="5"/>
  <c r="BY61" i="5"/>
  <c r="BW61" i="5"/>
  <c r="R62" i="5"/>
  <c r="GF62" i="5"/>
  <c r="GH62" i="5" s="1"/>
  <c r="GL62" i="5" s="1"/>
  <c r="GN62" i="5" s="1"/>
  <c r="GI62" i="5"/>
  <c r="AK63" i="5"/>
  <c r="AM63" i="5"/>
  <c r="FN63" i="5"/>
  <c r="FO63" i="5" s="1"/>
  <c r="FT63" i="5" s="1"/>
  <c r="FV63" i="5" s="1"/>
  <c r="FN65" i="5"/>
  <c r="DK66" i="5"/>
  <c r="DL66" i="5" s="1"/>
  <c r="DI66" i="5"/>
  <c r="BF67" i="5"/>
  <c r="BG67" i="5" s="1"/>
  <c r="HQ67" i="5"/>
  <c r="BC68" i="5"/>
  <c r="BE68" i="5" s="1"/>
  <c r="BJ68" i="5" s="1"/>
  <c r="BL68" i="5" s="1"/>
  <c r="CO69" i="5"/>
  <c r="GX69" i="5"/>
  <c r="GZ69" i="5" s="1"/>
  <c r="HD69" i="5" s="1"/>
  <c r="HF69" i="5" s="1"/>
  <c r="HA69" i="5"/>
  <c r="IH69" i="5"/>
  <c r="DL71" i="5"/>
  <c r="Q72" i="5"/>
  <c r="U72" i="5"/>
  <c r="BZ78" i="5"/>
  <c r="U79" i="5"/>
  <c r="AJ81" i="5"/>
  <c r="AL81" i="5" s="1"/>
  <c r="AQ81" i="5" s="1"/>
  <c r="AS81" i="5" s="1"/>
  <c r="R83" i="5"/>
  <c r="DK84" i="5"/>
  <c r="DL84" i="5" s="1"/>
  <c r="DI84" i="5"/>
  <c r="DJ84" i="5" s="1"/>
  <c r="DO84" i="5" s="1"/>
  <c r="DQ84" i="5" s="1"/>
  <c r="GG85" i="5"/>
  <c r="BZ86" i="5"/>
  <c r="HQ88" i="5"/>
  <c r="HA90" i="5"/>
  <c r="GY90" i="5"/>
  <c r="Q94" i="5"/>
  <c r="U94" i="5"/>
  <c r="GG104" i="5"/>
  <c r="IH27" i="5"/>
  <c r="CR29" i="5"/>
  <c r="CS29" i="5" s="1"/>
  <c r="EB30" i="5"/>
  <c r="AJ32" i="5"/>
  <c r="AL32" i="5" s="1"/>
  <c r="AQ32" i="5" s="1"/>
  <c r="AS32" i="5" s="1"/>
  <c r="BD33" i="5"/>
  <c r="FP34" i="5"/>
  <c r="HP35" i="5"/>
  <c r="FP36" i="5"/>
  <c r="GF36" i="5"/>
  <c r="GX36" i="5"/>
  <c r="GZ36" i="5" s="1"/>
  <c r="HD36" i="5" s="1"/>
  <c r="HF36" i="5" s="1"/>
  <c r="R37" i="5"/>
  <c r="AJ37" i="5"/>
  <c r="GG37" i="5"/>
  <c r="BD38" i="5"/>
  <c r="BF38" i="5"/>
  <c r="BG38" i="5" s="1"/>
  <c r="BV38" i="5"/>
  <c r="BX38" i="5" s="1"/>
  <c r="CC38" i="5" s="1"/>
  <c r="CE38" i="5" s="1"/>
  <c r="CP39" i="5"/>
  <c r="CQ39" i="5" s="1"/>
  <c r="CV39" i="5" s="1"/>
  <c r="CX39" i="5" s="1"/>
  <c r="CR39" i="5"/>
  <c r="CS39" i="5" s="1"/>
  <c r="DH39" i="5"/>
  <c r="DJ39" i="5" s="1"/>
  <c r="DO39" i="5" s="1"/>
  <c r="DQ39" i="5" s="1"/>
  <c r="FP40" i="5"/>
  <c r="FQ40" i="5" s="1"/>
  <c r="GF40" i="5"/>
  <c r="GH40" i="5" s="1"/>
  <c r="GL40" i="5" s="1"/>
  <c r="GN40" i="5" s="1"/>
  <c r="GX40" i="5"/>
  <c r="R41" i="5"/>
  <c r="AJ41" i="5"/>
  <c r="AL41" i="5" s="1"/>
  <c r="AQ41" i="5" s="1"/>
  <c r="AS41" i="5" s="1"/>
  <c r="GG41" i="5"/>
  <c r="BD42" i="5"/>
  <c r="BF42" i="5"/>
  <c r="BG42" i="5" s="1"/>
  <c r="BV42" i="5"/>
  <c r="CP43" i="5"/>
  <c r="CR43" i="5"/>
  <c r="DH43" i="5"/>
  <c r="FP44" i="5"/>
  <c r="GF44" i="5"/>
  <c r="GH44" i="5" s="1"/>
  <c r="GL44" i="5" s="1"/>
  <c r="GN44" i="5" s="1"/>
  <c r="GX44" i="5"/>
  <c r="GZ44" i="5" s="1"/>
  <c r="HD44" i="5" s="1"/>
  <c r="HF44" i="5" s="1"/>
  <c r="R45" i="5"/>
  <c r="AJ45" i="5"/>
  <c r="AL45" i="5" s="1"/>
  <c r="AQ45" i="5" s="1"/>
  <c r="AS45" i="5" s="1"/>
  <c r="GG45" i="5"/>
  <c r="BD46" i="5"/>
  <c r="BF46" i="5"/>
  <c r="BG46" i="5" s="1"/>
  <c r="BV46" i="5"/>
  <c r="CP47" i="5"/>
  <c r="CR47" i="5"/>
  <c r="CS47" i="5" s="1"/>
  <c r="DH47" i="5"/>
  <c r="DJ47" i="5" s="1"/>
  <c r="DO47" i="5" s="1"/>
  <c r="DQ47" i="5" s="1"/>
  <c r="GX47" i="5"/>
  <c r="GG48" i="5"/>
  <c r="EA49" i="5"/>
  <c r="EB50" i="5"/>
  <c r="II50" i="5"/>
  <c r="IJ50" i="5" s="1"/>
  <c r="IN50" i="5" s="1"/>
  <c r="IP50" i="5" s="1"/>
  <c r="AJ51" i="5"/>
  <c r="FM51" i="5"/>
  <c r="FO51" i="5" s="1"/>
  <c r="FT51" i="5" s="1"/>
  <c r="FV51" i="5" s="1"/>
  <c r="HA51" i="5"/>
  <c r="IH51" i="5"/>
  <c r="AK53" i="5"/>
  <c r="CP53" i="5"/>
  <c r="CR53" i="5"/>
  <c r="CS53" i="5" s="1"/>
  <c r="EA53" i="5"/>
  <c r="BC56" i="5"/>
  <c r="EE56" i="5"/>
  <c r="BC58" i="5"/>
  <c r="BE58" i="5" s="1"/>
  <c r="BJ58" i="5" s="1"/>
  <c r="BL58" i="5" s="1"/>
  <c r="EB58" i="5"/>
  <c r="ED58" i="5"/>
  <c r="EE58" i="5" s="1"/>
  <c r="FM58" i="5"/>
  <c r="HQ58" i="5"/>
  <c r="Q59" i="5"/>
  <c r="U59" i="5"/>
  <c r="CS59" i="5"/>
  <c r="EX59" i="5"/>
  <c r="EB60" i="5"/>
  <c r="FQ60" i="5"/>
  <c r="DI61" i="5"/>
  <c r="DK61" i="5"/>
  <c r="DL61" i="5" s="1"/>
  <c r="IH61" i="5"/>
  <c r="CP63" i="5"/>
  <c r="EE63" i="5"/>
  <c r="AM64" i="5"/>
  <c r="AK64" i="5"/>
  <c r="FQ64" i="5"/>
  <c r="HA64" i="5"/>
  <c r="GX64" i="5"/>
  <c r="II64" i="5"/>
  <c r="AK65" i="5"/>
  <c r="CP65" i="5"/>
  <c r="U67" i="5"/>
  <c r="BD67" i="5"/>
  <c r="BE67" i="5" s="1"/>
  <c r="BJ67" i="5" s="1"/>
  <c r="BL67" i="5" s="1"/>
  <c r="FM67" i="5"/>
  <c r="IH67" i="5"/>
  <c r="EB68" i="5"/>
  <c r="AK69" i="5"/>
  <c r="BG69" i="5"/>
  <c r="FN69" i="5"/>
  <c r="EX70" i="5"/>
  <c r="II73" i="5"/>
  <c r="CP75" i="5"/>
  <c r="CR75" i="5"/>
  <c r="CS75" i="5" s="1"/>
  <c r="EA75" i="5"/>
  <c r="GG76" i="5"/>
  <c r="AJ77" i="5"/>
  <c r="DL77" i="5"/>
  <c r="HP78" i="5"/>
  <c r="R79" i="5"/>
  <c r="HQ81" i="5"/>
  <c r="BV84" i="5"/>
  <c r="AM85" i="5"/>
  <c r="AK85" i="5"/>
  <c r="GF86" i="5"/>
  <c r="GH86" i="5" s="1"/>
  <c r="GL86" i="5" s="1"/>
  <c r="GN86" i="5" s="1"/>
  <c r="Q93" i="5"/>
  <c r="S93" i="5" s="1"/>
  <c r="BD95" i="5"/>
  <c r="GX99" i="5"/>
  <c r="GX101" i="5"/>
  <c r="BC103" i="5"/>
  <c r="DH29" i="5"/>
  <c r="DJ29" i="5" s="1"/>
  <c r="DO29" i="5" s="1"/>
  <c r="DQ29" i="5" s="1"/>
  <c r="JT30" i="5"/>
  <c r="GF34" i="5"/>
  <c r="BV37" i="5"/>
  <c r="DH38" i="5"/>
  <c r="DJ38" i="5" s="1"/>
  <c r="DO38" i="5" s="1"/>
  <c r="DQ38" i="5" s="1"/>
  <c r="ET39" i="5"/>
  <c r="EV39" i="5" s="1"/>
  <c r="FA39" i="5" s="1"/>
  <c r="FC39" i="5" s="1"/>
  <c r="BV41" i="5"/>
  <c r="DH42" i="5"/>
  <c r="DJ42" i="5" s="1"/>
  <c r="DO42" i="5" s="1"/>
  <c r="DQ42" i="5" s="1"/>
  <c r="ET43" i="5"/>
  <c r="EV43" i="5" s="1"/>
  <c r="FA43" i="5" s="1"/>
  <c r="FC43" i="5" s="1"/>
  <c r="BV45" i="5"/>
  <c r="BX45" i="5" s="1"/>
  <c r="CC45" i="5" s="1"/>
  <c r="CE45" i="5" s="1"/>
  <c r="DH46" i="5"/>
  <c r="ET47" i="5"/>
  <c r="GY47" i="5"/>
  <c r="FQ48" i="5"/>
  <c r="GI48" i="5"/>
  <c r="EB49" i="5"/>
  <c r="HA49" i="5"/>
  <c r="Q50" i="5"/>
  <c r="DL50" i="5"/>
  <c r="FM50" i="5"/>
  <c r="FO50" i="5" s="1"/>
  <c r="FT50" i="5" s="1"/>
  <c r="FV50" i="5" s="1"/>
  <c r="AK51" i="5"/>
  <c r="AM51" i="5"/>
  <c r="AN51" i="5" s="1"/>
  <c r="CO51" i="5"/>
  <c r="FN51" i="5"/>
  <c r="ET52" i="5"/>
  <c r="EV52" i="5" s="1"/>
  <c r="FA52" i="5" s="1"/>
  <c r="FC52" i="5" s="1"/>
  <c r="DL54" i="5"/>
  <c r="GY54" i="5"/>
  <c r="DH55" i="5"/>
  <c r="GG55" i="5"/>
  <c r="BD56" i="5"/>
  <c r="BF56" i="5"/>
  <c r="BG56" i="5" s="1"/>
  <c r="CO56" i="5"/>
  <c r="CO57" i="5"/>
  <c r="CQ57" i="5" s="1"/>
  <c r="CV57" i="5" s="1"/>
  <c r="CX57" i="5" s="1"/>
  <c r="FP58" i="5"/>
  <c r="FN58" i="5"/>
  <c r="R59" i="5"/>
  <c r="BC59" i="5"/>
  <c r="HQ59" i="5"/>
  <c r="HA60" i="5"/>
  <c r="FN61" i="5"/>
  <c r="EA62" i="5"/>
  <c r="HS62" i="5"/>
  <c r="HP62" i="5"/>
  <c r="FP63" i="5"/>
  <c r="FQ63" i="5" s="1"/>
  <c r="BW64" i="5"/>
  <c r="BY64" i="5"/>
  <c r="GX65" i="5"/>
  <c r="HA65" i="5"/>
  <c r="II65" i="5"/>
  <c r="IJ65" i="5" s="1"/>
  <c r="IN65" i="5" s="1"/>
  <c r="IP65" i="5" s="1"/>
  <c r="BG66" i="5"/>
  <c r="EA66" i="5"/>
  <c r="CS67" i="5"/>
  <c r="FN67" i="5"/>
  <c r="EE68" i="5"/>
  <c r="DH70" i="5"/>
  <c r="EE72" i="5"/>
  <c r="AM74" i="5"/>
  <c r="AK74" i="5"/>
  <c r="Q78" i="5"/>
  <c r="S78" i="5" s="1"/>
  <c r="U78" i="5"/>
  <c r="HQ78" i="5"/>
  <c r="BF80" i="5"/>
  <c r="BG80" i="5" s="1"/>
  <c r="BD80" i="5"/>
  <c r="AJ83" i="5"/>
  <c r="BW83" i="5"/>
  <c r="EE84" i="5"/>
  <c r="CS85" i="5"/>
  <c r="HA85" i="5"/>
  <c r="GX85" i="5"/>
  <c r="BC87" i="5"/>
  <c r="DK87" i="5"/>
  <c r="DL87" i="5" s="1"/>
  <c r="DH87" i="5"/>
  <c r="AJ88" i="5"/>
  <c r="AL88" i="5" s="1"/>
  <c r="AQ88" i="5" s="1"/>
  <c r="AS88" i="5" s="1"/>
  <c r="DL89" i="5"/>
  <c r="BC91" i="5"/>
  <c r="BE91" i="5" s="1"/>
  <c r="BJ91" i="5" s="1"/>
  <c r="BL91" i="5" s="1"/>
  <c r="BG95" i="5"/>
  <c r="Q96" i="5"/>
  <c r="BV96" i="5"/>
  <c r="GY96" i="5"/>
  <c r="HA96" i="5"/>
  <c r="HA97" i="5"/>
  <c r="GX97" i="5"/>
  <c r="GZ97" i="5" s="1"/>
  <c r="HD97" i="5" s="1"/>
  <c r="HF97" i="5" s="1"/>
  <c r="CR101" i="5"/>
  <c r="CS101" i="5" s="1"/>
  <c r="CP101" i="5"/>
  <c r="R104" i="5"/>
  <c r="BV105" i="5"/>
  <c r="FP28" i="5"/>
  <c r="CP29" i="5"/>
  <c r="HP29" i="5"/>
  <c r="HR29" i="5" s="1"/>
  <c r="HV29" i="5" s="1"/>
  <c r="HX29" i="5" s="1"/>
  <c r="CR31" i="5"/>
  <c r="CS31" i="5" s="1"/>
  <c r="EB32" i="5"/>
  <c r="AJ34" i="5"/>
  <c r="FN34" i="5"/>
  <c r="BD35" i="5"/>
  <c r="BE35" i="5" s="1"/>
  <c r="BJ35" i="5" s="1"/>
  <c r="BL35" i="5" s="1"/>
  <c r="AJ36" i="5"/>
  <c r="FN36" i="5"/>
  <c r="GX39" i="5"/>
  <c r="GZ39" i="5" s="1"/>
  <c r="HD39" i="5" s="1"/>
  <c r="HF39" i="5" s="1"/>
  <c r="HP39" i="5"/>
  <c r="AJ40" i="5"/>
  <c r="FN40" i="5"/>
  <c r="GX43" i="5"/>
  <c r="GZ43" i="5" s="1"/>
  <c r="HD43" i="5" s="1"/>
  <c r="HF43" i="5" s="1"/>
  <c r="HP43" i="5"/>
  <c r="HR43" i="5" s="1"/>
  <c r="HV43" i="5" s="1"/>
  <c r="HX43" i="5" s="1"/>
  <c r="AJ44" i="5"/>
  <c r="AL44" i="5" s="1"/>
  <c r="AQ44" i="5" s="1"/>
  <c r="AS44" i="5" s="1"/>
  <c r="FN44" i="5"/>
  <c r="HA47" i="5"/>
  <c r="ET48" i="5"/>
  <c r="EV48" i="5" s="1"/>
  <c r="FA48" i="5" s="1"/>
  <c r="FC48" i="5" s="1"/>
  <c r="II48" i="5"/>
  <c r="DH49" i="5"/>
  <c r="GI49" i="5"/>
  <c r="GF49" i="5"/>
  <c r="FN50" i="5"/>
  <c r="CP51" i="5"/>
  <c r="EE51" i="5"/>
  <c r="AM52" i="5"/>
  <c r="AK52" i="5"/>
  <c r="GF53" i="5"/>
  <c r="Q54" i="5"/>
  <c r="BG54" i="5"/>
  <c r="EW54" i="5"/>
  <c r="EX54" i="5" s="1"/>
  <c r="EU54" i="5"/>
  <c r="IH54" i="5"/>
  <c r="IJ54" i="5" s="1"/>
  <c r="IN54" i="5" s="1"/>
  <c r="IP54" i="5" s="1"/>
  <c r="FM55" i="5"/>
  <c r="IH55" i="5"/>
  <c r="AK57" i="5"/>
  <c r="CP57" i="5"/>
  <c r="CR57" i="5"/>
  <c r="CS57" i="5" s="1"/>
  <c r="EA57" i="5"/>
  <c r="EU59" i="5"/>
  <c r="BC60" i="5"/>
  <c r="EE60" i="5"/>
  <c r="BC62" i="5"/>
  <c r="BE62" i="5" s="1"/>
  <c r="BJ62" i="5" s="1"/>
  <c r="BL62" i="5" s="1"/>
  <c r="EB62" i="5"/>
  <c r="ED62" i="5"/>
  <c r="EE62" i="5" s="1"/>
  <c r="FM62" i="5"/>
  <c r="Q63" i="5"/>
  <c r="U63" i="5"/>
  <c r="CS63" i="5"/>
  <c r="EX63" i="5"/>
  <c r="EB64" i="5"/>
  <c r="CR65" i="5"/>
  <c r="EB66" i="5"/>
  <c r="DK70" i="5"/>
  <c r="DL70" i="5" s="1"/>
  <c r="DI70" i="5"/>
  <c r="BG71" i="5"/>
  <c r="EE71" i="5"/>
  <c r="II72" i="5"/>
  <c r="GF74" i="5"/>
  <c r="GI74" i="5"/>
  <c r="CR78" i="5"/>
  <c r="CS78" i="5" s="1"/>
  <c r="CP78" i="5"/>
  <c r="GF78" i="5"/>
  <c r="GI78" i="5"/>
  <c r="HS78" i="5"/>
  <c r="AJ79" i="5"/>
  <c r="CP80" i="5"/>
  <c r="IH81" i="5"/>
  <c r="AM83" i="5"/>
  <c r="AK83" i="5"/>
  <c r="ED83" i="5"/>
  <c r="EE83" i="5" s="1"/>
  <c r="EB83" i="5"/>
  <c r="GY85" i="5"/>
  <c r="U86" i="5"/>
  <c r="AM88" i="5"/>
  <c r="AK88" i="5"/>
  <c r="BW89" i="5"/>
  <c r="U90" i="5"/>
  <c r="GI108" i="5"/>
  <c r="GF108" i="5"/>
  <c r="CS117" i="5"/>
  <c r="GI52" i="5"/>
  <c r="HP52" i="5"/>
  <c r="BW54" i="5"/>
  <c r="GI56" i="5"/>
  <c r="HP56" i="5"/>
  <c r="BW58" i="5"/>
  <c r="GI60" i="5"/>
  <c r="HP60" i="5"/>
  <c r="HR60" i="5" s="1"/>
  <c r="HV60" i="5" s="1"/>
  <c r="HX60" i="5" s="1"/>
  <c r="BW62" i="5"/>
  <c r="U65" i="5"/>
  <c r="CO65" i="5"/>
  <c r="ED65" i="5"/>
  <c r="EE65" i="5" s="1"/>
  <c r="Q66" i="5"/>
  <c r="S66" i="5" s="1"/>
  <c r="BV66" i="5"/>
  <c r="FP66" i="5"/>
  <c r="II66" i="5"/>
  <c r="BV67" i="5"/>
  <c r="BX67" i="5" s="1"/>
  <c r="CC67" i="5" s="1"/>
  <c r="CE67" i="5" s="1"/>
  <c r="EE67" i="5"/>
  <c r="GY68" i="5"/>
  <c r="BV70" i="5"/>
  <c r="CO71" i="5"/>
  <c r="CQ71" i="5" s="1"/>
  <c r="CV71" i="5" s="1"/>
  <c r="CX71" i="5" s="1"/>
  <c r="HP71" i="5"/>
  <c r="HS71" i="5"/>
  <c r="GY72" i="5"/>
  <c r="U73" i="5"/>
  <c r="AK73" i="5"/>
  <c r="EB73" i="5"/>
  <c r="IH73" i="5"/>
  <c r="CR74" i="5"/>
  <c r="CP74" i="5"/>
  <c r="BC76" i="5"/>
  <c r="CS76" i="5"/>
  <c r="HQ76" i="5"/>
  <c r="BY77" i="5"/>
  <c r="BZ77" i="5" s="1"/>
  <c r="GY80" i="5"/>
  <c r="DH82" i="5"/>
  <c r="DJ82" i="5" s="1"/>
  <c r="DO82" i="5" s="1"/>
  <c r="DQ82" i="5" s="1"/>
  <c r="CP84" i="5"/>
  <c r="CP85" i="5"/>
  <c r="GI85" i="5"/>
  <c r="GF85" i="5"/>
  <c r="GH85" i="5" s="1"/>
  <c r="GL85" i="5" s="1"/>
  <c r="GN85" i="5" s="1"/>
  <c r="GG87" i="5"/>
  <c r="BZ90" i="5"/>
  <c r="BV91" i="5"/>
  <c r="CO92" i="5"/>
  <c r="Q98" i="5"/>
  <c r="U98" i="5"/>
  <c r="HP102" i="5"/>
  <c r="AK103" i="5"/>
  <c r="AM103" i="5"/>
  <c r="BD105" i="5"/>
  <c r="BW106" i="5"/>
  <c r="AK49" i="5"/>
  <c r="BW50" i="5"/>
  <c r="BF51" i="5"/>
  <c r="BG51" i="5" s="1"/>
  <c r="BV51" i="5"/>
  <c r="BX51" i="5" s="1"/>
  <c r="CC51" i="5" s="1"/>
  <c r="CE51" i="5" s="1"/>
  <c r="CR52" i="5"/>
  <c r="CS52" i="5" s="1"/>
  <c r="DH52" i="5"/>
  <c r="DJ52" i="5" s="1"/>
  <c r="DO52" i="5" s="1"/>
  <c r="DQ52" i="5" s="1"/>
  <c r="ED53" i="5"/>
  <c r="EE53" i="5" s="1"/>
  <c r="ET53" i="5"/>
  <c r="II54" i="5"/>
  <c r="BF55" i="5"/>
  <c r="BG55" i="5" s="1"/>
  <c r="BV55" i="5"/>
  <c r="BX55" i="5" s="1"/>
  <c r="CC55" i="5" s="1"/>
  <c r="CE55" i="5" s="1"/>
  <c r="CR56" i="5"/>
  <c r="DH56" i="5"/>
  <c r="DJ56" i="5" s="1"/>
  <c r="DO56" i="5" s="1"/>
  <c r="DQ56" i="5" s="1"/>
  <c r="ED57" i="5"/>
  <c r="EE57" i="5" s="1"/>
  <c r="ET57" i="5"/>
  <c r="EV57" i="5" s="1"/>
  <c r="FA57" i="5" s="1"/>
  <c r="FC57" i="5" s="1"/>
  <c r="II58" i="5"/>
  <c r="BF59" i="5"/>
  <c r="BG59" i="5" s="1"/>
  <c r="BV59" i="5"/>
  <c r="CR60" i="5"/>
  <c r="CS60" i="5" s="1"/>
  <c r="DH60" i="5"/>
  <c r="DJ60" i="5" s="1"/>
  <c r="DO60" i="5" s="1"/>
  <c r="DQ60" i="5" s="1"/>
  <c r="ED61" i="5"/>
  <c r="EE61" i="5" s="1"/>
  <c r="ET61" i="5"/>
  <c r="EV61" i="5" s="1"/>
  <c r="FA61" i="5" s="1"/>
  <c r="FC61" i="5" s="1"/>
  <c r="II62" i="5"/>
  <c r="BF63" i="5"/>
  <c r="BG63" i="5" s="1"/>
  <c r="BV63" i="5"/>
  <c r="CR64" i="5"/>
  <c r="DH64" i="5"/>
  <c r="GY64" i="5"/>
  <c r="BG65" i="5"/>
  <c r="GF66" i="5"/>
  <c r="GH66" i="5" s="1"/>
  <c r="GL66" i="5" s="1"/>
  <c r="GN66" i="5" s="1"/>
  <c r="Q67" i="5"/>
  <c r="S67" i="5" s="1"/>
  <c r="BD68" i="5"/>
  <c r="EU68" i="5"/>
  <c r="HP68" i="5"/>
  <c r="HR68" i="5" s="1"/>
  <c r="HV68" i="5" s="1"/>
  <c r="HX68" i="5" s="1"/>
  <c r="CP69" i="5"/>
  <c r="GG69" i="5"/>
  <c r="GX70" i="5"/>
  <c r="AJ71" i="5"/>
  <c r="AL71" i="5" s="1"/>
  <c r="AQ71" i="5" s="1"/>
  <c r="AS71" i="5" s="1"/>
  <c r="DI72" i="5"/>
  <c r="BY73" i="5"/>
  <c r="Q74" i="5"/>
  <c r="HQ75" i="5"/>
  <c r="U76" i="5"/>
  <c r="EA78" i="5"/>
  <c r="EC78" i="5" s="1"/>
  <c r="EH78" i="5" s="1"/>
  <c r="EJ78" i="5" s="1"/>
  <c r="ED78" i="5"/>
  <c r="EE78" i="5" s="1"/>
  <c r="HA78" i="5"/>
  <c r="GX78" i="5"/>
  <c r="GZ78" i="5" s="1"/>
  <c r="HD78" i="5" s="1"/>
  <c r="HF78" i="5" s="1"/>
  <c r="BV80" i="5"/>
  <c r="HQ80" i="5"/>
  <c r="GF81" i="5"/>
  <c r="BC83" i="5"/>
  <c r="EA84" i="5"/>
  <c r="EC84" i="5" s="1"/>
  <c r="EH84" i="5" s="1"/>
  <c r="EJ84" i="5" s="1"/>
  <c r="GI90" i="5"/>
  <c r="GG90" i="5"/>
  <c r="BY92" i="5"/>
  <c r="BW92" i="5"/>
  <c r="HA92" i="5"/>
  <c r="GX92" i="5"/>
  <c r="R93" i="5"/>
  <c r="U93" i="5"/>
  <c r="CO98" i="5"/>
  <c r="CQ98" i="5" s="1"/>
  <c r="CV98" i="5" s="1"/>
  <c r="CX98" i="5" s="1"/>
  <c r="R106" i="5"/>
  <c r="GG108" i="5"/>
  <c r="BY111" i="5"/>
  <c r="BW111" i="5"/>
  <c r="R112" i="5"/>
  <c r="R119" i="5"/>
  <c r="GX53" i="5"/>
  <c r="AJ54" i="5"/>
  <c r="GX57" i="5"/>
  <c r="GZ57" i="5" s="1"/>
  <c r="HD57" i="5" s="1"/>
  <c r="HF57" i="5" s="1"/>
  <c r="AJ58" i="5"/>
  <c r="GX61" i="5"/>
  <c r="AJ62" i="5"/>
  <c r="AL62" i="5" s="1"/>
  <c r="AQ62" i="5" s="1"/>
  <c r="AS62" i="5" s="1"/>
  <c r="EU64" i="5"/>
  <c r="GG64" i="5"/>
  <c r="ET65" i="5"/>
  <c r="EV65" i="5" s="1"/>
  <c r="FA65" i="5" s="1"/>
  <c r="FC65" i="5" s="1"/>
  <c r="GG65" i="5"/>
  <c r="R67" i="5"/>
  <c r="DI67" i="5"/>
  <c r="GY67" i="5"/>
  <c r="AM68" i="5"/>
  <c r="AK68" i="5"/>
  <c r="BF68" i="5"/>
  <c r="BG68" i="5" s="1"/>
  <c r="BY69" i="5"/>
  <c r="BZ69" i="5" s="1"/>
  <c r="BW69" i="5"/>
  <c r="CR69" i="5"/>
  <c r="GY70" i="5"/>
  <c r="U71" i="5"/>
  <c r="AK71" i="5"/>
  <c r="EB71" i="5"/>
  <c r="IH71" i="5"/>
  <c r="CR72" i="5"/>
  <c r="CS72" i="5" s="1"/>
  <c r="CP72" i="5"/>
  <c r="DK72" i="5"/>
  <c r="DL72" i="5" s="1"/>
  <c r="BW73" i="5"/>
  <c r="DH74" i="5"/>
  <c r="HS75" i="5"/>
  <c r="BW80" i="5"/>
  <c r="GG81" i="5"/>
  <c r="HP81" i="5"/>
  <c r="HS81" i="5"/>
  <c r="R82" i="5"/>
  <c r="GG83" i="5"/>
  <c r="IH83" i="5"/>
  <c r="CS86" i="5"/>
  <c r="Q88" i="5"/>
  <c r="GI89" i="5"/>
  <c r="GF89" i="5"/>
  <c r="GH89" i="5" s="1"/>
  <c r="GL89" i="5" s="1"/>
  <c r="GN89" i="5" s="1"/>
  <c r="GY92" i="5"/>
  <c r="HS93" i="5"/>
  <c r="HP93" i="5"/>
  <c r="HR93" i="5" s="1"/>
  <c r="HV93" i="5" s="1"/>
  <c r="HX93" i="5" s="1"/>
  <c r="GI94" i="5"/>
  <c r="U96" i="5"/>
  <c r="GF96" i="5"/>
  <c r="GI96" i="5"/>
  <c r="BC98" i="5"/>
  <c r="BE98" i="5" s="1"/>
  <c r="BJ98" i="5" s="1"/>
  <c r="BL98" i="5" s="1"/>
  <c r="BF98" i="5"/>
  <c r="BG98" i="5" s="1"/>
  <c r="BD101" i="5"/>
  <c r="BF101" i="5"/>
  <c r="BG101" i="5" s="1"/>
  <c r="Q115" i="5"/>
  <c r="S115" i="5" s="1"/>
  <c r="U115" i="5"/>
  <c r="BV118" i="5"/>
  <c r="BD51" i="5"/>
  <c r="BE51" i="5" s="1"/>
  <c r="BJ51" i="5" s="1"/>
  <c r="BL51" i="5" s="1"/>
  <c r="DI51" i="5"/>
  <c r="CP52" i="5"/>
  <c r="EU52" i="5"/>
  <c r="U53" i="5"/>
  <c r="EB53" i="5"/>
  <c r="GG53" i="5"/>
  <c r="BD55" i="5"/>
  <c r="DI55" i="5"/>
  <c r="CP56" i="5"/>
  <c r="EU56" i="5"/>
  <c r="U57" i="5"/>
  <c r="EB57" i="5"/>
  <c r="GG57" i="5"/>
  <c r="BD59" i="5"/>
  <c r="DI59" i="5"/>
  <c r="CP60" i="5"/>
  <c r="EU60" i="5"/>
  <c r="U61" i="5"/>
  <c r="GG61" i="5"/>
  <c r="DI63" i="5"/>
  <c r="EA65" i="5"/>
  <c r="EC65" i="5" s="1"/>
  <c r="EH65" i="5" s="1"/>
  <c r="EJ65" i="5" s="1"/>
  <c r="AJ66" i="5"/>
  <c r="AL66" i="5" s="1"/>
  <c r="AQ66" i="5" s="1"/>
  <c r="AS66" i="5" s="1"/>
  <c r="BW66" i="5"/>
  <c r="FM66" i="5"/>
  <c r="DH68" i="5"/>
  <c r="FQ68" i="5"/>
  <c r="ET69" i="5"/>
  <c r="II69" i="5"/>
  <c r="BW70" i="5"/>
  <c r="GF70" i="5"/>
  <c r="GH70" i="5" s="1"/>
  <c r="GL70" i="5" s="1"/>
  <c r="GN70" i="5" s="1"/>
  <c r="GI70" i="5"/>
  <c r="R71" i="5"/>
  <c r="II71" i="5"/>
  <c r="GX72" i="5"/>
  <c r="AJ73" i="5"/>
  <c r="DI74" i="5"/>
  <c r="AM77" i="5"/>
  <c r="AK77" i="5"/>
  <c r="BV77" i="5"/>
  <c r="EA77" i="5"/>
  <c r="BW78" i="5"/>
  <c r="CR79" i="5"/>
  <c r="CO79" i="5"/>
  <c r="BZ80" i="5"/>
  <c r="R81" i="5"/>
  <c r="DL81" i="5"/>
  <c r="BW82" i="5"/>
  <c r="BY82" i="5"/>
  <c r="HQ82" i="5"/>
  <c r="HS82" i="5"/>
  <c r="U83" i="5"/>
  <c r="CP83" i="5"/>
  <c r="DL83" i="5"/>
  <c r="CS84" i="5"/>
  <c r="R85" i="5"/>
  <c r="BC85" i="5"/>
  <c r="BF85" i="5"/>
  <c r="BG85" i="5" s="1"/>
  <c r="CO85" i="5"/>
  <c r="CQ85" i="5" s="1"/>
  <c r="CV85" i="5" s="1"/>
  <c r="CX85" i="5" s="1"/>
  <c r="AK86" i="5"/>
  <c r="DH86" i="5"/>
  <c r="DJ86" i="5" s="1"/>
  <c r="DO86" i="5" s="1"/>
  <c r="DQ86" i="5" s="1"/>
  <c r="U89" i="5"/>
  <c r="CO89" i="5"/>
  <c r="R91" i="5"/>
  <c r="CP92" i="5"/>
  <c r="GF93" i="5"/>
  <c r="GG94" i="5"/>
  <c r="BC96" i="5"/>
  <c r="GG96" i="5"/>
  <c r="BD98" i="5"/>
  <c r="BC100" i="5"/>
  <c r="BV101" i="5"/>
  <c r="AJ103" i="5"/>
  <c r="AL103" i="5" s="1"/>
  <c r="AQ103" i="5" s="1"/>
  <c r="AS103" i="5" s="1"/>
  <c r="BG105" i="5"/>
  <c r="AJ106" i="5"/>
  <c r="GG106" i="5"/>
  <c r="BW112" i="5"/>
  <c r="BY112" i="5"/>
  <c r="BY118" i="5"/>
  <c r="BW118" i="5"/>
  <c r="HQ74" i="5"/>
  <c r="BW76" i="5"/>
  <c r="GG77" i="5"/>
  <c r="GX84" i="5"/>
  <c r="HA84" i="5"/>
  <c r="HQ84" i="5"/>
  <c r="DL85" i="5"/>
  <c r="CS87" i="5"/>
  <c r="HA87" i="5"/>
  <c r="GY87" i="5"/>
  <c r="U88" i="5"/>
  <c r="BC88" i="5"/>
  <c r="BF89" i="5"/>
  <c r="BG89" i="5" s="1"/>
  <c r="BC89" i="5"/>
  <c r="HP89" i="5"/>
  <c r="HR89" i="5" s="1"/>
  <c r="HV89" i="5" s="1"/>
  <c r="HX89" i="5" s="1"/>
  <c r="HQ92" i="5"/>
  <c r="CR93" i="5"/>
  <c r="CP93" i="5"/>
  <c r="HQ97" i="5"/>
  <c r="GF98" i="5"/>
  <c r="HS98" i="5"/>
  <c r="BC99" i="5"/>
  <c r="BE99" i="5" s="1"/>
  <c r="BJ99" i="5" s="1"/>
  <c r="BL99" i="5" s="1"/>
  <c r="HP99" i="5"/>
  <c r="HR99" i="5" s="1"/>
  <c r="HV99" i="5" s="1"/>
  <c r="HX99" i="5" s="1"/>
  <c r="HS99" i="5"/>
  <c r="AJ100" i="5"/>
  <c r="AK102" i="5"/>
  <c r="BC107" i="5"/>
  <c r="BZ107" i="5"/>
  <c r="AM109" i="5"/>
  <c r="AK109" i="5"/>
  <c r="Q111" i="5"/>
  <c r="BC75" i="5"/>
  <c r="BE75" i="5" s="1"/>
  <c r="BJ75" i="5" s="1"/>
  <c r="BL75" i="5" s="1"/>
  <c r="EA76" i="5"/>
  <c r="HA76" i="5"/>
  <c r="HP76" i="5"/>
  <c r="BG78" i="5"/>
  <c r="BV78" i="5"/>
  <c r="EE79" i="5"/>
  <c r="GF79" i="5"/>
  <c r="GH79" i="5" s="1"/>
  <c r="GL79" i="5" s="1"/>
  <c r="GN79" i="5" s="1"/>
  <c r="R80" i="5"/>
  <c r="CP81" i="5"/>
  <c r="GF83" i="5"/>
  <c r="HP85" i="5"/>
  <c r="HR85" i="5" s="1"/>
  <c r="HV85" i="5" s="1"/>
  <c r="HX85" i="5" s="1"/>
  <c r="GX86" i="5"/>
  <c r="GZ86" i="5" s="1"/>
  <c r="HD86" i="5" s="1"/>
  <c r="HF86" i="5" s="1"/>
  <c r="BD89" i="5"/>
  <c r="DH89" i="5"/>
  <c r="DJ89" i="5" s="1"/>
  <c r="DO89" i="5" s="1"/>
  <c r="DQ89" i="5" s="1"/>
  <c r="GF90" i="5"/>
  <c r="GH90" i="5" s="1"/>
  <c r="GL90" i="5" s="1"/>
  <c r="GN90" i="5" s="1"/>
  <c r="HS90" i="5"/>
  <c r="HP90" i="5"/>
  <c r="AJ91" i="5"/>
  <c r="AM91" i="5"/>
  <c r="GX93" i="5"/>
  <c r="GZ93" i="5" s="1"/>
  <c r="HD93" i="5" s="1"/>
  <c r="HF93" i="5" s="1"/>
  <c r="BZ95" i="5"/>
  <c r="GG98" i="5"/>
  <c r="AM100" i="5"/>
  <c r="AK100" i="5"/>
  <c r="Q101" i="5"/>
  <c r="HQ101" i="5"/>
  <c r="BV102" i="5"/>
  <c r="GI102" i="5"/>
  <c r="BC105" i="5"/>
  <c r="U106" i="5"/>
  <c r="U107" i="5"/>
  <c r="Q107" i="5"/>
  <c r="BF75" i="5"/>
  <c r="BG75" i="5" s="1"/>
  <c r="ED75" i="5"/>
  <c r="EE75" i="5" s="1"/>
  <c r="GF75" i="5"/>
  <c r="GH75" i="5" s="1"/>
  <c r="GL75" i="5" s="1"/>
  <c r="GN75" i="5" s="1"/>
  <c r="R76" i="5"/>
  <c r="ED76" i="5"/>
  <c r="EE76" i="5" s="1"/>
  <c r="CP77" i="5"/>
  <c r="AM79" i="5"/>
  <c r="BC79" i="5"/>
  <c r="DK80" i="5"/>
  <c r="DL80" i="5" s="1"/>
  <c r="EA80" i="5"/>
  <c r="EC80" i="5" s="1"/>
  <c r="EH80" i="5" s="1"/>
  <c r="EJ80" i="5" s="1"/>
  <c r="HA80" i="5"/>
  <c r="HP80" i="5"/>
  <c r="BF82" i="5"/>
  <c r="BG82" i="5" s="1"/>
  <c r="BV82" i="5"/>
  <c r="BX82" i="5" s="1"/>
  <c r="CC82" i="5" s="1"/>
  <c r="CE82" i="5" s="1"/>
  <c r="HP82" i="5"/>
  <c r="HR82" i="5" s="1"/>
  <c r="HV82" i="5" s="1"/>
  <c r="HX82" i="5" s="1"/>
  <c r="R84" i="5"/>
  <c r="BF84" i="5"/>
  <c r="BG84" i="5" s="1"/>
  <c r="BD84" i="5"/>
  <c r="BW84" i="5"/>
  <c r="AJ85" i="5"/>
  <c r="HS85" i="5"/>
  <c r="HQ87" i="5"/>
  <c r="GY88" i="5"/>
  <c r="CP89" i="5"/>
  <c r="CR89" i="5"/>
  <c r="CS89" i="5" s="1"/>
  <c r="Q90" i="5"/>
  <c r="S90" i="5" s="1"/>
  <c r="BG90" i="5"/>
  <c r="CP90" i="5"/>
  <c r="CQ90" i="5" s="1"/>
  <c r="CV90" i="5" s="1"/>
  <c r="CX90" i="5" s="1"/>
  <c r="CR90" i="5"/>
  <c r="Q91" i="5"/>
  <c r="S91" i="5" s="1"/>
  <c r="U91" i="5"/>
  <c r="BW91" i="5"/>
  <c r="CS91" i="5"/>
  <c r="BF93" i="5"/>
  <c r="BG93" i="5" s="1"/>
  <c r="GX96" i="5"/>
  <c r="GZ96" i="5" s="1"/>
  <c r="HD96" i="5" s="1"/>
  <c r="HF96" i="5" s="1"/>
  <c r="CP98" i="5"/>
  <c r="CR98" i="5"/>
  <c r="BY99" i="5"/>
  <c r="BV99" i="5"/>
  <c r="GY99" i="5"/>
  <c r="U100" i="5"/>
  <c r="CP100" i="5"/>
  <c r="CO102" i="5"/>
  <c r="BW104" i="5"/>
  <c r="BY104" i="5"/>
  <c r="AM106" i="5"/>
  <c r="AJ107" i="5"/>
  <c r="GI107" i="5"/>
  <c r="GF107" i="5"/>
  <c r="BV108" i="5"/>
  <c r="BX108" i="5" s="1"/>
  <c r="CC108" i="5" s="1"/>
  <c r="CE108" i="5" s="1"/>
  <c r="BY108" i="5"/>
  <c r="Q109" i="5"/>
  <c r="S109" i="5" s="1"/>
  <c r="U109" i="5"/>
  <c r="CO111" i="5"/>
  <c r="HP74" i="5"/>
  <c r="EB75" i="5"/>
  <c r="BF76" i="5"/>
  <c r="BG76" i="5" s="1"/>
  <c r="BV76" i="5"/>
  <c r="CR77" i="5"/>
  <c r="ED77" i="5"/>
  <c r="EE77" i="5" s="1"/>
  <c r="GF77" i="5"/>
  <c r="GH77" i="5" s="1"/>
  <c r="GL77" i="5" s="1"/>
  <c r="GN77" i="5" s="1"/>
  <c r="R78" i="5"/>
  <c r="AK79" i="5"/>
  <c r="CP79" i="5"/>
  <c r="DI80" i="5"/>
  <c r="GX80" i="5"/>
  <c r="AM81" i="5"/>
  <c r="BC81" i="5"/>
  <c r="BE81" i="5" s="1"/>
  <c r="BJ81" i="5" s="1"/>
  <c r="BL81" i="5" s="1"/>
  <c r="BD82" i="5"/>
  <c r="DK82" i="5"/>
  <c r="DL82" i="5" s="1"/>
  <c r="EA82" i="5"/>
  <c r="EC82" i="5" s="1"/>
  <c r="EH82" i="5" s="1"/>
  <c r="EJ82" i="5" s="1"/>
  <c r="BY84" i="5"/>
  <c r="BZ84" i="5" s="1"/>
  <c r="HP84" i="5"/>
  <c r="DK86" i="5"/>
  <c r="DL86" i="5" s="1"/>
  <c r="BF87" i="5"/>
  <c r="BG87" i="5" s="1"/>
  <c r="CO87" i="5"/>
  <c r="CQ87" i="5" s="1"/>
  <c r="CV87" i="5" s="1"/>
  <c r="CX87" i="5" s="1"/>
  <c r="GX87" i="5"/>
  <c r="BD91" i="5"/>
  <c r="HP92" i="5"/>
  <c r="AJ93" i="5"/>
  <c r="AL93" i="5" s="1"/>
  <c r="AQ93" i="5" s="1"/>
  <c r="AS93" i="5" s="1"/>
  <c r="CO93" i="5"/>
  <c r="CQ93" i="5" s="1"/>
  <c r="CV93" i="5" s="1"/>
  <c r="CX93" i="5" s="1"/>
  <c r="AK95" i="5"/>
  <c r="AM95" i="5"/>
  <c r="HQ95" i="5"/>
  <c r="CS96" i="5"/>
  <c r="HP97" i="5"/>
  <c r="AJ98" i="5"/>
  <c r="AL98" i="5" s="1"/>
  <c r="AQ98" i="5" s="1"/>
  <c r="AS98" i="5" s="1"/>
  <c r="GI99" i="5"/>
  <c r="GF99" i="5"/>
  <c r="AM101" i="5"/>
  <c r="AK101" i="5"/>
  <c r="U103" i="5"/>
  <c r="BD103" i="5"/>
  <c r="CO104" i="5"/>
  <c r="CQ104" i="5" s="1"/>
  <c r="CV104" i="5" s="1"/>
  <c r="CX104" i="5" s="1"/>
  <c r="AM107" i="5"/>
  <c r="BV86" i="5"/>
  <c r="Q87" i="5"/>
  <c r="BF91" i="5"/>
  <c r="BG91" i="5" s="1"/>
  <c r="GG91" i="5"/>
  <c r="GY91" i="5"/>
  <c r="AJ92" i="5"/>
  <c r="BV94" i="5"/>
  <c r="CO95" i="5"/>
  <c r="U97" i="5"/>
  <c r="CO97" i="5"/>
  <c r="HS97" i="5"/>
  <c r="Q99" i="5"/>
  <c r="HA99" i="5"/>
  <c r="GF101" i="5"/>
  <c r="BG102" i="5"/>
  <c r="GX102" i="5"/>
  <c r="GZ102" i="5" s="1"/>
  <c r="HD102" i="5" s="1"/>
  <c r="HF102" i="5" s="1"/>
  <c r="HA102" i="5"/>
  <c r="CP103" i="5"/>
  <c r="CR103" i="5"/>
  <c r="R105" i="5"/>
  <c r="BD106" i="5"/>
  <c r="BF106" i="5"/>
  <c r="BG106" i="5" s="1"/>
  <c r="CP108" i="5"/>
  <c r="CR108" i="5"/>
  <c r="CS108" i="5" s="1"/>
  <c r="BW109" i="5"/>
  <c r="BY109" i="5"/>
  <c r="GF113" i="5"/>
  <c r="GI113" i="5"/>
  <c r="BW115" i="5"/>
  <c r="II86" i="5"/>
  <c r="CP88" i="5"/>
  <c r="CR88" i="5"/>
  <c r="DH88" i="5"/>
  <c r="DJ88" i="5" s="1"/>
  <c r="DO88" i="5" s="1"/>
  <c r="DQ88" i="5" s="1"/>
  <c r="GI88" i="5"/>
  <c r="HA88" i="5"/>
  <c r="BD90" i="5"/>
  <c r="GX94" i="5"/>
  <c r="HP94" i="5"/>
  <c r="HR94" i="5" s="1"/>
  <c r="HV94" i="5" s="1"/>
  <c r="HX94" i="5" s="1"/>
  <c r="U95" i="5"/>
  <c r="BC95" i="5"/>
  <c r="BE95" i="5" s="1"/>
  <c r="BJ95" i="5" s="1"/>
  <c r="BL95" i="5" s="1"/>
  <c r="AK97" i="5"/>
  <c r="BW97" i="5"/>
  <c r="BY97" i="5"/>
  <c r="BZ97" i="5" s="1"/>
  <c r="CP97" i="5"/>
  <c r="GG101" i="5"/>
  <c r="AJ102" i="5"/>
  <c r="GY102" i="5"/>
  <c r="U104" i="5"/>
  <c r="AK104" i="5"/>
  <c r="GI104" i="5"/>
  <c r="GI106" i="5"/>
  <c r="BW107" i="5"/>
  <c r="BV112" i="5"/>
  <c r="GG113" i="5"/>
  <c r="DI87" i="5"/>
  <c r="HP87" i="5"/>
  <c r="HR87" i="5" s="1"/>
  <c r="HV87" i="5" s="1"/>
  <c r="HX87" i="5" s="1"/>
  <c r="IH87" i="5"/>
  <c r="HS95" i="5"/>
  <c r="R96" i="5"/>
  <c r="BD96" i="5"/>
  <c r="BF96" i="5"/>
  <c r="BG96" i="5" s="1"/>
  <c r="BW96" i="5"/>
  <c r="BG97" i="5"/>
  <c r="BC101" i="5"/>
  <c r="GF103" i="5"/>
  <c r="GH103" i="5" s="1"/>
  <c r="GL103" i="5" s="1"/>
  <c r="GN103" i="5" s="1"/>
  <c r="BV104" i="5"/>
  <c r="AJ105" i="5"/>
  <c r="AL105" i="5" s="1"/>
  <c r="AQ105" i="5" s="1"/>
  <c r="AS105" i="5" s="1"/>
  <c r="U112" i="5"/>
  <c r="BF86" i="5"/>
  <c r="BG86" i="5" s="1"/>
  <c r="HS86" i="5"/>
  <c r="BD88" i="5"/>
  <c r="GY89" i="5"/>
  <c r="HQ89" i="5"/>
  <c r="GI91" i="5"/>
  <c r="GG93" i="5"/>
  <c r="R94" i="5"/>
  <c r="AJ94" i="5"/>
  <c r="GF95" i="5"/>
  <c r="HP95" i="5"/>
  <c r="BY96" i="5"/>
  <c r="GI97" i="5"/>
  <c r="GY97" i="5"/>
  <c r="AJ99" i="5"/>
  <c r="AL99" i="5" s="1"/>
  <c r="AQ99" i="5" s="1"/>
  <c r="AS99" i="5" s="1"/>
  <c r="BW99" i="5"/>
  <c r="GG99" i="5"/>
  <c r="HP100" i="5"/>
  <c r="HR100" i="5" s="1"/>
  <c r="HV100" i="5" s="1"/>
  <c r="HX100" i="5" s="1"/>
  <c r="HS100" i="5"/>
  <c r="R101" i="5"/>
  <c r="BW102" i="5"/>
  <c r="BY102" i="5"/>
  <c r="HQ102" i="5"/>
  <c r="CO103" i="5"/>
  <c r="BG104" i="5"/>
  <c r="Q105" i="5"/>
  <c r="S105" i="5" s="1"/>
  <c r="BC106" i="5"/>
  <c r="R107" i="5"/>
  <c r="CP107" i="5"/>
  <c r="CR107" i="5"/>
  <c r="BF108" i="5"/>
  <c r="BG108" i="5" s="1"/>
  <c r="Q110" i="5"/>
  <c r="S110" i="5" s="1"/>
  <c r="CP111" i="5"/>
  <c r="CR111" i="5"/>
  <c r="Q112" i="5"/>
  <c r="CS115" i="5"/>
  <c r="R116" i="5"/>
  <c r="GI109" i="5"/>
  <c r="R110" i="5"/>
  <c r="Q113" i="5"/>
  <c r="CP113" i="5"/>
  <c r="CP114" i="5"/>
  <c r="U117" i="5"/>
  <c r="CO118" i="5"/>
  <c r="CQ118" i="5" s="1"/>
  <c r="CV118" i="5" s="1"/>
  <c r="CX118" i="5" s="1"/>
  <c r="CO109" i="5"/>
  <c r="CP110" i="5"/>
  <c r="GI112" i="5"/>
  <c r="R113" i="5"/>
  <c r="BV114" i="5"/>
  <c r="BV115" i="5"/>
  <c r="BX115" i="5" s="1"/>
  <c r="CC115" i="5" s="1"/>
  <c r="CE115" i="5" s="1"/>
  <c r="CP118" i="5"/>
  <c r="BY105" i="5"/>
  <c r="GF110" i="5"/>
  <c r="CO113" i="5"/>
  <c r="CP117" i="5"/>
  <c r="CO105" i="5"/>
  <c r="CQ105" i="5" s="1"/>
  <c r="CV105" i="5" s="1"/>
  <c r="CX105" i="5" s="1"/>
  <c r="R108" i="5"/>
  <c r="BV110" i="5"/>
  <c r="GG110" i="5"/>
  <c r="CS113" i="5"/>
  <c r="CO114" i="5"/>
  <c r="BY117" i="5"/>
  <c r="BW117" i="5"/>
  <c r="U119" i="5"/>
  <c r="Q117" i="5"/>
  <c r="S117" i="5" s="1"/>
  <c r="GH82" i="5" l="1"/>
  <c r="GL82" i="5" s="1"/>
  <c r="GN82" i="5" s="1"/>
  <c r="EV21" i="5"/>
  <c r="FA21" i="5" s="1"/>
  <c r="FC21" i="5" s="1"/>
  <c r="T6" i="5"/>
  <c r="X6" i="5"/>
  <c r="Z6" i="5" s="1"/>
  <c r="AN100" i="5"/>
  <c r="GZ47" i="5"/>
  <c r="HD47" i="5" s="1"/>
  <c r="HF47" i="5" s="1"/>
  <c r="S55" i="5"/>
  <c r="X55" i="5" s="1"/>
  <c r="Z55" i="5" s="1"/>
  <c r="FQ39" i="5"/>
  <c r="FQ15" i="5"/>
  <c r="FQ51" i="5"/>
  <c r="FQ42" i="5"/>
  <c r="AN34" i="5"/>
  <c r="X22" i="5"/>
  <c r="Z22" i="5" s="1"/>
  <c r="I11" i="1"/>
  <c r="J11" i="1" s="1"/>
  <c r="BX94" i="5"/>
  <c r="CC94" i="5" s="1"/>
  <c r="CE94" i="5" s="1"/>
  <c r="GZ70" i="5"/>
  <c r="HD70" i="5" s="1"/>
  <c r="HF70" i="5" s="1"/>
  <c r="AN72" i="5"/>
  <c r="FO55" i="5"/>
  <c r="FT55" i="5" s="1"/>
  <c r="FV55" i="5" s="1"/>
  <c r="HR39" i="5"/>
  <c r="HV39" i="5" s="1"/>
  <c r="HX39" i="5" s="1"/>
  <c r="AN71" i="5"/>
  <c r="AL53" i="5"/>
  <c r="AQ53" i="5" s="1"/>
  <c r="AS53" i="5" s="1"/>
  <c r="AL94" i="5"/>
  <c r="AQ94" i="5" s="1"/>
  <c r="AS94" i="5" s="1"/>
  <c r="AN109" i="5"/>
  <c r="GZ53" i="5"/>
  <c r="HD53" i="5" s="1"/>
  <c r="HF53" i="5" s="1"/>
  <c r="GH108" i="5"/>
  <c r="GL108" i="5" s="1"/>
  <c r="GN108" i="5" s="1"/>
  <c r="FQ28" i="5"/>
  <c r="BX46" i="5"/>
  <c r="CC46" i="5" s="1"/>
  <c r="CE46" i="5" s="1"/>
  <c r="IJ68" i="5"/>
  <c r="IN68" i="5" s="1"/>
  <c r="IP68" i="5" s="1"/>
  <c r="FQ37" i="5"/>
  <c r="CQ113" i="5"/>
  <c r="CV113" i="5" s="1"/>
  <c r="CX113" i="5" s="1"/>
  <c r="GH113" i="5"/>
  <c r="GL113" i="5" s="1"/>
  <c r="GN113" i="5" s="1"/>
  <c r="AN102" i="5"/>
  <c r="IJ83" i="5"/>
  <c r="IN83" i="5" s="1"/>
  <c r="IP83" i="5" s="1"/>
  <c r="BX63" i="5"/>
  <c r="CC63" i="5" s="1"/>
  <c r="CE63" i="5" s="1"/>
  <c r="BX70" i="5"/>
  <c r="CC70" i="5" s="1"/>
  <c r="CE70" i="5" s="1"/>
  <c r="AN83" i="5"/>
  <c r="GZ65" i="5"/>
  <c r="HD65" i="5" s="1"/>
  <c r="HF65" i="5" s="1"/>
  <c r="CQ56" i="5"/>
  <c r="CV56" i="5" s="1"/>
  <c r="CX56" i="5" s="1"/>
  <c r="BE103" i="5"/>
  <c r="BJ103" i="5" s="1"/>
  <c r="BL103" i="5" s="1"/>
  <c r="IJ67" i="5"/>
  <c r="IN67" i="5" s="1"/>
  <c r="IP67" i="5" s="1"/>
  <c r="GZ64" i="5"/>
  <c r="HD64" i="5" s="1"/>
  <c r="HF64" i="5" s="1"/>
  <c r="IJ69" i="5"/>
  <c r="IN69" i="5" s="1"/>
  <c r="IP69" i="5" s="1"/>
  <c r="CQ52" i="5"/>
  <c r="CV52" i="5" s="1"/>
  <c r="CX52" i="5" s="1"/>
  <c r="GH48" i="5"/>
  <c r="GL48" i="5" s="1"/>
  <c r="GN48" i="5" s="1"/>
  <c r="FQ61" i="5"/>
  <c r="BE97" i="5"/>
  <c r="BJ97" i="5" s="1"/>
  <c r="BL97" i="5" s="1"/>
  <c r="BE49" i="5"/>
  <c r="BJ49" i="5" s="1"/>
  <c r="BL49" i="5" s="1"/>
  <c r="BE102" i="5"/>
  <c r="BJ102" i="5" s="1"/>
  <c r="BL102" i="5" s="1"/>
  <c r="CQ114" i="5"/>
  <c r="CV114" i="5" s="1"/>
  <c r="CX114" i="5" s="1"/>
  <c r="CQ109" i="5"/>
  <c r="CV109" i="5" s="1"/>
  <c r="CX109" i="5" s="1"/>
  <c r="BX104" i="5"/>
  <c r="CC104" i="5" s="1"/>
  <c r="CE104" i="5" s="1"/>
  <c r="S87" i="5"/>
  <c r="T87" i="5" s="1"/>
  <c r="HR84" i="5"/>
  <c r="HV84" i="5" s="1"/>
  <c r="HX84" i="5" s="1"/>
  <c r="GH107" i="5"/>
  <c r="GL107" i="5" s="1"/>
  <c r="GN107" i="5" s="1"/>
  <c r="HR90" i="5"/>
  <c r="HV90" i="5" s="1"/>
  <c r="HX90" i="5" s="1"/>
  <c r="EC76" i="5"/>
  <c r="EH76" i="5" s="1"/>
  <c r="EJ76" i="5" s="1"/>
  <c r="EV69" i="5"/>
  <c r="FA69" i="5" s="1"/>
  <c r="FC69" i="5" s="1"/>
  <c r="FQ29" i="5"/>
  <c r="BX65" i="5"/>
  <c r="CC65" i="5" s="1"/>
  <c r="CE65" i="5" s="1"/>
  <c r="BX116" i="5"/>
  <c r="CC116" i="5" s="1"/>
  <c r="CE116" i="5" s="1"/>
  <c r="AN33" i="5"/>
  <c r="HR30" i="5"/>
  <c r="HV30" i="5" s="1"/>
  <c r="HX30" i="5" s="1"/>
  <c r="GZ48" i="5"/>
  <c r="HD48" i="5" s="1"/>
  <c r="HF48" i="5" s="1"/>
  <c r="FO40" i="5"/>
  <c r="FT40" i="5" s="1"/>
  <c r="FV40" i="5" s="1"/>
  <c r="IJ30" i="5"/>
  <c r="IN30" i="5" s="1"/>
  <c r="IP30" i="5" s="1"/>
  <c r="BE71" i="5"/>
  <c r="BJ71" i="5" s="1"/>
  <c r="BL71" i="5" s="1"/>
  <c r="AN45" i="5"/>
  <c r="FO60" i="5"/>
  <c r="FT60" i="5" s="1"/>
  <c r="FV60" i="5" s="1"/>
  <c r="EV41" i="5"/>
  <c r="FA41" i="5" s="1"/>
  <c r="FC41" i="5" s="1"/>
  <c r="CQ18" i="5"/>
  <c r="CV18" i="5" s="1"/>
  <c r="CX18" i="5" s="1"/>
  <c r="FO18" i="5"/>
  <c r="FT18" i="5" s="1"/>
  <c r="FV18" i="5" s="1"/>
  <c r="EC60" i="5"/>
  <c r="EH60" i="5" s="1"/>
  <c r="EJ60" i="5" s="1"/>
  <c r="CQ78" i="5"/>
  <c r="CV78" i="5" s="1"/>
  <c r="CX78" i="5" s="1"/>
  <c r="CQ80" i="5"/>
  <c r="CV80" i="5" s="1"/>
  <c r="CX80" i="5" s="1"/>
  <c r="AL11" i="5"/>
  <c r="AQ11" i="5" s="1"/>
  <c r="AS11" i="5" s="1"/>
  <c r="AL90" i="5"/>
  <c r="AQ90" i="5" s="1"/>
  <c r="AS90" i="5" s="1"/>
  <c r="DE64" i="2"/>
  <c r="DJ64" i="2" s="1"/>
  <c r="DL64" i="2" s="1"/>
  <c r="GV11" i="2"/>
  <c r="GZ11" i="2" s="1"/>
  <c r="HB11" i="2" s="1"/>
  <c r="N3" i="1"/>
  <c r="H3" i="1" s="1"/>
  <c r="S19" i="5"/>
  <c r="S10" i="5"/>
  <c r="S68" i="5"/>
  <c r="AN10" i="5"/>
  <c r="GH22" i="5"/>
  <c r="GL22" i="5" s="1"/>
  <c r="GN22" i="5" s="1"/>
  <c r="GH88" i="5"/>
  <c r="GL88" i="5" s="1"/>
  <c r="GN88" i="5" s="1"/>
  <c r="H9" i="1"/>
  <c r="AN106" i="5"/>
  <c r="AN64" i="5"/>
  <c r="BE63" i="5"/>
  <c r="BJ63" i="5" s="1"/>
  <c r="BL63" i="5" s="1"/>
  <c r="AL64" i="5"/>
  <c r="AQ64" i="5" s="1"/>
  <c r="AS64" i="5" s="1"/>
  <c r="GV84" i="2"/>
  <c r="GZ84" i="2" s="1"/>
  <c r="HB84" i="2" s="1"/>
  <c r="AL6" i="5"/>
  <c r="AQ6" i="5" s="1"/>
  <c r="AS6" i="5" s="1"/>
  <c r="BX25" i="5"/>
  <c r="CC25" i="5" s="1"/>
  <c r="CE25" i="5" s="1"/>
  <c r="FQ19" i="5"/>
  <c r="J20" i="1"/>
  <c r="I20" i="1"/>
  <c r="O11" i="1"/>
  <c r="AN79" i="5"/>
  <c r="HR45" i="5"/>
  <c r="HV45" i="5" s="1"/>
  <c r="HX45" i="5" s="1"/>
  <c r="S40" i="5"/>
  <c r="AG64" i="2"/>
  <c r="AL64" i="2" s="1"/>
  <c r="AN64" i="2" s="1"/>
  <c r="FO66" i="5"/>
  <c r="FT66" i="5" s="1"/>
  <c r="FV66" i="5" s="1"/>
  <c r="FQ14" i="5"/>
  <c r="GZ87" i="5"/>
  <c r="HD87" i="5" s="1"/>
  <c r="HF87" i="5" s="1"/>
  <c r="BX78" i="5"/>
  <c r="CC78" i="5" s="1"/>
  <c r="CE78" i="5" s="1"/>
  <c r="FQ58" i="5"/>
  <c r="BE42" i="5"/>
  <c r="BJ42" i="5" s="1"/>
  <c r="BL42" i="5" s="1"/>
  <c r="FQ54" i="5"/>
  <c r="AN55" i="5"/>
  <c r="EC70" i="5"/>
  <c r="EH70" i="5" s="1"/>
  <c r="EJ70" i="5" s="1"/>
  <c r="BE66" i="5"/>
  <c r="BJ66" i="5" s="1"/>
  <c r="BL66" i="5" s="1"/>
  <c r="GH45" i="5"/>
  <c r="GL45" i="5" s="1"/>
  <c r="GN45" i="5" s="1"/>
  <c r="IJ64" i="5"/>
  <c r="IN64" i="5" s="1"/>
  <c r="IP64" i="5" s="1"/>
  <c r="IJ77" i="5"/>
  <c r="IN77" i="5" s="1"/>
  <c r="IP77" i="5" s="1"/>
  <c r="BX58" i="5"/>
  <c r="CC58" i="5" s="1"/>
  <c r="CE58" i="5" s="1"/>
  <c r="BX60" i="5"/>
  <c r="CC60" i="5" s="1"/>
  <c r="CE60" i="5" s="1"/>
  <c r="BX74" i="5"/>
  <c r="CC74" i="5" s="1"/>
  <c r="CE74" i="5" s="1"/>
  <c r="FQ18" i="5"/>
  <c r="AN35" i="5"/>
  <c r="GZ24" i="5"/>
  <c r="HD24" i="5" s="1"/>
  <c r="HF24" i="5" s="1"/>
  <c r="FQ56" i="5"/>
  <c r="IJ41" i="5"/>
  <c r="IN41" i="5" s="1"/>
  <c r="IP41" i="5" s="1"/>
  <c r="HR15" i="5"/>
  <c r="HV15" i="5" s="1"/>
  <c r="HX15" i="5" s="1"/>
  <c r="FO48" i="5"/>
  <c r="FT48" i="5" s="1"/>
  <c r="FV48" i="5" s="1"/>
  <c r="AL30" i="5"/>
  <c r="AQ30" i="5" s="1"/>
  <c r="AS30" i="5" s="1"/>
  <c r="DJ7" i="5"/>
  <c r="DO7" i="5" s="1"/>
  <c r="DQ7" i="5" s="1"/>
  <c r="EC55" i="5"/>
  <c r="EH55" i="5" s="1"/>
  <c r="EJ55" i="5" s="1"/>
  <c r="DJ65" i="5"/>
  <c r="DO65" i="5" s="1"/>
  <c r="DQ65" i="5" s="1"/>
  <c r="CQ21" i="5"/>
  <c r="CV21" i="5" s="1"/>
  <c r="CX21" i="5" s="1"/>
  <c r="CQ50" i="5"/>
  <c r="CV50" i="5" s="1"/>
  <c r="CX50" i="5" s="1"/>
  <c r="CQ91" i="5"/>
  <c r="CV91" i="5" s="1"/>
  <c r="CX91" i="5" s="1"/>
  <c r="FQ43" i="5"/>
  <c r="HR32" i="5"/>
  <c r="HV32" i="5" s="1"/>
  <c r="HX32" i="5" s="1"/>
  <c r="HR40" i="5"/>
  <c r="HV40" i="5" s="1"/>
  <c r="HX40" i="5" s="1"/>
  <c r="HR88" i="5"/>
  <c r="HV88" i="5" s="1"/>
  <c r="HX88" i="5" s="1"/>
  <c r="O110" i="2"/>
  <c r="S110" i="2" s="1"/>
  <c r="U110" i="2" s="1"/>
  <c r="HR14" i="5"/>
  <c r="HV14" i="5" s="1"/>
  <c r="HX14" i="5" s="1"/>
  <c r="LE9" i="5"/>
  <c r="LI9" i="5" s="1"/>
  <c r="LK9" i="5" s="1"/>
  <c r="LW12" i="5"/>
  <c r="MA12" i="5" s="1"/>
  <c r="MC12" i="5" s="1"/>
  <c r="FQ46" i="5"/>
  <c r="CL72" i="2"/>
  <c r="CQ72" i="2" s="1"/>
  <c r="CS72" i="2" s="1"/>
  <c r="GV63" i="2"/>
  <c r="GZ63" i="2" s="1"/>
  <c r="HB63" i="2" s="1"/>
  <c r="HO16" i="2"/>
  <c r="HS16" i="2" s="1"/>
  <c r="HU16" i="2" s="1"/>
  <c r="N6" i="1"/>
  <c r="H6" i="1" s="1"/>
  <c r="S46" i="5"/>
  <c r="T46" i="5" s="1"/>
  <c r="J12" i="1"/>
  <c r="I12" i="1"/>
  <c r="BE101" i="5"/>
  <c r="BJ101" i="5" s="1"/>
  <c r="BL101" i="5" s="1"/>
  <c r="DJ51" i="5"/>
  <c r="DO51" i="5" s="1"/>
  <c r="DQ51" i="5" s="1"/>
  <c r="AN52" i="5"/>
  <c r="AN89" i="5"/>
  <c r="AN31" i="5"/>
  <c r="BE105" i="5"/>
  <c r="BJ105" i="5" s="1"/>
  <c r="BL105" i="5" s="1"/>
  <c r="BX77" i="5"/>
  <c r="CC77" i="5" s="1"/>
  <c r="CE77" i="5" s="1"/>
  <c r="FQ66" i="5"/>
  <c r="S88" i="5"/>
  <c r="IJ71" i="5"/>
  <c r="IN71" i="5" s="1"/>
  <c r="IP71" i="5" s="1"/>
  <c r="GH78" i="5"/>
  <c r="GL78" i="5" s="1"/>
  <c r="GN78" i="5" s="1"/>
  <c r="AL83" i="5"/>
  <c r="AQ83" i="5" s="1"/>
  <c r="AS83" i="5" s="1"/>
  <c r="FQ57" i="5"/>
  <c r="S50" i="5"/>
  <c r="X50" i="5" s="1"/>
  <c r="Z50" i="5" s="1"/>
  <c r="BE56" i="5"/>
  <c r="BJ56" i="5" s="1"/>
  <c r="BL56" i="5" s="1"/>
  <c r="AL51" i="5"/>
  <c r="AQ51" i="5" s="1"/>
  <c r="AS51" i="5" s="1"/>
  <c r="FQ53" i="5"/>
  <c r="EC52" i="5"/>
  <c r="EH52" i="5" s="1"/>
  <c r="EJ52" i="5" s="1"/>
  <c r="DJ63" i="5"/>
  <c r="DO63" i="5" s="1"/>
  <c r="DQ63" i="5" s="1"/>
  <c r="GH69" i="5"/>
  <c r="GL69" i="5" s="1"/>
  <c r="GN69" i="5" s="1"/>
  <c r="FQ35" i="5"/>
  <c r="FQ22" i="5"/>
  <c r="IJ37" i="5"/>
  <c r="IN37" i="5" s="1"/>
  <c r="IP37" i="5" s="1"/>
  <c r="S32" i="5"/>
  <c r="FQ45" i="5"/>
  <c r="FQ52" i="5"/>
  <c r="EC43" i="5"/>
  <c r="EH43" i="5" s="1"/>
  <c r="EJ43" i="5" s="1"/>
  <c r="FQ27" i="5"/>
  <c r="JC17" i="5"/>
  <c r="JG17" i="5" s="1"/>
  <c r="JI17" i="5" s="1"/>
  <c r="GH60" i="5"/>
  <c r="GL60" i="5" s="1"/>
  <c r="GN60" i="5" s="1"/>
  <c r="GH65" i="5"/>
  <c r="GL65" i="5" s="1"/>
  <c r="GN65" i="5" s="1"/>
  <c r="S73" i="5"/>
  <c r="S89" i="5"/>
  <c r="S92" i="5"/>
  <c r="GZ82" i="5"/>
  <c r="HD82" i="5" s="1"/>
  <c r="HF82" i="5" s="1"/>
  <c r="AL26" i="5"/>
  <c r="AQ26" i="5" s="1"/>
  <c r="AS26" i="5" s="1"/>
  <c r="AL57" i="5"/>
  <c r="AQ57" i="5" s="1"/>
  <c r="AS57" i="5" s="1"/>
  <c r="AL74" i="5"/>
  <c r="AQ74" i="5" s="1"/>
  <c r="AS74" i="5" s="1"/>
  <c r="CL91" i="2"/>
  <c r="CQ91" i="2" s="1"/>
  <c r="CS91" i="2" s="1"/>
  <c r="IJ46" i="5"/>
  <c r="IN46" i="5" s="1"/>
  <c r="IP46" i="5" s="1"/>
  <c r="CL93" i="2"/>
  <c r="CQ93" i="2" s="1"/>
  <c r="CS93" i="2" s="1"/>
  <c r="BE39" i="5"/>
  <c r="BJ39" i="5" s="1"/>
  <c r="BL39" i="5" s="1"/>
  <c r="FQ9" i="5"/>
  <c r="GZ37" i="5"/>
  <c r="HD37" i="5" s="1"/>
  <c r="HF37" i="5" s="1"/>
  <c r="BS63" i="2"/>
  <c r="BX63" i="2" s="1"/>
  <c r="BZ63" i="2" s="1"/>
  <c r="BS106" i="2"/>
  <c r="BX106" i="2" s="1"/>
  <c r="BZ106" i="2" s="1"/>
  <c r="CL115" i="2"/>
  <c r="CQ115" i="2" s="1"/>
  <c r="CS115" i="2" s="1"/>
  <c r="AN19" i="5"/>
  <c r="AN66" i="5"/>
  <c r="AN62" i="5"/>
  <c r="BX42" i="5"/>
  <c r="CC42" i="5" s="1"/>
  <c r="CE42" i="5" s="1"/>
  <c r="LE25" i="5"/>
  <c r="LI25" i="5" s="1"/>
  <c r="LK25" i="5" s="1"/>
  <c r="AN28" i="5"/>
  <c r="I5" i="1"/>
  <c r="J5" i="1" s="1"/>
  <c r="O5" i="1"/>
  <c r="BE77" i="5"/>
  <c r="BJ77" i="5" s="1"/>
  <c r="BL77" i="5" s="1"/>
  <c r="FQ32" i="5"/>
  <c r="GH31" i="5"/>
  <c r="GL31" i="5" s="1"/>
  <c r="GN31" i="5" s="1"/>
  <c r="AL63" i="5"/>
  <c r="AQ63" i="5" s="1"/>
  <c r="AS63" i="5" s="1"/>
  <c r="AN91" i="5"/>
  <c r="AN78" i="5"/>
  <c r="BX59" i="5"/>
  <c r="CC59" i="5" s="1"/>
  <c r="CE59" i="5" s="1"/>
  <c r="FQ44" i="5"/>
  <c r="BX73" i="5"/>
  <c r="CC73" i="5" s="1"/>
  <c r="CE73" i="5" s="1"/>
  <c r="BX31" i="5"/>
  <c r="CC31" i="5" s="1"/>
  <c r="CE31" i="5" s="1"/>
  <c r="FQ41" i="5"/>
  <c r="AN39" i="5"/>
  <c r="EV33" i="5"/>
  <c r="FA33" i="5" s="1"/>
  <c r="FC33" i="5" s="1"/>
  <c r="FQ24" i="5"/>
  <c r="FQ67" i="5"/>
  <c r="FQ49" i="5"/>
  <c r="FQ30" i="5"/>
  <c r="AL43" i="5"/>
  <c r="AQ43" i="5" s="1"/>
  <c r="AS43" i="5" s="1"/>
  <c r="DJ14" i="5"/>
  <c r="DO14" i="5" s="1"/>
  <c r="DQ14" i="5" s="1"/>
  <c r="DJ66" i="5"/>
  <c r="DO66" i="5" s="1"/>
  <c r="DQ66" i="5" s="1"/>
  <c r="FQ16" i="5"/>
  <c r="CQ58" i="5"/>
  <c r="CV58" i="5" s="1"/>
  <c r="CX58" i="5" s="1"/>
  <c r="BE29" i="5"/>
  <c r="BJ29" i="5" s="1"/>
  <c r="BL29" i="5" s="1"/>
  <c r="HR69" i="5"/>
  <c r="HV69" i="5" s="1"/>
  <c r="HX69" i="5" s="1"/>
  <c r="EQ71" i="2"/>
  <c r="EV71" i="2" s="1"/>
  <c r="EX71" i="2" s="1"/>
  <c r="GH80" i="5"/>
  <c r="GL80" i="5" s="1"/>
  <c r="GN80" i="5" s="1"/>
  <c r="HR66" i="5"/>
  <c r="HV66" i="5" s="1"/>
  <c r="HX66" i="5" s="1"/>
  <c r="S38" i="5"/>
  <c r="JU23" i="5"/>
  <c r="JY23" i="5" s="1"/>
  <c r="KA23" i="5" s="1"/>
  <c r="GZ17" i="5"/>
  <c r="HD17" i="5" s="1"/>
  <c r="HF17" i="5" s="1"/>
  <c r="BS85" i="2"/>
  <c r="BX85" i="2" s="1"/>
  <c r="BZ85" i="2" s="1"/>
  <c r="BS65" i="2"/>
  <c r="BX65" i="2" s="1"/>
  <c r="BZ65" i="2" s="1"/>
  <c r="BS108" i="2"/>
  <c r="BX108" i="2" s="1"/>
  <c r="BZ108" i="2" s="1"/>
  <c r="GC28" i="2"/>
  <c r="GG28" i="2" s="1"/>
  <c r="GI28" i="2" s="1"/>
  <c r="EV32" i="5"/>
  <c r="FA32" i="5" s="1"/>
  <c r="FC32" i="5" s="1"/>
  <c r="GV77" i="2"/>
  <c r="GZ77" i="2" s="1"/>
  <c r="HB77" i="2" s="1"/>
  <c r="T11" i="5"/>
  <c r="X11" i="5"/>
  <c r="Z11" i="5" s="1"/>
  <c r="DJ40" i="5"/>
  <c r="DO40" i="5" s="1"/>
  <c r="DQ40" i="5" s="1"/>
  <c r="GH56" i="5"/>
  <c r="GL56" i="5" s="1"/>
  <c r="GN56" i="5" s="1"/>
  <c r="AN107" i="5"/>
  <c r="IJ51" i="5"/>
  <c r="IN51" i="5" s="1"/>
  <c r="IP51" i="5" s="1"/>
  <c r="AL37" i="5"/>
  <c r="AQ37" i="5" s="1"/>
  <c r="AS37" i="5" s="1"/>
  <c r="BX110" i="5"/>
  <c r="CC110" i="5" s="1"/>
  <c r="CE110" i="5" s="1"/>
  <c r="FQ65" i="5"/>
  <c r="BX22" i="5"/>
  <c r="CC22" i="5" s="1"/>
  <c r="CE22" i="5" s="1"/>
  <c r="AN70" i="5"/>
  <c r="GV87" i="2"/>
  <c r="GZ87" i="2" s="1"/>
  <c r="HB87" i="2" s="1"/>
  <c r="BX114" i="5"/>
  <c r="CC114" i="5" s="1"/>
  <c r="CE114" i="5" s="1"/>
  <c r="GZ94" i="5"/>
  <c r="HD94" i="5" s="1"/>
  <c r="HF94" i="5" s="1"/>
  <c r="AN108" i="5"/>
  <c r="HR76" i="5"/>
  <c r="HV76" i="5" s="1"/>
  <c r="HX76" i="5" s="1"/>
  <c r="AN98" i="5"/>
  <c r="AN87" i="5"/>
  <c r="AN77" i="5"/>
  <c r="AL36" i="5"/>
  <c r="AQ36" i="5" s="1"/>
  <c r="AS36" i="5" s="1"/>
  <c r="DJ70" i="5"/>
  <c r="DO70" i="5" s="1"/>
  <c r="DQ70" i="5" s="1"/>
  <c r="IJ61" i="5"/>
  <c r="IN61" i="5" s="1"/>
  <c r="IP61" i="5" s="1"/>
  <c r="FQ36" i="5"/>
  <c r="GZ49" i="5"/>
  <c r="HD49" i="5" s="1"/>
  <c r="HF49" i="5" s="1"/>
  <c r="AN99" i="5"/>
  <c r="FQ62" i="5"/>
  <c r="BX76" i="5"/>
  <c r="CC76" i="5" s="1"/>
  <c r="CE76" i="5" s="1"/>
  <c r="BE88" i="5"/>
  <c r="BJ88" i="5" s="1"/>
  <c r="BL88" i="5" s="1"/>
  <c r="CQ92" i="5"/>
  <c r="CV92" i="5" s="1"/>
  <c r="CX92" i="5" s="1"/>
  <c r="IJ73" i="5"/>
  <c r="IN73" i="5" s="1"/>
  <c r="IP73" i="5" s="1"/>
  <c r="FQ69" i="5"/>
  <c r="AN11" i="5"/>
  <c r="EC17" i="5"/>
  <c r="EH17" i="5" s="1"/>
  <c r="EJ17" i="5" s="1"/>
  <c r="EV66" i="5"/>
  <c r="FA66" i="5" s="1"/>
  <c r="FC66" i="5" s="1"/>
  <c r="EC27" i="5"/>
  <c r="EH27" i="5" s="1"/>
  <c r="EJ27" i="5" s="1"/>
  <c r="DJ71" i="5"/>
  <c r="DO71" i="5" s="1"/>
  <c r="DQ71" i="5" s="1"/>
  <c r="LE16" i="5"/>
  <c r="LI16" i="5" s="1"/>
  <c r="LK16" i="5" s="1"/>
  <c r="GH13" i="5"/>
  <c r="GL13" i="5" s="1"/>
  <c r="GN13" i="5" s="1"/>
  <c r="KM11" i="5"/>
  <c r="KQ11" i="5" s="1"/>
  <c r="KS11" i="5" s="1"/>
  <c r="GH55" i="5"/>
  <c r="GL55" i="5" s="1"/>
  <c r="GN55" i="5" s="1"/>
  <c r="GH105" i="5"/>
  <c r="GL105" i="5" s="1"/>
  <c r="GN105" i="5" s="1"/>
  <c r="S79" i="5"/>
  <c r="T79" i="5" s="1"/>
  <c r="CL116" i="2"/>
  <c r="CQ116" i="2" s="1"/>
  <c r="CS116" i="2" s="1"/>
  <c r="BZ16" i="5"/>
  <c r="AL108" i="5"/>
  <c r="AQ108" i="5" s="1"/>
  <c r="AS108" i="5" s="1"/>
  <c r="AL86" i="5"/>
  <c r="AQ86" i="5" s="1"/>
  <c r="AS86" i="5" s="1"/>
  <c r="JC15" i="5"/>
  <c r="JG15" i="5" s="1"/>
  <c r="JI15" i="5" s="1"/>
  <c r="AG20" i="2"/>
  <c r="AL20" i="2" s="1"/>
  <c r="AN20" i="2" s="1"/>
  <c r="GC37" i="2"/>
  <c r="GG37" i="2" s="1"/>
  <c r="GI37" i="2" s="1"/>
  <c r="BS92" i="2"/>
  <c r="BX92" i="2" s="1"/>
  <c r="BZ92" i="2" s="1"/>
  <c r="GC18" i="2"/>
  <c r="GG18" i="2" s="1"/>
  <c r="GI18" i="2" s="1"/>
  <c r="DJ74" i="5"/>
  <c r="DO74" i="5" s="1"/>
  <c r="DQ74" i="5" s="1"/>
  <c r="GZ61" i="5"/>
  <c r="HD61" i="5" s="1"/>
  <c r="HF61" i="5" s="1"/>
  <c r="IJ58" i="5"/>
  <c r="IN58" i="5" s="1"/>
  <c r="IP58" i="5" s="1"/>
  <c r="BX91" i="5"/>
  <c r="CC91" i="5" s="1"/>
  <c r="CE91" i="5" s="1"/>
  <c r="CQ65" i="5"/>
  <c r="CV65" i="5" s="1"/>
  <c r="CX65" i="5" s="1"/>
  <c r="BX54" i="5"/>
  <c r="CC54" i="5" s="1"/>
  <c r="CE54" i="5" s="1"/>
  <c r="S54" i="5"/>
  <c r="T54" i="5" s="1"/>
  <c r="BZ64" i="5"/>
  <c r="GZ101" i="5"/>
  <c r="HD101" i="5" s="1"/>
  <c r="HF101" i="5" s="1"/>
  <c r="FO67" i="5"/>
  <c r="FT67" i="5" s="1"/>
  <c r="FV67" i="5" s="1"/>
  <c r="GZ40" i="5"/>
  <c r="HD40" i="5" s="1"/>
  <c r="HF40" i="5" s="1"/>
  <c r="BE38" i="5"/>
  <c r="BJ38" i="5" s="1"/>
  <c r="BL38" i="5" s="1"/>
  <c r="FQ34" i="5"/>
  <c r="BZ61" i="5"/>
  <c r="EV36" i="5"/>
  <c r="FA36" i="5" s="1"/>
  <c r="FC36" i="5" s="1"/>
  <c r="CQ77" i="5"/>
  <c r="CV77" i="5" s="1"/>
  <c r="CX77" i="5" s="1"/>
  <c r="GH72" i="5"/>
  <c r="GL72" i="5" s="1"/>
  <c r="GN72" i="5" s="1"/>
  <c r="GZ63" i="5"/>
  <c r="HD63" i="5" s="1"/>
  <c r="HF63" i="5" s="1"/>
  <c r="EC69" i="5"/>
  <c r="EH69" i="5" s="1"/>
  <c r="EJ69" i="5" s="1"/>
  <c r="IJ53" i="5"/>
  <c r="IN53" i="5" s="1"/>
  <c r="IP53" i="5" s="1"/>
  <c r="IJ35" i="5"/>
  <c r="IN35" i="5" s="1"/>
  <c r="IP35" i="5" s="1"/>
  <c r="IJ72" i="5"/>
  <c r="IN72" i="5" s="1"/>
  <c r="IP72" i="5" s="1"/>
  <c r="BX49" i="5"/>
  <c r="CC49" i="5" s="1"/>
  <c r="CE49" i="5" s="1"/>
  <c r="BX75" i="5"/>
  <c r="CC75" i="5" s="1"/>
  <c r="CE75" i="5" s="1"/>
  <c r="BX113" i="5"/>
  <c r="CC113" i="5" s="1"/>
  <c r="CE113" i="5" s="1"/>
  <c r="S35" i="5"/>
  <c r="BX17" i="5"/>
  <c r="CC17" i="5" s="1"/>
  <c r="CE17" i="5" s="1"/>
  <c r="IJ57" i="5"/>
  <c r="IN57" i="5" s="1"/>
  <c r="IP57" i="5" s="1"/>
  <c r="IJ38" i="5"/>
  <c r="IN38" i="5" s="1"/>
  <c r="IP38" i="5" s="1"/>
  <c r="CQ49" i="5"/>
  <c r="CV49" i="5" s="1"/>
  <c r="CX49" i="5" s="1"/>
  <c r="IJ42" i="5"/>
  <c r="IN42" i="5" s="1"/>
  <c r="IP42" i="5" s="1"/>
  <c r="LE21" i="5"/>
  <c r="LI21" i="5" s="1"/>
  <c r="LK21" i="5" s="1"/>
  <c r="BE74" i="5"/>
  <c r="BJ74" i="5" s="1"/>
  <c r="BL74" i="5" s="1"/>
  <c r="BE90" i="5"/>
  <c r="BJ90" i="5" s="1"/>
  <c r="BL90" i="5" s="1"/>
  <c r="BE94" i="5"/>
  <c r="BJ94" i="5" s="1"/>
  <c r="BL94" i="5" s="1"/>
  <c r="AN47" i="5"/>
  <c r="CQ36" i="5"/>
  <c r="CV36" i="5" s="1"/>
  <c r="CX36" i="5" s="1"/>
  <c r="CS10" i="5"/>
  <c r="GC104" i="2"/>
  <c r="GG104" i="2" s="1"/>
  <c r="GI104" i="2" s="1"/>
  <c r="EC29" i="5"/>
  <c r="EH29" i="5" s="1"/>
  <c r="EJ29" i="5" s="1"/>
  <c r="EC26" i="5"/>
  <c r="EH26" i="5" s="1"/>
  <c r="EJ26" i="5" s="1"/>
  <c r="EC72" i="5"/>
  <c r="EH72" i="5" s="1"/>
  <c r="EJ72" i="5" s="1"/>
  <c r="DJ28" i="5"/>
  <c r="DO28" i="5" s="1"/>
  <c r="DQ28" i="5" s="1"/>
  <c r="DJ67" i="5"/>
  <c r="DO67" i="5" s="1"/>
  <c r="DQ67" i="5" s="1"/>
  <c r="CQ66" i="5"/>
  <c r="CV66" i="5" s="1"/>
  <c r="CX66" i="5" s="1"/>
  <c r="CQ99" i="5"/>
  <c r="CV99" i="5" s="1"/>
  <c r="CX99" i="5" s="1"/>
  <c r="DJ18" i="5"/>
  <c r="DO18" i="5" s="1"/>
  <c r="DQ18" i="5" s="1"/>
  <c r="HR13" i="5"/>
  <c r="HV13" i="5" s="1"/>
  <c r="HX13" i="5" s="1"/>
  <c r="CS11" i="5"/>
  <c r="JC16" i="5"/>
  <c r="JG16" i="5" s="1"/>
  <c r="JI16" i="5" s="1"/>
  <c r="AN9" i="5"/>
  <c r="KM13" i="5"/>
  <c r="KQ13" i="5" s="1"/>
  <c r="KS13" i="5" s="1"/>
  <c r="HR61" i="5"/>
  <c r="HV61" i="5" s="1"/>
  <c r="HX61" i="5" s="1"/>
  <c r="AZ106" i="2"/>
  <c r="BE106" i="2" s="1"/>
  <c r="BG106" i="2" s="1"/>
  <c r="GC91" i="2"/>
  <c r="GG91" i="2" s="1"/>
  <c r="GI91" i="2" s="1"/>
  <c r="HO74" i="2"/>
  <c r="HS74" i="2" s="1"/>
  <c r="HU74" i="2" s="1"/>
  <c r="GH52" i="5"/>
  <c r="GL52" i="5" s="1"/>
  <c r="GN52" i="5" s="1"/>
  <c r="GH76" i="5"/>
  <c r="GL76" i="5" s="1"/>
  <c r="GN76" i="5" s="1"/>
  <c r="S21" i="5"/>
  <c r="S77" i="5"/>
  <c r="CL78" i="2"/>
  <c r="CQ78" i="2" s="1"/>
  <c r="CS78" i="2" s="1"/>
  <c r="GV67" i="2"/>
  <c r="GZ67" i="2" s="1"/>
  <c r="HB67" i="2" s="1"/>
  <c r="AL15" i="5"/>
  <c r="AQ15" i="5" s="1"/>
  <c r="AS15" i="5" s="1"/>
  <c r="AL65" i="5"/>
  <c r="AQ65" i="5" s="1"/>
  <c r="AS65" i="5" s="1"/>
  <c r="AL67" i="5"/>
  <c r="AQ67" i="5" s="1"/>
  <c r="AS67" i="5" s="1"/>
  <c r="CS82" i="5"/>
  <c r="AL28" i="5"/>
  <c r="AQ28" i="5" s="1"/>
  <c r="AS28" i="5" s="1"/>
  <c r="DJ9" i="5"/>
  <c r="DO9" i="5" s="1"/>
  <c r="DQ9" i="5" s="1"/>
  <c r="BU107" i="2"/>
  <c r="HO98" i="2"/>
  <c r="HS98" i="2" s="1"/>
  <c r="HU98" i="2" s="1"/>
  <c r="LW6" i="5"/>
  <c r="MA6" i="5" s="1"/>
  <c r="MC6" i="5" s="1"/>
  <c r="AG87" i="2"/>
  <c r="AL87" i="2" s="1"/>
  <c r="AN87" i="2" s="1"/>
  <c r="BU80" i="2"/>
  <c r="DX65" i="2"/>
  <c r="EC65" i="2" s="1"/>
  <c r="EE65" i="2" s="1"/>
  <c r="AN13" i="5"/>
  <c r="BU88" i="2"/>
  <c r="BB68" i="2"/>
  <c r="BB62" i="2"/>
  <c r="BX14" i="5"/>
  <c r="CC14" i="5" s="1"/>
  <c r="CE14" i="5" s="1"/>
  <c r="BB96" i="2"/>
  <c r="BB61" i="2"/>
  <c r="FJ66" i="2"/>
  <c r="FO66" i="2" s="1"/>
  <c r="FQ66" i="2" s="1"/>
  <c r="AG86" i="2"/>
  <c r="AL86" i="2" s="1"/>
  <c r="AN86" i="2" s="1"/>
  <c r="FJ30" i="2"/>
  <c r="FO30" i="2" s="1"/>
  <c r="FQ30" i="2" s="1"/>
  <c r="BU91" i="2"/>
  <c r="GC72" i="2"/>
  <c r="GG72" i="2" s="1"/>
  <c r="GI72" i="2" s="1"/>
  <c r="GC50" i="2"/>
  <c r="GG50" i="2" s="1"/>
  <c r="GI50" i="2" s="1"/>
  <c r="BB47" i="2"/>
  <c r="GV43" i="2"/>
  <c r="GZ43" i="2" s="1"/>
  <c r="HB43" i="2" s="1"/>
  <c r="ES24" i="2"/>
  <c r="ES8" i="2"/>
  <c r="HO25" i="2"/>
  <c r="HS25" i="2" s="1"/>
  <c r="HU25" i="2" s="1"/>
  <c r="ES41" i="2"/>
  <c r="HO67" i="2"/>
  <c r="HS67" i="2" s="1"/>
  <c r="HU67" i="2" s="1"/>
  <c r="HO43" i="2"/>
  <c r="HS43" i="2" s="1"/>
  <c r="HU43" i="2" s="1"/>
  <c r="HO51" i="2"/>
  <c r="HS51" i="2" s="1"/>
  <c r="HU51" i="2" s="1"/>
  <c r="HO76" i="2"/>
  <c r="HS76" i="2" s="1"/>
  <c r="HU76" i="2" s="1"/>
  <c r="HO91" i="2"/>
  <c r="HS91" i="2" s="1"/>
  <c r="HU91" i="2" s="1"/>
  <c r="O63" i="2"/>
  <c r="S63" i="2" s="1"/>
  <c r="U63" i="2" s="1"/>
  <c r="BB73" i="2"/>
  <c r="FJ42" i="2"/>
  <c r="FO42" i="2" s="1"/>
  <c r="FQ42" i="2" s="1"/>
  <c r="AI8" i="2"/>
  <c r="AG59" i="2"/>
  <c r="AL59" i="2" s="1"/>
  <c r="AN59" i="2" s="1"/>
  <c r="ES64" i="2"/>
  <c r="ES52" i="2"/>
  <c r="FJ37" i="2"/>
  <c r="FO37" i="2" s="1"/>
  <c r="FQ37" i="2" s="1"/>
  <c r="BB72" i="2"/>
  <c r="AG30" i="2"/>
  <c r="AL30" i="2" s="1"/>
  <c r="AN30" i="2" s="1"/>
  <c r="GC69" i="2"/>
  <c r="GG69" i="2" s="1"/>
  <c r="GI69" i="2" s="1"/>
  <c r="GC114" i="2"/>
  <c r="GG114" i="2" s="1"/>
  <c r="GI114" i="2" s="1"/>
  <c r="GC94" i="2"/>
  <c r="GG94" i="2" s="1"/>
  <c r="GI94" i="2" s="1"/>
  <c r="DX75" i="2"/>
  <c r="EC75" i="2" s="1"/>
  <c r="EE75" i="2" s="1"/>
  <c r="BB37" i="2"/>
  <c r="DE43" i="2"/>
  <c r="DJ43" i="2" s="1"/>
  <c r="DL43" i="2" s="1"/>
  <c r="BU38" i="2"/>
  <c r="AZ35" i="2"/>
  <c r="BE35" i="2" s="1"/>
  <c r="BG35" i="2" s="1"/>
  <c r="GV20" i="2"/>
  <c r="GZ20" i="2" s="1"/>
  <c r="HB20" i="2" s="1"/>
  <c r="BS61" i="2"/>
  <c r="BX61" i="2" s="1"/>
  <c r="BZ61" i="2" s="1"/>
  <c r="BS112" i="2"/>
  <c r="BX112" i="2" s="1"/>
  <c r="BZ112" i="2" s="1"/>
  <c r="BS104" i="2"/>
  <c r="BX104" i="2" s="1"/>
  <c r="BZ104" i="2" s="1"/>
  <c r="AZ62" i="2"/>
  <c r="BE62" i="2" s="1"/>
  <c r="BG62" i="2" s="1"/>
  <c r="AZ37" i="2"/>
  <c r="BE37" i="2" s="1"/>
  <c r="BG37" i="2" s="1"/>
  <c r="AZ39" i="2"/>
  <c r="BE39" i="2" s="1"/>
  <c r="BG39" i="2" s="1"/>
  <c r="BB74" i="2"/>
  <c r="FL10" i="2"/>
  <c r="EQ50" i="2"/>
  <c r="EV50" i="2" s="1"/>
  <c r="EX50" i="2" s="1"/>
  <c r="BS47" i="2"/>
  <c r="BX47" i="2" s="1"/>
  <c r="BZ47" i="2" s="1"/>
  <c r="BU37" i="2"/>
  <c r="FL31" i="2"/>
  <c r="AI7" i="2"/>
  <c r="BB36" i="2"/>
  <c r="AI19" i="2"/>
  <c r="FL20" i="2"/>
  <c r="FL24" i="2"/>
  <c r="BB26" i="2"/>
  <c r="I16" i="1"/>
  <c r="J16" i="1" s="1"/>
  <c r="BE44" i="5"/>
  <c r="BJ44" i="5" s="1"/>
  <c r="BL44" i="5" s="1"/>
  <c r="CL38" i="2"/>
  <c r="CQ38" i="2" s="1"/>
  <c r="CS38" i="2" s="1"/>
  <c r="BS49" i="2"/>
  <c r="BX49" i="2" s="1"/>
  <c r="BZ49" i="2" s="1"/>
  <c r="DL17" i="5"/>
  <c r="BS25" i="2"/>
  <c r="BX25" i="2" s="1"/>
  <c r="BZ25" i="2" s="1"/>
  <c r="DG8" i="2"/>
  <c r="LW10" i="5"/>
  <c r="MA10" i="5" s="1"/>
  <c r="MC10" i="5" s="1"/>
  <c r="DE90" i="2"/>
  <c r="DJ90" i="2" s="1"/>
  <c r="DL90" i="2" s="1"/>
  <c r="AG72" i="2"/>
  <c r="AL72" i="2" s="1"/>
  <c r="AN72" i="2" s="1"/>
  <c r="GZ38" i="5"/>
  <c r="HD38" i="5" s="1"/>
  <c r="HF38" i="5" s="1"/>
  <c r="GV37" i="2"/>
  <c r="GZ37" i="2" s="1"/>
  <c r="HB37" i="2" s="1"/>
  <c r="BU35" i="2"/>
  <c r="BU19" i="2"/>
  <c r="O70" i="2"/>
  <c r="S70" i="2" s="1"/>
  <c r="U70" i="2" s="1"/>
  <c r="CL112" i="2"/>
  <c r="CQ112" i="2" s="1"/>
  <c r="CS112" i="2" s="1"/>
  <c r="AZ27" i="2"/>
  <c r="BE27" i="2" s="1"/>
  <c r="BG27" i="2" s="1"/>
  <c r="GC49" i="2"/>
  <c r="GG49" i="2" s="1"/>
  <c r="GI49" i="2" s="1"/>
  <c r="GV71" i="2"/>
  <c r="GZ71" i="2" s="1"/>
  <c r="HB71" i="2" s="1"/>
  <c r="AZ55" i="2"/>
  <c r="BE55" i="2" s="1"/>
  <c r="BG55" i="2" s="1"/>
  <c r="GC33" i="2"/>
  <c r="GG33" i="2" s="1"/>
  <c r="GI33" i="2" s="1"/>
  <c r="FJ23" i="2"/>
  <c r="FO23" i="2" s="1"/>
  <c r="FQ23" i="2" s="1"/>
  <c r="EQ21" i="2"/>
  <c r="EV21" i="2" s="1"/>
  <c r="EX21" i="2" s="1"/>
  <c r="DE85" i="2"/>
  <c r="DJ85" i="2" s="1"/>
  <c r="DL85" i="2" s="1"/>
  <c r="BS44" i="2"/>
  <c r="BX44" i="2" s="1"/>
  <c r="BZ44" i="2" s="1"/>
  <c r="LW15" i="5"/>
  <c r="MA15" i="5" s="1"/>
  <c r="MC15" i="5" s="1"/>
  <c r="AZ91" i="2"/>
  <c r="BE91" i="2" s="1"/>
  <c r="BG91" i="2" s="1"/>
  <c r="AZ90" i="2"/>
  <c r="BE90" i="2" s="1"/>
  <c r="BG90" i="2" s="1"/>
  <c r="FJ58" i="2"/>
  <c r="FO58" i="2" s="1"/>
  <c r="FQ58" i="2" s="1"/>
  <c r="AG83" i="2"/>
  <c r="AL83" i="2" s="1"/>
  <c r="AN83" i="2" s="1"/>
  <c r="AG66" i="2"/>
  <c r="AL66" i="2" s="1"/>
  <c r="AN66" i="2" s="1"/>
  <c r="AG91" i="2"/>
  <c r="AL91" i="2" s="1"/>
  <c r="AN91" i="2" s="1"/>
  <c r="AZ9" i="2"/>
  <c r="BE9" i="2" s="1"/>
  <c r="BG9" i="2" s="1"/>
  <c r="CL64" i="2"/>
  <c r="CQ64" i="2" s="1"/>
  <c r="CS64" i="2" s="1"/>
  <c r="CL70" i="2"/>
  <c r="CQ70" i="2" s="1"/>
  <c r="CS70" i="2" s="1"/>
  <c r="CL104" i="2"/>
  <c r="CQ104" i="2" s="1"/>
  <c r="CS104" i="2" s="1"/>
  <c r="GC85" i="2"/>
  <c r="GG85" i="2" s="1"/>
  <c r="GI85" i="2" s="1"/>
  <c r="HO72" i="2"/>
  <c r="HS72" i="2" s="1"/>
  <c r="HU72" i="2" s="1"/>
  <c r="AZ32" i="2"/>
  <c r="BE32" i="2" s="1"/>
  <c r="BG32" i="2" s="1"/>
  <c r="FJ32" i="2"/>
  <c r="FO32" i="2" s="1"/>
  <c r="FQ32" i="2" s="1"/>
  <c r="EQ8" i="2"/>
  <c r="EV8" i="2" s="1"/>
  <c r="EX8" i="2" s="1"/>
  <c r="BB58" i="2"/>
  <c r="BB56" i="2"/>
  <c r="BU14" i="2"/>
  <c r="FL11" i="2"/>
  <c r="AI11" i="2"/>
  <c r="J18" i="1"/>
  <c r="I18" i="1"/>
  <c r="J7" i="1"/>
  <c r="I7" i="1"/>
  <c r="EV29" i="5"/>
  <c r="FA29" i="5" s="1"/>
  <c r="FC29" i="5" s="1"/>
  <c r="CL77" i="2"/>
  <c r="CQ77" i="2" s="1"/>
  <c r="CS77" i="2" s="1"/>
  <c r="DX48" i="2"/>
  <c r="EC48" i="2" s="1"/>
  <c r="EE48" i="2" s="1"/>
  <c r="BS40" i="2"/>
  <c r="BX40" i="2" s="1"/>
  <c r="BZ40" i="2" s="1"/>
  <c r="DX25" i="2"/>
  <c r="EC25" i="2" s="1"/>
  <c r="EE25" i="2" s="1"/>
  <c r="CL31" i="2"/>
  <c r="CQ31" i="2" s="1"/>
  <c r="CS31" i="2" s="1"/>
  <c r="CL27" i="2"/>
  <c r="CQ27" i="2" s="1"/>
  <c r="CS27" i="2" s="1"/>
  <c r="BS100" i="2"/>
  <c r="BX100" i="2" s="1"/>
  <c r="BZ100" i="2" s="1"/>
  <c r="CL26" i="2"/>
  <c r="CQ26" i="2" s="1"/>
  <c r="CS26" i="2" s="1"/>
  <c r="GC14" i="2"/>
  <c r="GG14" i="2" s="1"/>
  <c r="GI14" i="2" s="1"/>
  <c r="BS23" i="2"/>
  <c r="BX23" i="2" s="1"/>
  <c r="BZ23" i="2" s="1"/>
  <c r="BS19" i="2"/>
  <c r="BX19" i="2" s="1"/>
  <c r="BZ19" i="2" s="1"/>
  <c r="BE34" i="5"/>
  <c r="BJ34" i="5" s="1"/>
  <c r="BL34" i="5" s="1"/>
  <c r="FJ62" i="2"/>
  <c r="FO62" i="2" s="1"/>
  <c r="FQ62" i="2" s="1"/>
  <c r="FJ27" i="2"/>
  <c r="FO27" i="2" s="1"/>
  <c r="FQ27" i="2" s="1"/>
  <c r="HO47" i="2"/>
  <c r="HS47" i="2" s="1"/>
  <c r="HU47" i="2" s="1"/>
  <c r="DX40" i="2"/>
  <c r="EC40" i="2" s="1"/>
  <c r="EE40" i="2" s="1"/>
  <c r="HO89" i="2"/>
  <c r="HS89" i="2" s="1"/>
  <c r="HU89" i="2" s="1"/>
  <c r="HO31" i="2"/>
  <c r="HS31" i="2" s="1"/>
  <c r="HU31" i="2" s="1"/>
  <c r="GC80" i="2"/>
  <c r="GG80" i="2" s="1"/>
  <c r="GI80" i="2" s="1"/>
  <c r="BU52" i="2"/>
  <c r="BU29" i="2"/>
  <c r="BS84" i="2"/>
  <c r="BX84" i="2" s="1"/>
  <c r="BZ84" i="2" s="1"/>
  <c r="BS116" i="2"/>
  <c r="BX116" i="2" s="1"/>
  <c r="BZ116" i="2" s="1"/>
  <c r="FJ19" i="2"/>
  <c r="FO19" i="2" s="1"/>
  <c r="FQ19" i="2" s="1"/>
  <c r="AZ93" i="2"/>
  <c r="BE93" i="2" s="1"/>
  <c r="BG93" i="2" s="1"/>
  <c r="AZ101" i="2"/>
  <c r="BE101" i="2" s="1"/>
  <c r="BG101" i="2" s="1"/>
  <c r="AG48" i="2"/>
  <c r="AL48" i="2" s="1"/>
  <c r="AN48" i="2" s="1"/>
  <c r="CL41" i="2"/>
  <c r="CQ41" i="2" s="1"/>
  <c r="CS41" i="2" s="1"/>
  <c r="CL37" i="2"/>
  <c r="CQ37" i="2" s="1"/>
  <c r="CS37" i="2" s="1"/>
  <c r="BB33" i="2"/>
  <c r="FJ29" i="2"/>
  <c r="FO29" i="2" s="1"/>
  <c r="FQ29" i="2" s="1"/>
  <c r="BB23" i="2"/>
  <c r="CL98" i="2"/>
  <c r="CQ98" i="2" s="1"/>
  <c r="CS98" i="2" s="1"/>
  <c r="CL66" i="2"/>
  <c r="CQ66" i="2" s="1"/>
  <c r="CS66" i="2" s="1"/>
  <c r="CL73" i="2"/>
  <c r="CQ73" i="2" s="1"/>
  <c r="CS73" i="2" s="1"/>
  <c r="O109" i="2"/>
  <c r="S109" i="2" s="1"/>
  <c r="U109" i="2" s="1"/>
  <c r="AZ31" i="2"/>
  <c r="BE31" i="2" s="1"/>
  <c r="BG31" i="2" s="1"/>
  <c r="ES11" i="2"/>
  <c r="AZ14" i="2"/>
  <c r="BE14" i="2" s="1"/>
  <c r="BG14" i="2" s="1"/>
  <c r="GV31" i="2"/>
  <c r="GZ31" i="2" s="1"/>
  <c r="HB31" i="2" s="1"/>
  <c r="BB22" i="2"/>
  <c r="BB9" i="2"/>
  <c r="BB52" i="2"/>
  <c r="BU8" i="2"/>
  <c r="H20" i="1"/>
  <c r="H17" i="1"/>
  <c r="AL12" i="5"/>
  <c r="AQ12" i="5" s="1"/>
  <c r="AS12" i="5" s="1"/>
  <c r="EX33" i="5"/>
  <c r="EX6" i="5"/>
  <c r="CL36" i="2"/>
  <c r="CQ36" i="2" s="1"/>
  <c r="CS36" i="2" s="1"/>
  <c r="DG71" i="2"/>
  <c r="DZ18" i="2"/>
  <c r="DG15" i="2"/>
  <c r="BS82" i="2"/>
  <c r="BX82" i="2" s="1"/>
  <c r="BZ82" i="2" s="1"/>
  <c r="GZ8" i="5"/>
  <c r="HD8" i="5" s="1"/>
  <c r="HF8" i="5" s="1"/>
  <c r="GZ76" i="5"/>
  <c r="HD76" i="5" s="1"/>
  <c r="HF76" i="5" s="1"/>
  <c r="GZ68" i="5"/>
  <c r="HD68" i="5" s="1"/>
  <c r="HF68" i="5" s="1"/>
  <c r="GZ73" i="5"/>
  <c r="HD73" i="5" s="1"/>
  <c r="HF73" i="5" s="1"/>
  <c r="GZ91" i="5"/>
  <c r="HD91" i="5" s="1"/>
  <c r="HF91" i="5" s="1"/>
  <c r="FJ57" i="2"/>
  <c r="FO57" i="2" s="1"/>
  <c r="FQ57" i="2" s="1"/>
  <c r="HO68" i="2"/>
  <c r="HS68" i="2" s="1"/>
  <c r="HU68" i="2" s="1"/>
  <c r="DE9" i="2"/>
  <c r="DJ9" i="2" s="1"/>
  <c r="DL9" i="2" s="1"/>
  <c r="FJ12" i="2"/>
  <c r="FO12" i="2" s="1"/>
  <c r="FQ12" i="2" s="1"/>
  <c r="EQ16" i="2"/>
  <c r="EV16" i="2" s="1"/>
  <c r="EX16" i="2" s="1"/>
  <c r="DE8" i="2"/>
  <c r="DJ8" i="2" s="1"/>
  <c r="DL8" i="2" s="1"/>
  <c r="AN8" i="5"/>
  <c r="AZ88" i="2"/>
  <c r="BE88" i="2" s="1"/>
  <c r="BG88" i="2" s="1"/>
  <c r="AZ18" i="2"/>
  <c r="BE18" i="2" s="1"/>
  <c r="BG18" i="2" s="1"/>
  <c r="DE38" i="2"/>
  <c r="DJ38" i="2" s="1"/>
  <c r="DL38" i="2" s="1"/>
  <c r="DE56" i="2"/>
  <c r="DJ56" i="2" s="1"/>
  <c r="DL56" i="2" s="1"/>
  <c r="DE87" i="2"/>
  <c r="DJ87" i="2" s="1"/>
  <c r="DL87" i="2" s="1"/>
  <c r="AG70" i="2"/>
  <c r="AL70" i="2" s="1"/>
  <c r="AN70" i="2" s="1"/>
  <c r="O52" i="2"/>
  <c r="S52" i="2" s="1"/>
  <c r="U52" i="2" s="1"/>
  <c r="BB40" i="2"/>
  <c r="DE65" i="2"/>
  <c r="DJ65" i="2" s="1"/>
  <c r="DL65" i="2" s="1"/>
  <c r="HO34" i="2"/>
  <c r="HS34" i="2" s="1"/>
  <c r="HU34" i="2" s="1"/>
  <c r="AZ17" i="2"/>
  <c r="BE17" i="2" s="1"/>
  <c r="BG17" i="2" s="1"/>
  <c r="CL108" i="2"/>
  <c r="CQ108" i="2" s="1"/>
  <c r="CS108" i="2" s="1"/>
  <c r="AG102" i="2"/>
  <c r="AL102" i="2" s="1"/>
  <c r="AN102" i="2" s="1"/>
  <c r="BU30" i="2"/>
  <c r="AG52" i="2"/>
  <c r="AL52" i="2" s="1"/>
  <c r="AN52" i="2" s="1"/>
  <c r="ES7" i="2"/>
  <c r="BB7" i="2"/>
  <c r="ES35" i="2"/>
  <c r="BB13" i="2"/>
  <c r="H15" i="1"/>
  <c r="CQ45" i="5"/>
  <c r="CV45" i="5" s="1"/>
  <c r="CX45" i="5" s="1"/>
  <c r="DJ37" i="5"/>
  <c r="DO37" i="5" s="1"/>
  <c r="DQ37" i="5" s="1"/>
  <c r="CL18" i="2"/>
  <c r="CQ18" i="2" s="1"/>
  <c r="CS18" i="2" s="1"/>
  <c r="EX18" i="5"/>
  <c r="CL13" i="2"/>
  <c r="CQ13" i="2" s="1"/>
  <c r="CS13" i="2" s="1"/>
  <c r="BS30" i="2"/>
  <c r="BX30" i="2" s="1"/>
  <c r="BZ30" i="2" s="1"/>
  <c r="BS21" i="2"/>
  <c r="BX21" i="2" s="1"/>
  <c r="BZ21" i="2" s="1"/>
  <c r="BS38" i="2"/>
  <c r="BX38" i="2" s="1"/>
  <c r="BZ38" i="2" s="1"/>
  <c r="DZ12" i="2"/>
  <c r="DG23" i="2"/>
  <c r="DE81" i="2"/>
  <c r="DJ81" i="2" s="1"/>
  <c r="DL81" i="2" s="1"/>
  <c r="HO63" i="2"/>
  <c r="HS63" i="2" s="1"/>
  <c r="HU63" i="2" s="1"/>
  <c r="EQ45" i="2"/>
  <c r="EV45" i="2" s="1"/>
  <c r="EX45" i="2" s="1"/>
  <c r="GZ20" i="5"/>
  <c r="HD20" i="5" s="1"/>
  <c r="HF20" i="5" s="1"/>
  <c r="GZ83" i="5"/>
  <c r="HD83" i="5" s="1"/>
  <c r="HF83" i="5" s="1"/>
  <c r="GZ32" i="5"/>
  <c r="HD32" i="5" s="1"/>
  <c r="HF32" i="5" s="1"/>
  <c r="GZ67" i="5"/>
  <c r="HD67" i="5" s="1"/>
  <c r="HF67" i="5" s="1"/>
  <c r="GZ90" i="5"/>
  <c r="HD90" i="5" s="1"/>
  <c r="HF90" i="5" s="1"/>
  <c r="HO78" i="2"/>
  <c r="HS78" i="2" s="1"/>
  <c r="HU78" i="2" s="1"/>
  <c r="DE39" i="2"/>
  <c r="DJ39" i="2" s="1"/>
  <c r="DL39" i="2" s="1"/>
  <c r="DX72" i="2"/>
  <c r="EC72" i="2" s="1"/>
  <c r="EE72" i="2" s="1"/>
  <c r="O69" i="2"/>
  <c r="S69" i="2" s="1"/>
  <c r="U69" i="2" s="1"/>
  <c r="GC21" i="2"/>
  <c r="GG21" i="2" s="1"/>
  <c r="GI21" i="2" s="1"/>
  <c r="BS7" i="2"/>
  <c r="BX7" i="2" s="1"/>
  <c r="BZ7" i="2" s="1"/>
  <c r="BU28" i="2"/>
  <c r="GV30" i="2"/>
  <c r="GZ30" i="2" s="1"/>
  <c r="HB30" i="2" s="1"/>
  <c r="GC55" i="2"/>
  <c r="GG55" i="2" s="1"/>
  <c r="GI55" i="2" s="1"/>
  <c r="GC102" i="2"/>
  <c r="GG102" i="2" s="1"/>
  <c r="GI102" i="2" s="1"/>
  <c r="GC75" i="2"/>
  <c r="GG75" i="2" s="1"/>
  <c r="GI75" i="2" s="1"/>
  <c r="GC113" i="2"/>
  <c r="GG113" i="2" s="1"/>
  <c r="GI113" i="2" s="1"/>
  <c r="JU7" i="5"/>
  <c r="JY7" i="5" s="1"/>
  <c r="KA7" i="5" s="1"/>
  <c r="FJ35" i="2"/>
  <c r="FO35" i="2" s="1"/>
  <c r="FQ35" i="2" s="1"/>
  <c r="BS98" i="2"/>
  <c r="BX98" i="2" s="1"/>
  <c r="BZ98" i="2" s="1"/>
  <c r="BU9" i="2"/>
  <c r="AG88" i="2"/>
  <c r="AL88" i="2" s="1"/>
  <c r="AN88" i="2" s="1"/>
  <c r="AG103" i="2"/>
  <c r="AL103" i="2" s="1"/>
  <c r="AN103" i="2" s="1"/>
  <c r="AG101" i="2"/>
  <c r="AL101" i="2" s="1"/>
  <c r="AN101" i="2" s="1"/>
  <c r="BU64" i="2"/>
  <c r="DE22" i="2"/>
  <c r="DJ22" i="2" s="1"/>
  <c r="DL22" i="2" s="1"/>
  <c r="AG37" i="2"/>
  <c r="AL37" i="2" s="1"/>
  <c r="AN37" i="2" s="1"/>
  <c r="AG44" i="2"/>
  <c r="AL44" i="2" s="1"/>
  <c r="AN44" i="2" s="1"/>
  <c r="FL16" i="2"/>
  <c r="AI21" i="2"/>
  <c r="BB41" i="2"/>
  <c r="AE10" i="1"/>
  <c r="BE30" i="5"/>
  <c r="BJ30" i="5" s="1"/>
  <c r="BL30" i="5" s="1"/>
  <c r="GC17" i="2"/>
  <c r="GG17" i="2" s="1"/>
  <c r="GI17" i="2" s="1"/>
  <c r="CL42" i="2"/>
  <c r="CQ42" i="2" s="1"/>
  <c r="CS42" i="2" s="1"/>
  <c r="DZ21" i="2"/>
  <c r="BS9" i="2"/>
  <c r="BX9" i="2" s="1"/>
  <c r="BZ9" i="2" s="1"/>
  <c r="DZ29" i="2"/>
  <c r="BZ14" i="5"/>
  <c r="AZ56" i="2"/>
  <c r="BE56" i="2" s="1"/>
  <c r="BG56" i="2" s="1"/>
  <c r="AZ48" i="2"/>
  <c r="BE48" i="2" s="1"/>
  <c r="BG48" i="2" s="1"/>
  <c r="BS60" i="2"/>
  <c r="BX60" i="2" s="1"/>
  <c r="BZ60" i="2" s="1"/>
  <c r="GV41" i="2"/>
  <c r="GZ41" i="2" s="1"/>
  <c r="HB41" i="2" s="1"/>
  <c r="CL44" i="2"/>
  <c r="CQ44" i="2" s="1"/>
  <c r="CS44" i="2" s="1"/>
  <c r="GV28" i="2"/>
  <c r="GZ28" i="2" s="1"/>
  <c r="HB28" i="2" s="1"/>
  <c r="O71" i="2"/>
  <c r="S71" i="2" s="1"/>
  <c r="U71" i="2" s="1"/>
  <c r="EQ41" i="2"/>
  <c r="EV41" i="2" s="1"/>
  <c r="EX41" i="2" s="1"/>
  <c r="BU26" i="2"/>
  <c r="BS76" i="2"/>
  <c r="BX76" i="2" s="1"/>
  <c r="BZ76" i="2" s="1"/>
  <c r="AG21" i="2"/>
  <c r="AL21" i="2" s="1"/>
  <c r="AN21" i="2" s="1"/>
  <c r="BU11" i="2"/>
  <c r="EQ52" i="2"/>
  <c r="EV52" i="2" s="1"/>
  <c r="EX52" i="2" s="1"/>
  <c r="GC67" i="2"/>
  <c r="GG67" i="2" s="1"/>
  <c r="GI67" i="2" s="1"/>
  <c r="GC77" i="2"/>
  <c r="GG77" i="2" s="1"/>
  <c r="GI77" i="2" s="1"/>
  <c r="EQ65" i="2"/>
  <c r="EV65" i="2" s="1"/>
  <c r="EX65" i="2" s="1"/>
  <c r="AZ24" i="2"/>
  <c r="BE24" i="2" s="1"/>
  <c r="BG24" i="2" s="1"/>
  <c r="AZ89" i="2"/>
  <c r="BE89" i="2" s="1"/>
  <c r="BG89" i="2" s="1"/>
  <c r="AZ105" i="2"/>
  <c r="BE105" i="2" s="1"/>
  <c r="BG105" i="2" s="1"/>
  <c r="GV21" i="2"/>
  <c r="GZ21" i="2" s="1"/>
  <c r="HB21" i="2" s="1"/>
  <c r="CL90" i="2"/>
  <c r="CQ90" i="2" s="1"/>
  <c r="CS90" i="2" s="1"/>
  <c r="BU43" i="2"/>
  <c r="BU56" i="2"/>
  <c r="BU15" i="2"/>
  <c r="BB20" i="2"/>
  <c r="BU24" i="2"/>
  <c r="BB32" i="2"/>
  <c r="ES30" i="2"/>
  <c r="I10" i="1"/>
  <c r="J10" i="1" s="1"/>
  <c r="J19" i="1"/>
  <c r="I19" i="1"/>
  <c r="DJ33" i="5"/>
  <c r="DO33" i="5" s="1"/>
  <c r="DQ33" i="5" s="1"/>
  <c r="BE40" i="5"/>
  <c r="BJ40" i="5" s="1"/>
  <c r="BL40" i="5" s="1"/>
  <c r="EV46" i="5"/>
  <c r="FA46" i="5" s="1"/>
  <c r="FC46" i="5" s="1"/>
  <c r="FO23" i="5"/>
  <c r="FT23" i="5" s="1"/>
  <c r="FV23" i="5" s="1"/>
  <c r="EX8" i="5"/>
  <c r="IJ17" i="5"/>
  <c r="IN17" i="5" s="1"/>
  <c r="IP17" i="5" s="1"/>
  <c r="BG13" i="5"/>
  <c r="BG6" i="5"/>
  <c r="DX56" i="2"/>
  <c r="EC56" i="2" s="1"/>
  <c r="EE56" i="2" s="1"/>
  <c r="CL23" i="2"/>
  <c r="CQ23" i="2" s="1"/>
  <c r="CS23" i="2" s="1"/>
  <c r="DX51" i="2"/>
  <c r="EC51" i="2" s="1"/>
  <c r="EE51" i="2" s="1"/>
  <c r="CL32" i="2"/>
  <c r="CQ32" i="2" s="1"/>
  <c r="CS32" i="2" s="1"/>
  <c r="BS17" i="2"/>
  <c r="BX17" i="2" s="1"/>
  <c r="BZ17" i="2" s="1"/>
  <c r="DZ19" i="2"/>
  <c r="DG24" i="2"/>
  <c r="JW9" i="8"/>
  <c r="JW20" i="8"/>
  <c r="KK16" i="8"/>
  <c r="IN11" i="8"/>
  <c r="IU32" i="8"/>
  <c r="JB27" i="8"/>
  <c r="IU9" i="8"/>
  <c r="JP21" i="8"/>
  <c r="KD19" i="8"/>
  <c r="JP12" i="8"/>
  <c r="JB13" i="8"/>
  <c r="KD12" i="8"/>
  <c r="JP14" i="8"/>
  <c r="IN15" i="8"/>
  <c r="AL9" i="1"/>
  <c r="AK10" i="1" s="1"/>
  <c r="AM10" i="1" s="1"/>
  <c r="O19" i="1"/>
  <c r="AH9" i="1"/>
  <c r="AG10" i="1" s="1"/>
  <c r="O18" i="1"/>
  <c r="O16" i="1"/>
  <c r="J14" i="1"/>
  <c r="O14" i="1"/>
  <c r="O7" i="1"/>
  <c r="O12" i="1"/>
  <c r="O20" i="1"/>
  <c r="O10" i="1"/>
  <c r="J17" i="1"/>
  <c r="O17" i="1"/>
  <c r="JW6" i="8"/>
  <c r="JP6" i="8"/>
  <c r="IU21" i="8"/>
  <c r="IN21" i="8"/>
  <c r="IU19" i="8"/>
  <c r="IN19" i="8"/>
  <c r="JP7" i="8"/>
  <c r="JB10" i="8"/>
  <c r="JP25" i="8"/>
  <c r="JB7" i="8"/>
  <c r="JW22" i="8"/>
  <c r="KD8" i="8"/>
  <c r="IN25" i="8"/>
  <c r="IU23" i="8"/>
  <c r="IN23" i="8"/>
  <c r="KK15" i="8"/>
  <c r="KD15" i="8"/>
  <c r="JI15" i="8"/>
  <c r="JB15" i="8"/>
  <c r="KD25" i="8"/>
  <c r="IB6" i="8"/>
  <c r="HY7" i="8"/>
  <c r="KD17" i="8"/>
  <c r="KD7" i="8"/>
  <c r="KD9" i="8"/>
  <c r="IN31" i="8"/>
  <c r="KD11" i="8"/>
  <c r="JP18" i="8"/>
  <c r="GS98" i="8"/>
  <c r="GS96" i="8"/>
  <c r="GS92" i="8"/>
  <c r="GS97" i="8"/>
  <c r="GS102" i="8"/>
  <c r="GS101" i="8"/>
  <c r="GS93" i="8"/>
  <c r="GS95" i="8"/>
  <c r="GS100" i="8"/>
  <c r="GS99" i="8"/>
  <c r="GS91" i="8"/>
  <c r="GS94" i="8"/>
  <c r="JI6" i="8"/>
  <c r="JW16" i="8"/>
  <c r="JI16" i="8"/>
  <c r="IU34" i="8"/>
  <c r="IB14" i="8"/>
  <c r="IB13" i="8"/>
  <c r="DD6" i="8"/>
  <c r="IB11" i="8"/>
  <c r="IB18" i="8"/>
  <c r="IB12" i="8"/>
  <c r="IB10" i="8"/>
  <c r="IB8" i="8"/>
  <c r="IB9" i="8"/>
  <c r="IU16" i="8"/>
  <c r="JI8" i="8"/>
  <c r="IB17" i="8"/>
  <c r="IB15" i="8"/>
  <c r="IB19" i="8"/>
  <c r="IB7" i="8"/>
  <c r="JI20" i="8"/>
  <c r="IB16" i="8"/>
  <c r="IU12" i="8"/>
  <c r="JW13" i="8"/>
  <c r="KK22" i="8"/>
  <c r="IU14" i="8"/>
  <c r="JI19" i="8"/>
  <c r="JI9" i="8"/>
  <c r="IG22" i="8"/>
  <c r="IG7" i="8"/>
  <c r="JI26" i="8"/>
  <c r="JW26" i="8"/>
  <c r="IU6" i="8"/>
  <c r="KK10" i="8"/>
  <c r="CT22" i="8"/>
  <c r="JI25" i="8"/>
  <c r="JW19" i="8"/>
  <c r="IU27" i="8"/>
  <c r="JI12" i="8"/>
  <c r="IU7" i="8"/>
  <c r="KK14" i="8"/>
  <c r="JI23" i="8"/>
  <c r="JW11" i="8"/>
  <c r="IU28" i="8"/>
  <c r="IU10" i="8"/>
  <c r="IU29" i="8"/>
  <c r="KK20" i="8"/>
  <c r="FO16" i="8"/>
  <c r="FS15" i="8" s="1"/>
  <c r="IU30" i="8"/>
  <c r="IU13" i="8"/>
  <c r="KK24" i="8"/>
  <c r="KK23" i="8"/>
  <c r="JI11" i="8"/>
  <c r="JW24" i="8"/>
  <c r="JI22" i="8"/>
  <c r="GV97" i="8"/>
  <c r="JW10" i="8"/>
  <c r="KK18" i="8"/>
  <c r="JI24" i="8"/>
  <c r="JW15" i="8"/>
  <c r="IU20" i="8"/>
  <c r="IU17" i="8"/>
  <c r="JI18" i="8"/>
  <c r="IU33" i="8"/>
  <c r="IU18" i="8"/>
  <c r="KK6" i="8"/>
  <c r="JI14" i="8"/>
  <c r="GU41" i="8"/>
  <c r="GY40" i="8" s="1"/>
  <c r="JW23" i="8"/>
  <c r="IU8" i="8"/>
  <c r="KK13" i="8"/>
  <c r="JI21" i="8"/>
  <c r="IU24" i="8"/>
  <c r="GE21" i="8"/>
  <c r="JI17" i="8"/>
  <c r="IG6" i="8"/>
  <c r="IU26" i="8"/>
  <c r="IG21" i="8"/>
  <c r="KK21" i="8"/>
  <c r="JW17" i="8"/>
  <c r="JW8" i="8"/>
  <c r="IU22" i="8"/>
  <c r="CM71" i="8"/>
  <c r="CQ70" i="8" s="1"/>
  <c r="BG97" i="8"/>
  <c r="BK96" i="8" s="1"/>
  <c r="HK86" i="8"/>
  <c r="HO85" i="8" s="1"/>
  <c r="GE46" i="8"/>
  <c r="GI45" i="8" s="1"/>
  <c r="EY61" i="8"/>
  <c r="FC60" i="8" s="1"/>
  <c r="BG67" i="8"/>
  <c r="BK66" i="8" s="1"/>
  <c r="BG107" i="8"/>
  <c r="BK106" i="8" s="1"/>
  <c r="BG72" i="8"/>
  <c r="BK71" i="8" s="1"/>
  <c r="BG86" i="8"/>
  <c r="BK85" i="8" s="1"/>
  <c r="FO71" i="8"/>
  <c r="FS70" i="8" s="1"/>
  <c r="FO41" i="8"/>
  <c r="FS40" i="8" s="1"/>
  <c r="DC46" i="8"/>
  <c r="DG45" i="8" s="1"/>
  <c r="BW76" i="8"/>
  <c r="CA75" i="8" s="1"/>
  <c r="AQ108" i="8"/>
  <c r="AU107" i="8" s="1"/>
  <c r="AQ96" i="8"/>
  <c r="AU95" i="8" s="1"/>
  <c r="GE86" i="8"/>
  <c r="GI85" i="8" s="1"/>
  <c r="EY41" i="8"/>
  <c r="FC40" i="8" s="1"/>
  <c r="BG47" i="8"/>
  <c r="BK46" i="8" s="1"/>
  <c r="HK36" i="8"/>
  <c r="HO35" i="8" s="1"/>
  <c r="EY56" i="8"/>
  <c r="FC55" i="8" s="1"/>
  <c r="DS76" i="8"/>
  <c r="DW75" i="8" s="1"/>
  <c r="BG50" i="8"/>
  <c r="BK49" i="8" s="1"/>
  <c r="FO66" i="8"/>
  <c r="FS65" i="8" s="1"/>
  <c r="AQ11" i="8"/>
  <c r="AU10" i="8" s="1"/>
  <c r="CM51" i="8"/>
  <c r="CQ50" i="8" s="1"/>
  <c r="GU96" i="8"/>
  <c r="GY95" i="8" s="1"/>
  <c r="DS51" i="8"/>
  <c r="DW50" i="8" s="1"/>
  <c r="BG58" i="8"/>
  <c r="BK57" i="8" s="1"/>
  <c r="DC51" i="8"/>
  <c r="DG50" i="8" s="1"/>
  <c r="GU91" i="8"/>
  <c r="GY90" i="8" s="1"/>
  <c r="FO21" i="8"/>
  <c r="FS20" i="8" s="1"/>
  <c r="GE6" i="8"/>
  <c r="DC71" i="8"/>
  <c r="DG70" i="8" s="1"/>
  <c r="BW21" i="8"/>
  <c r="CA20" i="8" s="1"/>
  <c r="DS41" i="8"/>
  <c r="DW40" i="8" s="1"/>
  <c r="BG80" i="8"/>
  <c r="BK79" i="8" s="1"/>
  <c r="FO81" i="8"/>
  <c r="FS80" i="8" s="1"/>
  <c r="DC31" i="8"/>
  <c r="DG30" i="8" s="1"/>
  <c r="DC26" i="8"/>
  <c r="DG25" i="8" s="1"/>
  <c r="HK56" i="8"/>
  <c r="HO55" i="8" s="1"/>
  <c r="EY46" i="8"/>
  <c r="FC45" i="8" s="1"/>
  <c r="DS61" i="8"/>
  <c r="DW60" i="8" s="1"/>
  <c r="DS56" i="8"/>
  <c r="DW55" i="8" s="1"/>
  <c r="BG63" i="8"/>
  <c r="BK62" i="8" s="1"/>
  <c r="BG88" i="8"/>
  <c r="BK87" i="8" s="1"/>
  <c r="BG37" i="8"/>
  <c r="BK36" i="8" s="1"/>
  <c r="BG74" i="8"/>
  <c r="BK73" i="8" s="1"/>
  <c r="GU61" i="8"/>
  <c r="GY60" i="8" s="1"/>
  <c r="FO76" i="8"/>
  <c r="FS75" i="8" s="1"/>
  <c r="CM61" i="8"/>
  <c r="CQ60" i="8" s="1"/>
  <c r="BW91" i="8"/>
  <c r="CA90" i="8" s="1"/>
  <c r="FO46" i="8"/>
  <c r="FS45" i="8" s="1"/>
  <c r="BG44" i="8"/>
  <c r="BK43" i="8" s="1"/>
  <c r="BG55" i="8"/>
  <c r="BK54" i="8" s="1"/>
  <c r="BG30" i="8"/>
  <c r="BK29" i="8" s="1"/>
  <c r="GU21" i="8"/>
  <c r="GY20" i="8" s="1"/>
  <c r="AQ81" i="8"/>
  <c r="AU80" i="8" s="1"/>
  <c r="EY66" i="8"/>
  <c r="FC65" i="8" s="1"/>
  <c r="EI16" i="8"/>
  <c r="EM15" i="8" s="1"/>
  <c r="HK6" i="8"/>
  <c r="CM46" i="8"/>
  <c r="CQ45" i="8" s="1"/>
  <c r="DS26" i="8"/>
  <c r="DW25" i="8" s="1"/>
  <c r="GU66" i="8"/>
  <c r="GY65" i="8" s="1"/>
  <c r="BW6" i="8"/>
  <c r="BG21" i="8"/>
  <c r="BK20" i="8" s="1"/>
  <c r="FO51" i="8"/>
  <c r="FS50" i="8" s="1"/>
  <c r="EI21" i="8"/>
  <c r="EM20" i="8" s="1"/>
  <c r="BW11" i="8"/>
  <c r="CA10" i="8" s="1"/>
  <c r="BW41" i="8"/>
  <c r="CA40" i="8" s="1"/>
  <c r="BG77" i="8"/>
  <c r="BK76" i="8" s="1"/>
  <c r="FO101" i="8"/>
  <c r="FS100" i="8" s="1"/>
  <c r="FO111" i="8"/>
  <c r="FS110" i="8" s="1"/>
  <c r="DC16" i="8"/>
  <c r="DG15" i="8" s="1"/>
  <c r="BW96" i="8"/>
  <c r="CA95" i="8" s="1"/>
  <c r="BG60" i="8"/>
  <c r="BK59" i="8" s="1"/>
  <c r="BG38" i="8"/>
  <c r="BK37" i="8" s="1"/>
  <c r="EI26" i="8"/>
  <c r="EM25" i="8" s="1"/>
  <c r="AQ101" i="8"/>
  <c r="AU100" i="8" s="1"/>
  <c r="BG59" i="8"/>
  <c r="BK58" i="8" s="1"/>
  <c r="EI36" i="8"/>
  <c r="EM35" i="8" s="1"/>
  <c r="CM11" i="8"/>
  <c r="CQ10" i="8" s="1"/>
  <c r="BG6" i="8"/>
  <c r="BG32" i="8"/>
  <c r="BK31" i="8" s="1"/>
  <c r="HB44" i="8"/>
  <c r="GU44" i="8"/>
  <c r="GY43" i="8" s="1"/>
  <c r="HB64" i="8"/>
  <c r="GU64" i="8"/>
  <c r="GY63" i="8" s="1"/>
  <c r="CD44" i="8"/>
  <c r="BW44" i="8"/>
  <c r="CA43" i="8" s="1"/>
  <c r="HR68" i="8"/>
  <c r="HK68" i="8"/>
  <c r="HO67" i="8" s="1"/>
  <c r="GL73" i="8"/>
  <c r="GE73" i="8"/>
  <c r="GI72" i="8" s="1"/>
  <c r="FF34" i="8"/>
  <c r="EY34" i="8"/>
  <c r="FC33" i="8" s="1"/>
  <c r="FF37" i="8"/>
  <c r="EY37" i="8"/>
  <c r="FC36" i="8" s="1"/>
  <c r="DZ74" i="8"/>
  <c r="DS74" i="8"/>
  <c r="DW73" i="8" s="1"/>
  <c r="DZ47" i="8"/>
  <c r="DS47" i="8"/>
  <c r="DW46" i="8" s="1"/>
  <c r="CT105" i="8"/>
  <c r="CM105" i="8"/>
  <c r="CQ104" i="8" s="1"/>
  <c r="CT37" i="8"/>
  <c r="CM37" i="8"/>
  <c r="CQ36" i="8" s="1"/>
  <c r="CT104" i="8"/>
  <c r="CM104" i="8"/>
  <c r="CQ103" i="8" s="1"/>
  <c r="HB57" i="8"/>
  <c r="GU57" i="8"/>
  <c r="GY56" i="8" s="1"/>
  <c r="HB59" i="8"/>
  <c r="GU59" i="8"/>
  <c r="GY58" i="8" s="1"/>
  <c r="HB18" i="8"/>
  <c r="GU18" i="8"/>
  <c r="GY17" i="8" s="1"/>
  <c r="FV45" i="8"/>
  <c r="FO45" i="8"/>
  <c r="FS44" i="8" s="1"/>
  <c r="FV90" i="8"/>
  <c r="FO90" i="8"/>
  <c r="FS89" i="8" s="1"/>
  <c r="FV9" i="8"/>
  <c r="FO9" i="8"/>
  <c r="FS8" i="8" s="1"/>
  <c r="EP54" i="8"/>
  <c r="EI54" i="8"/>
  <c r="EM53" i="8" s="1"/>
  <c r="DJ77" i="8"/>
  <c r="DC77" i="8"/>
  <c r="DG76" i="8" s="1"/>
  <c r="CD72" i="8"/>
  <c r="BW72" i="8"/>
  <c r="CA71" i="8" s="1"/>
  <c r="CD20" i="8"/>
  <c r="BW20" i="8"/>
  <c r="CA19" i="8" s="1"/>
  <c r="AX57" i="8"/>
  <c r="AQ57" i="8"/>
  <c r="AU56" i="8" s="1"/>
  <c r="GF24" i="8"/>
  <c r="BH97" i="8"/>
  <c r="BH95" i="8"/>
  <c r="BH18" i="8"/>
  <c r="BH16" i="8"/>
  <c r="EJ66" i="8"/>
  <c r="HL81" i="8"/>
  <c r="CN46" i="8"/>
  <c r="CN44" i="8"/>
  <c r="CN93" i="8"/>
  <c r="DT22" i="8"/>
  <c r="DT52" i="8"/>
  <c r="DT6" i="8"/>
  <c r="DD38" i="8"/>
  <c r="FP57" i="8"/>
  <c r="FP16" i="8"/>
  <c r="FP42" i="8"/>
  <c r="AR103" i="8"/>
  <c r="AR64" i="8"/>
  <c r="GV7" i="8"/>
  <c r="GV10" i="8"/>
  <c r="BX79" i="8"/>
  <c r="HR47" i="8"/>
  <c r="HK47" i="8"/>
  <c r="HO46" i="8" s="1"/>
  <c r="HR74" i="8"/>
  <c r="HK74" i="8"/>
  <c r="HO73" i="8" s="1"/>
  <c r="GL10" i="8"/>
  <c r="GE10" i="8"/>
  <c r="GI9" i="8" s="1"/>
  <c r="GL43" i="8"/>
  <c r="GE43" i="8"/>
  <c r="GI42" i="8" s="1"/>
  <c r="FF43" i="8"/>
  <c r="EY43" i="8"/>
  <c r="FC42" i="8" s="1"/>
  <c r="DZ73" i="8"/>
  <c r="DS73" i="8"/>
  <c r="DW72" i="8" s="1"/>
  <c r="DS71" i="8"/>
  <c r="DW70" i="8" s="1"/>
  <c r="CT59" i="8"/>
  <c r="CM59" i="8"/>
  <c r="CQ58" i="8" s="1"/>
  <c r="CT110" i="8"/>
  <c r="CM110" i="8"/>
  <c r="CQ109" i="8" s="1"/>
  <c r="HB69" i="8"/>
  <c r="GU69" i="8"/>
  <c r="GY68" i="8" s="1"/>
  <c r="HR9" i="8"/>
  <c r="HK9" i="8"/>
  <c r="HO8" i="8" s="1"/>
  <c r="HK11" i="8"/>
  <c r="HO10" i="8" s="1"/>
  <c r="HR29" i="8"/>
  <c r="HK29" i="8"/>
  <c r="HO28" i="8" s="1"/>
  <c r="HR33" i="8"/>
  <c r="HK33" i="8"/>
  <c r="HO32" i="8" s="1"/>
  <c r="HR87" i="8"/>
  <c r="HK87" i="8"/>
  <c r="HO86" i="8" s="1"/>
  <c r="HR84" i="8"/>
  <c r="HK84" i="8"/>
  <c r="HO83" i="8" s="1"/>
  <c r="HR28" i="8"/>
  <c r="HK28" i="8"/>
  <c r="HO27" i="8" s="1"/>
  <c r="HR42" i="8"/>
  <c r="HK42" i="8"/>
  <c r="HO41" i="8" s="1"/>
  <c r="HR40" i="8"/>
  <c r="HK40" i="8"/>
  <c r="HO39" i="8" s="1"/>
  <c r="HR62" i="8"/>
  <c r="HK62" i="8"/>
  <c r="HO61" i="8" s="1"/>
  <c r="GL24" i="8"/>
  <c r="GE24" i="8"/>
  <c r="GI23" i="8" s="1"/>
  <c r="GL92" i="8"/>
  <c r="GE92" i="8"/>
  <c r="GI91" i="8" s="1"/>
  <c r="GL74" i="8"/>
  <c r="GE74" i="8"/>
  <c r="GI73" i="8" s="1"/>
  <c r="GL32" i="8"/>
  <c r="GE32" i="8"/>
  <c r="GI31" i="8" s="1"/>
  <c r="GE66" i="8"/>
  <c r="GI65" i="8" s="1"/>
  <c r="GL100" i="8"/>
  <c r="GE100" i="8"/>
  <c r="GI99" i="8" s="1"/>
  <c r="GE91" i="8"/>
  <c r="GI90" i="8" s="1"/>
  <c r="GL25" i="8"/>
  <c r="GE25" i="8"/>
  <c r="GI24" i="8" s="1"/>
  <c r="GL95" i="8"/>
  <c r="GE95" i="8"/>
  <c r="GI94" i="8" s="1"/>
  <c r="GE31" i="8"/>
  <c r="GI30" i="8" s="1"/>
  <c r="GL69" i="8"/>
  <c r="GE69" i="8"/>
  <c r="GI68" i="8" s="1"/>
  <c r="GL8" i="8"/>
  <c r="GE8" i="8"/>
  <c r="GI7" i="8" s="1"/>
  <c r="EY6" i="8"/>
  <c r="FF55" i="8"/>
  <c r="EY55" i="8"/>
  <c r="FC54" i="8" s="1"/>
  <c r="FF23" i="8"/>
  <c r="EY23" i="8"/>
  <c r="FC22" i="8" s="1"/>
  <c r="EY21" i="8"/>
  <c r="FC20" i="8" s="1"/>
  <c r="FF68" i="8"/>
  <c r="EY68" i="8"/>
  <c r="FC67" i="8" s="1"/>
  <c r="FF25" i="8"/>
  <c r="EY25" i="8"/>
  <c r="FC24" i="8" s="1"/>
  <c r="FF45" i="8"/>
  <c r="EY45" i="8"/>
  <c r="FC44" i="8" s="1"/>
  <c r="FF10" i="8"/>
  <c r="EY10" i="8"/>
  <c r="FC9" i="8" s="1"/>
  <c r="DZ62" i="8"/>
  <c r="DS62" i="8"/>
  <c r="DW61" i="8" s="1"/>
  <c r="DZ14" i="8"/>
  <c r="DS14" i="8"/>
  <c r="DW13" i="8" s="1"/>
  <c r="DZ18" i="8"/>
  <c r="DS18" i="8"/>
  <c r="DW17" i="8" s="1"/>
  <c r="DZ65" i="8"/>
  <c r="DS65" i="8"/>
  <c r="DW64" i="8" s="1"/>
  <c r="DZ75" i="8"/>
  <c r="DS75" i="8"/>
  <c r="DW74" i="8" s="1"/>
  <c r="DZ39" i="8"/>
  <c r="DS39" i="8"/>
  <c r="DW38" i="8" s="1"/>
  <c r="DZ40" i="8"/>
  <c r="DS40" i="8"/>
  <c r="DW39" i="8" s="1"/>
  <c r="DZ60" i="8"/>
  <c r="DS60" i="8"/>
  <c r="DW59" i="8" s="1"/>
  <c r="CT25" i="8"/>
  <c r="CM25" i="8"/>
  <c r="CQ24" i="8" s="1"/>
  <c r="CT39" i="8"/>
  <c r="CM39" i="8"/>
  <c r="CQ38" i="8" s="1"/>
  <c r="CT77" i="8"/>
  <c r="CM77" i="8"/>
  <c r="CQ76" i="8" s="1"/>
  <c r="CT17" i="8"/>
  <c r="CM17" i="8"/>
  <c r="CQ16" i="8" s="1"/>
  <c r="CM31" i="8"/>
  <c r="CQ30" i="8" s="1"/>
  <c r="CT85" i="8"/>
  <c r="CM85" i="8"/>
  <c r="CQ84" i="8" s="1"/>
  <c r="CT75" i="8"/>
  <c r="CM75" i="8"/>
  <c r="CQ74" i="8" s="1"/>
  <c r="CT34" i="8"/>
  <c r="CM34" i="8"/>
  <c r="CQ33" i="8" s="1"/>
  <c r="CT90" i="8"/>
  <c r="CM90" i="8"/>
  <c r="CQ89" i="8" s="1"/>
  <c r="CT70" i="8"/>
  <c r="CM70" i="8"/>
  <c r="CQ69" i="8" s="1"/>
  <c r="CT80" i="8"/>
  <c r="CM80" i="8"/>
  <c r="CQ79" i="8" s="1"/>
  <c r="CM16" i="8"/>
  <c r="CQ15" i="8" s="1"/>
  <c r="CT68" i="8"/>
  <c r="CM68" i="8"/>
  <c r="CQ67" i="8" s="1"/>
  <c r="CT9" i="8"/>
  <c r="CM9" i="8"/>
  <c r="CQ8" i="8" s="1"/>
  <c r="BG35" i="8"/>
  <c r="BK34" i="8" s="1"/>
  <c r="BN27" i="8"/>
  <c r="BG27" i="8"/>
  <c r="BK26" i="8" s="1"/>
  <c r="BG52" i="8"/>
  <c r="BK51" i="8" s="1"/>
  <c r="BG95" i="8"/>
  <c r="BK94" i="8" s="1"/>
  <c r="BN17" i="8"/>
  <c r="BG17" i="8"/>
  <c r="BK16" i="8" s="1"/>
  <c r="BG69" i="8"/>
  <c r="BK68" i="8" s="1"/>
  <c r="BG103" i="8"/>
  <c r="BK102" i="8" s="1"/>
  <c r="BG70" i="8"/>
  <c r="BK69" i="8" s="1"/>
  <c r="BN18" i="8"/>
  <c r="BG18" i="8"/>
  <c r="BK17" i="8" s="1"/>
  <c r="GU81" i="8"/>
  <c r="GY80" i="8" s="1"/>
  <c r="HB29" i="8"/>
  <c r="GU29" i="8"/>
  <c r="GY28" i="8" s="1"/>
  <c r="HB9" i="8"/>
  <c r="GU9" i="8"/>
  <c r="GY8" i="8" s="1"/>
  <c r="HB28" i="8"/>
  <c r="GU28" i="8"/>
  <c r="GY27" i="8" s="1"/>
  <c r="HB48" i="8"/>
  <c r="GU48" i="8"/>
  <c r="GY47" i="8" s="1"/>
  <c r="HB79" i="8"/>
  <c r="GU79" i="8"/>
  <c r="GY78" i="8" s="1"/>
  <c r="HB47" i="8"/>
  <c r="GU47" i="8"/>
  <c r="GY46" i="8" s="1"/>
  <c r="HB15" i="8"/>
  <c r="GU15" i="8"/>
  <c r="GY14" i="8" s="1"/>
  <c r="HB70" i="8"/>
  <c r="GU70" i="8"/>
  <c r="GY69" i="8" s="1"/>
  <c r="HB38" i="8"/>
  <c r="GU38" i="8"/>
  <c r="GY37" i="8" s="1"/>
  <c r="FV57" i="8"/>
  <c r="FO57" i="8"/>
  <c r="FS56" i="8" s="1"/>
  <c r="FV19" i="8"/>
  <c r="FO19" i="8"/>
  <c r="FS18" i="8" s="1"/>
  <c r="FV28" i="8"/>
  <c r="FO28" i="8"/>
  <c r="FS27" i="8" s="1"/>
  <c r="FV12" i="8"/>
  <c r="FO12" i="8"/>
  <c r="FS11" i="8" s="1"/>
  <c r="FV42" i="8"/>
  <c r="FO42" i="8"/>
  <c r="FS41" i="8" s="1"/>
  <c r="FV34" i="8"/>
  <c r="FO34" i="8"/>
  <c r="FS33" i="8" s="1"/>
  <c r="FV64" i="8"/>
  <c r="FO64" i="8"/>
  <c r="FS63" i="8" s="1"/>
  <c r="FV110" i="8"/>
  <c r="FO110" i="8"/>
  <c r="FS109" i="8" s="1"/>
  <c r="EP13" i="8"/>
  <c r="EI13" i="8"/>
  <c r="EM12" i="8" s="1"/>
  <c r="EP29" i="8"/>
  <c r="EI29" i="8"/>
  <c r="EM28" i="8" s="1"/>
  <c r="EI56" i="8"/>
  <c r="EM55" i="8" s="1"/>
  <c r="EP44" i="8"/>
  <c r="EI44" i="8"/>
  <c r="EM43" i="8" s="1"/>
  <c r="EP35" i="8"/>
  <c r="EI35" i="8"/>
  <c r="EM34" i="8" s="1"/>
  <c r="EP47" i="8"/>
  <c r="EI47" i="8"/>
  <c r="EM46" i="8" s="1"/>
  <c r="EP34" i="8"/>
  <c r="EI34" i="8"/>
  <c r="EM33" i="8" s="1"/>
  <c r="EP30" i="8"/>
  <c r="EI30" i="8"/>
  <c r="EM29" i="8" s="1"/>
  <c r="DJ57" i="8"/>
  <c r="DC57" i="8"/>
  <c r="DG56" i="8" s="1"/>
  <c r="DJ59" i="8"/>
  <c r="DC59" i="8"/>
  <c r="DG58" i="8" s="1"/>
  <c r="DJ79" i="8"/>
  <c r="DC79" i="8"/>
  <c r="DG78" i="8" s="1"/>
  <c r="DC6" i="8"/>
  <c r="DJ88" i="8"/>
  <c r="DC88" i="8"/>
  <c r="DG87" i="8" s="1"/>
  <c r="DC66" i="8"/>
  <c r="DG65" i="8" s="1"/>
  <c r="DC86" i="8"/>
  <c r="DG85" i="8" s="1"/>
  <c r="DJ22" i="8"/>
  <c r="DC22" i="8"/>
  <c r="DG21" i="8" s="1"/>
  <c r="CD103" i="8"/>
  <c r="BW103" i="8"/>
  <c r="CA102" i="8" s="1"/>
  <c r="CD107" i="8"/>
  <c r="BW107" i="8"/>
  <c r="CA106" i="8" s="1"/>
  <c r="CD19" i="8"/>
  <c r="BW19" i="8"/>
  <c r="CA18" i="8" s="1"/>
  <c r="CD77" i="8"/>
  <c r="BW77" i="8"/>
  <c r="CA76" i="8" s="1"/>
  <c r="CD109" i="8"/>
  <c r="BW109" i="8"/>
  <c r="CA108" i="8" s="1"/>
  <c r="CD38" i="8"/>
  <c r="BW38" i="8"/>
  <c r="CA37" i="8" s="1"/>
  <c r="CD29" i="8"/>
  <c r="BW29" i="8"/>
  <c r="CA28" i="8" s="1"/>
  <c r="HR13" i="8"/>
  <c r="HK13" i="8"/>
  <c r="HO12" i="8" s="1"/>
  <c r="HR39" i="8"/>
  <c r="HK39" i="8"/>
  <c r="HO38" i="8" s="1"/>
  <c r="HR18" i="8"/>
  <c r="HK18" i="8"/>
  <c r="HO17" i="8" s="1"/>
  <c r="GL90" i="8"/>
  <c r="GE90" i="8"/>
  <c r="GI89" i="8" s="1"/>
  <c r="GL93" i="8"/>
  <c r="GE93" i="8"/>
  <c r="GI92" i="8" s="1"/>
  <c r="FF7" i="8"/>
  <c r="EY7" i="8"/>
  <c r="FC6" i="8" s="1"/>
  <c r="DZ70" i="8"/>
  <c r="DS70" i="8"/>
  <c r="DW69" i="8" s="1"/>
  <c r="DZ20" i="8"/>
  <c r="DS20" i="8"/>
  <c r="DW19" i="8" s="1"/>
  <c r="CT118" i="8"/>
  <c r="CM118" i="8"/>
  <c r="CQ117" i="8" s="1"/>
  <c r="CT28" i="8"/>
  <c r="CM28" i="8"/>
  <c r="CQ27" i="8" s="1"/>
  <c r="BN29" i="8"/>
  <c r="BG29" i="8"/>
  <c r="BK28" i="8" s="1"/>
  <c r="HB52" i="8"/>
  <c r="GU52" i="8"/>
  <c r="GY51" i="8" s="1"/>
  <c r="HB82" i="8"/>
  <c r="GU82" i="8"/>
  <c r="GY81" i="8" s="1"/>
  <c r="FV99" i="8"/>
  <c r="FO99" i="8"/>
  <c r="FS98" i="8" s="1"/>
  <c r="FV24" i="8"/>
  <c r="FO24" i="8"/>
  <c r="FS23" i="8" s="1"/>
  <c r="EP65" i="8"/>
  <c r="EI65" i="8"/>
  <c r="EM64" i="8" s="1"/>
  <c r="EP59" i="8"/>
  <c r="EI59" i="8"/>
  <c r="EM58" i="8" s="1"/>
  <c r="DJ43" i="8"/>
  <c r="DC43" i="8"/>
  <c r="DG42" i="8" s="1"/>
  <c r="DJ49" i="8"/>
  <c r="DC49" i="8"/>
  <c r="DG48" i="8" s="1"/>
  <c r="DJ12" i="8"/>
  <c r="DC12" i="8"/>
  <c r="DG11" i="8" s="1"/>
  <c r="CD59" i="8"/>
  <c r="BW59" i="8"/>
  <c r="CA58" i="8" s="1"/>
  <c r="CD70" i="8"/>
  <c r="BW70" i="8"/>
  <c r="CA69" i="8" s="1"/>
  <c r="CD84" i="8"/>
  <c r="BW84" i="8"/>
  <c r="CA83" i="8" s="1"/>
  <c r="AX53" i="8"/>
  <c r="AQ53" i="8"/>
  <c r="AU52" i="8" s="1"/>
  <c r="AX34" i="8"/>
  <c r="AQ34" i="8"/>
  <c r="AU33" i="8" s="1"/>
  <c r="GF61" i="8"/>
  <c r="GF59" i="8"/>
  <c r="GF81" i="8"/>
  <c r="GF50" i="8"/>
  <c r="GF48" i="8"/>
  <c r="BH93" i="8"/>
  <c r="BH59" i="8"/>
  <c r="BH90" i="8"/>
  <c r="EJ20" i="8"/>
  <c r="EJ40" i="8"/>
  <c r="HL57" i="8"/>
  <c r="HL79" i="8"/>
  <c r="HL17" i="8"/>
  <c r="HL15" i="8"/>
  <c r="CN109" i="8"/>
  <c r="CN17" i="8"/>
  <c r="CN29" i="8"/>
  <c r="DT13" i="8"/>
  <c r="DT11" i="8"/>
  <c r="DT58" i="8"/>
  <c r="DT77" i="8"/>
  <c r="DD52" i="8"/>
  <c r="DD24" i="8"/>
  <c r="FP73" i="8"/>
  <c r="FP8" i="8"/>
  <c r="AR77" i="8"/>
  <c r="AR42" i="8"/>
  <c r="AR16" i="8"/>
  <c r="GV56" i="8"/>
  <c r="BX69" i="8"/>
  <c r="BX115" i="8"/>
  <c r="HB99" i="8"/>
  <c r="GU99" i="8"/>
  <c r="GY98" i="8" s="1"/>
  <c r="HR83" i="8"/>
  <c r="HK83" i="8"/>
  <c r="HO82" i="8" s="1"/>
  <c r="HR20" i="8"/>
  <c r="HK20" i="8"/>
  <c r="HO19" i="8" s="1"/>
  <c r="HR78" i="8"/>
  <c r="HK78" i="8"/>
  <c r="HO77" i="8" s="1"/>
  <c r="GL68" i="8"/>
  <c r="GE68" i="8"/>
  <c r="GI67" i="8" s="1"/>
  <c r="GL33" i="8"/>
  <c r="GE33" i="8"/>
  <c r="GI32" i="8" s="1"/>
  <c r="DZ25" i="8"/>
  <c r="DS25" i="8"/>
  <c r="DW24" i="8" s="1"/>
  <c r="DS31" i="8"/>
  <c r="DW30" i="8" s="1"/>
  <c r="CT7" i="8"/>
  <c r="CM7" i="8"/>
  <c r="CQ6" i="8" s="1"/>
  <c r="CT53" i="8"/>
  <c r="CM53" i="8"/>
  <c r="CQ52" i="8" s="1"/>
  <c r="CM96" i="8"/>
  <c r="CQ95" i="8" s="1"/>
  <c r="CT20" i="8"/>
  <c r="CM20" i="8"/>
  <c r="CQ19" i="8" s="1"/>
  <c r="BN20" i="8"/>
  <c r="BG20" i="8"/>
  <c r="BK19" i="8" s="1"/>
  <c r="BN14" i="8"/>
  <c r="BG14" i="8"/>
  <c r="BK13" i="8" s="1"/>
  <c r="FV27" i="8"/>
  <c r="FO27" i="8"/>
  <c r="FS26" i="8" s="1"/>
  <c r="HB97" i="8"/>
  <c r="GU97" i="8"/>
  <c r="GY96" i="8" s="1"/>
  <c r="HR15" i="8"/>
  <c r="HK15" i="8"/>
  <c r="HO14" i="8" s="1"/>
  <c r="GL72" i="8"/>
  <c r="GE72" i="8"/>
  <c r="GI71" i="8" s="1"/>
  <c r="GL75" i="8"/>
  <c r="GE75" i="8"/>
  <c r="GI74" i="8" s="1"/>
  <c r="GL29" i="8"/>
  <c r="GE29" i="8"/>
  <c r="GI28" i="8" s="1"/>
  <c r="FF19" i="8"/>
  <c r="EY19" i="8"/>
  <c r="FC18" i="8" s="1"/>
  <c r="DZ17" i="8"/>
  <c r="DS17" i="8"/>
  <c r="DW16" i="8" s="1"/>
  <c r="DZ64" i="8"/>
  <c r="DS64" i="8"/>
  <c r="DW63" i="8" s="1"/>
  <c r="CT43" i="8"/>
  <c r="CM43" i="8"/>
  <c r="CQ42" i="8" s="1"/>
  <c r="CT50" i="8"/>
  <c r="CM50" i="8"/>
  <c r="CQ49" i="8" s="1"/>
  <c r="CT40" i="8"/>
  <c r="CM40" i="8"/>
  <c r="CQ39" i="8" s="1"/>
  <c r="BG66" i="8"/>
  <c r="BK65" i="8" s="1"/>
  <c r="HB8" i="8"/>
  <c r="GU8" i="8"/>
  <c r="GY7" i="8" s="1"/>
  <c r="FV88" i="8"/>
  <c r="FO88" i="8"/>
  <c r="FS87" i="8" s="1"/>
  <c r="EP49" i="8"/>
  <c r="EI49" i="8"/>
  <c r="EM48" i="8" s="1"/>
  <c r="EP58" i="8"/>
  <c r="EI58" i="8"/>
  <c r="EM57" i="8" s="1"/>
  <c r="DJ37" i="8"/>
  <c r="DC37" i="8"/>
  <c r="DG36" i="8" s="1"/>
  <c r="CD79" i="8"/>
  <c r="BW79" i="8"/>
  <c r="CA78" i="8" s="1"/>
  <c r="CD104" i="8"/>
  <c r="BW104" i="8"/>
  <c r="CA103" i="8" s="1"/>
  <c r="CD69" i="8"/>
  <c r="BW69" i="8"/>
  <c r="CA68" i="8" s="1"/>
  <c r="CD37" i="8"/>
  <c r="BW37" i="8"/>
  <c r="CA36" i="8" s="1"/>
  <c r="AX99" i="8"/>
  <c r="AQ99" i="8"/>
  <c r="AU98" i="8" s="1"/>
  <c r="AX44" i="8"/>
  <c r="AQ44" i="8"/>
  <c r="AU43" i="8" s="1"/>
  <c r="AX77" i="8"/>
  <c r="AQ77" i="8"/>
  <c r="AU76" i="8" s="1"/>
  <c r="GF34" i="8"/>
  <c r="GF32" i="8"/>
  <c r="BH13" i="8"/>
  <c r="BH73" i="8"/>
  <c r="BH71" i="8"/>
  <c r="BH48" i="8"/>
  <c r="EJ61" i="8"/>
  <c r="EJ38" i="8"/>
  <c r="HL6" i="8"/>
  <c r="CN97" i="8"/>
  <c r="CN103" i="8"/>
  <c r="CN10" i="8"/>
  <c r="DT67" i="8"/>
  <c r="DD25" i="8"/>
  <c r="DD19" i="8"/>
  <c r="DD54" i="8"/>
  <c r="DD63" i="8"/>
  <c r="FP82" i="8"/>
  <c r="FP96" i="8"/>
  <c r="FP40" i="8"/>
  <c r="AR95" i="8"/>
  <c r="AR96" i="8"/>
  <c r="AR81" i="8"/>
  <c r="GV9" i="8"/>
  <c r="GV34" i="8"/>
  <c r="GV54" i="8"/>
  <c r="BX41" i="8"/>
  <c r="GV95" i="8"/>
  <c r="HB98" i="8"/>
  <c r="GU98" i="8"/>
  <c r="GY97" i="8" s="1"/>
  <c r="HR45" i="8"/>
  <c r="HK45" i="8"/>
  <c r="HO44" i="8" s="1"/>
  <c r="HR14" i="8"/>
  <c r="HK14" i="8"/>
  <c r="HO13" i="8" s="1"/>
  <c r="GL34" i="8"/>
  <c r="GE34" i="8"/>
  <c r="GI33" i="8" s="1"/>
  <c r="GL47" i="8"/>
  <c r="GE47" i="8"/>
  <c r="GI46" i="8" s="1"/>
  <c r="FF27" i="8"/>
  <c r="EY27" i="8"/>
  <c r="FC26" i="8" s="1"/>
  <c r="CT45" i="8"/>
  <c r="CM45" i="8"/>
  <c r="CQ44" i="8" s="1"/>
  <c r="CM111" i="8"/>
  <c r="CQ110" i="8" s="1"/>
  <c r="CT102" i="8"/>
  <c r="CM102" i="8"/>
  <c r="CQ101" i="8" s="1"/>
  <c r="BN28" i="8"/>
  <c r="BG28" i="8"/>
  <c r="BK27" i="8" s="1"/>
  <c r="BN45" i="8"/>
  <c r="BG45" i="8"/>
  <c r="BK44" i="8" s="1"/>
  <c r="BG96" i="8"/>
  <c r="BK95" i="8" s="1"/>
  <c r="HB103" i="8"/>
  <c r="GU103" i="8"/>
  <c r="GY102" i="8" s="1"/>
  <c r="FV93" i="8"/>
  <c r="FO93" i="8"/>
  <c r="FS92" i="8" s="1"/>
  <c r="HB93" i="8"/>
  <c r="GU93" i="8"/>
  <c r="GY92" i="8" s="1"/>
  <c r="HR67" i="8"/>
  <c r="HK67" i="8"/>
  <c r="HO66" i="8" s="1"/>
  <c r="HR85" i="8"/>
  <c r="HK85" i="8"/>
  <c r="HO84" i="8" s="1"/>
  <c r="HR64" i="8"/>
  <c r="HK64" i="8"/>
  <c r="HO63" i="8" s="1"/>
  <c r="HR22" i="8"/>
  <c r="HK22" i="8"/>
  <c r="HO21" i="8" s="1"/>
  <c r="GL18" i="8"/>
  <c r="GE18" i="8"/>
  <c r="GI17" i="8" s="1"/>
  <c r="GL52" i="8"/>
  <c r="GE52" i="8"/>
  <c r="GI51" i="8" s="1"/>
  <c r="GL49" i="8"/>
  <c r="GE49" i="8"/>
  <c r="GI48" i="8" s="1"/>
  <c r="GL55" i="8"/>
  <c r="GE55" i="8"/>
  <c r="GI54" i="8" s="1"/>
  <c r="FF30" i="8"/>
  <c r="EY30" i="8"/>
  <c r="FC29" i="8" s="1"/>
  <c r="FF53" i="8"/>
  <c r="EY53" i="8"/>
  <c r="FC52" i="8" s="1"/>
  <c r="DZ45" i="8"/>
  <c r="DS45" i="8"/>
  <c r="DW44" i="8" s="1"/>
  <c r="DZ79" i="8"/>
  <c r="DS79" i="8"/>
  <c r="DW78" i="8" s="1"/>
  <c r="DZ84" i="8"/>
  <c r="DS84" i="8"/>
  <c r="DW83" i="8" s="1"/>
  <c r="CT29" i="8"/>
  <c r="CM29" i="8"/>
  <c r="CQ28" i="8" s="1"/>
  <c r="CT97" i="8"/>
  <c r="CM97" i="8"/>
  <c r="CQ96" i="8" s="1"/>
  <c r="CT95" i="8"/>
  <c r="CM95" i="8"/>
  <c r="CQ94" i="8" s="1"/>
  <c r="CT30" i="8"/>
  <c r="CM30" i="8"/>
  <c r="CQ29" i="8" s="1"/>
  <c r="CT92" i="8"/>
  <c r="CM92" i="8"/>
  <c r="CQ91" i="8" s="1"/>
  <c r="BG105" i="8"/>
  <c r="BK104" i="8" s="1"/>
  <c r="HB77" i="8"/>
  <c r="GU77" i="8"/>
  <c r="GY76" i="8" s="1"/>
  <c r="HB72" i="8"/>
  <c r="GU72" i="8"/>
  <c r="GY71" i="8" s="1"/>
  <c r="HB27" i="8"/>
  <c r="GU27" i="8"/>
  <c r="GY26" i="8" s="1"/>
  <c r="HB50" i="8"/>
  <c r="GU50" i="8"/>
  <c r="GY49" i="8" s="1"/>
  <c r="FV107" i="8"/>
  <c r="FO107" i="8"/>
  <c r="FS106" i="8" s="1"/>
  <c r="FV63" i="8"/>
  <c r="FO63" i="8"/>
  <c r="FS62" i="8" s="1"/>
  <c r="FV108" i="8"/>
  <c r="FO108" i="8"/>
  <c r="FS107" i="8" s="1"/>
  <c r="FV82" i="8"/>
  <c r="FO82" i="8"/>
  <c r="FS81" i="8" s="1"/>
  <c r="FV70" i="8"/>
  <c r="FO70" i="8"/>
  <c r="FS69" i="8" s="1"/>
  <c r="EP69" i="8"/>
  <c r="EI69" i="8"/>
  <c r="EM68" i="8" s="1"/>
  <c r="EP57" i="8"/>
  <c r="EI57" i="8"/>
  <c r="EM56" i="8" s="1"/>
  <c r="EP10" i="8"/>
  <c r="EI10" i="8"/>
  <c r="EM9" i="8" s="1"/>
  <c r="DJ68" i="8"/>
  <c r="DC68" i="8"/>
  <c r="DG67" i="8" s="1"/>
  <c r="DJ8" i="8"/>
  <c r="DC8" i="8"/>
  <c r="DG7" i="8" s="1"/>
  <c r="CD55" i="8"/>
  <c r="BW55" i="8"/>
  <c r="CA54" i="8" s="1"/>
  <c r="CD99" i="8"/>
  <c r="BW99" i="8"/>
  <c r="CA98" i="8" s="1"/>
  <c r="CD112" i="8"/>
  <c r="BW112" i="8"/>
  <c r="CA111" i="8" s="1"/>
  <c r="CD40" i="8"/>
  <c r="BW40" i="8"/>
  <c r="CA39" i="8" s="1"/>
  <c r="AX87" i="8"/>
  <c r="AQ87" i="8"/>
  <c r="AU86" i="8" s="1"/>
  <c r="AX63" i="8"/>
  <c r="AQ63" i="8"/>
  <c r="AU62" i="8" s="1"/>
  <c r="AX100" i="8"/>
  <c r="AQ100" i="8"/>
  <c r="AU99" i="8" s="1"/>
  <c r="AX14" i="8"/>
  <c r="AQ14" i="8"/>
  <c r="AU13" i="8" s="1"/>
  <c r="GF18" i="8"/>
  <c r="GF17" i="8"/>
  <c r="GF90" i="8"/>
  <c r="GF88" i="8"/>
  <c r="GF53" i="8"/>
  <c r="GF51" i="8"/>
  <c r="BH57" i="8"/>
  <c r="BH55" i="8"/>
  <c r="BH25" i="8"/>
  <c r="BH80" i="8"/>
  <c r="BH58" i="8"/>
  <c r="EJ29" i="8"/>
  <c r="EJ27" i="8"/>
  <c r="EJ25" i="8"/>
  <c r="HL66" i="8"/>
  <c r="HL64" i="8"/>
  <c r="HL34" i="8"/>
  <c r="HL32" i="8"/>
  <c r="HL47" i="8"/>
  <c r="CN99" i="8"/>
  <c r="CN39" i="8"/>
  <c r="CN64" i="8"/>
  <c r="CN70" i="8"/>
  <c r="CN68" i="8"/>
  <c r="DT76" i="8"/>
  <c r="DT37" i="8"/>
  <c r="DD14" i="8"/>
  <c r="DD12" i="8"/>
  <c r="DD41" i="8"/>
  <c r="FP109" i="8"/>
  <c r="FP107" i="8"/>
  <c r="FP63" i="8"/>
  <c r="FP62" i="8"/>
  <c r="FP37" i="8"/>
  <c r="FP35" i="8"/>
  <c r="FP106" i="8"/>
  <c r="AR83" i="8"/>
  <c r="AR91" i="8"/>
  <c r="AR17" i="8"/>
  <c r="AR82" i="8"/>
  <c r="AR80" i="8"/>
  <c r="GV64" i="8"/>
  <c r="GV35" i="8"/>
  <c r="GV74" i="8"/>
  <c r="GV36" i="8"/>
  <c r="BX86" i="8"/>
  <c r="BX57" i="8"/>
  <c r="BX95" i="8"/>
  <c r="BX108" i="8"/>
  <c r="BX97" i="8"/>
  <c r="BX45" i="8"/>
  <c r="BX76" i="8"/>
  <c r="BX72" i="8"/>
  <c r="BX8" i="8"/>
  <c r="BX20" i="8"/>
  <c r="EZ51" i="8"/>
  <c r="EZ9" i="8"/>
  <c r="EZ7" i="8"/>
  <c r="EZ41" i="8"/>
  <c r="EZ34" i="8"/>
  <c r="EZ21" i="8"/>
  <c r="EZ19" i="8"/>
  <c r="EZ6" i="8"/>
  <c r="EZ29" i="8"/>
  <c r="EZ27" i="8"/>
  <c r="HR27" i="8"/>
  <c r="HK27" i="8"/>
  <c r="HO26" i="8" s="1"/>
  <c r="HR55" i="8"/>
  <c r="HK55" i="8"/>
  <c r="HO54" i="8" s="1"/>
  <c r="GL28" i="8"/>
  <c r="GE28" i="8"/>
  <c r="GI27" i="8" s="1"/>
  <c r="GL78" i="8"/>
  <c r="GE78" i="8"/>
  <c r="GI77" i="8" s="1"/>
  <c r="GL102" i="8"/>
  <c r="GE102" i="8"/>
  <c r="GI101" i="8" s="1"/>
  <c r="GL57" i="8"/>
  <c r="GE57" i="8"/>
  <c r="GI56" i="8" s="1"/>
  <c r="GL85" i="8"/>
  <c r="GE85" i="8"/>
  <c r="GI84" i="8" s="1"/>
  <c r="FF65" i="8"/>
  <c r="EY65" i="8"/>
  <c r="FC64" i="8" s="1"/>
  <c r="EY36" i="8"/>
  <c r="FC35" i="8" s="1"/>
  <c r="FF13" i="8"/>
  <c r="EY13" i="8"/>
  <c r="FC12" i="8" s="1"/>
  <c r="DZ33" i="8"/>
  <c r="DS33" i="8"/>
  <c r="DW32" i="8" s="1"/>
  <c r="DZ67" i="8"/>
  <c r="DS67" i="8"/>
  <c r="DW66" i="8" s="1"/>
  <c r="DZ12" i="8"/>
  <c r="DS12" i="8"/>
  <c r="DW11" i="8" s="1"/>
  <c r="CT113" i="8"/>
  <c r="CM113" i="8"/>
  <c r="CQ112" i="8" s="1"/>
  <c r="CT14" i="8"/>
  <c r="CM14" i="8"/>
  <c r="CQ13" i="8" s="1"/>
  <c r="CT32" i="8"/>
  <c r="CM32" i="8"/>
  <c r="CQ31" i="8" s="1"/>
  <c r="CT84" i="8"/>
  <c r="CM84" i="8"/>
  <c r="CQ83" i="8" s="1"/>
  <c r="BN108" i="8"/>
  <c r="BG108" i="8"/>
  <c r="BK107" i="8" s="1"/>
  <c r="BG71" i="8"/>
  <c r="BK70" i="8" s="1"/>
  <c r="BG54" i="8"/>
  <c r="BK53" i="8" s="1"/>
  <c r="BN25" i="8"/>
  <c r="BG25" i="8"/>
  <c r="BK24" i="8" s="1"/>
  <c r="HB87" i="8"/>
  <c r="GU87" i="8"/>
  <c r="GY86" i="8" s="1"/>
  <c r="HB55" i="8"/>
  <c r="GU55" i="8"/>
  <c r="GY54" i="8" s="1"/>
  <c r="HB23" i="8"/>
  <c r="GU23" i="8"/>
  <c r="GY22" i="8" s="1"/>
  <c r="HB78" i="8"/>
  <c r="GU78" i="8"/>
  <c r="GY77" i="8" s="1"/>
  <c r="GU46" i="8"/>
  <c r="GY45" i="8" s="1"/>
  <c r="HB14" i="8"/>
  <c r="GU14" i="8"/>
  <c r="GY13" i="8" s="1"/>
  <c r="FV103" i="8"/>
  <c r="FO103" i="8"/>
  <c r="FS102" i="8" s="1"/>
  <c r="FV37" i="8"/>
  <c r="FO37" i="8"/>
  <c r="FS36" i="8" s="1"/>
  <c r="FV73" i="8"/>
  <c r="FO73" i="8"/>
  <c r="FS72" i="8" s="1"/>
  <c r="FO61" i="8"/>
  <c r="FS60" i="8" s="1"/>
  <c r="FV79" i="8"/>
  <c r="FO79" i="8"/>
  <c r="FS78" i="8" s="1"/>
  <c r="FV97" i="8"/>
  <c r="FO97" i="8"/>
  <c r="FS96" i="8" s="1"/>
  <c r="FV115" i="8"/>
  <c r="FO115" i="8"/>
  <c r="FS114" i="8" s="1"/>
  <c r="FV74" i="8"/>
  <c r="FO74" i="8"/>
  <c r="FS73" i="8" s="1"/>
  <c r="FV80" i="8"/>
  <c r="FO80" i="8"/>
  <c r="FS79" i="8" s="1"/>
  <c r="FV62" i="8"/>
  <c r="FO62" i="8"/>
  <c r="FS61" i="8" s="1"/>
  <c r="EP32" i="8"/>
  <c r="EI32" i="8"/>
  <c r="EM31" i="8" s="1"/>
  <c r="EP24" i="8"/>
  <c r="EI24" i="8"/>
  <c r="EM23" i="8" s="1"/>
  <c r="EP12" i="8"/>
  <c r="EI12" i="8"/>
  <c r="EM11" i="8" s="1"/>
  <c r="EP67" i="8"/>
  <c r="EI67" i="8"/>
  <c r="EM66" i="8" s="1"/>
  <c r="EP43" i="8"/>
  <c r="EI43" i="8"/>
  <c r="EM42" i="8" s="1"/>
  <c r="EP50" i="8"/>
  <c r="EI50" i="8"/>
  <c r="EM49" i="8" s="1"/>
  <c r="EI46" i="8"/>
  <c r="EM45" i="8" s="1"/>
  <c r="EP8" i="8"/>
  <c r="EI8" i="8"/>
  <c r="EM7" i="8" s="1"/>
  <c r="DJ75" i="8"/>
  <c r="DC75" i="8"/>
  <c r="DG74" i="8" s="1"/>
  <c r="DJ69" i="8"/>
  <c r="DC69" i="8"/>
  <c r="DG68" i="8" s="1"/>
  <c r="DJ47" i="8"/>
  <c r="DC47" i="8"/>
  <c r="DG46" i="8" s="1"/>
  <c r="DJ19" i="8"/>
  <c r="DC19" i="8"/>
  <c r="DG18" i="8" s="1"/>
  <c r="DJ65" i="8"/>
  <c r="DC65" i="8"/>
  <c r="DG64" i="8" s="1"/>
  <c r="DJ80" i="8"/>
  <c r="DC80" i="8"/>
  <c r="DG79" i="8" s="1"/>
  <c r="DJ64" i="8"/>
  <c r="DC64" i="8"/>
  <c r="DG63" i="8" s="1"/>
  <c r="DJ82" i="8"/>
  <c r="DC82" i="8"/>
  <c r="DG81" i="8" s="1"/>
  <c r="DJ18" i="8"/>
  <c r="DC18" i="8"/>
  <c r="DG17" i="8" s="1"/>
  <c r="DJ38" i="8"/>
  <c r="DC38" i="8"/>
  <c r="DG37" i="8" s="1"/>
  <c r="BW71" i="8"/>
  <c r="CA70" i="8" s="1"/>
  <c r="CD75" i="8"/>
  <c r="BW75" i="8"/>
  <c r="CA74" i="8" s="1"/>
  <c r="CD95" i="8"/>
  <c r="BW95" i="8"/>
  <c r="CA94" i="8" s="1"/>
  <c r="CD115" i="8"/>
  <c r="BW115" i="8"/>
  <c r="CA114" i="8" s="1"/>
  <c r="CD50" i="8"/>
  <c r="BW50" i="8"/>
  <c r="CA49" i="8" s="1"/>
  <c r="CD82" i="8"/>
  <c r="BW82" i="8"/>
  <c r="CA81" i="8" s="1"/>
  <c r="CD60" i="8"/>
  <c r="BW60" i="8"/>
  <c r="CA59" i="8" s="1"/>
  <c r="CD65" i="8"/>
  <c r="BW65" i="8"/>
  <c r="CA64" i="8" s="1"/>
  <c r="BW106" i="8"/>
  <c r="CA105" i="8" s="1"/>
  <c r="CD64" i="8"/>
  <c r="BW64" i="8"/>
  <c r="CA63" i="8" s="1"/>
  <c r="CD9" i="8"/>
  <c r="BW9" i="8"/>
  <c r="CA8" i="8" s="1"/>
  <c r="CD78" i="8"/>
  <c r="BW78" i="8"/>
  <c r="CA77" i="8" s="1"/>
  <c r="CD33" i="8"/>
  <c r="BW33" i="8"/>
  <c r="CA32" i="8" s="1"/>
  <c r="CD32" i="8"/>
  <c r="BW32" i="8"/>
  <c r="CA31" i="8" s="1"/>
  <c r="AX39" i="8"/>
  <c r="AQ39" i="8"/>
  <c r="AU38" i="8" s="1"/>
  <c r="AX79" i="8"/>
  <c r="AQ79" i="8"/>
  <c r="AU78" i="8" s="1"/>
  <c r="AX97" i="8"/>
  <c r="AQ97" i="8"/>
  <c r="AU96" i="8" s="1"/>
  <c r="AX85" i="8"/>
  <c r="AQ85" i="8"/>
  <c r="AU84" i="8" s="1"/>
  <c r="AX70" i="8"/>
  <c r="AQ70" i="8"/>
  <c r="AU69" i="8" s="1"/>
  <c r="AX22" i="8"/>
  <c r="AQ22" i="8"/>
  <c r="AU21" i="8" s="1"/>
  <c r="AX42" i="8"/>
  <c r="AQ42" i="8"/>
  <c r="AU41" i="8" s="1"/>
  <c r="AX94" i="8"/>
  <c r="AQ94" i="8"/>
  <c r="AU93" i="8" s="1"/>
  <c r="AX52" i="8"/>
  <c r="AQ52" i="8"/>
  <c r="AU51" i="8" s="1"/>
  <c r="AX9" i="8"/>
  <c r="AQ9" i="8"/>
  <c r="AU8" i="8" s="1"/>
  <c r="AX72" i="8"/>
  <c r="AQ72" i="8"/>
  <c r="AU71" i="8" s="1"/>
  <c r="AX29" i="8"/>
  <c r="AQ29" i="8"/>
  <c r="AU28" i="8" s="1"/>
  <c r="GF93" i="8"/>
  <c r="GF91" i="8"/>
  <c r="GF14" i="8"/>
  <c r="GF73" i="8"/>
  <c r="GF72" i="8"/>
  <c r="GF10" i="8"/>
  <c r="GF8" i="8"/>
  <c r="GF44" i="8"/>
  <c r="GF39" i="8"/>
  <c r="GF79" i="8"/>
  <c r="GF15" i="8"/>
  <c r="GF42" i="8"/>
  <c r="BH77" i="8"/>
  <c r="BH85" i="8"/>
  <c r="BH37" i="8"/>
  <c r="BH15" i="8"/>
  <c r="BH76" i="8"/>
  <c r="BH44" i="8"/>
  <c r="BH12" i="8"/>
  <c r="BH86" i="8"/>
  <c r="BH54" i="8"/>
  <c r="BH22" i="8"/>
  <c r="EJ52" i="8"/>
  <c r="EJ36" i="8"/>
  <c r="EJ67" i="8"/>
  <c r="EJ7" i="8"/>
  <c r="EJ59" i="8"/>
  <c r="EJ22" i="8"/>
  <c r="EJ33" i="8"/>
  <c r="EJ28" i="8"/>
  <c r="HL13" i="8"/>
  <c r="HL65" i="8"/>
  <c r="HL49" i="8"/>
  <c r="HL62" i="8"/>
  <c r="HL60" i="8"/>
  <c r="HL30" i="8"/>
  <c r="HL28" i="8"/>
  <c r="HL75" i="8"/>
  <c r="HL43" i="8"/>
  <c r="HL11" i="8"/>
  <c r="CN8" i="8"/>
  <c r="CN31" i="8"/>
  <c r="CN6" i="8"/>
  <c r="CN86" i="8"/>
  <c r="CN84" i="8"/>
  <c r="CN22" i="8"/>
  <c r="CN20" i="8"/>
  <c r="CN69" i="8"/>
  <c r="CN55" i="8"/>
  <c r="CN59" i="8"/>
  <c r="DT82" i="8"/>
  <c r="DT18" i="8"/>
  <c r="DT74" i="8"/>
  <c r="DT28" i="8"/>
  <c r="DT49" i="8"/>
  <c r="DT47" i="8"/>
  <c r="DT32" i="8"/>
  <c r="DT62" i="8"/>
  <c r="DT72" i="8"/>
  <c r="DT15" i="8"/>
  <c r="DD62" i="8"/>
  <c r="DD71" i="8"/>
  <c r="DD43" i="8"/>
  <c r="DD66" i="8"/>
  <c r="DD29" i="8"/>
  <c r="DD79" i="8"/>
  <c r="DD15" i="8"/>
  <c r="DD32" i="8"/>
  <c r="DD45" i="8"/>
  <c r="DD58" i="8"/>
  <c r="FP29" i="8"/>
  <c r="FP27" i="8"/>
  <c r="FP52" i="8"/>
  <c r="FP44" i="8"/>
  <c r="FP39" i="8"/>
  <c r="FP49" i="8"/>
  <c r="FP55" i="8"/>
  <c r="FP9" i="8"/>
  <c r="FP7" i="8"/>
  <c r="FP14" i="8"/>
  <c r="FP56" i="8"/>
  <c r="FP97" i="8"/>
  <c r="FP33" i="8"/>
  <c r="FP6" i="8"/>
  <c r="AR38" i="8"/>
  <c r="AR18" i="8"/>
  <c r="AR94" i="8"/>
  <c r="AR70" i="8"/>
  <c r="AR75" i="8"/>
  <c r="AR87" i="8"/>
  <c r="AR74" i="8"/>
  <c r="AR37" i="8"/>
  <c r="AR55" i="8"/>
  <c r="AR72" i="8"/>
  <c r="AR8" i="8"/>
  <c r="AR71" i="8"/>
  <c r="AR7" i="8"/>
  <c r="GV87" i="8"/>
  <c r="GV26" i="8"/>
  <c r="GV16" i="8"/>
  <c r="GV23" i="8"/>
  <c r="GV29" i="8"/>
  <c r="GV47" i="8"/>
  <c r="GV69" i="8"/>
  <c r="GV27" i="8"/>
  <c r="GV49" i="8"/>
  <c r="BX42" i="8"/>
  <c r="BX56" i="8"/>
  <c r="BX82" i="8"/>
  <c r="BX99" i="8"/>
  <c r="BX27" i="8"/>
  <c r="BX73" i="8"/>
  <c r="BX88" i="8"/>
  <c r="BX106" i="8"/>
  <c r="BX37" i="8"/>
  <c r="BX70" i="8"/>
  <c r="BX63" i="8"/>
  <c r="BX75" i="8"/>
  <c r="BX11" i="8"/>
  <c r="EZ66" i="8"/>
  <c r="EZ36" i="8"/>
  <c r="EZ58" i="8"/>
  <c r="EZ28" i="8"/>
  <c r="EZ26" i="8"/>
  <c r="EZ12" i="8"/>
  <c r="EZ64" i="8"/>
  <c r="HB102" i="8"/>
  <c r="GU102" i="8"/>
  <c r="GY101" i="8" s="1"/>
  <c r="HB100" i="8"/>
  <c r="GU100" i="8"/>
  <c r="GY99" i="8" s="1"/>
  <c r="HR59" i="8"/>
  <c r="HK59" i="8"/>
  <c r="HO58" i="8" s="1"/>
  <c r="HR77" i="8"/>
  <c r="HK77" i="8"/>
  <c r="HO76" i="8" s="1"/>
  <c r="HR79" i="8"/>
  <c r="HK79" i="8"/>
  <c r="HO78" i="8" s="1"/>
  <c r="HR17" i="8"/>
  <c r="HK17" i="8"/>
  <c r="HO16" i="8" s="1"/>
  <c r="HK71" i="8"/>
  <c r="HO70" i="8" s="1"/>
  <c r="HR60" i="8"/>
  <c r="HK60" i="8"/>
  <c r="HO59" i="8" s="1"/>
  <c r="HR58" i="8"/>
  <c r="HK58" i="8"/>
  <c r="HO57" i="8" s="1"/>
  <c r="HR48" i="8"/>
  <c r="HK48" i="8"/>
  <c r="HO47" i="8" s="1"/>
  <c r="HR70" i="8"/>
  <c r="HK70" i="8"/>
  <c r="HO69" i="8" s="1"/>
  <c r="HR7" i="8"/>
  <c r="HK7" i="8"/>
  <c r="HO6" i="8" s="1"/>
  <c r="GL60" i="8"/>
  <c r="GE60" i="8"/>
  <c r="GI59" i="8" s="1"/>
  <c r="GL42" i="8"/>
  <c r="GE42" i="8"/>
  <c r="GI41" i="8" s="1"/>
  <c r="GE16" i="8"/>
  <c r="GI15" i="8" s="1"/>
  <c r="GL50" i="8"/>
  <c r="GE50" i="8"/>
  <c r="GI49" i="8" s="1"/>
  <c r="GL84" i="8"/>
  <c r="GE84" i="8"/>
  <c r="GI83" i="8" s="1"/>
  <c r="GL27" i="8"/>
  <c r="GE27" i="8"/>
  <c r="GI26" i="8" s="1"/>
  <c r="GE11" i="8"/>
  <c r="GI10" i="8" s="1"/>
  <c r="GE41" i="8"/>
  <c r="GI40" i="8" s="1"/>
  <c r="GL17" i="8"/>
  <c r="GE17" i="8"/>
  <c r="GI16" i="8" s="1"/>
  <c r="GL39" i="8"/>
  <c r="GE39" i="8"/>
  <c r="GI38" i="8" s="1"/>
  <c r="GL77" i="8"/>
  <c r="GE77" i="8"/>
  <c r="GI76" i="8" s="1"/>
  <c r="GL13" i="8"/>
  <c r="GE13" i="8"/>
  <c r="GI12" i="8" s="1"/>
  <c r="FF38" i="8"/>
  <c r="EY38" i="8"/>
  <c r="FC37" i="8" s="1"/>
  <c r="FF62" i="8"/>
  <c r="EY62" i="8"/>
  <c r="FC61" i="8" s="1"/>
  <c r="FF44" i="8"/>
  <c r="EY44" i="8"/>
  <c r="FC43" i="8" s="1"/>
  <c r="FF32" i="8"/>
  <c r="EY32" i="8"/>
  <c r="FC31" i="8" s="1"/>
  <c r="EY16" i="8"/>
  <c r="FC15" i="8" s="1"/>
  <c r="EY31" i="8"/>
  <c r="FC30" i="8" s="1"/>
  <c r="EY51" i="8"/>
  <c r="FC50" i="8" s="1"/>
  <c r="FF8" i="8"/>
  <c r="EY8" i="8"/>
  <c r="FC7" i="8" s="1"/>
  <c r="DZ30" i="8"/>
  <c r="DS30" i="8"/>
  <c r="DW29" i="8" s="1"/>
  <c r="DZ57" i="8"/>
  <c r="DS57" i="8"/>
  <c r="DW56" i="8" s="1"/>
  <c r="DZ77" i="8"/>
  <c r="DS77" i="8"/>
  <c r="DW76" i="8" s="1"/>
  <c r="DZ49" i="8"/>
  <c r="DS49" i="8"/>
  <c r="DW48" i="8" s="1"/>
  <c r="DS6" i="8"/>
  <c r="DZ15" i="8"/>
  <c r="DS15" i="8"/>
  <c r="DW14" i="8" s="1"/>
  <c r="DZ55" i="8"/>
  <c r="DS55" i="8"/>
  <c r="DW54" i="8" s="1"/>
  <c r="DZ48" i="8"/>
  <c r="DS48" i="8"/>
  <c r="DW47" i="8" s="1"/>
  <c r="DZ68" i="8"/>
  <c r="DS68" i="8"/>
  <c r="DW67" i="8" s="1"/>
  <c r="DZ9" i="8"/>
  <c r="DS9" i="8"/>
  <c r="DW8" i="8" s="1"/>
  <c r="CT23" i="8"/>
  <c r="CM23" i="8"/>
  <c r="CQ22" i="8" s="1"/>
  <c r="CT87" i="8"/>
  <c r="CM87" i="8"/>
  <c r="CQ86" i="8" s="1"/>
  <c r="CT15" i="8"/>
  <c r="CM15" i="8"/>
  <c r="CQ14" i="8" s="1"/>
  <c r="CT69" i="8"/>
  <c r="CM69" i="8"/>
  <c r="CQ68" i="8" s="1"/>
  <c r="CT103" i="8"/>
  <c r="CM103" i="8"/>
  <c r="CQ102" i="8" s="1"/>
  <c r="CT98" i="8"/>
  <c r="CM98" i="8"/>
  <c r="CQ97" i="8" s="1"/>
  <c r="CT78" i="8"/>
  <c r="CM78" i="8"/>
  <c r="CQ77" i="8" s="1"/>
  <c r="CM106" i="8"/>
  <c r="CQ105" i="8" s="1"/>
  <c r="CM86" i="8"/>
  <c r="CQ85" i="8" s="1"/>
  <c r="CT88" i="8"/>
  <c r="CM88" i="8"/>
  <c r="CQ87" i="8" s="1"/>
  <c r="CT24" i="8"/>
  <c r="CM24" i="8"/>
  <c r="CQ23" i="8" s="1"/>
  <c r="CM76" i="8"/>
  <c r="CQ75" i="8" s="1"/>
  <c r="CT12" i="8"/>
  <c r="CM12" i="8"/>
  <c r="CQ11" i="8" s="1"/>
  <c r="BG92" i="8"/>
  <c r="BK91" i="8" s="1"/>
  <c r="BG11" i="8"/>
  <c r="BK10" i="8" s="1"/>
  <c r="BG36" i="8"/>
  <c r="BK35" i="8" s="1"/>
  <c r="BG61" i="8"/>
  <c r="BK60" i="8" s="1"/>
  <c r="BG79" i="8"/>
  <c r="BK78" i="8" s="1"/>
  <c r="BG104" i="8"/>
  <c r="BK103" i="8" s="1"/>
  <c r="BG53" i="8"/>
  <c r="BK52" i="8" s="1"/>
  <c r="BG87" i="8"/>
  <c r="BK86" i="8" s="1"/>
  <c r="BN9" i="8"/>
  <c r="BG9" i="8"/>
  <c r="BK8" i="8" s="1"/>
  <c r="BN10" i="8"/>
  <c r="BG10" i="8"/>
  <c r="BK9" i="8" s="1"/>
  <c r="BG102" i="8"/>
  <c r="BK101" i="8" s="1"/>
  <c r="BG34" i="8"/>
  <c r="BK33" i="8" s="1"/>
  <c r="BN7" i="8"/>
  <c r="BG7" i="8"/>
  <c r="BK6" i="8" s="1"/>
  <c r="HB53" i="8"/>
  <c r="GU53" i="8"/>
  <c r="GY52" i="8" s="1"/>
  <c r="HB45" i="8"/>
  <c r="GU45" i="8"/>
  <c r="GY44" i="8" s="1"/>
  <c r="HB25" i="8"/>
  <c r="GU25" i="8"/>
  <c r="GY24" i="8" s="1"/>
  <c r="GU36" i="8"/>
  <c r="GY35" i="8" s="1"/>
  <c r="GU56" i="8"/>
  <c r="GY55" i="8" s="1"/>
  <c r="HB83" i="8"/>
  <c r="GU83" i="8"/>
  <c r="GY82" i="8" s="1"/>
  <c r="GU51" i="8"/>
  <c r="GY50" i="8" s="1"/>
  <c r="HB19" i="8"/>
  <c r="GU19" i="8"/>
  <c r="GY18" i="8" s="1"/>
  <c r="HB74" i="8"/>
  <c r="GU74" i="8"/>
  <c r="GY73" i="8" s="1"/>
  <c r="HB42" i="8"/>
  <c r="GU42" i="8"/>
  <c r="GY41" i="8" s="1"/>
  <c r="HB10" i="8"/>
  <c r="GU10" i="8"/>
  <c r="GY9" i="8" s="1"/>
  <c r="FV25" i="8"/>
  <c r="FO25" i="8"/>
  <c r="FS24" i="8" s="1"/>
  <c r="FV69" i="8"/>
  <c r="FO69" i="8"/>
  <c r="FS68" i="8" s="1"/>
  <c r="FV105" i="8"/>
  <c r="FO105" i="8"/>
  <c r="FS104" i="8" s="1"/>
  <c r="FV77" i="8"/>
  <c r="FO77" i="8"/>
  <c r="FS76" i="8" s="1"/>
  <c r="FV95" i="8"/>
  <c r="FO95" i="8"/>
  <c r="FS94" i="8" s="1"/>
  <c r="FV113" i="8"/>
  <c r="FO113" i="8"/>
  <c r="FS112" i="8" s="1"/>
  <c r="FV60" i="8"/>
  <c r="FO60" i="8"/>
  <c r="FS59" i="8" s="1"/>
  <c r="FV44" i="8"/>
  <c r="FO44" i="8"/>
  <c r="FS43" i="8" s="1"/>
  <c r="FV58" i="8"/>
  <c r="FO58" i="8"/>
  <c r="FS57" i="8" s="1"/>
  <c r="FV50" i="8"/>
  <c r="FO50" i="8"/>
  <c r="FS49" i="8" s="1"/>
  <c r="FV72" i="8"/>
  <c r="FO72" i="8"/>
  <c r="FS71" i="8" s="1"/>
  <c r="FV8" i="8"/>
  <c r="FO8" i="8"/>
  <c r="FS7" i="8" s="1"/>
  <c r="FV54" i="8"/>
  <c r="FO54" i="8"/>
  <c r="FS53" i="8" s="1"/>
  <c r="EP48" i="8"/>
  <c r="EI48" i="8"/>
  <c r="EM47" i="8" s="1"/>
  <c r="EP64" i="8"/>
  <c r="EI64" i="8"/>
  <c r="EM63" i="8" s="1"/>
  <c r="EP40" i="8"/>
  <c r="EI40" i="8"/>
  <c r="EM39" i="8" s="1"/>
  <c r="EP28" i="8"/>
  <c r="EI28" i="8"/>
  <c r="EM27" i="8" s="1"/>
  <c r="EI51" i="8"/>
  <c r="EM50" i="8" s="1"/>
  <c r="EP27" i="8"/>
  <c r="EI27" i="8"/>
  <c r="EM26" i="8" s="1"/>
  <c r="EP42" i="8"/>
  <c r="EI42" i="8"/>
  <c r="EM41" i="8" s="1"/>
  <c r="EP38" i="8"/>
  <c r="EI38" i="8"/>
  <c r="EM37" i="8" s="1"/>
  <c r="DJ39" i="8"/>
  <c r="DC39" i="8"/>
  <c r="DG38" i="8" s="1"/>
  <c r="DJ25" i="8"/>
  <c r="DC25" i="8"/>
  <c r="DG24" i="8" s="1"/>
  <c r="DJ27" i="8"/>
  <c r="DC27" i="8"/>
  <c r="DG26" i="8" s="1"/>
  <c r="DJ63" i="8"/>
  <c r="DC63" i="8"/>
  <c r="DG62" i="8" s="1"/>
  <c r="DJ35" i="8"/>
  <c r="DC35" i="8"/>
  <c r="DG34" i="8" s="1"/>
  <c r="DC81" i="8"/>
  <c r="DG80" i="8" s="1"/>
  <c r="DJ48" i="8"/>
  <c r="DC48" i="8"/>
  <c r="DG47" i="8" s="1"/>
  <c r="DJ32" i="8"/>
  <c r="DC32" i="8"/>
  <c r="DG31" i="8" s="1"/>
  <c r="DJ74" i="8"/>
  <c r="DC74" i="8"/>
  <c r="DG73" i="8" s="1"/>
  <c r="DJ10" i="8"/>
  <c r="DC10" i="8"/>
  <c r="DG9" i="8" s="1"/>
  <c r="DJ30" i="8"/>
  <c r="DC30" i="8"/>
  <c r="DG29" i="8" s="1"/>
  <c r="CD87" i="8"/>
  <c r="BW87" i="8"/>
  <c r="CA86" i="8" s="1"/>
  <c r="BW111" i="8"/>
  <c r="CA110" i="8" s="1"/>
  <c r="CD98" i="8"/>
  <c r="BW98" i="8"/>
  <c r="CA97" i="8" s="1"/>
  <c r="CD24" i="8"/>
  <c r="BW24" i="8"/>
  <c r="CA23" i="8" s="1"/>
  <c r="BW61" i="8"/>
  <c r="CA60" i="8" s="1"/>
  <c r="CD49" i="8"/>
  <c r="BW49" i="8"/>
  <c r="CA48" i="8" s="1"/>
  <c r="CD54" i="8"/>
  <c r="BW54" i="8"/>
  <c r="CA53" i="8" s="1"/>
  <c r="BW101" i="8"/>
  <c r="CA100" i="8" s="1"/>
  <c r="CD58" i="8"/>
  <c r="BW58" i="8"/>
  <c r="CA57" i="8" s="1"/>
  <c r="BW116" i="8"/>
  <c r="CA115" i="8" s="1"/>
  <c r="CD73" i="8"/>
  <c r="BW73" i="8"/>
  <c r="CA72" i="8" s="1"/>
  <c r="CD25" i="8"/>
  <c r="BW25" i="8"/>
  <c r="CA24" i="8" s="1"/>
  <c r="BW26" i="8"/>
  <c r="CA25" i="8" s="1"/>
  <c r="AX103" i="8"/>
  <c r="AQ103" i="8"/>
  <c r="AU102" i="8" s="1"/>
  <c r="AX95" i="8"/>
  <c r="AQ95" i="8"/>
  <c r="AU94" i="8" s="1"/>
  <c r="AX27" i="8"/>
  <c r="AQ27" i="8"/>
  <c r="AU26" i="8" s="1"/>
  <c r="AQ86" i="8"/>
  <c r="AU85" i="8" s="1"/>
  <c r="AX74" i="8"/>
  <c r="AQ74" i="8"/>
  <c r="AU73" i="8" s="1"/>
  <c r="AX49" i="8"/>
  <c r="AQ49" i="8"/>
  <c r="AU48" i="8" s="1"/>
  <c r="AX69" i="8"/>
  <c r="AQ69" i="8"/>
  <c r="AU68" i="8" s="1"/>
  <c r="AX37" i="8"/>
  <c r="AQ37" i="8"/>
  <c r="AU36" i="8" s="1"/>
  <c r="AX89" i="8"/>
  <c r="AQ89" i="8"/>
  <c r="AU88" i="8" s="1"/>
  <c r="AQ46" i="8"/>
  <c r="AU45" i="8" s="1"/>
  <c r="AX109" i="8"/>
  <c r="AQ109" i="8"/>
  <c r="AU108" i="8" s="1"/>
  <c r="AQ66" i="8"/>
  <c r="AU65" i="8" s="1"/>
  <c r="AX24" i="8"/>
  <c r="AQ24" i="8"/>
  <c r="AU23" i="8" s="1"/>
  <c r="GF9" i="8"/>
  <c r="GF29" i="8"/>
  <c r="GF27" i="8"/>
  <c r="GF66" i="8"/>
  <c r="GF64" i="8"/>
  <c r="GF98" i="8"/>
  <c r="GF63" i="8"/>
  <c r="GF99" i="8"/>
  <c r="GF37" i="8"/>
  <c r="GF35" i="8"/>
  <c r="GF30" i="8"/>
  <c r="GF70" i="8"/>
  <c r="GF6" i="8"/>
  <c r="BH51" i="8"/>
  <c r="BH35" i="8"/>
  <c r="BH75" i="8"/>
  <c r="BH65" i="8"/>
  <c r="BH63" i="8"/>
  <c r="BH41" i="8"/>
  <c r="BH39" i="8"/>
  <c r="BH27" i="8"/>
  <c r="BH104" i="8"/>
  <c r="BH72" i="8"/>
  <c r="BH40" i="8"/>
  <c r="BH10" i="8"/>
  <c r="BH8" i="8"/>
  <c r="BH82" i="8"/>
  <c r="BH50" i="8"/>
  <c r="EJ12" i="8"/>
  <c r="EJ45" i="8"/>
  <c r="EJ43" i="8"/>
  <c r="EJ54" i="8"/>
  <c r="EJ16" i="8"/>
  <c r="EJ24" i="8"/>
  <c r="EJ21" i="8"/>
  <c r="EJ19" i="8"/>
  <c r="HL33" i="8"/>
  <c r="HL58" i="8"/>
  <c r="HL56" i="8"/>
  <c r="HL26" i="8"/>
  <c r="HL24" i="8"/>
  <c r="HL71" i="8"/>
  <c r="HL39" i="8"/>
  <c r="HL9" i="8"/>
  <c r="HL7" i="8"/>
  <c r="HL22" i="8"/>
  <c r="CN33" i="8"/>
  <c r="CN47" i="8"/>
  <c r="CN113" i="8"/>
  <c r="CN85" i="8"/>
  <c r="CN89" i="8"/>
  <c r="CN25" i="8"/>
  <c r="CN75" i="8"/>
  <c r="CN11" i="8"/>
  <c r="CN62" i="8"/>
  <c r="CN60" i="8"/>
  <c r="CN50" i="8"/>
  <c r="DT73" i="8"/>
  <c r="DT71" i="8"/>
  <c r="DT65" i="8"/>
  <c r="DT63" i="8"/>
  <c r="DT17" i="8"/>
  <c r="DT26" i="8"/>
  <c r="DT21" i="8"/>
  <c r="DT36" i="8"/>
  <c r="DT51" i="8"/>
  <c r="DT61" i="8"/>
  <c r="DT10" i="8"/>
  <c r="DD35" i="8"/>
  <c r="DD44" i="8"/>
  <c r="DD57" i="8"/>
  <c r="DD22" i="8"/>
  <c r="DD20" i="8"/>
  <c r="DD74" i="8"/>
  <c r="DD23" i="8"/>
  <c r="DD36" i="8"/>
  <c r="DD49" i="8"/>
  <c r="FP100" i="8"/>
  <c r="FP20" i="8"/>
  <c r="FP93" i="8"/>
  <c r="FP91" i="8"/>
  <c r="FP101" i="8"/>
  <c r="FP99" i="8"/>
  <c r="FP36" i="8"/>
  <c r="FP78" i="8"/>
  <c r="FP108" i="8"/>
  <c r="FP95" i="8"/>
  <c r="FP111" i="8"/>
  <c r="FP47" i="8"/>
  <c r="FP92" i="8"/>
  <c r="FP28" i="8"/>
  <c r="AR29" i="8"/>
  <c r="AR106" i="8"/>
  <c r="AR104" i="8"/>
  <c r="AR88" i="8"/>
  <c r="AR89" i="8"/>
  <c r="AR61" i="8"/>
  <c r="AR68" i="8"/>
  <c r="AR66" i="8"/>
  <c r="AR28" i="8"/>
  <c r="AR46" i="8"/>
  <c r="AR63" i="8"/>
  <c r="AR53" i="8"/>
  <c r="AR62" i="8"/>
  <c r="GV71" i="8"/>
  <c r="GV39" i="8"/>
  <c r="GV85" i="8"/>
  <c r="GV84" i="8"/>
  <c r="GV20" i="8"/>
  <c r="GV38" i="8"/>
  <c r="GV60" i="8"/>
  <c r="GV82" i="8"/>
  <c r="GV18" i="8"/>
  <c r="GV40" i="8"/>
  <c r="BX60" i="8"/>
  <c r="BX114" i="8"/>
  <c r="BX36" i="8"/>
  <c r="BX50" i="8"/>
  <c r="BX90" i="8"/>
  <c r="BX19" i="8"/>
  <c r="BX67" i="8"/>
  <c r="BX78" i="8"/>
  <c r="BX101" i="8"/>
  <c r="BX23" i="8"/>
  <c r="BX64" i="8"/>
  <c r="BX54" i="8"/>
  <c r="BX66" i="8"/>
  <c r="BX47" i="8"/>
  <c r="EZ24" i="8"/>
  <c r="EZ23" i="8"/>
  <c r="EZ30" i="8"/>
  <c r="EZ13" i="8"/>
  <c r="EZ61" i="8"/>
  <c r="EZ46" i="8"/>
  <c r="EZ59" i="8"/>
  <c r="EZ16" i="8"/>
  <c r="CD53" i="8"/>
  <c r="BW53" i="8"/>
  <c r="CA52" i="8" s="1"/>
  <c r="CD110" i="8"/>
  <c r="BW110" i="8"/>
  <c r="CA109" i="8" s="1"/>
  <c r="CD68" i="8"/>
  <c r="BW68" i="8"/>
  <c r="CA67" i="8" s="1"/>
  <c r="CD17" i="8"/>
  <c r="BW17" i="8"/>
  <c r="CA16" i="8" s="1"/>
  <c r="AX15" i="8"/>
  <c r="AQ15" i="8"/>
  <c r="AU14" i="8" s="1"/>
  <c r="AX19" i="8"/>
  <c r="AQ19" i="8"/>
  <c r="AU18" i="8" s="1"/>
  <c r="AX43" i="8"/>
  <c r="AQ43" i="8"/>
  <c r="AU42" i="8" s="1"/>
  <c r="AQ76" i="8"/>
  <c r="AU75" i="8" s="1"/>
  <c r="AX54" i="8"/>
  <c r="AQ54" i="8"/>
  <c r="AU53" i="8" s="1"/>
  <c r="AX28" i="8"/>
  <c r="AQ28" i="8"/>
  <c r="AU27" i="8" s="1"/>
  <c r="AX58" i="8"/>
  <c r="AQ58" i="8"/>
  <c r="AU57" i="8" s="1"/>
  <c r="AQ26" i="8"/>
  <c r="AU25" i="8" s="1"/>
  <c r="AX84" i="8"/>
  <c r="AQ84" i="8"/>
  <c r="AU83" i="8" s="1"/>
  <c r="AQ41" i="8"/>
  <c r="AU40" i="8" s="1"/>
  <c r="AX104" i="8"/>
  <c r="AQ104" i="8"/>
  <c r="AU103" i="8" s="1"/>
  <c r="AQ61" i="8"/>
  <c r="AU60" i="8" s="1"/>
  <c r="AX18" i="8"/>
  <c r="AQ18" i="8"/>
  <c r="AU17" i="8" s="1"/>
  <c r="GF94" i="8"/>
  <c r="GF68" i="8"/>
  <c r="GF84" i="8"/>
  <c r="GF52" i="8"/>
  <c r="GF36" i="8"/>
  <c r="GF54" i="8"/>
  <c r="GF26" i="8"/>
  <c r="GF25" i="8"/>
  <c r="GF65" i="8"/>
  <c r="GF92" i="8"/>
  <c r="GF28" i="8"/>
  <c r="BH23" i="8"/>
  <c r="BH61" i="8"/>
  <c r="BH53" i="8"/>
  <c r="BH17" i="8"/>
  <c r="BH100" i="8"/>
  <c r="BH68" i="8"/>
  <c r="BH36" i="8"/>
  <c r="BH78" i="8"/>
  <c r="BH46" i="8"/>
  <c r="BH14" i="8"/>
  <c r="EJ57" i="8"/>
  <c r="EJ18" i="8"/>
  <c r="EJ48" i="8"/>
  <c r="EJ37" i="8"/>
  <c r="EJ35" i="8"/>
  <c r="EJ9" i="8"/>
  <c r="EJ15" i="8"/>
  <c r="EJ10" i="8"/>
  <c r="HL73" i="8"/>
  <c r="HL85" i="8"/>
  <c r="HL84" i="8"/>
  <c r="HL54" i="8"/>
  <c r="HL52" i="8"/>
  <c r="HL20" i="8"/>
  <c r="HL67" i="8"/>
  <c r="HL35" i="8"/>
  <c r="HL18" i="8"/>
  <c r="CN21" i="8"/>
  <c r="CN81" i="8"/>
  <c r="CN35" i="8"/>
  <c r="CN106" i="8"/>
  <c r="CN104" i="8"/>
  <c r="CN78" i="8"/>
  <c r="CN76" i="8"/>
  <c r="CN80" i="8"/>
  <c r="CN16" i="8"/>
  <c r="CN66" i="8"/>
  <c r="CN115" i="8"/>
  <c r="CN51" i="8"/>
  <c r="CN105" i="8"/>
  <c r="CN41" i="8"/>
  <c r="CN45" i="8"/>
  <c r="DT44" i="8"/>
  <c r="DT42" i="8"/>
  <c r="DT70" i="8"/>
  <c r="DT80" i="8"/>
  <c r="DT16" i="8"/>
  <c r="DT46" i="8"/>
  <c r="DT56" i="8"/>
  <c r="DT9" i="8"/>
  <c r="DD34" i="8"/>
  <c r="DD21" i="8"/>
  <c r="DD78" i="8"/>
  <c r="DD48" i="8"/>
  <c r="DD11" i="8"/>
  <c r="DD65" i="8"/>
  <c r="DD82" i="8"/>
  <c r="DD27" i="8"/>
  <c r="DD40" i="8"/>
  <c r="FP113" i="8"/>
  <c r="FP69" i="8"/>
  <c r="FP67" i="8"/>
  <c r="FP77" i="8"/>
  <c r="FP75" i="8"/>
  <c r="FP31" i="8"/>
  <c r="FP72" i="8"/>
  <c r="FP90" i="8"/>
  <c r="FP102" i="8"/>
  <c r="FP38" i="8"/>
  <c r="FP85" i="8"/>
  <c r="FP83" i="8"/>
  <c r="FP19" i="8"/>
  <c r="AR85" i="8"/>
  <c r="AR79" i="8"/>
  <c r="AR43" i="8"/>
  <c r="AR52" i="8"/>
  <c r="AR27" i="8"/>
  <c r="AR59" i="8"/>
  <c r="AR67" i="8"/>
  <c r="AR45" i="8"/>
  <c r="AR21" i="8"/>
  <c r="AR19" i="8"/>
  <c r="AR41" i="8"/>
  <c r="AR54" i="8"/>
  <c r="AR44" i="8"/>
  <c r="AR57" i="8"/>
  <c r="GV46" i="8"/>
  <c r="GV14" i="8"/>
  <c r="GV78" i="8"/>
  <c r="GV73" i="8"/>
  <c r="GV75" i="8"/>
  <c r="GV13" i="8"/>
  <c r="GV11" i="8"/>
  <c r="GV33" i="8"/>
  <c r="GV51" i="8"/>
  <c r="GV77" i="8"/>
  <c r="GV31" i="8"/>
  <c r="BX21" i="8"/>
  <c r="BX35" i="8"/>
  <c r="BX18" i="8"/>
  <c r="BX28" i="8"/>
  <c r="BX85" i="8"/>
  <c r="BX14" i="8"/>
  <c r="BX12" i="8"/>
  <c r="BX55" i="8"/>
  <c r="BX65" i="8"/>
  <c r="BX92" i="8"/>
  <c r="BX16" i="8"/>
  <c r="BX58" i="8"/>
  <c r="BX49" i="8"/>
  <c r="BX61" i="8"/>
  <c r="BX38" i="8"/>
  <c r="EZ60" i="8"/>
  <c r="EZ10" i="8"/>
  <c r="EZ8" i="8"/>
  <c r="EZ57" i="8"/>
  <c r="EZ50" i="8"/>
  <c r="EZ55" i="8"/>
  <c r="EZ18" i="8"/>
  <c r="EZ53" i="8"/>
  <c r="EZ11" i="8"/>
  <c r="GV93" i="8"/>
  <c r="HB92" i="8"/>
  <c r="GU92" i="8"/>
  <c r="GY91" i="8" s="1"/>
  <c r="GU101" i="8"/>
  <c r="GY100" i="8" s="1"/>
  <c r="HK41" i="8"/>
  <c r="HO40" i="8" s="1"/>
  <c r="HR43" i="8"/>
  <c r="HK43" i="8"/>
  <c r="HO42" i="8" s="1"/>
  <c r="HK61" i="8"/>
  <c r="HO60" i="8" s="1"/>
  <c r="HR49" i="8"/>
  <c r="HK49" i="8"/>
  <c r="HO48" i="8" s="1"/>
  <c r="HK21" i="8"/>
  <c r="HO20" i="8" s="1"/>
  <c r="HR52" i="8"/>
  <c r="HK52" i="8"/>
  <c r="HO51" i="8" s="1"/>
  <c r="HR82" i="8"/>
  <c r="HK82" i="8"/>
  <c r="HO81" i="8" s="1"/>
  <c r="HK26" i="8"/>
  <c r="HO25" i="8" s="1"/>
  <c r="HR32" i="8"/>
  <c r="HK32" i="8"/>
  <c r="HO31" i="8" s="1"/>
  <c r="HR54" i="8"/>
  <c r="HK54" i="8"/>
  <c r="HO53" i="8" s="1"/>
  <c r="GE56" i="8"/>
  <c r="GI55" i="8" s="1"/>
  <c r="GL30" i="8"/>
  <c r="GE30" i="8"/>
  <c r="GI29" i="8" s="1"/>
  <c r="GL12" i="8"/>
  <c r="GE12" i="8"/>
  <c r="GI11" i="8" s="1"/>
  <c r="GL48" i="8"/>
  <c r="GE48" i="8"/>
  <c r="GI47" i="8" s="1"/>
  <c r="GL82" i="8"/>
  <c r="GE82" i="8"/>
  <c r="GI81" i="8" s="1"/>
  <c r="GL22" i="8"/>
  <c r="GE22" i="8"/>
  <c r="GI21" i="8" s="1"/>
  <c r="GL59" i="8"/>
  <c r="GE59" i="8"/>
  <c r="GI58" i="8" s="1"/>
  <c r="GL99" i="8"/>
  <c r="GE99" i="8"/>
  <c r="GI98" i="8" s="1"/>
  <c r="GL9" i="8"/>
  <c r="GE9" i="8"/>
  <c r="GI8" i="8" s="1"/>
  <c r="GL87" i="8"/>
  <c r="GE87" i="8"/>
  <c r="GI86" i="8" s="1"/>
  <c r="GL23" i="8"/>
  <c r="GE23" i="8"/>
  <c r="GI22" i="8" s="1"/>
  <c r="GE61" i="8"/>
  <c r="GI60" i="8" s="1"/>
  <c r="FF18" i="8"/>
  <c r="EY18" i="8"/>
  <c r="FC17" i="8" s="1"/>
  <c r="EY26" i="8"/>
  <c r="FC25" i="8" s="1"/>
  <c r="FF33" i="8"/>
  <c r="EY33" i="8"/>
  <c r="FC32" i="8" s="1"/>
  <c r="FF60" i="8"/>
  <c r="EY60" i="8"/>
  <c r="FC59" i="8" s="1"/>
  <c r="EY11" i="8"/>
  <c r="FC10" i="8" s="1"/>
  <c r="FF63" i="8"/>
  <c r="EY63" i="8"/>
  <c r="FC62" i="8" s="1"/>
  <c r="FF20" i="8"/>
  <c r="EY20" i="8"/>
  <c r="FC19" i="8" s="1"/>
  <c r="FF40" i="8"/>
  <c r="EY40" i="8"/>
  <c r="FC39" i="8" s="1"/>
  <c r="DZ37" i="8"/>
  <c r="DS37" i="8"/>
  <c r="DW36" i="8" s="1"/>
  <c r="DS21" i="8"/>
  <c r="DW20" i="8" s="1"/>
  <c r="DS46" i="8"/>
  <c r="DW45" i="8" s="1"/>
  <c r="DZ34" i="8"/>
  <c r="DS34" i="8"/>
  <c r="DW33" i="8" s="1"/>
  <c r="DS81" i="8"/>
  <c r="DW80" i="8" s="1"/>
  <c r="DZ35" i="8"/>
  <c r="DS35" i="8"/>
  <c r="DW34" i="8" s="1"/>
  <c r="DZ59" i="8"/>
  <c r="DS59" i="8"/>
  <c r="DW58" i="8" s="1"/>
  <c r="DZ23" i="8"/>
  <c r="DS23" i="8"/>
  <c r="DW22" i="8" s="1"/>
  <c r="DZ32" i="8"/>
  <c r="DS32" i="8"/>
  <c r="DW31" i="8" s="1"/>
  <c r="DZ52" i="8"/>
  <c r="DS52" i="8"/>
  <c r="DW51" i="8" s="1"/>
  <c r="CM41" i="8"/>
  <c r="CQ40" i="8" s="1"/>
  <c r="CT55" i="8"/>
  <c r="CM55" i="8"/>
  <c r="CQ54" i="8" s="1"/>
  <c r="CT93" i="8"/>
  <c r="CM93" i="8"/>
  <c r="CQ92" i="8" s="1"/>
  <c r="CT33" i="8"/>
  <c r="CM33" i="8"/>
  <c r="CQ32" i="8" s="1"/>
  <c r="CT47" i="8"/>
  <c r="CM47" i="8"/>
  <c r="CQ46" i="8" s="1"/>
  <c r="CM101" i="8"/>
  <c r="CQ100" i="8" s="1"/>
  <c r="CM91" i="8"/>
  <c r="CQ90" i="8" s="1"/>
  <c r="CT82" i="8"/>
  <c r="CM82" i="8"/>
  <c r="CQ81" i="8" s="1"/>
  <c r="CM26" i="8"/>
  <c r="CQ25" i="8" s="1"/>
  <c r="CT74" i="8"/>
  <c r="CM74" i="8"/>
  <c r="CQ73" i="8" s="1"/>
  <c r="CT54" i="8"/>
  <c r="CM54" i="8"/>
  <c r="CQ53" i="8" s="1"/>
  <c r="CT72" i="8"/>
  <c r="CM72" i="8"/>
  <c r="CQ71" i="8" s="1"/>
  <c r="CT8" i="8"/>
  <c r="CM8" i="8"/>
  <c r="CQ7" i="8" s="1"/>
  <c r="CT60" i="8"/>
  <c r="CM60" i="8"/>
  <c r="CQ59" i="8" s="1"/>
  <c r="BG99" i="8"/>
  <c r="BK98" i="8" s="1"/>
  <c r="BG43" i="8"/>
  <c r="BK42" i="8" s="1"/>
  <c r="BG68" i="8"/>
  <c r="BK67" i="8" s="1"/>
  <c r="BG93" i="8"/>
  <c r="BK92" i="8" s="1"/>
  <c r="BN8" i="8"/>
  <c r="BG8" i="8"/>
  <c r="BK7" i="8" s="1"/>
  <c r="BG33" i="8"/>
  <c r="BK32" i="8" s="1"/>
  <c r="BG85" i="8"/>
  <c r="BK84" i="8" s="1"/>
  <c r="BG16" i="8"/>
  <c r="BK15" i="8" s="1"/>
  <c r="BG41" i="8"/>
  <c r="BK40" i="8" s="1"/>
  <c r="BG106" i="8"/>
  <c r="BK105" i="8" s="1"/>
  <c r="BG94" i="8"/>
  <c r="BK93" i="8" s="1"/>
  <c r="HB65" i="8"/>
  <c r="GU65" i="8"/>
  <c r="GY64" i="8" s="1"/>
  <c r="HB13" i="8"/>
  <c r="GU13" i="8"/>
  <c r="GY12" i="8" s="1"/>
  <c r="HB84" i="8"/>
  <c r="GU84" i="8"/>
  <c r="GY83" i="8" s="1"/>
  <c r="HB20" i="8"/>
  <c r="GU20" i="8"/>
  <c r="GY19" i="8" s="1"/>
  <c r="HB40" i="8"/>
  <c r="GU40" i="8"/>
  <c r="GY39" i="8" s="1"/>
  <c r="HB75" i="8"/>
  <c r="GU75" i="8"/>
  <c r="GY74" i="8" s="1"/>
  <c r="HB43" i="8"/>
  <c r="GU43" i="8"/>
  <c r="GY42" i="8" s="1"/>
  <c r="GU11" i="8"/>
  <c r="GY10" i="8" s="1"/>
  <c r="HB34" i="8"/>
  <c r="GU34" i="8"/>
  <c r="GY33" i="8" s="1"/>
  <c r="FV53" i="8"/>
  <c r="FO53" i="8"/>
  <c r="FS52" i="8" s="1"/>
  <c r="FV89" i="8"/>
  <c r="FO89" i="8"/>
  <c r="FS88" i="8" s="1"/>
  <c r="FV23" i="8"/>
  <c r="FO23" i="8"/>
  <c r="FS22" i="8" s="1"/>
  <c r="FV59" i="8"/>
  <c r="FO59" i="8"/>
  <c r="FS58" i="8" s="1"/>
  <c r="FV109" i="8"/>
  <c r="FO109" i="8"/>
  <c r="FS108" i="8" s="1"/>
  <c r="FV17" i="8"/>
  <c r="FO17" i="8"/>
  <c r="FS16" i="8" s="1"/>
  <c r="FV35" i="8"/>
  <c r="FO35" i="8"/>
  <c r="FS34" i="8" s="1"/>
  <c r="FV92" i="8"/>
  <c r="FO92" i="8"/>
  <c r="FS91" i="8" s="1"/>
  <c r="FV100" i="8"/>
  <c r="FO100" i="8"/>
  <c r="FS99" i="8" s="1"/>
  <c r="FO26" i="8"/>
  <c r="FS25" i="8" s="1"/>
  <c r="FV18" i="8"/>
  <c r="FO18" i="8"/>
  <c r="FS17" i="8" s="1"/>
  <c r="FO56" i="8"/>
  <c r="FS55" i="8" s="1"/>
  <c r="FV102" i="8"/>
  <c r="FO102" i="8"/>
  <c r="FS101" i="8" s="1"/>
  <c r="FV38" i="8"/>
  <c r="FO38" i="8"/>
  <c r="FS37" i="8" s="1"/>
  <c r="EP45" i="8"/>
  <c r="EI45" i="8"/>
  <c r="EM44" i="8" s="1"/>
  <c r="EI61" i="8"/>
  <c r="EM60" i="8" s="1"/>
  <c r="EI6" i="8"/>
  <c r="EP60" i="8"/>
  <c r="EI60" i="8"/>
  <c r="EM59" i="8" s="1"/>
  <c r="EP15" i="8"/>
  <c r="EI15" i="8"/>
  <c r="EM14" i="8" s="1"/>
  <c r="EP55" i="8"/>
  <c r="EI55" i="8"/>
  <c r="EM54" i="8" s="1"/>
  <c r="EP22" i="8"/>
  <c r="EI22" i="8"/>
  <c r="EM21" i="8" s="1"/>
  <c r="DC21" i="8"/>
  <c r="DG20" i="8" s="1"/>
  <c r="DJ89" i="8"/>
  <c r="DC89" i="8"/>
  <c r="DG88" i="8" s="1"/>
  <c r="DJ9" i="8"/>
  <c r="DC9" i="8"/>
  <c r="DG8" i="8" s="1"/>
  <c r="DJ13" i="8"/>
  <c r="DC13" i="8"/>
  <c r="DG12" i="8" s="1"/>
  <c r="DJ67" i="8"/>
  <c r="DC67" i="8"/>
  <c r="DG66" i="8" s="1"/>
  <c r="DJ52" i="8"/>
  <c r="DC52" i="8"/>
  <c r="DG51" i="8" s="1"/>
  <c r="DC76" i="8"/>
  <c r="DG75" i="8" s="1"/>
  <c r="DJ72" i="8"/>
  <c r="DC72" i="8"/>
  <c r="DG71" i="8" s="1"/>
  <c r="DJ58" i="8"/>
  <c r="DC58" i="8"/>
  <c r="DG57" i="8" s="1"/>
  <c r="DJ78" i="8"/>
  <c r="DC78" i="8"/>
  <c r="DG77" i="8" s="1"/>
  <c r="DJ14" i="8"/>
  <c r="DC14" i="8"/>
  <c r="DG13" i="8" s="1"/>
  <c r="CD15" i="8"/>
  <c r="BW15" i="8"/>
  <c r="CA14" i="8" s="1"/>
  <c r="CD35" i="8"/>
  <c r="BW35" i="8"/>
  <c r="CA34" i="8" s="1"/>
  <c r="BW56" i="8"/>
  <c r="CA55" i="8" s="1"/>
  <c r="CD88" i="8"/>
  <c r="BW88" i="8"/>
  <c r="CA87" i="8" s="1"/>
  <c r="CD118" i="8"/>
  <c r="BW118" i="8"/>
  <c r="CA117" i="8" s="1"/>
  <c r="CD113" i="8"/>
  <c r="BW113" i="8"/>
  <c r="CA112" i="8" s="1"/>
  <c r="BW36" i="8"/>
  <c r="CA35" i="8" s="1"/>
  <c r="CD90" i="8"/>
  <c r="BW90" i="8"/>
  <c r="CA89" i="8" s="1"/>
  <c r="CD48" i="8"/>
  <c r="BW48" i="8"/>
  <c r="CA47" i="8" s="1"/>
  <c r="CD105" i="8"/>
  <c r="BW105" i="8"/>
  <c r="CA104" i="8" s="1"/>
  <c r="CD62" i="8"/>
  <c r="BW62" i="8"/>
  <c r="CA61" i="8" s="1"/>
  <c r="CD18" i="8"/>
  <c r="BW18" i="8"/>
  <c r="CA17" i="8" s="1"/>
  <c r="BW16" i="8"/>
  <c r="CA15" i="8" s="1"/>
  <c r="AX23" i="8"/>
  <c r="AQ23" i="8"/>
  <c r="AU22" i="8" s="1"/>
  <c r="AX35" i="8"/>
  <c r="AQ35" i="8"/>
  <c r="AU34" i="8" s="1"/>
  <c r="AX59" i="8"/>
  <c r="AQ59" i="8"/>
  <c r="AU58" i="8" s="1"/>
  <c r="AX60" i="8"/>
  <c r="AQ60" i="8"/>
  <c r="AU59" i="8" s="1"/>
  <c r="AX33" i="8"/>
  <c r="AQ33" i="8"/>
  <c r="AU32" i="8" s="1"/>
  <c r="AX48" i="8"/>
  <c r="AQ48" i="8"/>
  <c r="AU47" i="8" s="1"/>
  <c r="AQ21" i="8"/>
  <c r="AU20" i="8" s="1"/>
  <c r="AX78" i="8"/>
  <c r="AQ78" i="8"/>
  <c r="AU77" i="8" s="1"/>
  <c r="AQ36" i="8"/>
  <c r="AU35" i="8" s="1"/>
  <c r="AX98" i="8"/>
  <c r="AQ98" i="8"/>
  <c r="AU97" i="8" s="1"/>
  <c r="AQ56" i="8"/>
  <c r="AU55" i="8" s="1"/>
  <c r="AX13" i="8"/>
  <c r="AQ13" i="8"/>
  <c r="AU12" i="8" s="1"/>
  <c r="GF55" i="8"/>
  <c r="GF77" i="8"/>
  <c r="GF75" i="8"/>
  <c r="GF89" i="8"/>
  <c r="GF23" i="8"/>
  <c r="GF49" i="8"/>
  <c r="GF16" i="8"/>
  <c r="GF56" i="8"/>
  <c r="GF85" i="8"/>
  <c r="GF83" i="8"/>
  <c r="GF21" i="8"/>
  <c r="GF19" i="8"/>
  <c r="BH99" i="8"/>
  <c r="BH43" i="8"/>
  <c r="BH33" i="8"/>
  <c r="BH31" i="8"/>
  <c r="BH7" i="8"/>
  <c r="BH96" i="8"/>
  <c r="BH64" i="8"/>
  <c r="BH32" i="8"/>
  <c r="BH106" i="8"/>
  <c r="BH74" i="8"/>
  <c r="BH42" i="8"/>
  <c r="EJ58" i="8"/>
  <c r="EJ14" i="8"/>
  <c r="EJ32" i="8"/>
  <c r="EJ62" i="8"/>
  <c r="EJ41" i="8"/>
  <c r="EJ6" i="8"/>
  <c r="HL53" i="8"/>
  <c r="HL82" i="8"/>
  <c r="HL80" i="8"/>
  <c r="HL50" i="8"/>
  <c r="HL48" i="8"/>
  <c r="HL16" i="8"/>
  <c r="HL63" i="8"/>
  <c r="HL31" i="8"/>
  <c r="HL46" i="8"/>
  <c r="HL14" i="8"/>
  <c r="CN91" i="8"/>
  <c r="CN79" i="8"/>
  <c r="CN74" i="8"/>
  <c r="CN72" i="8"/>
  <c r="CN95" i="8"/>
  <c r="CN65" i="8"/>
  <c r="CN71" i="8"/>
  <c r="CN7" i="8"/>
  <c r="CN61" i="8"/>
  <c r="CN96" i="8"/>
  <c r="CN32" i="8"/>
  <c r="CN38" i="8"/>
  <c r="CN36" i="8"/>
  <c r="DT41" i="8"/>
  <c r="DT39" i="8"/>
  <c r="DT12" i="8"/>
  <c r="DT33" i="8"/>
  <c r="DT31" i="8"/>
  <c r="DT59" i="8"/>
  <c r="DT69" i="8"/>
  <c r="DT20" i="8"/>
  <c r="DT35" i="8"/>
  <c r="DT45" i="8"/>
  <c r="DD18" i="8"/>
  <c r="DD16" i="8"/>
  <c r="DD80" i="8"/>
  <c r="DD67" i="8"/>
  <c r="DD69" i="8"/>
  <c r="DD39" i="8"/>
  <c r="DD83" i="8"/>
  <c r="DD56" i="8"/>
  <c r="DD73" i="8"/>
  <c r="DD9" i="8"/>
  <c r="DD31" i="8"/>
  <c r="FP94" i="8"/>
  <c r="FP34" i="8"/>
  <c r="FP12" i="8"/>
  <c r="FP45" i="8"/>
  <c r="FP43" i="8"/>
  <c r="FP50" i="8"/>
  <c r="FP110" i="8"/>
  <c r="FP18" i="8"/>
  <c r="FP54" i="8"/>
  <c r="FP84" i="8"/>
  <c r="FP71" i="8"/>
  <c r="FP74" i="8"/>
  <c r="FP10" i="8"/>
  <c r="AR6" i="8"/>
  <c r="AR56" i="8"/>
  <c r="AR107" i="8"/>
  <c r="AR15" i="8"/>
  <c r="AR36" i="8"/>
  <c r="AR58" i="8"/>
  <c r="AR33" i="8"/>
  <c r="AR10" i="8"/>
  <c r="AR32" i="8"/>
  <c r="AR49" i="8"/>
  <c r="AR35" i="8"/>
  <c r="AR50" i="8"/>
  <c r="AR48" i="8"/>
  <c r="GV44" i="8"/>
  <c r="GV57" i="8"/>
  <c r="GV53" i="8"/>
  <c r="GV62" i="8"/>
  <c r="GV66" i="8"/>
  <c r="GV88" i="8"/>
  <c r="GV24" i="8"/>
  <c r="GV42" i="8"/>
  <c r="GV68" i="8"/>
  <c r="GV86" i="8"/>
  <c r="GV22" i="8"/>
  <c r="BX104" i="8"/>
  <c r="BX109" i="8"/>
  <c r="BX84" i="8"/>
  <c r="BX10" i="8"/>
  <c r="BX80" i="8"/>
  <c r="BX112" i="8"/>
  <c r="BX48" i="8"/>
  <c r="BX53" i="8"/>
  <c r="BX83" i="8"/>
  <c r="BX110" i="8"/>
  <c r="BX51" i="8"/>
  <c r="BX40" i="8"/>
  <c r="BX52" i="8"/>
  <c r="BX33" i="8"/>
  <c r="EZ63" i="8"/>
  <c r="EZ44" i="8"/>
  <c r="EZ42" i="8"/>
  <c r="EZ47" i="8"/>
  <c r="EZ48" i="8"/>
  <c r="HR19" i="8"/>
  <c r="HK19" i="8"/>
  <c r="HO18" i="8" s="1"/>
  <c r="HK76" i="8"/>
  <c r="HO75" i="8" s="1"/>
  <c r="HR24" i="8"/>
  <c r="HK24" i="8"/>
  <c r="HO23" i="8" s="1"/>
  <c r="GL88" i="8"/>
  <c r="GE88" i="8"/>
  <c r="GI87" i="8" s="1"/>
  <c r="GL64" i="8"/>
  <c r="GE64" i="8"/>
  <c r="GI63" i="8" s="1"/>
  <c r="GL83" i="8"/>
  <c r="GE83" i="8"/>
  <c r="GI82" i="8" s="1"/>
  <c r="GL79" i="8"/>
  <c r="GE79" i="8"/>
  <c r="GI78" i="8" s="1"/>
  <c r="FF50" i="8"/>
  <c r="EY50" i="8"/>
  <c r="FC49" i="8" s="1"/>
  <c r="FF39" i="8"/>
  <c r="EY39" i="8"/>
  <c r="FC38" i="8" s="1"/>
  <c r="FF15" i="8"/>
  <c r="EY15" i="8"/>
  <c r="FC14" i="8" s="1"/>
  <c r="DZ53" i="8"/>
  <c r="DS53" i="8"/>
  <c r="DW52" i="8" s="1"/>
  <c r="DZ22" i="8"/>
  <c r="DS22" i="8"/>
  <c r="DW21" i="8" s="1"/>
  <c r="DZ7" i="8"/>
  <c r="DS7" i="8"/>
  <c r="DW6" i="8" s="1"/>
  <c r="CT57" i="8"/>
  <c r="CM57" i="8"/>
  <c r="CQ56" i="8" s="1"/>
  <c r="CT109" i="8"/>
  <c r="CM109" i="8"/>
  <c r="CQ108" i="8" s="1"/>
  <c r="CT67" i="8"/>
  <c r="CM67" i="8"/>
  <c r="CQ66" i="8" s="1"/>
  <c r="CT107" i="8"/>
  <c r="CM107" i="8"/>
  <c r="CQ106" i="8" s="1"/>
  <c r="CT58" i="8"/>
  <c r="CM58" i="8"/>
  <c r="CQ57" i="8" s="1"/>
  <c r="CT64" i="8"/>
  <c r="CM64" i="8"/>
  <c r="CQ63" i="8" s="1"/>
  <c r="BG84" i="8"/>
  <c r="BK83" i="8" s="1"/>
  <c r="BN24" i="8"/>
  <c r="BG24" i="8"/>
  <c r="BK23" i="8" s="1"/>
  <c r="BN22" i="8"/>
  <c r="BG22" i="8"/>
  <c r="BK21" i="8" s="1"/>
  <c r="HB49" i="8"/>
  <c r="GU49" i="8"/>
  <c r="GY48" i="8" s="1"/>
  <c r="GU76" i="8"/>
  <c r="GY75" i="8" s="1"/>
  <c r="HB32" i="8"/>
  <c r="GU32" i="8"/>
  <c r="GY31" i="8" s="1"/>
  <c r="HB7" i="8"/>
  <c r="GU7" i="8"/>
  <c r="GY6" i="8" s="1"/>
  <c r="FV85" i="8"/>
  <c r="FO85" i="8"/>
  <c r="FS84" i="8" s="1"/>
  <c r="FO91" i="8"/>
  <c r="FS90" i="8" s="1"/>
  <c r="FV33" i="8"/>
  <c r="FO33" i="8"/>
  <c r="FS32" i="8" s="1"/>
  <c r="FV68" i="8"/>
  <c r="FO68" i="8"/>
  <c r="FS67" i="8" s="1"/>
  <c r="FV48" i="8"/>
  <c r="FO48" i="8"/>
  <c r="FS47" i="8" s="1"/>
  <c r="EP9" i="8"/>
  <c r="EI9" i="8"/>
  <c r="EM8" i="8" s="1"/>
  <c r="EP14" i="8"/>
  <c r="EI14" i="8"/>
  <c r="EM13" i="8" s="1"/>
  <c r="DJ23" i="8"/>
  <c r="DC23" i="8"/>
  <c r="DG22" i="8" s="1"/>
  <c r="DJ83" i="8"/>
  <c r="DC83" i="8"/>
  <c r="DG82" i="8" s="1"/>
  <c r="DC56" i="8"/>
  <c r="DG55" i="8" s="1"/>
  <c r="DJ7" i="8"/>
  <c r="DC7" i="8"/>
  <c r="DG6" i="8" s="1"/>
  <c r="BW31" i="8"/>
  <c r="CA30" i="8" s="1"/>
  <c r="BW66" i="8"/>
  <c r="CA65" i="8" s="1"/>
  <c r="CD57" i="8"/>
  <c r="BW57" i="8"/>
  <c r="CA56" i="8" s="1"/>
  <c r="CD13" i="8"/>
  <c r="BW13" i="8"/>
  <c r="CA12" i="8" s="1"/>
  <c r="AX55" i="8"/>
  <c r="AQ55" i="8"/>
  <c r="AU54" i="8" s="1"/>
  <c r="AX38" i="8"/>
  <c r="AQ38" i="8"/>
  <c r="AU37" i="8" s="1"/>
  <c r="AX32" i="8"/>
  <c r="AQ32" i="8"/>
  <c r="AU31" i="8" s="1"/>
  <c r="AX73" i="8"/>
  <c r="AQ73" i="8"/>
  <c r="AU72" i="8" s="1"/>
  <c r="AX50" i="8"/>
  <c r="AQ50" i="8"/>
  <c r="AU49" i="8" s="1"/>
  <c r="GF20" i="8"/>
  <c r="GF82" i="8"/>
  <c r="GF80" i="8"/>
  <c r="GF76" i="8"/>
  <c r="GF7" i="8"/>
  <c r="GF74" i="8"/>
  <c r="BH89" i="8"/>
  <c r="BH87" i="8"/>
  <c r="BH101" i="8"/>
  <c r="BH60" i="8"/>
  <c r="BH70" i="8"/>
  <c r="EJ8" i="8"/>
  <c r="EJ13" i="8"/>
  <c r="EJ11" i="8"/>
  <c r="HL37" i="8"/>
  <c r="HL78" i="8"/>
  <c r="HL76" i="8"/>
  <c r="HL59" i="8"/>
  <c r="CN82" i="8"/>
  <c r="CN53" i="8"/>
  <c r="CN54" i="8"/>
  <c r="CN52" i="8"/>
  <c r="CN87" i="8"/>
  <c r="CN27" i="8"/>
  <c r="DT66" i="8"/>
  <c r="DT75" i="8"/>
  <c r="DT64" i="8"/>
  <c r="DT14" i="8"/>
  <c r="DD87" i="8"/>
  <c r="DD60" i="8"/>
  <c r="DD47" i="8"/>
  <c r="DD13" i="8"/>
  <c r="FP105" i="8"/>
  <c r="FP26" i="8"/>
  <c r="FP48" i="8"/>
  <c r="FP64" i="8"/>
  <c r="FP65" i="8"/>
  <c r="AR98" i="8"/>
  <c r="AR40" i="8"/>
  <c r="AR39" i="8"/>
  <c r="GV41" i="8"/>
  <c r="GV15" i="8"/>
  <c r="BX26" i="8"/>
  <c r="BX77" i="8"/>
  <c r="BX31" i="8"/>
  <c r="EZ54" i="8"/>
  <c r="GV89" i="8"/>
  <c r="HB94" i="8"/>
  <c r="GU94" i="8"/>
  <c r="GY93" i="8" s="1"/>
  <c r="HK31" i="8"/>
  <c r="HO30" i="8" s="1"/>
  <c r="HR25" i="8"/>
  <c r="HK25" i="8"/>
  <c r="HO24" i="8" s="1"/>
  <c r="HR35" i="8"/>
  <c r="HK35" i="8"/>
  <c r="HO34" i="8" s="1"/>
  <c r="HK81" i="8"/>
  <c r="HO80" i="8" s="1"/>
  <c r="HR53" i="8"/>
  <c r="HK53" i="8"/>
  <c r="HO52" i="8" s="1"/>
  <c r="HR44" i="8"/>
  <c r="HK44" i="8"/>
  <c r="HO43" i="8" s="1"/>
  <c r="HR50" i="8"/>
  <c r="HK50" i="8"/>
  <c r="HO49" i="8" s="1"/>
  <c r="HR80" i="8"/>
  <c r="HK80" i="8"/>
  <c r="HO79" i="8" s="1"/>
  <c r="HK16" i="8"/>
  <c r="HO15" i="8" s="1"/>
  <c r="HR38" i="8"/>
  <c r="HK38" i="8"/>
  <c r="HO37" i="8" s="1"/>
  <c r="GE26" i="8"/>
  <c r="GI25" i="8" s="1"/>
  <c r="GL94" i="8"/>
  <c r="GE94" i="8"/>
  <c r="GI93" i="8" s="1"/>
  <c r="GE76" i="8"/>
  <c r="GI75" i="8" s="1"/>
  <c r="GL80" i="8"/>
  <c r="GE80" i="8"/>
  <c r="GI79" i="8" s="1"/>
  <c r="GL20" i="8"/>
  <c r="GE20" i="8"/>
  <c r="GI19" i="8" s="1"/>
  <c r="GL54" i="8"/>
  <c r="GE54" i="8"/>
  <c r="GI53" i="8" s="1"/>
  <c r="GE51" i="8"/>
  <c r="GI50" i="8" s="1"/>
  <c r="GL35" i="8"/>
  <c r="GE35" i="8"/>
  <c r="GI34" i="8" s="1"/>
  <c r="GE81" i="8"/>
  <c r="GI80" i="8" s="1"/>
  <c r="GE71" i="8"/>
  <c r="GI70" i="8" s="1"/>
  <c r="GL7" i="8"/>
  <c r="GE7" i="8"/>
  <c r="GI6" i="8" s="1"/>
  <c r="GL45" i="8"/>
  <c r="GE45" i="8"/>
  <c r="GI44" i="8" s="1"/>
  <c r="FF22" i="8"/>
  <c r="EY22" i="8"/>
  <c r="FC21" i="8" s="1"/>
  <c r="FF58" i="8"/>
  <c r="EY58" i="8"/>
  <c r="FC57" i="8" s="1"/>
  <c r="FF49" i="8"/>
  <c r="EY49" i="8"/>
  <c r="FC48" i="8" s="1"/>
  <c r="FF17" i="8"/>
  <c r="EY17" i="8"/>
  <c r="FC16" i="8" s="1"/>
  <c r="FF59" i="8"/>
  <c r="EY59" i="8"/>
  <c r="FC58" i="8" s="1"/>
  <c r="FF52" i="8"/>
  <c r="EY52" i="8"/>
  <c r="FC51" i="8" s="1"/>
  <c r="FF9" i="8"/>
  <c r="EY9" i="8"/>
  <c r="FC8" i="8" s="1"/>
  <c r="FF29" i="8"/>
  <c r="EY29" i="8"/>
  <c r="FC28" i="8" s="1"/>
  <c r="DZ10" i="8"/>
  <c r="DS10" i="8"/>
  <c r="DW9" i="8" s="1"/>
  <c r="DZ13" i="8"/>
  <c r="DS13" i="8"/>
  <c r="DW12" i="8" s="1"/>
  <c r="DS66" i="8"/>
  <c r="DW65" i="8" s="1"/>
  <c r="DZ38" i="8"/>
  <c r="DS38" i="8"/>
  <c r="DW37" i="8" s="1"/>
  <c r="DZ19" i="8"/>
  <c r="DS19" i="8"/>
  <c r="DW18" i="8" s="1"/>
  <c r="DZ27" i="8"/>
  <c r="DS27" i="8"/>
  <c r="DW26" i="8" s="1"/>
  <c r="DZ80" i="8"/>
  <c r="DS80" i="8"/>
  <c r="DW79" i="8" s="1"/>
  <c r="DS16" i="8"/>
  <c r="DW15" i="8" s="1"/>
  <c r="DS36" i="8"/>
  <c r="DW35" i="8" s="1"/>
  <c r="CT73" i="8"/>
  <c r="CM73" i="8"/>
  <c r="CQ72" i="8" s="1"/>
  <c r="CT115" i="8"/>
  <c r="CM115" i="8"/>
  <c r="CQ114" i="8" s="1"/>
  <c r="CT65" i="8"/>
  <c r="CM65" i="8"/>
  <c r="CQ64" i="8" s="1"/>
  <c r="CT99" i="8"/>
  <c r="CM99" i="8"/>
  <c r="CQ98" i="8" s="1"/>
  <c r="CT19" i="8"/>
  <c r="CM19" i="8"/>
  <c r="CQ18" i="8" s="1"/>
  <c r="CT63" i="8"/>
  <c r="CM63" i="8"/>
  <c r="CQ62" i="8" s="1"/>
  <c r="CM66" i="8"/>
  <c r="CQ65" i="8" s="1"/>
  <c r="CT94" i="8"/>
  <c r="CM94" i="8"/>
  <c r="CQ93" i="8" s="1"/>
  <c r="CT42" i="8"/>
  <c r="CM42" i="8"/>
  <c r="CQ41" i="8" s="1"/>
  <c r="CM22" i="8"/>
  <c r="CQ21" i="8" s="1"/>
  <c r="CM56" i="8"/>
  <c r="CQ55" i="8" s="1"/>
  <c r="CT108" i="8"/>
  <c r="CM108" i="8"/>
  <c r="CQ107" i="8" s="1"/>
  <c r="CT44" i="8"/>
  <c r="CM44" i="8"/>
  <c r="CQ43" i="8" s="1"/>
  <c r="BN12" i="8"/>
  <c r="BG12" i="8"/>
  <c r="BK11" i="8" s="1"/>
  <c r="BN19" i="8"/>
  <c r="BG19" i="8"/>
  <c r="BK18" i="8" s="1"/>
  <c r="BG75" i="8"/>
  <c r="BK74" i="8" s="1"/>
  <c r="BG100" i="8"/>
  <c r="BK99" i="8" s="1"/>
  <c r="BN15" i="8"/>
  <c r="BG15" i="8"/>
  <c r="BK14" i="8" s="1"/>
  <c r="BG40" i="8"/>
  <c r="BK39" i="8" s="1"/>
  <c r="BG65" i="8"/>
  <c r="BK64" i="8" s="1"/>
  <c r="BN23" i="8"/>
  <c r="BG23" i="8"/>
  <c r="BK22" i="8" s="1"/>
  <c r="BG48" i="8"/>
  <c r="BK47" i="8" s="1"/>
  <c r="BG73" i="8"/>
  <c r="BK72" i="8" s="1"/>
  <c r="BG90" i="8"/>
  <c r="BK89" i="8" s="1"/>
  <c r="BG98" i="8"/>
  <c r="BK97" i="8" s="1"/>
  <c r="BG62" i="8"/>
  <c r="BK61" i="8" s="1"/>
  <c r="HB37" i="8"/>
  <c r="GU37" i="8"/>
  <c r="GY36" i="8" s="1"/>
  <c r="HB33" i="8"/>
  <c r="GU33" i="8"/>
  <c r="GY32" i="8" s="1"/>
  <c r="HB89" i="8"/>
  <c r="GU89" i="8"/>
  <c r="GY88" i="8" s="1"/>
  <c r="HB68" i="8"/>
  <c r="GU68" i="8"/>
  <c r="GY67" i="8" s="1"/>
  <c r="HB88" i="8"/>
  <c r="GU88" i="8"/>
  <c r="GY87" i="8" s="1"/>
  <c r="HB24" i="8"/>
  <c r="GU24" i="8"/>
  <c r="GY23" i="8" s="1"/>
  <c r="HB67" i="8"/>
  <c r="GU67" i="8"/>
  <c r="GY66" i="8" s="1"/>
  <c r="HB35" i="8"/>
  <c r="GU35" i="8"/>
  <c r="GY34" i="8" s="1"/>
  <c r="HB90" i="8"/>
  <c r="GU90" i="8"/>
  <c r="GY89" i="8" s="1"/>
  <c r="HB58" i="8"/>
  <c r="GU58" i="8"/>
  <c r="GY57" i="8" s="1"/>
  <c r="GU26" i="8"/>
  <c r="GY25" i="8" s="1"/>
  <c r="FV7" i="8"/>
  <c r="FO7" i="8"/>
  <c r="FS6" i="8" s="1"/>
  <c r="FV43" i="8"/>
  <c r="FO43" i="8"/>
  <c r="FS42" i="8" s="1"/>
  <c r="FV87" i="8"/>
  <c r="FO87" i="8"/>
  <c r="FS86" i="8" s="1"/>
  <c r="FV13" i="8"/>
  <c r="FO13" i="8"/>
  <c r="FS12" i="8" s="1"/>
  <c r="FO31" i="8"/>
  <c r="FS30" i="8" s="1"/>
  <c r="FV49" i="8"/>
  <c r="FO49" i="8"/>
  <c r="FS48" i="8" s="1"/>
  <c r="FV67" i="8"/>
  <c r="FO67" i="8"/>
  <c r="FS66" i="8" s="1"/>
  <c r="FV52" i="8"/>
  <c r="FO52" i="8"/>
  <c r="FS51" i="8" s="1"/>
  <c r="FO36" i="8"/>
  <c r="FS35" i="8" s="1"/>
  <c r="FV114" i="8"/>
  <c r="FO114" i="8"/>
  <c r="FS113" i="8" s="1"/>
  <c r="FV104" i="8"/>
  <c r="FO104" i="8"/>
  <c r="FS103" i="8" s="1"/>
  <c r="FV40" i="8"/>
  <c r="FO40" i="8"/>
  <c r="FS39" i="8" s="1"/>
  <c r="FO86" i="8"/>
  <c r="FS85" i="8" s="1"/>
  <c r="FV22" i="8"/>
  <c r="FO22" i="8"/>
  <c r="FS21" i="8" s="1"/>
  <c r="EP52" i="8"/>
  <c r="EI52" i="8"/>
  <c r="EM51" i="8" s="1"/>
  <c r="EP68" i="8"/>
  <c r="EI68" i="8"/>
  <c r="EM67" i="8" s="1"/>
  <c r="EP37" i="8"/>
  <c r="EI37" i="8"/>
  <c r="EM36" i="8" s="1"/>
  <c r="EP25" i="8"/>
  <c r="EI25" i="8"/>
  <c r="EM24" i="8" s="1"/>
  <c r="EI31" i="8"/>
  <c r="EM30" i="8" s="1"/>
  <c r="EP23" i="8"/>
  <c r="EI23" i="8"/>
  <c r="EM22" i="8" s="1"/>
  <c r="EP70" i="8"/>
  <c r="EI70" i="8"/>
  <c r="EM69" i="8" s="1"/>
  <c r="EI11" i="8"/>
  <c r="EM10" i="8" s="1"/>
  <c r="DJ85" i="8"/>
  <c r="DC85" i="8"/>
  <c r="DG84" i="8" s="1"/>
  <c r="DJ55" i="8"/>
  <c r="DC55" i="8"/>
  <c r="DG54" i="8" s="1"/>
  <c r="DJ73" i="8"/>
  <c r="DC73" i="8"/>
  <c r="DG72" i="8" s="1"/>
  <c r="DJ45" i="8"/>
  <c r="DC45" i="8"/>
  <c r="DG44" i="8" s="1"/>
  <c r="DJ17" i="8"/>
  <c r="DC17" i="8"/>
  <c r="DG16" i="8" s="1"/>
  <c r="DJ84" i="8"/>
  <c r="DC84" i="8"/>
  <c r="DG83" i="8" s="1"/>
  <c r="DJ44" i="8"/>
  <c r="DC44" i="8"/>
  <c r="DG43" i="8" s="1"/>
  <c r="DJ40" i="8"/>
  <c r="DC40" i="8"/>
  <c r="DG39" i="8" s="1"/>
  <c r="DJ42" i="8"/>
  <c r="DC42" i="8"/>
  <c r="DG41" i="8" s="1"/>
  <c r="DJ62" i="8"/>
  <c r="DC62" i="8"/>
  <c r="DG61" i="8" s="1"/>
  <c r="CD23" i="8"/>
  <c r="BW23" i="8"/>
  <c r="CA22" i="8" s="1"/>
  <c r="CD27" i="8"/>
  <c r="BW27" i="8"/>
  <c r="CA26" i="8" s="1"/>
  <c r="CD47" i="8"/>
  <c r="BW47" i="8"/>
  <c r="CA46" i="8" s="1"/>
  <c r="CD67" i="8"/>
  <c r="BW67" i="8"/>
  <c r="CA66" i="8" s="1"/>
  <c r="CD114" i="8"/>
  <c r="BW114" i="8"/>
  <c r="CA113" i="8" s="1"/>
  <c r="CD45" i="8"/>
  <c r="BW45" i="8"/>
  <c r="CA44" i="8" s="1"/>
  <c r="CD97" i="8"/>
  <c r="BW97" i="8"/>
  <c r="CA96" i="8" s="1"/>
  <c r="CD92" i="8"/>
  <c r="BW92" i="8"/>
  <c r="CA91" i="8" s="1"/>
  <c r="CD12" i="8"/>
  <c r="BW12" i="8"/>
  <c r="CA11" i="8" s="1"/>
  <c r="CD80" i="8"/>
  <c r="BW80" i="8"/>
  <c r="CA79" i="8" s="1"/>
  <c r="CD34" i="8"/>
  <c r="BW34" i="8"/>
  <c r="CA33" i="8" s="1"/>
  <c r="CD94" i="8"/>
  <c r="BW94" i="8"/>
  <c r="CA93" i="8" s="1"/>
  <c r="CD52" i="8"/>
  <c r="BW52" i="8"/>
  <c r="CA51" i="8" s="1"/>
  <c r="CD8" i="8"/>
  <c r="BW8" i="8"/>
  <c r="CA7" i="8" s="1"/>
  <c r="CD7" i="8"/>
  <c r="BW7" i="8"/>
  <c r="CA6" i="8" s="1"/>
  <c r="AQ31" i="8"/>
  <c r="AU30" i="8" s="1"/>
  <c r="AX67" i="8"/>
  <c r="AQ67" i="8"/>
  <c r="AU66" i="8" s="1"/>
  <c r="AQ91" i="8"/>
  <c r="AU90" i="8" s="1"/>
  <c r="AX17" i="8"/>
  <c r="AQ17" i="8"/>
  <c r="AU16" i="8" s="1"/>
  <c r="AX102" i="8"/>
  <c r="AQ102" i="8"/>
  <c r="AU101" i="8" s="1"/>
  <c r="AX80" i="8"/>
  <c r="AQ80" i="8"/>
  <c r="AU79" i="8" s="1"/>
  <c r="AQ16" i="8"/>
  <c r="AU15" i="8" s="1"/>
  <c r="AQ6" i="8"/>
  <c r="AX68" i="8"/>
  <c r="AQ68" i="8"/>
  <c r="AU67" i="8" s="1"/>
  <c r="AX25" i="8"/>
  <c r="AQ25" i="8"/>
  <c r="AU24" i="8" s="1"/>
  <c r="AX88" i="8"/>
  <c r="AQ88" i="8"/>
  <c r="AU87" i="8" s="1"/>
  <c r="AX45" i="8"/>
  <c r="AQ45" i="8"/>
  <c r="AU44" i="8" s="1"/>
  <c r="AX7" i="8"/>
  <c r="AQ7" i="8"/>
  <c r="AU6" i="8" s="1"/>
  <c r="GF96" i="8"/>
  <c r="GF46" i="8"/>
  <c r="GF45" i="8"/>
  <c r="GF43" i="8"/>
  <c r="GF41" i="8"/>
  <c r="GF71" i="8"/>
  <c r="GF95" i="8"/>
  <c r="GF31" i="8"/>
  <c r="GF69" i="8"/>
  <c r="GF67" i="8"/>
  <c r="GF62" i="8"/>
  <c r="GF38" i="8"/>
  <c r="BH29" i="8"/>
  <c r="BH11" i="8"/>
  <c r="BH105" i="8"/>
  <c r="BH103" i="8"/>
  <c r="BH91" i="8"/>
  <c r="BH88" i="8"/>
  <c r="BH56" i="8"/>
  <c r="BH26" i="8"/>
  <c r="BH24" i="8"/>
  <c r="BH98" i="8"/>
  <c r="BH66" i="8"/>
  <c r="BH34" i="8"/>
  <c r="EJ34" i="8"/>
  <c r="EJ26" i="8"/>
  <c r="EJ68" i="8"/>
  <c r="EJ49" i="8"/>
  <c r="EJ23" i="8"/>
  <c r="EJ64" i="8"/>
  <c r="EJ56" i="8"/>
  <c r="EJ53" i="8"/>
  <c r="EJ51" i="8"/>
  <c r="HL77" i="8"/>
  <c r="HL45" i="8"/>
  <c r="HL61" i="8"/>
  <c r="HL74" i="8"/>
  <c r="HL72" i="8"/>
  <c r="HL42" i="8"/>
  <c r="HL40" i="8"/>
  <c r="HL8" i="8"/>
  <c r="HL55" i="8"/>
  <c r="HL23" i="8"/>
  <c r="HL70" i="8"/>
  <c r="CN111" i="8"/>
  <c r="CN15" i="8"/>
  <c r="CN14" i="8"/>
  <c r="CN12" i="8"/>
  <c r="CN77" i="8"/>
  <c r="CN67" i="8"/>
  <c r="CN42" i="8"/>
  <c r="CN40" i="8"/>
  <c r="CN57" i="8"/>
  <c r="CN107" i="8"/>
  <c r="CN43" i="8"/>
  <c r="CN94" i="8"/>
  <c r="CN92" i="8"/>
  <c r="CN30" i="8"/>
  <c r="CN28" i="8"/>
  <c r="CN18" i="8"/>
  <c r="DT34" i="8"/>
  <c r="DT57" i="8"/>
  <c r="DT55" i="8"/>
  <c r="DT54" i="8"/>
  <c r="DT27" i="8"/>
  <c r="DT53" i="8"/>
  <c r="DT68" i="8"/>
  <c r="DT7" i="8"/>
  <c r="DT19" i="8"/>
  <c r="DT29" i="8"/>
  <c r="DD85" i="8"/>
  <c r="DD30" i="8"/>
  <c r="DD70" i="8"/>
  <c r="DD51" i="8"/>
  <c r="DD84" i="8"/>
  <c r="DD37" i="8"/>
  <c r="DD42" i="8"/>
  <c r="DD55" i="8"/>
  <c r="DD68" i="8"/>
  <c r="DD81" i="8"/>
  <c r="DD17" i="8"/>
  <c r="FP89" i="8"/>
  <c r="FP81" i="8"/>
  <c r="FP112" i="8"/>
  <c r="FP11" i="8"/>
  <c r="FP86" i="8"/>
  <c r="FP30" i="8"/>
  <c r="FP61" i="8"/>
  <c r="FP59" i="8"/>
  <c r="FP79" i="8"/>
  <c r="FP17" i="8"/>
  <c r="FP15" i="8"/>
  <c r="FP60" i="8"/>
  <c r="FP22" i="8"/>
  <c r="AR65" i="8"/>
  <c r="AR102" i="8"/>
  <c r="AR86" i="8"/>
  <c r="AR93" i="8"/>
  <c r="AR101" i="8"/>
  <c r="AR13" i="8"/>
  <c r="AR11" i="8"/>
  <c r="AR34" i="8"/>
  <c r="AR60" i="8"/>
  <c r="AR78" i="8"/>
  <c r="AR14" i="8"/>
  <c r="AR31" i="8"/>
  <c r="AR30" i="8"/>
  <c r="GV67" i="8"/>
  <c r="GV80" i="8"/>
  <c r="GV30" i="8"/>
  <c r="GV12" i="8"/>
  <c r="GV52" i="8"/>
  <c r="GV70" i="8"/>
  <c r="GV6" i="8"/>
  <c r="GV28" i="8"/>
  <c r="GV50" i="8"/>
  <c r="GV72" i="8"/>
  <c r="GV8" i="8"/>
  <c r="BX91" i="8"/>
  <c r="BX113" i="8"/>
  <c r="BX13" i="8"/>
  <c r="BX93" i="8"/>
  <c r="BX68" i="8"/>
  <c r="BX94" i="8"/>
  <c r="BX111" i="8"/>
  <c r="BX39" i="8"/>
  <c r="BX71" i="8"/>
  <c r="BX96" i="8"/>
  <c r="BX30" i="8"/>
  <c r="BX22" i="8"/>
  <c r="BX34" i="8"/>
  <c r="BX15" i="8"/>
  <c r="EZ31" i="8"/>
  <c r="EZ39" i="8"/>
  <c r="EZ35" i="8"/>
  <c r="EZ17" i="8"/>
  <c r="EZ15" i="8"/>
  <c r="EZ33" i="8"/>
  <c r="EZ38" i="8"/>
  <c r="EZ37" i="8"/>
  <c r="HR73" i="8"/>
  <c r="HK73" i="8"/>
  <c r="HO72" i="8" s="1"/>
  <c r="HR75" i="8"/>
  <c r="HK75" i="8"/>
  <c r="HO74" i="8" s="1"/>
  <c r="HR65" i="8"/>
  <c r="HK65" i="8"/>
  <c r="HO64" i="8" s="1"/>
  <c r="HR37" i="8"/>
  <c r="HK37" i="8"/>
  <c r="HO36" i="8" s="1"/>
  <c r="HK66" i="8"/>
  <c r="HO65" i="8" s="1"/>
  <c r="HR10" i="8"/>
  <c r="HK10" i="8"/>
  <c r="HO9" i="8" s="1"/>
  <c r="HK46" i="8"/>
  <c r="HO45" i="8" s="1"/>
  <c r="GL62" i="8"/>
  <c r="GE62" i="8"/>
  <c r="GI61" i="8" s="1"/>
  <c r="GL44" i="8"/>
  <c r="GE44" i="8"/>
  <c r="GI43" i="8" s="1"/>
  <c r="GL98" i="8"/>
  <c r="GE98" i="8"/>
  <c r="GI97" i="8" s="1"/>
  <c r="GL38" i="8"/>
  <c r="GE38" i="8"/>
  <c r="GI37" i="8" s="1"/>
  <c r="GL67" i="8"/>
  <c r="GE67" i="8"/>
  <c r="GI66" i="8" s="1"/>
  <c r="GL97" i="8"/>
  <c r="GE97" i="8"/>
  <c r="GI96" i="8" s="1"/>
  <c r="GL15" i="8"/>
  <c r="GE15" i="8"/>
  <c r="GI14" i="8" s="1"/>
  <c r="GL53" i="8"/>
  <c r="GE53" i="8"/>
  <c r="GI52" i="8" s="1"/>
  <c r="FF42" i="8"/>
  <c r="EY42" i="8"/>
  <c r="FC41" i="8" s="1"/>
  <c r="FF12" i="8"/>
  <c r="EY12" i="8"/>
  <c r="FC11" i="8" s="1"/>
  <c r="FF69" i="8"/>
  <c r="EY69" i="8"/>
  <c r="FC68" i="8" s="1"/>
  <c r="FF57" i="8"/>
  <c r="EY57" i="8"/>
  <c r="FC56" i="8" s="1"/>
  <c r="FF35" i="8"/>
  <c r="EY35" i="8"/>
  <c r="FC34" i="8" s="1"/>
  <c r="DZ69" i="8"/>
  <c r="DS69" i="8"/>
  <c r="DW68" i="8" s="1"/>
  <c r="DZ78" i="8"/>
  <c r="DS78" i="8"/>
  <c r="DW77" i="8" s="1"/>
  <c r="DZ50" i="8"/>
  <c r="DS50" i="8"/>
  <c r="DW49" i="8" s="1"/>
  <c r="DZ83" i="8"/>
  <c r="DS83" i="8"/>
  <c r="DW82" i="8" s="1"/>
  <c r="DZ43" i="8"/>
  <c r="DS43" i="8"/>
  <c r="DW42" i="8" s="1"/>
  <c r="DZ24" i="8"/>
  <c r="DS24" i="8"/>
  <c r="DW23" i="8" s="1"/>
  <c r="DZ44" i="8"/>
  <c r="DS44" i="8"/>
  <c r="DW43" i="8" s="1"/>
  <c r="CT83" i="8"/>
  <c r="CM83" i="8"/>
  <c r="CQ82" i="8" s="1"/>
  <c r="CT49" i="8"/>
  <c r="CM49" i="8"/>
  <c r="CQ48" i="8" s="1"/>
  <c r="CT117" i="8"/>
  <c r="CM117" i="8"/>
  <c r="CQ116" i="8" s="1"/>
  <c r="CT18" i="8"/>
  <c r="CM18" i="8"/>
  <c r="CQ17" i="8" s="1"/>
  <c r="CT10" i="8"/>
  <c r="CM10" i="8"/>
  <c r="CQ9" i="8" s="1"/>
  <c r="CT38" i="8"/>
  <c r="CM38" i="8"/>
  <c r="CQ37" i="8" s="1"/>
  <c r="CM116" i="8"/>
  <c r="CQ115" i="8" s="1"/>
  <c r="CT52" i="8"/>
  <c r="CM52" i="8"/>
  <c r="CQ51" i="8" s="1"/>
  <c r="BG51" i="8"/>
  <c r="BK50" i="8" s="1"/>
  <c r="BG49" i="8"/>
  <c r="BK48" i="8" s="1"/>
  <c r="BG101" i="8"/>
  <c r="BK100" i="8" s="1"/>
  <c r="BG57" i="8"/>
  <c r="BK56" i="8" s="1"/>
  <c r="BG42" i="8"/>
  <c r="BK41" i="8" s="1"/>
  <c r="BG78" i="8"/>
  <c r="BK77" i="8" s="1"/>
  <c r="GU6" i="8"/>
  <c r="HB12" i="8"/>
  <c r="GU12" i="8"/>
  <c r="GY11" i="8" s="1"/>
  <c r="GU71" i="8"/>
  <c r="GY70" i="8" s="1"/>
  <c r="HB39" i="8"/>
  <c r="GU39" i="8"/>
  <c r="GY38" i="8" s="1"/>
  <c r="HB62" i="8"/>
  <c r="GU62" i="8"/>
  <c r="GY61" i="8" s="1"/>
  <c r="HB30" i="8"/>
  <c r="GU30" i="8"/>
  <c r="GY29" i="8" s="1"/>
  <c r="FO11" i="8"/>
  <c r="FS10" i="8" s="1"/>
  <c r="FV55" i="8"/>
  <c r="FO55" i="8"/>
  <c r="FS54" i="8" s="1"/>
  <c r="FV15" i="8"/>
  <c r="FO15" i="8"/>
  <c r="FS14" i="8" s="1"/>
  <c r="FV84" i="8"/>
  <c r="FO84" i="8"/>
  <c r="FS83" i="8" s="1"/>
  <c r="FV10" i="8"/>
  <c r="FO10" i="8"/>
  <c r="FS9" i="8" s="1"/>
  <c r="FV112" i="8"/>
  <c r="FO112" i="8"/>
  <c r="FS111" i="8" s="1"/>
  <c r="FV94" i="8"/>
  <c r="FO94" i="8"/>
  <c r="FS93" i="8" s="1"/>
  <c r="FV30" i="8"/>
  <c r="FO30" i="8"/>
  <c r="FS29" i="8" s="1"/>
  <c r="EP20" i="8"/>
  <c r="EI20" i="8"/>
  <c r="EM19" i="8" s="1"/>
  <c r="EP63" i="8"/>
  <c r="EI63" i="8"/>
  <c r="EM62" i="8" s="1"/>
  <c r="EP39" i="8"/>
  <c r="EI39" i="8"/>
  <c r="EM38" i="8" s="1"/>
  <c r="EP19" i="8"/>
  <c r="EI19" i="8"/>
  <c r="EM18" i="8" s="1"/>
  <c r="DJ53" i="8"/>
  <c r="DC53" i="8"/>
  <c r="DG52" i="8" s="1"/>
  <c r="DC41" i="8"/>
  <c r="DG40" i="8" s="1"/>
  <c r="DJ29" i="8"/>
  <c r="DC29" i="8"/>
  <c r="DG28" i="8" s="1"/>
  <c r="DC36" i="8"/>
  <c r="DG35" i="8" s="1"/>
  <c r="DJ60" i="8"/>
  <c r="DC60" i="8"/>
  <c r="DG59" i="8" s="1"/>
  <c r="DJ50" i="8"/>
  <c r="DC50" i="8"/>
  <c r="DG49" i="8" s="1"/>
  <c r="DJ70" i="8"/>
  <c r="DC70" i="8"/>
  <c r="DG69" i="8" s="1"/>
  <c r="BW51" i="8"/>
  <c r="CA50" i="8" s="1"/>
  <c r="CD30" i="8"/>
  <c r="BW30" i="8"/>
  <c r="CA29" i="8" s="1"/>
  <c r="CD108" i="8"/>
  <c r="BW108" i="8"/>
  <c r="CA107" i="8" s="1"/>
  <c r="CD102" i="8"/>
  <c r="BW102" i="8"/>
  <c r="CA101" i="8" s="1"/>
  <c r="CD22" i="8"/>
  <c r="BW22" i="8"/>
  <c r="CA21" i="8" s="1"/>
  <c r="CD85" i="8"/>
  <c r="BW85" i="8"/>
  <c r="CA84" i="8" s="1"/>
  <c r="CD100" i="8"/>
  <c r="BW100" i="8"/>
  <c r="CA99" i="8" s="1"/>
  <c r="CD10" i="8"/>
  <c r="BW10" i="8"/>
  <c r="CA9" i="8" s="1"/>
  <c r="AQ51" i="8"/>
  <c r="AU50" i="8" s="1"/>
  <c r="AX75" i="8"/>
  <c r="AQ75" i="8"/>
  <c r="AU74" i="8" s="1"/>
  <c r="AX12" i="8"/>
  <c r="AQ12" i="8"/>
  <c r="AU11" i="8" s="1"/>
  <c r="AX90" i="8"/>
  <c r="AQ90" i="8"/>
  <c r="AU89" i="8" s="1"/>
  <c r="AX10" i="8"/>
  <c r="AQ10" i="8"/>
  <c r="AU9" i="8" s="1"/>
  <c r="AX30" i="8"/>
  <c r="AQ30" i="8"/>
  <c r="AU29" i="8" s="1"/>
  <c r="AX93" i="8"/>
  <c r="AQ93" i="8"/>
  <c r="AU92" i="8" s="1"/>
  <c r="AX8" i="8"/>
  <c r="AQ8" i="8"/>
  <c r="AU7" i="8" s="1"/>
  <c r="GF87" i="8"/>
  <c r="GF13" i="8"/>
  <c r="GF11" i="8"/>
  <c r="GF40" i="8"/>
  <c r="GF12" i="8"/>
  <c r="GF47" i="8"/>
  <c r="BH19" i="8"/>
  <c r="BH21" i="8"/>
  <c r="BH9" i="8"/>
  <c r="BH81" i="8"/>
  <c r="BH79" i="8"/>
  <c r="BH92" i="8"/>
  <c r="BH28" i="8"/>
  <c r="BH102" i="8"/>
  <c r="BH38" i="8"/>
  <c r="BH6" i="8"/>
  <c r="EJ39" i="8"/>
  <c r="EJ50" i="8"/>
  <c r="EJ55" i="8"/>
  <c r="EJ30" i="8"/>
  <c r="EJ65" i="8"/>
  <c r="EJ60" i="8"/>
  <c r="HL25" i="8"/>
  <c r="HL21" i="8"/>
  <c r="HL44" i="8"/>
  <c r="HL12" i="8"/>
  <c r="HL27" i="8"/>
  <c r="HL10" i="8"/>
  <c r="CN49" i="8"/>
  <c r="CN26" i="8"/>
  <c r="CN24" i="8"/>
  <c r="CN116" i="8"/>
  <c r="CN101" i="8"/>
  <c r="CN37" i="8"/>
  <c r="CN23" i="8"/>
  <c r="DT8" i="8"/>
  <c r="DT38" i="8"/>
  <c r="DT30" i="8"/>
  <c r="DT40" i="8"/>
  <c r="DD53" i="8"/>
  <c r="DD86" i="8"/>
  <c r="DD46" i="8"/>
  <c r="DD64" i="8"/>
  <c r="DD77" i="8"/>
  <c r="DD26" i="8"/>
  <c r="FP76" i="8"/>
  <c r="FP32" i="8"/>
  <c r="FP104" i="8"/>
  <c r="FP66" i="8"/>
  <c r="FP88" i="8"/>
  <c r="FP24" i="8"/>
  <c r="AR76" i="8"/>
  <c r="AR99" i="8"/>
  <c r="AR24" i="8"/>
  <c r="AR47" i="8"/>
  <c r="AR20" i="8"/>
  <c r="AR23" i="8"/>
  <c r="AR26" i="8"/>
  <c r="GV32" i="8"/>
  <c r="GV25" i="8"/>
  <c r="GV61" i="8"/>
  <c r="GV79" i="8"/>
  <c r="GV37" i="8"/>
  <c r="GV59" i="8"/>
  <c r="GV81" i="8"/>
  <c r="GV17" i="8"/>
  <c r="BX25" i="8"/>
  <c r="BX32" i="8"/>
  <c r="BX74" i="8"/>
  <c r="BX103" i="8"/>
  <c r="BX105" i="8"/>
  <c r="BX46" i="8"/>
  <c r="BX44" i="8"/>
  <c r="BX43" i="8"/>
  <c r="BX24" i="8"/>
  <c r="EZ67" i="8"/>
  <c r="EZ45" i="8"/>
  <c r="EZ49" i="8"/>
  <c r="EZ14" i="8"/>
  <c r="EZ40" i="8"/>
  <c r="EZ43" i="8"/>
  <c r="GV90" i="8"/>
  <c r="HB95" i="8"/>
  <c r="GU95" i="8"/>
  <c r="GY94" i="8" s="1"/>
  <c r="HR63" i="8"/>
  <c r="HK63" i="8"/>
  <c r="HO62" i="8" s="1"/>
  <c r="HR57" i="8"/>
  <c r="HK57" i="8"/>
  <c r="HO56" i="8" s="1"/>
  <c r="HK51" i="8"/>
  <c r="HO50" i="8" s="1"/>
  <c r="HR23" i="8"/>
  <c r="HK23" i="8"/>
  <c r="HO22" i="8" s="1"/>
  <c r="HR69" i="8"/>
  <c r="HK69" i="8"/>
  <c r="HO68" i="8" s="1"/>
  <c r="HR12" i="8"/>
  <c r="HK12" i="8"/>
  <c r="HO11" i="8" s="1"/>
  <c r="HR34" i="8"/>
  <c r="HK34" i="8"/>
  <c r="HO33" i="8" s="1"/>
  <c r="HR72" i="8"/>
  <c r="HK72" i="8"/>
  <c r="HO71" i="8" s="1"/>
  <c r="HR8" i="8"/>
  <c r="HK8" i="8"/>
  <c r="HO7" i="8" s="1"/>
  <c r="HR30" i="8"/>
  <c r="HK30" i="8"/>
  <c r="HO29" i="8" s="1"/>
  <c r="GL58" i="8"/>
  <c r="GE58" i="8"/>
  <c r="GI57" i="8" s="1"/>
  <c r="GL40" i="8"/>
  <c r="GE40" i="8"/>
  <c r="GI39" i="8" s="1"/>
  <c r="GL14" i="8"/>
  <c r="GE14" i="8"/>
  <c r="GI13" i="8" s="1"/>
  <c r="GE96" i="8"/>
  <c r="GI95" i="8" s="1"/>
  <c r="GE36" i="8"/>
  <c r="GI35" i="8" s="1"/>
  <c r="GL70" i="8"/>
  <c r="GE70" i="8"/>
  <c r="GI69" i="8" s="1"/>
  <c r="GL19" i="8"/>
  <c r="GE19" i="8"/>
  <c r="GI18" i="8" s="1"/>
  <c r="GL89" i="8"/>
  <c r="GE89" i="8"/>
  <c r="GI88" i="8" s="1"/>
  <c r="GL65" i="8"/>
  <c r="GE65" i="8"/>
  <c r="GI64" i="8" s="1"/>
  <c r="GL63" i="8"/>
  <c r="GE63" i="8"/>
  <c r="GI62" i="8" s="1"/>
  <c r="GE101" i="8"/>
  <c r="GI100" i="8" s="1"/>
  <c r="GL37" i="8"/>
  <c r="GE37" i="8"/>
  <c r="GI36" i="8" s="1"/>
  <c r="FF54" i="8"/>
  <c r="EY54" i="8"/>
  <c r="FC53" i="8" s="1"/>
  <c r="FF14" i="8"/>
  <c r="EY14" i="8"/>
  <c r="FC13" i="8" s="1"/>
  <c r="FF28" i="8"/>
  <c r="EY28" i="8"/>
  <c r="FC27" i="8" s="1"/>
  <c r="FF64" i="8"/>
  <c r="EY64" i="8"/>
  <c r="FC63" i="8" s="1"/>
  <c r="FF48" i="8"/>
  <c r="EY48" i="8"/>
  <c r="FC47" i="8" s="1"/>
  <c r="FF47" i="8"/>
  <c r="EY47" i="8"/>
  <c r="FC46" i="8" s="1"/>
  <c r="FF67" i="8"/>
  <c r="EY67" i="8"/>
  <c r="FC66" i="8" s="1"/>
  <c r="FF24" i="8"/>
  <c r="EY24" i="8"/>
  <c r="FC23" i="8" s="1"/>
  <c r="DZ58" i="8"/>
  <c r="DS58" i="8"/>
  <c r="DW57" i="8" s="1"/>
  <c r="DZ42" i="8"/>
  <c r="DS42" i="8"/>
  <c r="DW41" i="8" s="1"/>
  <c r="DZ29" i="8"/>
  <c r="DS29" i="8"/>
  <c r="DW28" i="8" s="1"/>
  <c r="DZ82" i="8"/>
  <c r="DS82" i="8"/>
  <c r="DW81" i="8" s="1"/>
  <c r="DZ54" i="8"/>
  <c r="DS54" i="8"/>
  <c r="DW53" i="8" s="1"/>
  <c r="DZ63" i="8"/>
  <c r="DS63" i="8"/>
  <c r="DW62" i="8" s="1"/>
  <c r="DS11" i="8"/>
  <c r="DW10" i="8" s="1"/>
  <c r="DZ72" i="8"/>
  <c r="DS72" i="8"/>
  <c r="DW71" i="8" s="1"/>
  <c r="DZ8" i="8"/>
  <c r="DS8" i="8"/>
  <c r="DW7" i="8" s="1"/>
  <c r="DZ28" i="8"/>
  <c r="DS28" i="8"/>
  <c r="DW27" i="8" s="1"/>
  <c r="CT89" i="8"/>
  <c r="CM89" i="8"/>
  <c r="CQ88" i="8" s="1"/>
  <c r="CT13" i="8"/>
  <c r="CM13" i="8"/>
  <c r="CQ12" i="8" s="1"/>
  <c r="CT27" i="8"/>
  <c r="CM27" i="8"/>
  <c r="CQ26" i="8" s="1"/>
  <c r="CM81" i="8"/>
  <c r="CQ80" i="8" s="1"/>
  <c r="CM21" i="8"/>
  <c r="CQ20" i="8" s="1"/>
  <c r="CT35" i="8"/>
  <c r="CM35" i="8"/>
  <c r="CQ34" i="8" s="1"/>
  <c r="CT79" i="8"/>
  <c r="CM79" i="8"/>
  <c r="CQ78" i="8" s="1"/>
  <c r="CT114" i="8"/>
  <c r="CM114" i="8"/>
  <c r="CQ113" i="8" s="1"/>
  <c r="CT62" i="8"/>
  <c r="CM62" i="8"/>
  <c r="CQ61" i="8" s="1"/>
  <c r="CM6" i="8"/>
  <c r="CT112" i="8"/>
  <c r="CM112" i="8"/>
  <c r="CQ111" i="8" s="1"/>
  <c r="CT48" i="8"/>
  <c r="CM48" i="8"/>
  <c r="CQ47" i="8" s="1"/>
  <c r="CT100" i="8"/>
  <c r="CM100" i="8"/>
  <c r="CQ99" i="8" s="1"/>
  <c r="CM36" i="8"/>
  <c r="CQ35" i="8" s="1"/>
  <c r="BG76" i="8"/>
  <c r="BK75" i="8" s="1"/>
  <c r="BG83" i="8"/>
  <c r="BK82" i="8" s="1"/>
  <c r="BG91" i="8"/>
  <c r="BK90" i="8" s="1"/>
  <c r="BN13" i="8"/>
  <c r="BG13" i="8"/>
  <c r="BK12" i="8" s="1"/>
  <c r="BG31" i="8"/>
  <c r="BK30" i="8" s="1"/>
  <c r="BG56" i="8"/>
  <c r="BK55" i="8" s="1"/>
  <c r="BG81" i="8"/>
  <c r="BK80" i="8" s="1"/>
  <c r="BG39" i="8"/>
  <c r="BK38" i="8" s="1"/>
  <c r="BG64" i="8"/>
  <c r="BK63" i="8" s="1"/>
  <c r="BG89" i="8"/>
  <c r="BK88" i="8" s="1"/>
  <c r="BG26" i="8"/>
  <c r="BK25" i="8" s="1"/>
  <c r="BG82" i="8"/>
  <c r="BK81" i="8" s="1"/>
  <c r="BG46" i="8"/>
  <c r="BK45" i="8" s="1"/>
  <c r="HB85" i="8"/>
  <c r="GU85" i="8"/>
  <c r="GY84" i="8" s="1"/>
  <c r="HB17" i="8"/>
  <c r="GU17" i="8"/>
  <c r="GY16" i="8" s="1"/>
  <c r="HB73" i="8"/>
  <c r="GU73" i="8"/>
  <c r="GY72" i="8" s="1"/>
  <c r="HB60" i="8"/>
  <c r="GU60" i="8"/>
  <c r="GY59" i="8" s="1"/>
  <c r="HB80" i="8"/>
  <c r="GU80" i="8"/>
  <c r="GY79" i="8" s="1"/>
  <c r="GU16" i="8"/>
  <c r="GY15" i="8" s="1"/>
  <c r="HB63" i="8"/>
  <c r="GU63" i="8"/>
  <c r="GY62" i="8" s="1"/>
  <c r="GU31" i="8"/>
  <c r="GY30" i="8" s="1"/>
  <c r="GU86" i="8"/>
  <c r="GY85" i="8" s="1"/>
  <c r="HB54" i="8"/>
  <c r="GU54" i="8"/>
  <c r="GY53" i="8" s="1"/>
  <c r="HB22" i="8"/>
  <c r="GU22" i="8"/>
  <c r="GY21" i="8" s="1"/>
  <c r="FV39" i="8"/>
  <c r="FO39" i="8"/>
  <c r="FS38" i="8" s="1"/>
  <c r="FV75" i="8"/>
  <c r="FO75" i="8"/>
  <c r="FS74" i="8" s="1"/>
  <c r="FO6" i="8"/>
  <c r="FV29" i="8"/>
  <c r="FO29" i="8"/>
  <c r="FS28" i="8" s="1"/>
  <c r="FV47" i="8"/>
  <c r="FO47" i="8"/>
  <c r="FS46" i="8" s="1"/>
  <c r="FV65" i="8"/>
  <c r="FO65" i="8"/>
  <c r="FS64" i="8" s="1"/>
  <c r="FV83" i="8"/>
  <c r="FO83" i="8"/>
  <c r="FS82" i="8" s="1"/>
  <c r="FV20" i="8"/>
  <c r="FO20" i="8"/>
  <c r="FS19" i="8" s="1"/>
  <c r="FO106" i="8"/>
  <c r="FS105" i="8" s="1"/>
  <c r="FV98" i="8"/>
  <c r="FO98" i="8"/>
  <c r="FS97" i="8" s="1"/>
  <c r="FO96" i="8"/>
  <c r="FS95" i="8" s="1"/>
  <c r="FV32" i="8"/>
  <c r="FO32" i="8"/>
  <c r="FS31" i="8" s="1"/>
  <c r="FV78" i="8"/>
  <c r="FO78" i="8"/>
  <c r="FS77" i="8" s="1"/>
  <c r="FV14" i="8"/>
  <c r="FO14" i="8"/>
  <c r="FS13" i="8" s="1"/>
  <c r="EP17" i="8"/>
  <c r="EI17" i="8"/>
  <c r="EM16" i="8" s="1"/>
  <c r="EP33" i="8"/>
  <c r="EI33" i="8"/>
  <c r="EM32" i="8" s="1"/>
  <c r="EP53" i="8"/>
  <c r="EI53" i="8"/>
  <c r="EM52" i="8" s="1"/>
  <c r="EI41" i="8"/>
  <c r="EM40" i="8" s="1"/>
  <c r="EP7" i="8"/>
  <c r="EI7" i="8"/>
  <c r="EM6" i="8" s="1"/>
  <c r="EI66" i="8"/>
  <c r="EM65" i="8" s="1"/>
  <c r="EP62" i="8"/>
  <c r="EI62" i="8"/>
  <c r="EM61" i="8" s="1"/>
  <c r="EP18" i="8"/>
  <c r="EI18" i="8"/>
  <c r="EM17" i="8" s="1"/>
  <c r="DC11" i="8"/>
  <c r="DG10" i="8" s="1"/>
  <c r="DJ87" i="8"/>
  <c r="DC87" i="8"/>
  <c r="DG86" i="8" s="1"/>
  <c r="DJ15" i="8"/>
  <c r="DC15" i="8"/>
  <c r="DG14" i="8" s="1"/>
  <c r="DC61" i="8"/>
  <c r="DG60" i="8" s="1"/>
  <c r="DJ33" i="8"/>
  <c r="DC33" i="8"/>
  <c r="DG32" i="8" s="1"/>
  <c r="DJ20" i="8"/>
  <c r="DC20" i="8"/>
  <c r="DG19" i="8" s="1"/>
  <c r="DJ28" i="8"/>
  <c r="DC28" i="8"/>
  <c r="DG27" i="8" s="1"/>
  <c r="DJ24" i="8"/>
  <c r="DC24" i="8"/>
  <c r="DG23" i="8" s="1"/>
  <c r="DJ34" i="8"/>
  <c r="DC34" i="8"/>
  <c r="DG33" i="8" s="1"/>
  <c r="DJ54" i="8"/>
  <c r="DC54" i="8"/>
  <c r="DG53" i="8" s="1"/>
  <c r="CD39" i="8"/>
  <c r="BW39" i="8"/>
  <c r="CA38" i="8" s="1"/>
  <c r="CD43" i="8"/>
  <c r="BW43" i="8"/>
  <c r="CA42" i="8" s="1"/>
  <c r="CD63" i="8"/>
  <c r="BW63" i="8"/>
  <c r="CA62" i="8" s="1"/>
  <c r="CD83" i="8"/>
  <c r="BW83" i="8"/>
  <c r="CA82" i="8" s="1"/>
  <c r="CD93" i="8"/>
  <c r="BW93" i="8"/>
  <c r="CA92" i="8" s="1"/>
  <c r="CD14" i="8"/>
  <c r="BW14" i="8"/>
  <c r="CA13" i="8" s="1"/>
  <c r="BW86" i="8"/>
  <c r="CA85" i="8" s="1"/>
  <c r="BW81" i="8"/>
  <c r="CA80" i="8" s="1"/>
  <c r="CD117" i="8"/>
  <c r="BW117" i="8"/>
  <c r="CA116" i="8" s="1"/>
  <c r="CD74" i="8"/>
  <c r="BW74" i="8"/>
  <c r="CA73" i="8" s="1"/>
  <c r="CD28" i="8"/>
  <c r="BW28" i="8"/>
  <c r="CA27" i="8" s="1"/>
  <c r="CD89" i="8"/>
  <c r="BW89" i="8"/>
  <c r="CA88" i="8" s="1"/>
  <c r="BW46" i="8"/>
  <c r="CA45" i="8" s="1"/>
  <c r="CD42" i="8"/>
  <c r="BW42" i="8"/>
  <c r="CA41" i="8" s="1"/>
  <c r="AQ71" i="8"/>
  <c r="AU70" i="8" s="1"/>
  <c r="AX47" i="8"/>
  <c r="AQ47" i="8"/>
  <c r="AU46" i="8" s="1"/>
  <c r="AX83" i="8"/>
  <c r="AQ83" i="8"/>
  <c r="AU82" i="8" s="1"/>
  <c r="AX107" i="8"/>
  <c r="AQ107" i="8"/>
  <c r="AU106" i="8" s="1"/>
  <c r="AQ106" i="8"/>
  <c r="AU105" i="8" s="1"/>
  <c r="AX92" i="8"/>
  <c r="AQ92" i="8"/>
  <c r="AU91" i="8" s="1"/>
  <c r="AX65" i="8"/>
  <c r="AQ65" i="8"/>
  <c r="AU64" i="8" s="1"/>
  <c r="AX64" i="8"/>
  <c r="AQ64" i="8"/>
  <c r="AU63" i="8" s="1"/>
  <c r="AX105" i="8"/>
  <c r="AQ105" i="8"/>
  <c r="AU104" i="8" s="1"/>
  <c r="AX62" i="8"/>
  <c r="AQ62" i="8"/>
  <c r="AU61" i="8" s="1"/>
  <c r="AX20" i="8"/>
  <c r="AQ20" i="8"/>
  <c r="AU19" i="8" s="1"/>
  <c r="AX82" i="8"/>
  <c r="AQ82" i="8"/>
  <c r="AU81" i="8" s="1"/>
  <c r="AX40" i="8"/>
  <c r="AQ40" i="8"/>
  <c r="AU39" i="8" s="1"/>
  <c r="GF78" i="8"/>
  <c r="GF100" i="8"/>
  <c r="GF86" i="8"/>
  <c r="GF22" i="8"/>
  <c r="GF58" i="8"/>
  <c r="GF57" i="8"/>
  <c r="GF97" i="8"/>
  <c r="GF33" i="8"/>
  <c r="GF60" i="8"/>
  <c r="BH45" i="8"/>
  <c r="BH67" i="8"/>
  <c r="BH83" i="8"/>
  <c r="BH69" i="8"/>
  <c r="BH49" i="8"/>
  <c r="BH47" i="8"/>
  <c r="BH84" i="8"/>
  <c r="BH52" i="8"/>
  <c r="BH20" i="8"/>
  <c r="BH94" i="8"/>
  <c r="BH62" i="8"/>
  <c r="BH30" i="8"/>
  <c r="EJ63" i="8"/>
  <c r="EJ44" i="8"/>
  <c r="EJ31" i="8"/>
  <c r="EJ17" i="8"/>
  <c r="EJ46" i="8"/>
  <c r="EJ47" i="8"/>
  <c r="EJ42" i="8"/>
  <c r="HL69" i="8"/>
  <c r="HL41" i="8"/>
  <c r="HL29" i="8"/>
  <c r="HL68" i="8"/>
  <c r="HL38" i="8"/>
  <c r="HL36" i="8"/>
  <c r="HL83" i="8"/>
  <c r="HL51" i="8"/>
  <c r="HL19" i="8"/>
  <c r="CN63" i="8"/>
  <c r="CN90" i="8"/>
  <c r="CN88" i="8"/>
  <c r="CN102" i="8"/>
  <c r="CN100" i="8"/>
  <c r="CN110" i="8"/>
  <c r="CN108" i="8"/>
  <c r="CN58" i="8"/>
  <c r="CN56" i="8"/>
  <c r="CN114" i="8"/>
  <c r="CN112" i="8"/>
  <c r="CN48" i="8"/>
  <c r="CN98" i="8"/>
  <c r="CN34" i="8"/>
  <c r="CN83" i="8"/>
  <c r="CN19" i="8"/>
  <c r="CN73" i="8"/>
  <c r="CN9" i="8"/>
  <c r="CN13" i="8"/>
  <c r="DT25" i="8"/>
  <c r="DT23" i="8"/>
  <c r="DT50" i="8"/>
  <c r="DT43" i="8"/>
  <c r="DT60" i="8"/>
  <c r="DT81" i="8"/>
  <c r="DT79" i="8"/>
  <c r="DT48" i="8"/>
  <c r="DT78" i="8"/>
  <c r="DT24" i="8"/>
  <c r="DD76" i="8"/>
  <c r="DD7" i="8"/>
  <c r="DD61" i="8"/>
  <c r="DD75" i="8"/>
  <c r="DD28" i="8"/>
  <c r="DD33" i="8"/>
  <c r="DD50" i="8"/>
  <c r="DD59" i="8"/>
  <c r="DD72" i="8"/>
  <c r="DD10" i="8"/>
  <c r="DD8" i="8"/>
  <c r="FP58" i="8"/>
  <c r="FP21" i="8"/>
  <c r="FP68" i="8"/>
  <c r="FP87" i="8"/>
  <c r="FP98" i="8"/>
  <c r="FP80" i="8"/>
  <c r="FP103" i="8"/>
  <c r="FP25" i="8"/>
  <c r="FP23" i="8"/>
  <c r="FP41" i="8"/>
  <c r="FP46" i="8"/>
  <c r="FP70" i="8"/>
  <c r="FP53" i="8"/>
  <c r="FP51" i="8"/>
  <c r="FP13" i="8"/>
  <c r="AR97" i="8"/>
  <c r="AR90" i="8"/>
  <c r="AR69" i="8"/>
  <c r="AR84" i="8"/>
  <c r="AR92" i="8"/>
  <c r="AR105" i="8"/>
  <c r="AR100" i="8"/>
  <c r="AR51" i="8"/>
  <c r="AR73" i="8"/>
  <c r="AR9" i="8"/>
  <c r="AR22" i="8"/>
  <c r="AR12" i="8"/>
  <c r="AR25" i="8"/>
  <c r="GV58" i="8"/>
  <c r="GV55" i="8"/>
  <c r="GV76" i="8"/>
  <c r="GV48" i="8"/>
  <c r="GV43" i="8"/>
  <c r="GV65" i="8"/>
  <c r="GV83" i="8"/>
  <c r="GV21" i="8"/>
  <c r="GV19" i="8"/>
  <c r="GV45" i="8"/>
  <c r="GV63" i="8"/>
  <c r="BX98" i="8"/>
  <c r="BX116" i="8"/>
  <c r="BX102" i="8"/>
  <c r="BX100" i="8"/>
  <c r="BX107" i="8"/>
  <c r="BX7" i="8"/>
  <c r="BX62" i="8"/>
  <c r="BX89" i="8"/>
  <c r="BX9" i="8"/>
  <c r="BX59" i="8"/>
  <c r="BX87" i="8"/>
  <c r="BX81" i="8"/>
  <c r="BX17" i="8"/>
  <c r="BX29" i="8"/>
  <c r="BX6" i="8"/>
  <c r="EZ52" i="8"/>
  <c r="EZ65" i="8"/>
  <c r="EZ20" i="8"/>
  <c r="EZ56" i="8"/>
  <c r="EZ62" i="8"/>
  <c r="EZ25" i="8"/>
  <c r="EZ22" i="8"/>
  <c r="EZ32" i="8"/>
  <c r="GV98" i="8"/>
  <c r="GV100" i="8"/>
  <c r="GV96" i="8"/>
  <c r="GV101" i="8"/>
  <c r="GV99" i="8"/>
  <c r="GV91" i="8"/>
  <c r="GV92" i="8"/>
  <c r="GV94" i="8"/>
  <c r="AH113" i="8"/>
  <c r="AB111" i="8"/>
  <c r="AA113" i="8"/>
  <c r="AE112" i="8" s="1"/>
  <c r="AH9" i="8"/>
  <c r="AA9" i="8"/>
  <c r="AB7" i="8"/>
  <c r="AA24" i="8"/>
  <c r="AB22" i="8"/>
  <c r="AH43" i="8"/>
  <c r="AB41" i="8"/>
  <c r="AA43" i="8"/>
  <c r="AE42" i="8" s="1"/>
  <c r="AH62" i="8"/>
  <c r="AB60" i="8"/>
  <c r="AA62" i="8"/>
  <c r="AE61" i="8" s="1"/>
  <c r="AH73" i="8"/>
  <c r="AB71" i="8"/>
  <c r="AA73" i="8"/>
  <c r="AE72" i="8" s="1"/>
  <c r="AH84" i="8"/>
  <c r="AA84" i="8"/>
  <c r="AE83" i="8" s="1"/>
  <c r="AB82" i="8"/>
  <c r="AB18" i="8"/>
  <c r="AA20" i="8"/>
  <c r="AH39" i="8"/>
  <c r="AA39" i="8"/>
  <c r="AE38" i="8" s="1"/>
  <c r="AB37" i="8"/>
  <c r="AH90" i="8"/>
  <c r="AA90" i="8"/>
  <c r="AE89" i="8" s="1"/>
  <c r="AB88" i="8"/>
  <c r="AH69" i="8"/>
  <c r="AA69" i="8"/>
  <c r="AE68" i="8" s="1"/>
  <c r="AB67" i="8"/>
  <c r="AH37" i="8"/>
  <c r="AA37" i="8"/>
  <c r="AE36" i="8" s="1"/>
  <c r="AB35" i="8"/>
  <c r="AH48" i="8"/>
  <c r="AB46" i="8"/>
  <c r="AA48" i="8"/>
  <c r="AE47" i="8" s="1"/>
  <c r="AH35" i="8"/>
  <c r="AB33" i="8"/>
  <c r="AA35" i="8"/>
  <c r="AE34" i="8" s="1"/>
  <c r="AH54" i="8"/>
  <c r="AA54" i="8"/>
  <c r="AE53" i="8" s="1"/>
  <c r="AB52" i="8"/>
  <c r="AH97" i="8"/>
  <c r="AB95" i="8"/>
  <c r="AA97" i="8"/>
  <c r="AE96" i="8" s="1"/>
  <c r="AH65" i="8"/>
  <c r="AB63" i="8"/>
  <c r="AA65" i="8"/>
  <c r="AE64" i="8" s="1"/>
  <c r="AH33" i="8"/>
  <c r="AB31" i="8"/>
  <c r="AA33" i="8"/>
  <c r="AE32" i="8" s="1"/>
  <c r="AH108" i="8"/>
  <c r="AA108" i="8"/>
  <c r="AE107" i="8" s="1"/>
  <c r="AB106" i="8"/>
  <c r="AA76" i="8"/>
  <c r="AE75" i="8" s="1"/>
  <c r="AB74" i="8"/>
  <c r="AH44" i="8"/>
  <c r="AA44" i="8"/>
  <c r="AE43" i="8" s="1"/>
  <c r="AB42" i="8"/>
  <c r="AB10" i="8"/>
  <c r="AA12" i="8"/>
  <c r="AH95" i="8"/>
  <c r="AA95" i="8"/>
  <c r="AE94" i="8" s="1"/>
  <c r="AB93" i="8"/>
  <c r="AH63" i="8"/>
  <c r="AA63" i="8"/>
  <c r="AE62" i="8" s="1"/>
  <c r="AB61" i="8"/>
  <c r="AA31" i="8"/>
  <c r="AE30" i="8" s="1"/>
  <c r="AB29" i="8"/>
  <c r="AH114" i="8"/>
  <c r="AA114" i="8"/>
  <c r="AE113" i="8" s="1"/>
  <c r="AB112" i="8"/>
  <c r="AH82" i="8"/>
  <c r="AA82" i="8"/>
  <c r="AE81" i="8" s="1"/>
  <c r="AB80" i="8"/>
  <c r="AH50" i="8"/>
  <c r="AA50" i="8"/>
  <c r="AE49" i="8" s="1"/>
  <c r="AB48" i="8"/>
  <c r="AB16" i="8"/>
  <c r="AA18" i="8"/>
  <c r="AH93" i="8"/>
  <c r="AA93" i="8"/>
  <c r="AE92" i="8" s="1"/>
  <c r="AB91" i="8"/>
  <c r="AA61" i="8"/>
  <c r="AE60" i="8" s="1"/>
  <c r="AB59" i="8"/>
  <c r="AA29" i="8"/>
  <c r="AE28" i="8" s="1"/>
  <c r="AB27" i="8"/>
  <c r="AH104" i="8"/>
  <c r="AA104" i="8"/>
  <c r="AE103" i="8" s="1"/>
  <c r="AB102" i="8"/>
  <c r="AH72" i="8"/>
  <c r="AB70" i="8"/>
  <c r="AA72" i="8"/>
  <c r="AE71" i="8" s="1"/>
  <c r="AH40" i="8"/>
  <c r="AB38" i="8"/>
  <c r="AA40" i="8"/>
  <c r="AE39" i="8" s="1"/>
  <c r="AH8" i="8"/>
  <c r="AA8" i="8"/>
  <c r="AB6" i="8"/>
  <c r="AB89" i="8"/>
  <c r="AA91" i="8"/>
  <c r="AE90" i="8" s="1"/>
  <c r="AH59" i="8"/>
  <c r="AB57" i="8"/>
  <c r="AA59" i="8"/>
  <c r="AE58" i="8" s="1"/>
  <c r="AA27" i="8"/>
  <c r="AE26" i="8" s="1"/>
  <c r="AB25" i="8"/>
  <c r="AH110" i="8"/>
  <c r="AA110" i="8"/>
  <c r="AE109" i="8" s="1"/>
  <c r="AB108" i="8"/>
  <c r="AH78" i="8"/>
  <c r="AA78" i="8"/>
  <c r="AE77" i="8" s="1"/>
  <c r="AB76" i="8"/>
  <c r="AA46" i="8"/>
  <c r="AE45" i="8" s="1"/>
  <c r="AB44" i="8"/>
  <c r="AA14" i="8"/>
  <c r="AB12" i="8"/>
  <c r="AH77" i="8"/>
  <c r="AA77" i="8"/>
  <c r="AE76" i="8" s="1"/>
  <c r="AB75" i="8"/>
  <c r="AH88" i="8"/>
  <c r="AB86" i="8"/>
  <c r="AA88" i="8"/>
  <c r="AE87" i="8" s="1"/>
  <c r="AH107" i="8"/>
  <c r="AB105" i="8"/>
  <c r="AA107" i="8"/>
  <c r="AE106" i="8" s="1"/>
  <c r="AB9" i="8"/>
  <c r="AA11" i="8"/>
  <c r="AB11" i="8"/>
  <c r="AA13" i="8"/>
  <c r="AH109" i="8"/>
  <c r="AA109" i="8"/>
  <c r="AE108" i="8" s="1"/>
  <c r="AB107" i="8"/>
  <c r="AH116" i="8"/>
  <c r="AA116" i="8"/>
  <c r="AE115" i="8" s="1"/>
  <c r="AB114" i="8"/>
  <c r="AH103" i="8"/>
  <c r="AA103" i="8"/>
  <c r="AE102" i="8" s="1"/>
  <c r="AB101" i="8"/>
  <c r="AH7" i="8"/>
  <c r="AA7" i="8"/>
  <c r="AB24" i="8"/>
  <c r="AA26" i="8"/>
  <c r="AH80" i="8"/>
  <c r="AB78" i="8"/>
  <c r="AA80" i="8"/>
  <c r="AE79" i="8" s="1"/>
  <c r="AA16" i="8"/>
  <c r="AB14" i="8"/>
  <c r="AH67" i="8"/>
  <c r="AB65" i="8"/>
  <c r="AA67" i="8"/>
  <c r="AE66" i="8" s="1"/>
  <c r="AA86" i="8"/>
  <c r="AE85" i="8" s="1"/>
  <c r="AB84" i="8"/>
  <c r="AH89" i="8"/>
  <c r="AB87" i="8"/>
  <c r="AA89" i="8"/>
  <c r="AE88" i="8" s="1"/>
  <c r="AA25" i="8"/>
  <c r="AB23" i="8"/>
  <c r="AH68" i="8"/>
  <c r="AA68" i="8"/>
  <c r="AE67" i="8" s="1"/>
  <c r="AB66" i="8"/>
  <c r="AH119" i="8"/>
  <c r="AB117" i="8"/>
  <c r="AH55" i="8"/>
  <c r="AA55" i="8"/>
  <c r="AE54" i="8" s="1"/>
  <c r="AB53" i="8"/>
  <c r="AA106" i="8"/>
  <c r="AE105" i="8" s="1"/>
  <c r="AB104" i="8"/>
  <c r="AB8" i="8"/>
  <c r="AA10" i="8"/>
  <c r="AH85" i="8"/>
  <c r="AA85" i="8"/>
  <c r="AE84" i="8" s="1"/>
  <c r="AB83" i="8"/>
  <c r="AH53" i="8"/>
  <c r="AA53" i="8"/>
  <c r="AE52" i="8" s="1"/>
  <c r="AB51" i="8"/>
  <c r="AB19" i="8"/>
  <c r="AA21" i="8"/>
  <c r="AB94" i="8"/>
  <c r="AA96" i="8"/>
  <c r="AE95" i="8" s="1"/>
  <c r="AH64" i="8"/>
  <c r="AB62" i="8"/>
  <c r="AA64" i="8"/>
  <c r="AE63" i="8" s="1"/>
  <c r="AH32" i="8"/>
  <c r="AB30" i="8"/>
  <c r="AA32" i="8"/>
  <c r="AE31" i="8" s="1"/>
  <c r="AH115" i="8"/>
  <c r="AB113" i="8"/>
  <c r="AA115" i="8"/>
  <c r="AE114" i="8" s="1"/>
  <c r="AH83" i="8"/>
  <c r="AB81" i="8"/>
  <c r="AA83" i="8"/>
  <c r="AE82" i="8" s="1"/>
  <c r="AB49" i="8"/>
  <c r="AA51" i="8"/>
  <c r="AE50" i="8" s="1"/>
  <c r="AB17" i="8"/>
  <c r="AA19" i="8"/>
  <c r="AH102" i="8"/>
  <c r="AB100" i="8"/>
  <c r="AA102" i="8"/>
  <c r="AE101" i="8" s="1"/>
  <c r="AH70" i="8"/>
  <c r="AA70" i="8"/>
  <c r="AE69" i="8" s="1"/>
  <c r="AB68" i="8"/>
  <c r="AH38" i="8"/>
  <c r="AA38" i="8"/>
  <c r="AE37" i="8" s="1"/>
  <c r="AB36" i="8"/>
  <c r="AA6" i="8"/>
  <c r="AH45" i="8"/>
  <c r="AA45" i="8"/>
  <c r="AE44" i="8" s="1"/>
  <c r="AB43" i="8"/>
  <c r="AB54" i="8"/>
  <c r="AA56" i="8"/>
  <c r="AE55" i="8" s="1"/>
  <c r="AH75" i="8"/>
  <c r="AB73" i="8"/>
  <c r="AA75" i="8"/>
  <c r="AE74" i="8" s="1"/>
  <c r="AH94" i="8"/>
  <c r="AA94" i="8"/>
  <c r="AE93" i="8" s="1"/>
  <c r="AB92" i="8"/>
  <c r="AA30" i="8"/>
  <c r="AE29" i="8" s="1"/>
  <c r="AB28" i="8"/>
  <c r="AB39" i="8"/>
  <c r="AA41" i="8"/>
  <c r="AE40" i="8" s="1"/>
  <c r="AH52" i="8"/>
  <c r="AA52" i="8"/>
  <c r="AE51" i="8" s="1"/>
  <c r="AB50" i="8"/>
  <c r="AA71" i="8"/>
  <c r="AE70" i="8" s="1"/>
  <c r="AB69" i="8"/>
  <c r="AH58" i="8"/>
  <c r="AA58" i="8"/>
  <c r="AE57" i="8" s="1"/>
  <c r="AB56" i="8"/>
  <c r="AA101" i="8"/>
  <c r="AE100" i="8" s="1"/>
  <c r="AB99" i="8"/>
  <c r="AH112" i="8"/>
  <c r="AB110" i="8"/>
  <c r="AA112" i="8"/>
  <c r="AE111" i="8" s="1"/>
  <c r="AH99" i="8"/>
  <c r="AB97" i="8"/>
  <c r="AA99" i="8"/>
  <c r="AE98" i="8" s="1"/>
  <c r="AH118" i="8"/>
  <c r="AB116" i="8"/>
  <c r="AA22" i="8"/>
  <c r="AB20" i="8"/>
  <c r="AH57" i="8"/>
  <c r="AB55" i="8"/>
  <c r="AA57" i="8"/>
  <c r="AE56" i="8" s="1"/>
  <c r="AH100" i="8"/>
  <c r="AA100" i="8"/>
  <c r="AE99" i="8" s="1"/>
  <c r="AB98" i="8"/>
  <c r="AA36" i="8"/>
  <c r="AE35" i="8" s="1"/>
  <c r="AB34" i="8"/>
  <c r="AH87" i="8"/>
  <c r="AA87" i="8"/>
  <c r="AE86" i="8" s="1"/>
  <c r="AB85" i="8"/>
  <c r="AA23" i="8"/>
  <c r="AB21" i="8"/>
  <c r="AH74" i="8"/>
  <c r="AA74" i="8"/>
  <c r="AE73" i="8" s="1"/>
  <c r="AB72" i="8"/>
  <c r="AH42" i="8"/>
  <c r="AA42" i="8"/>
  <c r="AE41" i="8" s="1"/>
  <c r="AB40" i="8"/>
  <c r="AH117" i="8"/>
  <c r="AA117" i="8"/>
  <c r="AE116" i="8" s="1"/>
  <c r="AB115" i="8"/>
  <c r="AB79" i="8"/>
  <c r="AA81" i="8"/>
  <c r="AE80" i="8" s="1"/>
  <c r="AH49" i="8"/>
  <c r="AB47" i="8"/>
  <c r="AA49" i="8"/>
  <c r="AE48" i="8" s="1"/>
  <c r="AA17" i="8"/>
  <c r="AB15" i="8"/>
  <c r="AH92" i="8"/>
  <c r="AA92" i="8"/>
  <c r="AE91" i="8" s="1"/>
  <c r="AB90" i="8"/>
  <c r="AH60" i="8"/>
  <c r="AA60" i="8"/>
  <c r="AE59" i="8" s="1"/>
  <c r="AB58" i="8"/>
  <c r="AA28" i="8"/>
  <c r="AE27" i="8" s="1"/>
  <c r="AB26" i="8"/>
  <c r="AA111" i="8"/>
  <c r="AE110" i="8" s="1"/>
  <c r="AB109" i="8"/>
  <c r="AH79" i="8"/>
  <c r="AA79" i="8"/>
  <c r="AE78" i="8" s="1"/>
  <c r="AB77" i="8"/>
  <c r="AH47" i="8"/>
  <c r="AA47" i="8"/>
  <c r="AE46" i="8" s="1"/>
  <c r="AB45" i="8"/>
  <c r="AA15" i="8"/>
  <c r="AB13" i="8"/>
  <c r="AH98" i="8"/>
  <c r="AA98" i="8"/>
  <c r="AE97" i="8" s="1"/>
  <c r="AB96" i="8"/>
  <c r="AA66" i="8"/>
  <c r="AE65" i="8" s="1"/>
  <c r="AB64" i="8"/>
  <c r="AH34" i="8"/>
  <c r="AA34" i="8"/>
  <c r="AE33" i="8" s="1"/>
  <c r="AB32" i="8"/>
  <c r="AH105" i="8"/>
  <c r="AB103" i="8"/>
  <c r="AA105" i="8"/>
  <c r="AE104" i="8" s="1"/>
  <c r="FW6" i="8"/>
  <c r="IV20" i="8"/>
  <c r="JJ7" i="8"/>
  <c r="CU22" i="8"/>
  <c r="EQ7" i="8"/>
  <c r="DK7" i="8"/>
  <c r="HC19" i="8"/>
  <c r="HC27" i="8"/>
  <c r="JX23" i="8"/>
  <c r="EA8" i="8"/>
  <c r="EA45" i="8"/>
  <c r="CE39" i="8"/>
  <c r="KL7" i="8"/>
  <c r="JX21" i="8"/>
  <c r="EQ6" i="8"/>
  <c r="CE6" i="8"/>
  <c r="CU6" i="8"/>
  <c r="GM6" i="8"/>
  <c r="IH19" i="8"/>
  <c r="CE42" i="8"/>
  <c r="IV10" i="8"/>
  <c r="EA30" i="8"/>
  <c r="JX6" i="8"/>
  <c r="CE45" i="8"/>
  <c r="IV14" i="8"/>
  <c r="GM32" i="8"/>
  <c r="EA14" i="8"/>
  <c r="EA7" i="8"/>
  <c r="FG17" i="8"/>
  <c r="IH20" i="8"/>
  <c r="JX9" i="8"/>
  <c r="IV6" i="8"/>
  <c r="CU7" i="8"/>
  <c r="FG13" i="8"/>
  <c r="KL18" i="8"/>
  <c r="HC7" i="8"/>
  <c r="IH6" i="8"/>
  <c r="HS7" i="8"/>
  <c r="GM7" i="8"/>
  <c r="EA40" i="8"/>
  <c r="JJ6" i="8"/>
  <c r="DK6" i="8"/>
  <c r="FW7" i="8"/>
  <c r="FG7" i="8"/>
  <c r="CE7" i="8"/>
  <c r="EA32" i="8"/>
  <c r="HS57" i="8"/>
  <c r="IV18" i="8"/>
  <c r="AY7" i="8"/>
  <c r="JJ27" i="8"/>
  <c r="JJ16" i="8"/>
  <c r="FW29" i="8"/>
  <c r="KL6" i="8"/>
  <c r="JX7" i="8"/>
  <c r="FG6" i="8"/>
  <c r="IV7" i="8"/>
  <c r="DK60" i="8"/>
  <c r="HC6" i="8"/>
  <c r="HS6" i="8"/>
  <c r="CE30" i="8"/>
  <c r="DK34" i="8"/>
  <c r="JJ19" i="8"/>
  <c r="IH7" i="8"/>
  <c r="EA10" i="8"/>
  <c r="IV31" i="8"/>
  <c r="AY6" i="8"/>
  <c r="BO7" i="8"/>
  <c r="BO6" i="8"/>
  <c r="BO8" i="8"/>
  <c r="AI7" i="8"/>
  <c r="BO27" i="8"/>
  <c r="BO12" i="8"/>
  <c r="AI9" i="8"/>
  <c r="AI6" i="8"/>
  <c r="AJ9" i="1"/>
  <c r="AI10" i="1" s="1"/>
  <c r="IA7" i="8"/>
  <c r="IG12" i="8"/>
  <c r="IG15" i="8"/>
  <c r="IG16" i="8"/>
  <c r="IG17" i="8"/>
  <c r="IG14" i="8"/>
  <c r="IG10" i="8"/>
  <c r="IG19" i="8"/>
  <c r="IG9" i="8"/>
  <c r="IG20" i="8"/>
  <c r="IG11" i="8"/>
  <c r="IG18" i="8"/>
  <c r="IG8" i="8"/>
  <c r="IG13" i="8"/>
  <c r="BN40" i="8"/>
  <c r="BN59" i="8"/>
  <c r="BN95" i="8"/>
  <c r="BN35" i="8"/>
  <c r="BN58" i="8"/>
  <c r="BN62" i="8"/>
  <c r="BN90" i="8"/>
  <c r="BN77" i="8"/>
  <c r="BN97" i="8"/>
  <c r="BN105" i="8"/>
  <c r="BN85" i="8"/>
  <c r="BN94" i="8"/>
  <c r="BN60" i="8"/>
  <c r="BN93" i="8"/>
  <c r="BN44" i="8"/>
  <c r="BN63" i="8"/>
  <c r="BN80" i="8"/>
  <c r="BN30" i="8"/>
  <c r="BN68" i="8"/>
  <c r="BN103" i="8"/>
  <c r="BN64" i="8"/>
  <c r="BN42" i="8"/>
  <c r="BN49" i="8"/>
  <c r="BN57" i="8"/>
  <c r="BN72" i="8"/>
  <c r="BN69" i="8"/>
  <c r="BN87" i="8"/>
  <c r="BN92" i="8"/>
  <c r="BN104" i="8"/>
  <c r="BN32" i="8"/>
  <c r="BN50" i="8"/>
  <c r="BN75" i="8"/>
  <c r="BN99" i="8"/>
  <c r="BN67" i="8"/>
  <c r="BN43" i="8"/>
  <c r="BN73" i="8"/>
  <c r="BN33" i="8"/>
  <c r="BN53" i="8"/>
  <c r="BN107" i="8"/>
  <c r="BN82" i="8"/>
  <c r="BN38" i="8"/>
  <c r="BN47" i="8"/>
  <c r="BN52" i="8"/>
  <c r="BN70" i="8"/>
  <c r="BN78" i="8"/>
  <c r="BN65" i="8"/>
  <c r="BN102" i="8"/>
  <c r="BN89" i="8"/>
  <c r="BN55" i="8"/>
  <c r="BN83" i="8"/>
  <c r="BN34" i="8"/>
  <c r="BN54" i="8"/>
  <c r="BN100" i="8"/>
  <c r="BN37" i="8"/>
  <c r="BN48" i="8"/>
  <c r="BN39" i="8"/>
  <c r="BN79" i="8"/>
  <c r="BN84" i="8"/>
  <c r="BN74" i="8"/>
  <c r="BN88" i="8"/>
  <c r="BN98" i="8"/>
  <c r="HR26" i="8"/>
  <c r="HR41" i="8"/>
  <c r="HR71" i="8"/>
  <c r="HR46" i="8"/>
  <c r="HR36" i="8"/>
  <c r="HR21" i="8"/>
  <c r="HR6" i="8"/>
  <c r="HR51" i="8"/>
  <c r="HS21" i="8"/>
  <c r="HR31" i="8"/>
  <c r="HR61" i="8"/>
  <c r="HR81" i="8"/>
  <c r="HR11" i="8"/>
  <c r="HR76" i="8"/>
  <c r="HR66" i="8"/>
  <c r="HR86" i="8"/>
  <c r="HR56" i="8"/>
  <c r="HR16" i="8"/>
  <c r="HB21" i="8"/>
  <c r="HB46" i="8"/>
  <c r="HB86" i="8"/>
  <c r="HB61" i="8"/>
  <c r="HB16" i="8"/>
  <c r="HB76" i="8"/>
  <c r="HB96" i="8"/>
  <c r="HB26" i="8"/>
  <c r="HB91" i="8"/>
  <c r="HB101" i="8"/>
  <c r="HB31" i="8"/>
  <c r="HB71" i="8"/>
  <c r="HB81" i="8"/>
  <c r="HB51" i="8"/>
  <c r="HB66" i="8"/>
  <c r="HB6" i="8"/>
  <c r="HB36" i="8"/>
  <c r="HB41" i="8"/>
  <c r="HB11" i="8"/>
  <c r="HB56" i="8"/>
  <c r="GL76" i="8"/>
  <c r="GL31" i="8"/>
  <c r="GL56" i="8"/>
  <c r="GL46" i="8"/>
  <c r="GL86" i="8"/>
  <c r="GL81" i="8"/>
  <c r="GI20" i="8"/>
  <c r="GL41" i="8"/>
  <c r="GL61" i="8"/>
  <c r="GL91" i="8"/>
  <c r="GL6" i="8"/>
  <c r="GL96" i="8"/>
  <c r="GL16" i="8"/>
  <c r="GL26" i="8"/>
  <c r="GL36" i="8"/>
  <c r="GL21" i="8"/>
  <c r="GL66" i="8"/>
  <c r="GL71" i="8"/>
  <c r="GL11" i="8"/>
  <c r="GL51" i="8"/>
  <c r="GL101" i="8"/>
  <c r="FV36" i="8"/>
  <c r="FV51" i="8"/>
  <c r="FV81" i="8"/>
  <c r="FV96" i="8"/>
  <c r="FV11" i="8"/>
  <c r="FV56" i="8"/>
  <c r="FV91" i="8"/>
  <c r="FV106" i="8"/>
  <c r="FV46" i="8"/>
  <c r="FV66" i="8"/>
  <c r="FV101" i="8"/>
  <c r="FV26" i="8"/>
  <c r="FV21" i="8"/>
  <c r="FV86" i="8"/>
  <c r="FV111" i="8"/>
  <c r="FV16" i="8"/>
  <c r="FV41" i="8"/>
  <c r="FV31" i="8"/>
  <c r="FV61" i="8"/>
  <c r="FV76" i="8"/>
  <c r="FV71" i="8"/>
  <c r="FV6" i="8"/>
  <c r="FF26" i="8"/>
  <c r="FF46" i="8"/>
  <c r="FF56" i="8"/>
  <c r="FF16" i="8"/>
  <c r="FF41" i="8"/>
  <c r="FF11" i="8"/>
  <c r="FF6" i="8"/>
  <c r="FF61" i="8"/>
  <c r="FF21" i="8"/>
  <c r="FF31" i="8"/>
  <c r="FF51" i="8"/>
  <c r="FF36" i="8"/>
  <c r="FF66" i="8"/>
  <c r="EP6" i="8"/>
  <c r="EP36" i="8"/>
  <c r="EP21" i="8"/>
  <c r="EP41" i="8"/>
  <c r="EP16" i="8"/>
  <c r="EP56" i="8"/>
  <c r="EP66" i="8"/>
  <c r="EP31" i="8"/>
  <c r="EP51" i="8"/>
  <c r="EP11" i="8"/>
  <c r="EP61" i="8"/>
  <c r="EP46" i="8"/>
  <c r="EP26" i="8"/>
  <c r="DZ56" i="8"/>
  <c r="DZ21" i="8"/>
  <c r="DZ61" i="8"/>
  <c r="DZ16" i="8"/>
  <c r="DZ46" i="8"/>
  <c r="DZ66" i="8"/>
  <c r="DZ71" i="8"/>
  <c r="DZ26" i="8"/>
  <c r="DZ36" i="8"/>
  <c r="DZ51" i="8"/>
  <c r="DZ76" i="8"/>
  <c r="DZ6" i="8"/>
  <c r="DZ41" i="8"/>
  <c r="DZ81" i="8"/>
  <c r="DZ31" i="8"/>
  <c r="DZ11" i="8"/>
  <c r="DJ6" i="8"/>
  <c r="DJ26" i="8"/>
  <c r="DJ86" i="8"/>
  <c r="DJ76" i="8"/>
  <c r="DJ11" i="8"/>
  <c r="DJ71" i="8"/>
  <c r="DJ46" i="8"/>
  <c r="DJ66" i="8"/>
  <c r="DJ31" i="8"/>
  <c r="DJ41" i="8"/>
  <c r="DJ81" i="8"/>
  <c r="DK21" i="8"/>
  <c r="DJ51" i="8"/>
  <c r="DJ36" i="8"/>
  <c r="DJ61" i="8"/>
  <c r="DJ56" i="8"/>
  <c r="DJ16" i="8"/>
  <c r="DJ21" i="8"/>
  <c r="CT6" i="8"/>
  <c r="CT21" i="8"/>
  <c r="CT26" i="8"/>
  <c r="CT106" i="8"/>
  <c r="CT16" i="8"/>
  <c r="CT41" i="8"/>
  <c r="CU26" i="8"/>
  <c r="CT36" i="8"/>
  <c r="CT66" i="8"/>
  <c r="CT76" i="8"/>
  <c r="CT31" i="8"/>
  <c r="CT111" i="8"/>
  <c r="CT61" i="8"/>
  <c r="CT96" i="8"/>
  <c r="CU11" i="8"/>
  <c r="CT86" i="8"/>
  <c r="CT101" i="8"/>
  <c r="CT46" i="8"/>
  <c r="CT71" i="8"/>
  <c r="CT11" i="8"/>
  <c r="CT51" i="8"/>
  <c r="CT56" i="8"/>
  <c r="CT81" i="8"/>
  <c r="CT91" i="8"/>
  <c r="CT116" i="8"/>
  <c r="CD56" i="8"/>
  <c r="CD96" i="8"/>
  <c r="CE21" i="8"/>
  <c r="CD16" i="8"/>
  <c r="CD71" i="8"/>
  <c r="CD111" i="8"/>
  <c r="CD26" i="8"/>
  <c r="CD41" i="8"/>
  <c r="CD21" i="8"/>
  <c r="CD91" i="8"/>
  <c r="CD101" i="8"/>
  <c r="CD11" i="8"/>
  <c r="CD51" i="8"/>
  <c r="CD81" i="8"/>
  <c r="CD66" i="8"/>
  <c r="CD31" i="8"/>
  <c r="CD46" i="8"/>
  <c r="CD86" i="8"/>
  <c r="CD116" i="8"/>
  <c r="CD106" i="8"/>
  <c r="CD6" i="8"/>
  <c r="CD36" i="8"/>
  <c r="CD61" i="8"/>
  <c r="CD76" i="8"/>
  <c r="BN26" i="8"/>
  <c r="BN46" i="8"/>
  <c r="BN56" i="8"/>
  <c r="BN71" i="8"/>
  <c r="BN21" i="8"/>
  <c r="BN36" i="8"/>
  <c r="BN76" i="8"/>
  <c r="BN31" i="8"/>
  <c r="BN41" i="8"/>
  <c r="BN51" i="8"/>
  <c r="BN91" i="8"/>
  <c r="BN16" i="8"/>
  <c r="BN11" i="8"/>
  <c r="BN61" i="8"/>
  <c r="BN66" i="8"/>
  <c r="BN81" i="8"/>
  <c r="BN86" i="8"/>
  <c r="BN96" i="8"/>
  <c r="BN101" i="8"/>
  <c r="BN106" i="8"/>
  <c r="BN6" i="8"/>
  <c r="AX41" i="8"/>
  <c r="AX51" i="8"/>
  <c r="AX106" i="8"/>
  <c r="AY46" i="8"/>
  <c r="AX46" i="8"/>
  <c r="AX91" i="8"/>
  <c r="AX21" i="8"/>
  <c r="AX31" i="8"/>
  <c r="AX71" i="8"/>
  <c r="AX81" i="8"/>
  <c r="AX96" i="8"/>
  <c r="AY41" i="8"/>
  <c r="AX66" i="8"/>
  <c r="AX11" i="8"/>
  <c r="AX76" i="8"/>
  <c r="AX56" i="8"/>
  <c r="AX86" i="8"/>
  <c r="AX108" i="8"/>
  <c r="AY36" i="8"/>
  <c r="AX16" i="8"/>
  <c r="AX26" i="8"/>
  <c r="AX61" i="8"/>
  <c r="AX36" i="8"/>
  <c r="AX6" i="8"/>
  <c r="AX101" i="8"/>
  <c r="AH6" i="8"/>
  <c r="AH10" i="8"/>
  <c r="AH56" i="8"/>
  <c r="AH96" i="8"/>
  <c r="AH66" i="8"/>
  <c r="AH71" i="8"/>
  <c r="AH36" i="8"/>
  <c r="AH76" i="8"/>
  <c r="AH101" i="8"/>
  <c r="AH51" i="8"/>
  <c r="AH61" i="8"/>
  <c r="AH91" i="8"/>
  <c r="AH106" i="8"/>
  <c r="AH41" i="8"/>
  <c r="AH111" i="8"/>
  <c r="AH86" i="8"/>
  <c r="AH81" i="8"/>
  <c r="AI41" i="8"/>
  <c r="AH31" i="8"/>
  <c r="AH46" i="8"/>
  <c r="IP8" i="8"/>
  <c r="JR7" i="8"/>
  <c r="IA17" i="8"/>
  <c r="JR19" i="8"/>
  <c r="JD25" i="8"/>
  <c r="JD17" i="8"/>
  <c r="IA18" i="8"/>
  <c r="EQ20" i="8"/>
  <c r="FW32" i="8"/>
  <c r="FW72" i="8"/>
  <c r="AY31" i="8"/>
  <c r="AY47" i="8"/>
  <c r="AY67" i="8"/>
  <c r="EQ9" i="8"/>
  <c r="EQ34" i="8"/>
  <c r="AY17" i="8"/>
  <c r="HC31" i="8"/>
  <c r="HC75" i="8"/>
  <c r="HC97" i="8"/>
  <c r="CE36" i="8"/>
  <c r="CE52" i="8"/>
  <c r="CE89" i="8"/>
  <c r="EQ24" i="8"/>
  <c r="EA23" i="8"/>
  <c r="EA67" i="8"/>
  <c r="IH10" i="8"/>
  <c r="IA8" i="8"/>
  <c r="EA11" i="8"/>
  <c r="DK22" i="8"/>
  <c r="DK58" i="8"/>
  <c r="DK66" i="8"/>
  <c r="FG26" i="8"/>
  <c r="HS44" i="8"/>
  <c r="HS65" i="8"/>
  <c r="HS86" i="8"/>
  <c r="CU25" i="8"/>
  <c r="CU62" i="8"/>
  <c r="CU83" i="8"/>
  <c r="AY19" i="8"/>
  <c r="CU15" i="8"/>
  <c r="GM16" i="8"/>
  <c r="FW21" i="8"/>
  <c r="GM57" i="8"/>
  <c r="GM53" i="8"/>
  <c r="GM79" i="8"/>
  <c r="FG21" i="8"/>
  <c r="FG43" i="8"/>
  <c r="BO22" i="8"/>
  <c r="BO40" i="8"/>
  <c r="BO66" i="8"/>
  <c r="BO84" i="8"/>
  <c r="AI8" i="8"/>
  <c r="AI72" i="8"/>
  <c r="AI96" i="8"/>
  <c r="AI100" i="8"/>
  <c r="GH99" i="5"/>
  <c r="GL99" i="5" s="1"/>
  <c r="GN99" i="5" s="1"/>
  <c r="T115" i="5"/>
  <c r="X115" i="5"/>
  <c r="Z115" i="5" s="1"/>
  <c r="CQ24" i="5"/>
  <c r="CV24" i="5" s="1"/>
  <c r="CX24" i="5" s="1"/>
  <c r="LE12" i="5"/>
  <c r="LI12" i="5" s="1"/>
  <c r="LK12" i="5" s="1"/>
  <c r="EV70" i="5"/>
  <c r="FA70" i="5" s="1"/>
  <c r="FC70" i="5" s="1"/>
  <c r="CL118" i="2"/>
  <c r="CQ118" i="2" s="1"/>
  <c r="CS118" i="2" s="1"/>
  <c r="X15" i="5"/>
  <c r="Z15" i="5" s="1"/>
  <c r="T15" i="5"/>
  <c r="HR34" i="5"/>
  <c r="HV34" i="5" s="1"/>
  <c r="HX34" i="5" s="1"/>
  <c r="CL46" i="2"/>
  <c r="CQ46" i="2" s="1"/>
  <c r="CS46" i="2" s="1"/>
  <c r="KF20" i="8"/>
  <c r="KL22" i="8"/>
  <c r="FW51" i="8"/>
  <c r="FW90" i="8"/>
  <c r="AY44" i="8"/>
  <c r="AY48" i="8"/>
  <c r="AY73" i="8"/>
  <c r="EA35" i="8"/>
  <c r="HC13" i="8"/>
  <c r="EQ29" i="8"/>
  <c r="EQ69" i="8"/>
  <c r="HC49" i="8"/>
  <c r="HC55" i="8"/>
  <c r="HC93" i="8"/>
  <c r="CE22" i="8"/>
  <c r="CE63" i="8"/>
  <c r="CE78" i="8"/>
  <c r="CE117" i="8"/>
  <c r="IP25" i="8"/>
  <c r="IV27" i="8"/>
  <c r="EA56" i="8"/>
  <c r="EA77" i="8"/>
  <c r="IH9" i="8"/>
  <c r="DK19" i="8"/>
  <c r="DK73" i="8"/>
  <c r="DK70" i="8"/>
  <c r="JR23" i="8"/>
  <c r="JX25" i="8"/>
  <c r="HS23" i="8"/>
  <c r="HS48" i="8"/>
  <c r="HS81" i="8"/>
  <c r="CU40" i="8"/>
  <c r="CU87" i="8"/>
  <c r="CU116" i="8"/>
  <c r="CQ103" i="5"/>
  <c r="CV103" i="5" s="1"/>
  <c r="CX103" i="5" s="1"/>
  <c r="AI13" i="8"/>
  <c r="GM74" i="8"/>
  <c r="GM78" i="8"/>
  <c r="FG15" i="8"/>
  <c r="FG28" i="8"/>
  <c r="FG69" i="8"/>
  <c r="BO63" i="8"/>
  <c r="BO53" i="8"/>
  <c r="BO103" i="8"/>
  <c r="AI37" i="8"/>
  <c r="AI58" i="8"/>
  <c r="AI85" i="8"/>
  <c r="AI101" i="8"/>
  <c r="X87" i="5"/>
  <c r="Z87" i="5" s="1"/>
  <c r="CQ117" i="5"/>
  <c r="CV117" i="5" s="1"/>
  <c r="CX117" i="5" s="1"/>
  <c r="O99" i="2"/>
  <c r="S99" i="2" s="1"/>
  <c r="U99" i="2" s="1"/>
  <c r="GH42" i="5"/>
  <c r="GL42" i="5" s="1"/>
  <c r="GN42" i="5" s="1"/>
  <c r="GH114" i="5"/>
  <c r="GL114" i="5" s="1"/>
  <c r="GN114" i="5" s="1"/>
  <c r="S57" i="5"/>
  <c r="X77" i="5"/>
  <c r="Z77" i="5" s="1"/>
  <c r="T77" i="5"/>
  <c r="S97" i="5"/>
  <c r="AL56" i="5"/>
  <c r="AQ56" i="5" s="1"/>
  <c r="AS56" i="5" s="1"/>
  <c r="AL109" i="5"/>
  <c r="AQ109" i="5" s="1"/>
  <c r="AS109" i="5" s="1"/>
  <c r="T8" i="5"/>
  <c r="X8" i="5"/>
  <c r="Z8" i="5" s="1"/>
  <c r="GV78" i="2"/>
  <c r="GZ78" i="2" s="1"/>
  <c r="HB78" i="2" s="1"/>
  <c r="GC92" i="2"/>
  <c r="GG92" i="2" s="1"/>
  <c r="GI92" i="2" s="1"/>
  <c r="EC34" i="5"/>
  <c r="EH34" i="5" s="1"/>
  <c r="EJ34" i="5" s="1"/>
  <c r="FW69" i="8"/>
  <c r="FW48" i="8"/>
  <c r="FW91" i="8"/>
  <c r="AY40" i="8"/>
  <c r="AY54" i="8"/>
  <c r="AY81" i="8"/>
  <c r="HC25" i="8"/>
  <c r="CE11" i="8"/>
  <c r="EQ40" i="8"/>
  <c r="CE16" i="8"/>
  <c r="HC76" i="8"/>
  <c r="HC77" i="8"/>
  <c r="HC94" i="8"/>
  <c r="CE24" i="8"/>
  <c r="CE105" i="8"/>
  <c r="CE82" i="8"/>
  <c r="CE86" i="8"/>
  <c r="IP26" i="8"/>
  <c r="IV28" i="8"/>
  <c r="EA59" i="8"/>
  <c r="EA81" i="8"/>
  <c r="IH11" i="8"/>
  <c r="IA9" i="8"/>
  <c r="DK33" i="8"/>
  <c r="DK48" i="8"/>
  <c r="HS25" i="8"/>
  <c r="HS58" i="8"/>
  <c r="CU18" i="8"/>
  <c r="CU56" i="8"/>
  <c r="CU88" i="8"/>
  <c r="GM9" i="8"/>
  <c r="GM66" i="8"/>
  <c r="GM100" i="8"/>
  <c r="FG18" i="8"/>
  <c r="FG67" i="8"/>
  <c r="BO64" i="8"/>
  <c r="BO80" i="8"/>
  <c r="BO104" i="8"/>
  <c r="AI71" i="8"/>
  <c r="AI83" i="8"/>
  <c r="BX86" i="5"/>
  <c r="CC86" i="5" s="1"/>
  <c r="CE86" i="5" s="1"/>
  <c r="BX109" i="5"/>
  <c r="CC109" i="5" s="1"/>
  <c r="CE109" i="5" s="1"/>
  <c r="BX48" i="5"/>
  <c r="CC48" i="5" s="1"/>
  <c r="CE48" i="5" s="1"/>
  <c r="T40" i="5"/>
  <c r="X40" i="5"/>
  <c r="Z40" i="5" s="1"/>
  <c r="S37" i="5"/>
  <c r="EC33" i="5"/>
  <c r="EH33" i="5" s="1"/>
  <c r="EJ33" i="5" s="1"/>
  <c r="HR23" i="5"/>
  <c r="HV23" i="5" s="1"/>
  <c r="HX23" i="5" s="1"/>
  <c r="DJ31" i="5"/>
  <c r="DO31" i="5" s="1"/>
  <c r="DQ31" i="5" s="1"/>
  <c r="AL48" i="5"/>
  <c r="AQ48" i="5" s="1"/>
  <c r="AS48" i="5" s="1"/>
  <c r="S45" i="5"/>
  <c r="FO47" i="5"/>
  <c r="FT47" i="5" s="1"/>
  <c r="FV47" i="5" s="1"/>
  <c r="AL47" i="5"/>
  <c r="AQ47" i="5" s="1"/>
  <c r="AS47" i="5" s="1"/>
  <c r="KM21" i="5"/>
  <c r="KQ21" i="5" s="1"/>
  <c r="KS21" i="5" s="1"/>
  <c r="EC79" i="5"/>
  <c r="EH79" i="5" s="1"/>
  <c r="EJ79" i="5" s="1"/>
  <c r="DJ34" i="5"/>
  <c r="DO34" i="5" s="1"/>
  <c r="DQ34" i="5" s="1"/>
  <c r="DJ69" i="5"/>
  <c r="DO69" i="5" s="1"/>
  <c r="DQ69" i="5" s="1"/>
  <c r="DJ79" i="5"/>
  <c r="DO79" i="5" s="1"/>
  <c r="DQ79" i="5" s="1"/>
  <c r="CQ83" i="5"/>
  <c r="CV83" i="5" s="1"/>
  <c r="CX83" i="5" s="1"/>
  <c r="CQ70" i="5"/>
  <c r="CV70" i="5" s="1"/>
  <c r="CX70" i="5" s="1"/>
  <c r="CQ107" i="5"/>
  <c r="CV107" i="5" s="1"/>
  <c r="CX107" i="5" s="1"/>
  <c r="BZ110" i="5"/>
  <c r="BZ106" i="5"/>
  <c r="BZ101" i="5"/>
  <c r="BZ113" i="5"/>
  <c r="BZ91" i="5"/>
  <c r="BZ94" i="5"/>
  <c r="BZ93" i="5"/>
  <c r="BZ70" i="5"/>
  <c r="BZ76" i="5"/>
  <c r="BZ63" i="5"/>
  <c r="BZ66" i="5"/>
  <c r="BZ62" i="5"/>
  <c r="BZ115" i="5"/>
  <c r="BZ45" i="5"/>
  <c r="BZ33" i="5"/>
  <c r="BZ38" i="5"/>
  <c r="BZ20" i="5"/>
  <c r="BZ51" i="5"/>
  <c r="BZ6" i="5"/>
  <c r="BZ37" i="5"/>
  <c r="BZ28" i="5"/>
  <c r="BZ42" i="5"/>
  <c r="BZ27" i="5"/>
  <c r="BZ10" i="5"/>
  <c r="BZ7" i="5"/>
  <c r="BZ26" i="5"/>
  <c r="GH57" i="5"/>
  <c r="GL57" i="5" s="1"/>
  <c r="GN57" i="5" s="1"/>
  <c r="CQ27" i="5"/>
  <c r="CV27" i="5" s="1"/>
  <c r="CX27" i="5" s="1"/>
  <c r="O118" i="2"/>
  <c r="S118" i="2" s="1"/>
  <c r="U118" i="2" s="1"/>
  <c r="GC115" i="2"/>
  <c r="GG115" i="2" s="1"/>
  <c r="GI115" i="2" s="1"/>
  <c r="GH23" i="5"/>
  <c r="GL23" i="5" s="1"/>
  <c r="GN23" i="5" s="1"/>
  <c r="X39" i="5"/>
  <c r="Z39" i="5" s="1"/>
  <c r="T39" i="5"/>
  <c r="X53" i="5"/>
  <c r="Z53" i="5" s="1"/>
  <c r="T53" i="5"/>
  <c r="DE86" i="2"/>
  <c r="DJ86" i="2" s="1"/>
  <c r="DL86" i="2" s="1"/>
  <c r="BX16" i="5"/>
  <c r="CC16" i="5" s="1"/>
  <c r="CE16" i="5" s="1"/>
  <c r="AL31" i="5"/>
  <c r="AQ31" i="5" s="1"/>
  <c r="AS31" i="5" s="1"/>
  <c r="AL69" i="5"/>
  <c r="AQ69" i="5" s="1"/>
  <c r="AS69" i="5" s="1"/>
  <c r="AL82" i="5"/>
  <c r="AQ82" i="5" s="1"/>
  <c r="AS82" i="5" s="1"/>
  <c r="GV86" i="2"/>
  <c r="GZ86" i="2" s="1"/>
  <c r="HB86" i="2" s="1"/>
  <c r="O116" i="2"/>
  <c r="S116" i="2" s="1"/>
  <c r="U116" i="2" s="1"/>
  <c r="GV91" i="2"/>
  <c r="GZ91" i="2" s="1"/>
  <c r="HB91" i="2" s="1"/>
  <c r="CS19" i="5"/>
  <c r="AL7" i="5"/>
  <c r="AQ7" i="5" s="1"/>
  <c r="AS7" i="5" s="1"/>
  <c r="BZ46" i="5"/>
  <c r="AZ59" i="2"/>
  <c r="BE59" i="2" s="1"/>
  <c r="BG59" i="2" s="1"/>
  <c r="GV50" i="2"/>
  <c r="GZ50" i="2" s="1"/>
  <c r="HB50" i="2" s="1"/>
  <c r="DE75" i="2"/>
  <c r="DJ75" i="2" s="1"/>
  <c r="DL75" i="2" s="1"/>
  <c r="GZ42" i="5"/>
  <c r="HD42" i="5" s="1"/>
  <c r="HF42" i="5" s="1"/>
  <c r="GZ88" i="5"/>
  <c r="HD88" i="5" s="1"/>
  <c r="HF88" i="5" s="1"/>
  <c r="GZ50" i="5"/>
  <c r="HD50" i="5" s="1"/>
  <c r="HF50" i="5" s="1"/>
  <c r="GZ51" i="5"/>
  <c r="HD51" i="5" s="1"/>
  <c r="HF51" i="5" s="1"/>
  <c r="GZ100" i="5"/>
  <c r="HD100" i="5" s="1"/>
  <c r="HF100" i="5" s="1"/>
  <c r="FJ53" i="2"/>
  <c r="FO53" i="2" s="1"/>
  <c r="FQ53" i="2" s="1"/>
  <c r="LE14" i="5"/>
  <c r="LI14" i="5" s="1"/>
  <c r="LK14" i="5" s="1"/>
  <c r="HO53" i="2"/>
  <c r="HS53" i="2" s="1"/>
  <c r="HU53" i="2" s="1"/>
  <c r="HO83" i="2"/>
  <c r="HS83" i="2" s="1"/>
  <c r="HU83" i="2" s="1"/>
  <c r="O84" i="2"/>
  <c r="S84" i="2" s="1"/>
  <c r="U84" i="2" s="1"/>
  <c r="DE63" i="2"/>
  <c r="DJ63" i="2" s="1"/>
  <c r="DL63" i="2" s="1"/>
  <c r="DE42" i="2"/>
  <c r="DJ42" i="2" s="1"/>
  <c r="DL42" i="2" s="1"/>
  <c r="GC43" i="2"/>
  <c r="GG43" i="2" s="1"/>
  <c r="GI43" i="2" s="1"/>
  <c r="GC87" i="2"/>
  <c r="GG87" i="2" s="1"/>
  <c r="GI87" i="2" s="1"/>
  <c r="DE54" i="2"/>
  <c r="DJ54" i="2" s="1"/>
  <c r="DL54" i="2" s="1"/>
  <c r="DE66" i="2"/>
  <c r="DJ66" i="2" s="1"/>
  <c r="DL66" i="2" s="1"/>
  <c r="HR41" i="5"/>
  <c r="HV41" i="5" s="1"/>
  <c r="HX41" i="5" s="1"/>
  <c r="AI79" i="2"/>
  <c r="AZ82" i="2"/>
  <c r="BE82" i="2" s="1"/>
  <c r="BG82" i="2" s="1"/>
  <c r="AZ107" i="2"/>
  <c r="BE107" i="2" s="1"/>
  <c r="BG107" i="2" s="1"/>
  <c r="AG94" i="2"/>
  <c r="AL94" i="2" s="1"/>
  <c r="AN94" i="2" s="1"/>
  <c r="AG78" i="2"/>
  <c r="AL78" i="2" s="1"/>
  <c r="AN78" i="2" s="1"/>
  <c r="GC111" i="2"/>
  <c r="GG111" i="2" s="1"/>
  <c r="GI111" i="2" s="1"/>
  <c r="FJ22" i="2"/>
  <c r="FO22" i="2" s="1"/>
  <c r="FQ22" i="2" s="1"/>
  <c r="CL68" i="2"/>
  <c r="CQ68" i="2" s="1"/>
  <c r="CS68" i="2" s="1"/>
  <c r="CL81" i="2"/>
  <c r="CQ81" i="2" s="1"/>
  <c r="CS81" i="2" s="1"/>
  <c r="AI32" i="2"/>
  <c r="HO32" i="2"/>
  <c r="HS32" i="2" s="1"/>
  <c r="HU32" i="2" s="1"/>
  <c r="O61" i="2"/>
  <c r="S61" i="2" s="1"/>
  <c r="U61" i="2" s="1"/>
  <c r="AG16" i="2"/>
  <c r="AL16" i="2" s="1"/>
  <c r="AN16" i="2" s="1"/>
  <c r="AI24" i="2"/>
  <c r="AI60" i="2"/>
  <c r="AI9" i="2"/>
  <c r="FW36" i="8"/>
  <c r="FW81" i="8"/>
  <c r="FW38" i="8"/>
  <c r="FW46" i="8"/>
  <c r="FW52" i="8"/>
  <c r="FW73" i="8"/>
  <c r="FW68" i="8"/>
  <c r="FW82" i="8"/>
  <c r="FW98" i="8"/>
  <c r="FW106" i="8"/>
  <c r="FW114" i="8"/>
  <c r="AY22" i="8"/>
  <c r="AY50" i="8"/>
  <c r="AY43" i="8"/>
  <c r="AY76" i="8"/>
  <c r="AY60" i="8"/>
  <c r="AY59" i="8"/>
  <c r="AY84" i="8"/>
  <c r="AY95" i="8"/>
  <c r="AY88" i="8"/>
  <c r="AY98" i="8"/>
  <c r="EA24" i="8"/>
  <c r="HC17" i="8"/>
  <c r="EQ15" i="8"/>
  <c r="CE13" i="8"/>
  <c r="KL10" i="8"/>
  <c r="KF8" i="8"/>
  <c r="FW8" i="8"/>
  <c r="EQ22" i="8"/>
  <c r="EQ33" i="8"/>
  <c r="EQ44" i="8"/>
  <c r="EQ50" i="8"/>
  <c r="EQ65" i="8"/>
  <c r="KL24" i="8"/>
  <c r="KF22" i="8"/>
  <c r="KL15" i="8"/>
  <c r="KF13" i="8"/>
  <c r="FW13" i="8"/>
  <c r="AY11" i="8"/>
  <c r="JJ8" i="8"/>
  <c r="JD6" i="8"/>
  <c r="HC33" i="8"/>
  <c r="HC36" i="8"/>
  <c r="HC52" i="8"/>
  <c r="HC50" i="8"/>
  <c r="HC57" i="8"/>
  <c r="HC73" i="8"/>
  <c r="HC82" i="8"/>
  <c r="HC86" i="8"/>
  <c r="HC95" i="8"/>
  <c r="CE25" i="8"/>
  <c r="CE31" i="8"/>
  <c r="CE58" i="8"/>
  <c r="CE47" i="8"/>
  <c r="CE54" i="8"/>
  <c r="CE93" i="8"/>
  <c r="CE76" i="8"/>
  <c r="CE84" i="8"/>
  <c r="CE104" i="8"/>
  <c r="CE103" i="8"/>
  <c r="CE100" i="8"/>
  <c r="FW41" i="8"/>
  <c r="FW18" i="8"/>
  <c r="IP20" i="8"/>
  <c r="IV22" i="8"/>
  <c r="IP28" i="8"/>
  <c r="IV30" i="8"/>
  <c r="EA29" i="8"/>
  <c r="EA37" i="8"/>
  <c r="EA49" i="8"/>
  <c r="EA60" i="8"/>
  <c r="EA65" i="8"/>
  <c r="EA71" i="8"/>
  <c r="EA82" i="8"/>
  <c r="CS110" i="5"/>
  <c r="BZ105" i="5"/>
  <c r="KL20" i="8"/>
  <c r="KF18" i="8"/>
  <c r="IH13" i="8"/>
  <c r="IA11" i="8"/>
  <c r="IH16" i="8"/>
  <c r="IA14" i="8"/>
  <c r="EA22" i="8"/>
  <c r="DK10" i="8"/>
  <c r="DK40" i="8"/>
  <c r="DK26" i="8"/>
  <c r="DK42" i="8"/>
  <c r="DK52" i="8"/>
  <c r="DK64" i="8"/>
  <c r="DK69" i="8"/>
  <c r="DK77" i="8"/>
  <c r="DK82" i="8"/>
  <c r="GM8" i="8"/>
  <c r="JR22" i="8"/>
  <c r="JX24" i="8"/>
  <c r="HS22" i="8"/>
  <c r="HS29" i="8"/>
  <c r="HS27" i="8"/>
  <c r="HS41" i="8"/>
  <c r="HS40" i="8"/>
  <c r="HS49" i="8"/>
  <c r="HS59" i="8"/>
  <c r="HS83" i="8"/>
  <c r="HS71" i="8"/>
  <c r="CU13" i="8"/>
  <c r="CU8" i="8"/>
  <c r="CU20" i="8"/>
  <c r="CU30" i="8"/>
  <c r="CU35" i="8"/>
  <c r="CU48" i="8"/>
  <c r="CU49" i="8"/>
  <c r="CU57" i="8"/>
  <c r="CU68" i="8"/>
  <c r="CU81" i="8"/>
  <c r="CU97" i="8"/>
  <c r="CU92" i="8"/>
  <c r="CU104" i="8"/>
  <c r="CU105" i="8"/>
  <c r="CS107" i="5"/>
  <c r="BZ102" i="5"/>
  <c r="KF21" i="8"/>
  <c r="KL23" i="8"/>
  <c r="IJ87" i="5"/>
  <c r="IN87" i="5" s="1"/>
  <c r="IP87" i="5" s="1"/>
  <c r="BZ89" i="5"/>
  <c r="FG9" i="8"/>
  <c r="GM22" i="8"/>
  <c r="GM11" i="8"/>
  <c r="GM24" i="8"/>
  <c r="GM33" i="8"/>
  <c r="GM56" i="8"/>
  <c r="GM47" i="8"/>
  <c r="GM59" i="8"/>
  <c r="GM75" i="8"/>
  <c r="GM77" i="8"/>
  <c r="GM87" i="8"/>
  <c r="GM86" i="8"/>
  <c r="FG24" i="8"/>
  <c r="FG8" i="8"/>
  <c r="FG20" i="8"/>
  <c r="FG32" i="8"/>
  <c r="FG64" i="8"/>
  <c r="FG49" i="8"/>
  <c r="FG53" i="8"/>
  <c r="BO23" i="8"/>
  <c r="BO28" i="8"/>
  <c r="BO17" i="8"/>
  <c r="BO45" i="8"/>
  <c r="BO43" i="8"/>
  <c r="BO60" i="8"/>
  <c r="BO55" i="8"/>
  <c r="BO70" i="8"/>
  <c r="BO65" i="8"/>
  <c r="BO78" i="8"/>
  <c r="BO87" i="8"/>
  <c r="BO93" i="8"/>
  <c r="BO106" i="8"/>
  <c r="AI29" i="8"/>
  <c r="AI14" i="8"/>
  <c r="AI27" i="8"/>
  <c r="AI47" i="8"/>
  <c r="AI36" i="8"/>
  <c r="AI45" i="8"/>
  <c r="AI50" i="8"/>
  <c r="AI68" i="8"/>
  <c r="AI69" i="8"/>
  <c r="AI93" i="8"/>
  <c r="AI88" i="8"/>
  <c r="AI119" i="8"/>
  <c r="AI107" i="8"/>
  <c r="CS106" i="5"/>
  <c r="CQ95" i="5"/>
  <c r="CV95" i="5" s="1"/>
  <c r="CX95" i="5" s="1"/>
  <c r="HR97" i="5"/>
  <c r="HV97" i="5" s="1"/>
  <c r="HX97" i="5" s="1"/>
  <c r="AL107" i="5"/>
  <c r="AQ107" i="5" s="1"/>
  <c r="AS107" i="5" s="1"/>
  <c r="CS99" i="5"/>
  <c r="BE79" i="5"/>
  <c r="BJ79" i="5" s="1"/>
  <c r="BL79" i="5" s="1"/>
  <c r="BE107" i="5"/>
  <c r="BJ107" i="5" s="1"/>
  <c r="BL107" i="5" s="1"/>
  <c r="GH98" i="5"/>
  <c r="GL98" i="5" s="1"/>
  <c r="GN98" i="5" s="1"/>
  <c r="BE89" i="5"/>
  <c r="BJ89" i="5" s="1"/>
  <c r="BL89" i="5" s="1"/>
  <c r="AN94" i="5"/>
  <c r="AN80" i="5"/>
  <c r="AN68" i="5"/>
  <c r="BE83" i="5"/>
  <c r="BJ83" i="5" s="1"/>
  <c r="BL83" i="5" s="1"/>
  <c r="CS56" i="5"/>
  <c r="AN103" i="5"/>
  <c r="S63" i="5"/>
  <c r="EC57" i="5"/>
  <c r="EH57" i="5" s="1"/>
  <c r="EJ57" i="5" s="1"/>
  <c r="BZ88" i="5"/>
  <c r="BE59" i="5"/>
  <c r="BJ59" i="5" s="1"/>
  <c r="BL59" i="5" s="1"/>
  <c r="CQ51" i="5"/>
  <c r="CV51" i="5" s="1"/>
  <c r="CX51" i="5" s="1"/>
  <c r="BX41" i="5"/>
  <c r="CC41" i="5" s="1"/>
  <c r="CE41" i="5" s="1"/>
  <c r="AN85" i="5"/>
  <c r="EC75" i="5"/>
  <c r="EH75" i="5" s="1"/>
  <c r="EJ75" i="5" s="1"/>
  <c r="S59" i="5"/>
  <c r="EC53" i="5"/>
  <c r="EH53" i="5" s="1"/>
  <c r="EJ53" i="5" s="1"/>
  <c r="GH36" i="5"/>
  <c r="GL36" i="5" s="1"/>
  <c r="GN36" i="5" s="1"/>
  <c r="IJ27" i="5"/>
  <c r="IN27" i="5" s="1"/>
  <c r="IP27" i="5" s="1"/>
  <c r="AN76" i="5"/>
  <c r="CQ69" i="5"/>
  <c r="CV69" i="5" s="1"/>
  <c r="CX69" i="5" s="1"/>
  <c r="AN63" i="5"/>
  <c r="BZ60" i="5"/>
  <c r="HR47" i="5"/>
  <c r="HV47" i="5" s="1"/>
  <c r="HX47" i="5" s="1"/>
  <c r="BX79" i="5"/>
  <c r="CC79" i="5" s="1"/>
  <c r="CE79" i="5" s="1"/>
  <c r="CS62" i="5"/>
  <c r="DJ59" i="5"/>
  <c r="DO59" i="5" s="1"/>
  <c r="DQ59" i="5" s="1"/>
  <c r="BZ52" i="5"/>
  <c r="BZ39" i="5"/>
  <c r="CS71" i="5"/>
  <c r="CQ59" i="5"/>
  <c r="CV59" i="5" s="1"/>
  <c r="CX59" i="5" s="1"/>
  <c r="AN73" i="5"/>
  <c r="GH58" i="5"/>
  <c r="GL58" i="5" s="1"/>
  <c r="GN58" i="5" s="1"/>
  <c r="GZ89" i="5"/>
  <c r="HD89" i="5" s="1"/>
  <c r="HF89" i="5" s="1"/>
  <c r="S58" i="5"/>
  <c r="GZ46" i="5"/>
  <c r="HD46" i="5" s="1"/>
  <c r="HF46" i="5" s="1"/>
  <c r="IJ44" i="5"/>
  <c r="IN44" i="5" s="1"/>
  <c r="IP44" i="5" s="1"/>
  <c r="BZ34" i="5"/>
  <c r="X26" i="5"/>
  <c r="Z26" i="5" s="1"/>
  <c r="T26" i="5"/>
  <c r="EV17" i="5"/>
  <c r="FA17" i="5" s="1"/>
  <c r="FC17" i="5" s="1"/>
  <c r="IJ60" i="5"/>
  <c r="IN60" i="5" s="1"/>
  <c r="IP60" i="5" s="1"/>
  <c r="IJ78" i="5"/>
  <c r="IN78" i="5" s="1"/>
  <c r="IP78" i="5" s="1"/>
  <c r="BX83" i="5"/>
  <c r="CC83" i="5" s="1"/>
  <c r="CE83" i="5" s="1"/>
  <c r="BX64" i="5"/>
  <c r="CC64" i="5" s="1"/>
  <c r="CE64" i="5" s="1"/>
  <c r="BX98" i="5"/>
  <c r="CC98" i="5" s="1"/>
  <c r="CE98" i="5" s="1"/>
  <c r="AL52" i="5"/>
  <c r="AQ52" i="5" s="1"/>
  <c r="AS52" i="5" s="1"/>
  <c r="AN48" i="5"/>
  <c r="BE45" i="5"/>
  <c r="BJ45" i="5" s="1"/>
  <c r="BL45" i="5" s="1"/>
  <c r="BX26" i="5"/>
  <c r="CC26" i="5" s="1"/>
  <c r="CE26" i="5" s="1"/>
  <c r="LW20" i="5"/>
  <c r="MA20" i="5" s="1"/>
  <c r="MC20" i="5" s="1"/>
  <c r="GH18" i="5"/>
  <c r="GL18" i="5" s="1"/>
  <c r="GN18" i="5" s="1"/>
  <c r="BZ55" i="5"/>
  <c r="CS41" i="5"/>
  <c r="EV24" i="5"/>
  <c r="FA24" i="5" s="1"/>
  <c r="FC24" i="5" s="1"/>
  <c r="CS21" i="5"/>
  <c r="AN57" i="5"/>
  <c r="EC30" i="5"/>
  <c r="EH30" i="5" s="1"/>
  <c r="EJ30" i="5" s="1"/>
  <c r="GH24" i="5"/>
  <c r="GL24" i="5" s="1"/>
  <c r="GN24" i="5" s="1"/>
  <c r="BE72" i="5"/>
  <c r="BJ72" i="5" s="1"/>
  <c r="BL72" i="5" s="1"/>
  <c r="AN59" i="5"/>
  <c r="AN27" i="5"/>
  <c r="JC19" i="5"/>
  <c r="JG19" i="5" s="1"/>
  <c r="JI19" i="5" s="1"/>
  <c r="BZ12" i="5"/>
  <c r="HR10" i="5"/>
  <c r="HV10" i="5" s="1"/>
  <c r="HX10" i="5" s="1"/>
  <c r="EV60" i="5"/>
  <c r="FA60" i="5" s="1"/>
  <c r="FC60" i="5" s="1"/>
  <c r="EV45" i="5"/>
  <c r="FA45" i="5" s="1"/>
  <c r="FC45" i="5" s="1"/>
  <c r="DJ41" i="5"/>
  <c r="DO41" i="5" s="1"/>
  <c r="DQ41" i="5" s="1"/>
  <c r="FO34" i="5"/>
  <c r="FT34" i="5" s="1"/>
  <c r="FV34" i="5" s="1"/>
  <c r="DJ30" i="5"/>
  <c r="DO30" i="5" s="1"/>
  <c r="DQ30" i="5" s="1"/>
  <c r="EV26" i="5"/>
  <c r="FA26" i="5" s="1"/>
  <c r="FC26" i="5" s="1"/>
  <c r="EV55" i="5"/>
  <c r="FA55" i="5" s="1"/>
  <c r="FC55" i="5" s="1"/>
  <c r="CQ46" i="5"/>
  <c r="CV46" i="5" s="1"/>
  <c r="CX46" i="5" s="1"/>
  <c r="CS35" i="5"/>
  <c r="AN26" i="5"/>
  <c r="EC81" i="5"/>
  <c r="EH81" i="5" s="1"/>
  <c r="EJ81" i="5" s="1"/>
  <c r="EC74" i="5"/>
  <c r="EH74" i="5" s="1"/>
  <c r="EJ74" i="5" s="1"/>
  <c r="DJ48" i="5"/>
  <c r="DO48" i="5" s="1"/>
  <c r="DQ48" i="5" s="1"/>
  <c r="DJ73" i="5"/>
  <c r="DO73" i="5" s="1"/>
  <c r="DQ73" i="5" s="1"/>
  <c r="DJ75" i="5"/>
  <c r="DO75" i="5" s="1"/>
  <c r="DQ75" i="5" s="1"/>
  <c r="CQ74" i="5"/>
  <c r="CV74" i="5" s="1"/>
  <c r="CX74" i="5" s="1"/>
  <c r="CQ100" i="5"/>
  <c r="CV100" i="5" s="1"/>
  <c r="CX100" i="5" s="1"/>
  <c r="CQ76" i="5"/>
  <c r="CV76" i="5" s="1"/>
  <c r="CX76" i="5" s="1"/>
  <c r="CQ108" i="5"/>
  <c r="CV108" i="5" s="1"/>
  <c r="CX108" i="5" s="1"/>
  <c r="FQ25" i="5"/>
  <c r="KM23" i="5"/>
  <c r="KQ23" i="5" s="1"/>
  <c r="KS23" i="5" s="1"/>
  <c r="JU19" i="5"/>
  <c r="JY19" i="5" s="1"/>
  <c r="KA19" i="5" s="1"/>
  <c r="GH12" i="5"/>
  <c r="GL12" i="5" s="1"/>
  <c r="GN12" i="5" s="1"/>
  <c r="FQ10" i="5"/>
  <c r="CL117" i="2"/>
  <c r="CQ117" i="2" s="1"/>
  <c r="CS117" i="2" s="1"/>
  <c r="JC12" i="5"/>
  <c r="JG12" i="5" s="1"/>
  <c r="JI12" i="5" s="1"/>
  <c r="HR6" i="5"/>
  <c r="HV6" i="5" s="1"/>
  <c r="HX6" i="5" s="1"/>
  <c r="HR72" i="5"/>
  <c r="HV72" i="5" s="1"/>
  <c r="HX72" i="5" s="1"/>
  <c r="GV95" i="2"/>
  <c r="GZ95" i="2" s="1"/>
  <c r="HB95" i="2" s="1"/>
  <c r="DX71" i="2"/>
  <c r="EC71" i="2" s="1"/>
  <c r="EE71" i="2" s="1"/>
  <c r="HR7" i="5"/>
  <c r="HV7" i="5" s="1"/>
  <c r="HX7" i="5" s="1"/>
  <c r="GH84" i="5"/>
  <c r="GL84" i="5" s="1"/>
  <c r="GN84" i="5" s="1"/>
  <c r="GH38" i="5"/>
  <c r="GL38" i="5" s="1"/>
  <c r="GN38" i="5" s="1"/>
  <c r="GH50" i="5"/>
  <c r="GL50" i="5" s="1"/>
  <c r="GN50" i="5" s="1"/>
  <c r="GH73" i="5"/>
  <c r="GL73" i="5" s="1"/>
  <c r="GN73" i="5" s="1"/>
  <c r="GH91" i="5"/>
  <c r="GL91" i="5" s="1"/>
  <c r="GN91" i="5" s="1"/>
  <c r="X13" i="5"/>
  <c r="Z13" i="5" s="1"/>
  <c r="T13" i="5"/>
  <c r="X65" i="5"/>
  <c r="Z65" i="5" s="1"/>
  <c r="T65" i="5"/>
  <c r="S114" i="5"/>
  <c r="S83" i="5"/>
  <c r="S100" i="5"/>
  <c r="GV96" i="2"/>
  <c r="GZ96" i="2" s="1"/>
  <c r="HB96" i="2" s="1"/>
  <c r="AI77" i="2"/>
  <c r="DX64" i="2"/>
  <c r="EC64" i="2" s="1"/>
  <c r="EE64" i="2" s="1"/>
  <c r="KM20" i="5"/>
  <c r="KQ20" i="5" s="1"/>
  <c r="KS20" i="5" s="1"/>
  <c r="T16" i="5"/>
  <c r="X16" i="5"/>
  <c r="Z16" i="5" s="1"/>
  <c r="T12" i="5"/>
  <c r="X12" i="5"/>
  <c r="Z12" i="5" s="1"/>
  <c r="AL27" i="5"/>
  <c r="AQ27" i="5" s="1"/>
  <c r="AS27" i="5" s="1"/>
  <c r="AL72" i="5"/>
  <c r="AQ72" i="5" s="1"/>
  <c r="AS72" i="5" s="1"/>
  <c r="AL84" i="5"/>
  <c r="AQ84" i="5" s="1"/>
  <c r="AS84" i="5" s="1"/>
  <c r="AL80" i="5"/>
  <c r="AQ80" i="5" s="1"/>
  <c r="AS80" i="5" s="1"/>
  <c r="AL76" i="5"/>
  <c r="AQ76" i="5" s="1"/>
  <c r="AS76" i="5" s="1"/>
  <c r="CL99" i="2"/>
  <c r="CQ99" i="2" s="1"/>
  <c r="CS99" i="2" s="1"/>
  <c r="BS90" i="2"/>
  <c r="BX90" i="2" s="1"/>
  <c r="BZ90" i="2" s="1"/>
  <c r="AZ77" i="2"/>
  <c r="BE77" i="2" s="1"/>
  <c r="BG77" i="2" s="1"/>
  <c r="DX69" i="2"/>
  <c r="EC69" i="2" s="1"/>
  <c r="EE69" i="2" s="1"/>
  <c r="AN67" i="5"/>
  <c r="GH20" i="5"/>
  <c r="GL20" i="5" s="1"/>
  <c r="GN20" i="5" s="1"/>
  <c r="CS33" i="5"/>
  <c r="BZ25" i="5"/>
  <c r="AN20" i="5"/>
  <c r="AN7" i="5"/>
  <c r="GC97" i="2"/>
  <c r="GG97" i="2" s="1"/>
  <c r="GI97" i="2" s="1"/>
  <c r="KM14" i="5"/>
  <c r="KQ14" i="5" s="1"/>
  <c r="KS14" i="5" s="1"/>
  <c r="LW14" i="5"/>
  <c r="MA14" i="5" s="1"/>
  <c r="MC14" i="5" s="1"/>
  <c r="AI103" i="2"/>
  <c r="AI96" i="2"/>
  <c r="HR20" i="5"/>
  <c r="HV20" i="5" s="1"/>
  <c r="HX20" i="5" s="1"/>
  <c r="AI109" i="2"/>
  <c r="HO100" i="2"/>
  <c r="HS100" i="2" s="1"/>
  <c r="HU100" i="2" s="1"/>
  <c r="AI58" i="2"/>
  <c r="AI54" i="2"/>
  <c r="AI50" i="2"/>
  <c r="AI46" i="2"/>
  <c r="GV93" i="2"/>
  <c r="GZ93" i="2" s="1"/>
  <c r="HB93" i="2" s="1"/>
  <c r="BS74" i="2"/>
  <c r="BX74" i="2" s="1"/>
  <c r="BZ74" i="2" s="1"/>
  <c r="AI61" i="2"/>
  <c r="BZ29" i="5"/>
  <c r="AI90" i="2"/>
  <c r="GZ52" i="5"/>
  <c r="HD52" i="5" s="1"/>
  <c r="HF52" i="5" s="1"/>
  <c r="GZ29" i="5"/>
  <c r="HD29" i="5" s="1"/>
  <c r="HF29" i="5" s="1"/>
  <c r="GZ79" i="5"/>
  <c r="HD79" i="5" s="1"/>
  <c r="HF79" i="5" s="1"/>
  <c r="GZ77" i="5"/>
  <c r="HD77" i="5" s="1"/>
  <c r="HF77" i="5" s="1"/>
  <c r="CL80" i="2"/>
  <c r="CQ80" i="2" s="1"/>
  <c r="CS80" i="2" s="1"/>
  <c r="AI57" i="2"/>
  <c r="AI53" i="2"/>
  <c r="AI49" i="2"/>
  <c r="AI45" i="2"/>
  <c r="BS96" i="2"/>
  <c r="BX96" i="2" s="1"/>
  <c r="BZ96" i="2" s="1"/>
  <c r="AI70" i="2"/>
  <c r="BU50" i="2"/>
  <c r="O60" i="2"/>
  <c r="S60" i="2" s="1"/>
  <c r="U60" i="2" s="1"/>
  <c r="AG69" i="2"/>
  <c r="AL69" i="2" s="1"/>
  <c r="AN69" i="2" s="1"/>
  <c r="GC23" i="2"/>
  <c r="GG23" i="2" s="1"/>
  <c r="GI23" i="2" s="1"/>
  <c r="HO46" i="2"/>
  <c r="HS46" i="2" s="1"/>
  <c r="HU46" i="2" s="1"/>
  <c r="HO54" i="2"/>
  <c r="HS54" i="2" s="1"/>
  <c r="HU54" i="2" s="1"/>
  <c r="O107" i="2"/>
  <c r="S107" i="2" s="1"/>
  <c r="U107" i="2" s="1"/>
  <c r="O104" i="2"/>
  <c r="S104" i="2" s="1"/>
  <c r="U104" i="2" s="1"/>
  <c r="DE24" i="2"/>
  <c r="DJ24" i="2" s="1"/>
  <c r="DL24" i="2" s="1"/>
  <c r="AZ19" i="2"/>
  <c r="BE19" i="2" s="1"/>
  <c r="BG19" i="2" s="1"/>
  <c r="FJ21" i="2"/>
  <c r="FO21" i="2" s="1"/>
  <c r="FQ21" i="2" s="1"/>
  <c r="AI33" i="2"/>
  <c r="FO19" i="5"/>
  <c r="FT19" i="5" s="1"/>
  <c r="FV19" i="5" s="1"/>
  <c r="GC45" i="2"/>
  <c r="GG45" i="2" s="1"/>
  <c r="GI45" i="2" s="1"/>
  <c r="GC73" i="2"/>
  <c r="GG73" i="2" s="1"/>
  <c r="GI73" i="2" s="1"/>
  <c r="GC58" i="2"/>
  <c r="GG58" i="2" s="1"/>
  <c r="GI58" i="2" s="1"/>
  <c r="GC93" i="2"/>
  <c r="GG93" i="2" s="1"/>
  <c r="GI93" i="2" s="1"/>
  <c r="GC110" i="2"/>
  <c r="GG110" i="2" s="1"/>
  <c r="GI110" i="2" s="1"/>
  <c r="CL54" i="2"/>
  <c r="CQ54" i="2" s="1"/>
  <c r="CS54" i="2" s="1"/>
  <c r="DE23" i="2"/>
  <c r="DJ23" i="2" s="1"/>
  <c r="DL23" i="2" s="1"/>
  <c r="DE71" i="2"/>
  <c r="DJ71" i="2" s="1"/>
  <c r="DL71" i="2" s="1"/>
  <c r="DE47" i="2"/>
  <c r="DJ47" i="2" s="1"/>
  <c r="DL47" i="2" s="1"/>
  <c r="DE55" i="2"/>
  <c r="DJ55" i="2" s="1"/>
  <c r="DL55" i="2" s="1"/>
  <c r="DE69" i="2"/>
  <c r="DJ69" i="2" s="1"/>
  <c r="DL69" i="2" s="1"/>
  <c r="BB80" i="2"/>
  <c r="BS75" i="2"/>
  <c r="BX75" i="2" s="1"/>
  <c r="BZ75" i="2" s="1"/>
  <c r="BS67" i="2"/>
  <c r="BX67" i="2" s="1"/>
  <c r="BZ67" i="2" s="1"/>
  <c r="BS114" i="2"/>
  <c r="BX114" i="2" s="1"/>
  <c r="BZ114" i="2" s="1"/>
  <c r="AI88" i="2"/>
  <c r="AG79" i="2"/>
  <c r="AL79" i="2" s="1"/>
  <c r="AN79" i="2" s="1"/>
  <c r="AZ40" i="2"/>
  <c r="BE40" i="2" s="1"/>
  <c r="BG40" i="2" s="1"/>
  <c r="FJ11" i="2"/>
  <c r="FO11" i="2" s="1"/>
  <c r="FQ11" i="2" s="1"/>
  <c r="AZ84" i="2"/>
  <c r="BE84" i="2" s="1"/>
  <c r="BG84" i="2" s="1"/>
  <c r="AZ78" i="2"/>
  <c r="BE78" i="2" s="1"/>
  <c r="BG78" i="2" s="1"/>
  <c r="GC34" i="2"/>
  <c r="GG34" i="2" s="1"/>
  <c r="GI34" i="2" s="1"/>
  <c r="AG75" i="2"/>
  <c r="AL75" i="2" s="1"/>
  <c r="AN75" i="2" s="1"/>
  <c r="AG98" i="2"/>
  <c r="AL98" i="2" s="1"/>
  <c r="AN98" i="2" s="1"/>
  <c r="AG99" i="2"/>
  <c r="AL99" i="2" s="1"/>
  <c r="AN99" i="2" s="1"/>
  <c r="GV40" i="2"/>
  <c r="GZ40" i="2" s="1"/>
  <c r="HB40" i="2" s="1"/>
  <c r="ES13" i="2"/>
  <c r="HO11" i="2"/>
  <c r="HS11" i="2" s="1"/>
  <c r="HU11" i="2" s="1"/>
  <c r="GC7" i="2"/>
  <c r="GG7" i="2" s="1"/>
  <c r="GI7" i="2" s="1"/>
  <c r="CL89" i="2"/>
  <c r="CQ89" i="2" s="1"/>
  <c r="CS89" i="2" s="1"/>
  <c r="CL75" i="2"/>
  <c r="CQ75" i="2" s="1"/>
  <c r="CS75" i="2" s="1"/>
  <c r="CL87" i="2"/>
  <c r="CQ87" i="2" s="1"/>
  <c r="CS87" i="2" s="1"/>
  <c r="HO71" i="2"/>
  <c r="HS71" i="2" s="1"/>
  <c r="HU71" i="2" s="1"/>
  <c r="BU54" i="2"/>
  <c r="AG42" i="2"/>
  <c r="AL42" i="2" s="1"/>
  <c r="AN42" i="2" s="1"/>
  <c r="AZ16" i="2"/>
  <c r="BE16" i="2" s="1"/>
  <c r="BG16" i="2" s="1"/>
  <c r="BU36" i="2"/>
  <c r="ES43" i="2"/>
  <c r="AG31" i="2"/>
  <c r="AL31" i="2" s="1"/>
  <c r="AN31" i="2" s="1"/>
  <c r="BU114" i="2"/>
  <c r="AI30" i="2"/>
  <c r="FL22" i="2"/>
  <c r="BB11" i="2"/>
  <c r="BB28" i="2"/>
  <c r="BU16" i="2"/>
  <c r="BB17" i="2"/>
  <c r="BB27" i="2"/>
  <c r="FL23" i="2"/>
  <c r="BU79" i="2"/>
  <c r="BB51" i="2"/>
  <c r="FW35" i="8"/>
  <c r="FW95" i="8"/>
  <c r="AY49" i="8"/>
  <c r="AY80" i="8"/>
  <c r="HC11" i="8"/>
  <c r="EQ45" i="8"/>
  <c r="KL9" i="8"/>
  <c r="KF7" i="8"/>
  <c r="HC48" i="8"/>
  <c r="HC103" i="8"/>
  <c r="CE68" i="8"/>
  <c r="CE95" i="8"/>
  <c r="EA46" i="8"/>
  <c r="IV12" i="8"/>
  <c r="IP10" i="8"/>
  <c r="DK32" i="8"/>
  <c r="DK83" i="8"/>
  <c r="HS55" i="8"/>
  <c r="CU21" i="8"/>
  <c r="CU50" i="8"/>
  <c r="CU89" i="8"/>
  <c r="GM44" i="8"/>
  <c r="GM62" i="8"/>
  <c r="FG11" i="8"/>
  <c r="FG51" i="8"/>
  <c r="BO54" i="8"/>
  <c r="BO107" i="8"/>
  <c r="AI43" i="8"/>
  <c r="AI84" i="8"/>
  <c r="GZ85" i="5"/>
  <c r="HD85" i="5" s="1"/>
  <c r="HF85" i="5" s="1"/>
  <c r="T49" i="5"/>
  <c r="X49" i="5"/>
  <c r="Z49" i="5" s="1"/>
  <c r="T92" i="5"/>
  <c r="X92" i="5"/>
  <c r="Z92" i="5" s="1"/>
  <c r="AG58" i="2"/>
  <c r="AL58" i="2" s="1"/>
  <c r="AN58" i="2" s="1"/>
  <c r="FW34" i="8"/>
  <c r="FW111" i="8"/>
  <c r="AY35" i="8"/>
  <c r="AY92" i="8"/>
  <c r="EQ11" i="8"/>
  <c r="EQ58" i="8"/>
  <c r="KL11" i="8"/>
  <c r="KF9" i="8"/>
  <c r="HC62" i="8"/>
  <c r="HC83" i="8"/>
  <c r="CE40" i="8"/>
  <c r="CE118" i="8"/>
  <c r="EA25" i="8"/>
  <c r="DK29" i="8"/>
  <c r="HS31" i="8"/>
  <c r="HS50" i="8"/>
  <c r="CU27" i="8"/>
  <c r="CU71" i="8"/>
  <c r="CU100" i="8"/>
  <c r="HS15" i="8"/>
  <c r="GM20" i="8"/>
  <c r="GM54" i="8"/>
  <c r="GM80" i="8"/>
  <c r="FG54" i="8"/>
  <c r="BO39" i="8"/>
  <c r="BO75" i="8"/>
  <c r="AI34" i="8"/>
  <c r="AI73" i="8"/>
  <c r="X90" i="5"/>
  <c r="Z90" i="5" s="1"/>
  <c r="T90" i="5"/>
  <c r="EQ19" i="8"/>
  <c r="BE96" i="5"/>
  <c r="BJ96" i="5" s="1"/>
  <c r="BL96" i="5" s="1"/>
  <c r="T88" i="5"/>
  <c r="X88" i="5"/>
  <c r="Z88" i="5" s="1"/>
  <c r="DJ72" i="5"/>
  <c r="DO72" i="5" s="1"/>
  <c r="DQ72" i="5" s="1"/>
  <c r="T32" i="5"/>
  <c r="X32" i="5"/>
  <c r="Z32" i="5" s="1"/>
  <c r="HR28" i="5"/>
  <c r="HV28" i="5" s="1"/>
  <c r="HX28" i="5" s="1"/>
  <c r="GH106" i="5"/>
  <c r="GL106" i="5" s="1"/>
  <c r="GN106" i="5" s="1"/>
  <c r="HO52" i="2"/>
  <c r="HS52" i="2" s="1"/>
  <c r="HU52" i="2" s="1"/>
  <c r="AZ64" i="2"/>
  <c r="BE64" i="2" s="1"/>
  <c r="BG64" i="2" s="1"/>
  <c r="FW63" i="8"/>
  <c r="FW112" i="8"/>
  <c r="AY101" i="8"/>
  <c r="HC15" i="8"/>
  <c r="EQ31" i="8"/>
  <c r="FW11" i="8"/>
  <c r="HC22" i="8"/>
  <c r="HC78" i="8"/>
  <c r="CE64" i="8"/>
  <c r="CE97" i="8"/>
  <c r="EA53" i="8"/>
  <c r="HC20" i="8"/>
  <c r="GH110" i="5"/>
  <c r="GL110" i="5" s="1"/>
  <c r="GN110" i="5" s="1"/>
  <c r="DK8" i="8"/>
  <c r="DK65" i="8"/>
  <c r="DK78" i="8"/>
  <c r="HS36" i="8"/>
  <c r="HS82" i="8"/>
  <c r="CU44" i="8"/>
  <c r="CU95" i="8"/>
  <c r="AY29" i="8"/>
  <c r="GM30" i="8"/>
  <c r="GM50" i="8"/>
  <c r="GM101" i="8"/>
  <c r="FG45" i="8"/>
  <c r="BO42" i="8"/>
  <c r="BO91" i="8"/>
  <c r="AI25" i="8"/>
  <c r="AI77" i="8"/>
  <c r="AI116" i="8"/>
  <c r="HR74" i="5"/>
  <c r="HV74" i="5" s="1"/>
  <c r="HX74" i="5" s="1"/>
  <c r="IV17" i="8"/>
  <c r="IP15" i="8"/>
  <c r="FW42" i="8"/>
  <c r="FW79" i="8"/>
  <c r="AY26" i="8"/>
  <c r="AY63" i="8"/>
  <c r="AY93" i="8"/>
  <c r="CE15" i="8"/>
  <c r="EQ42" i="8"/>
  <c r="AY20" i="8"/>
  <c r="JJ10" i="8"/>
  <c r="JD8" i="8"/>
  <c r="HC40" i="8"/>
  <c r="HC68" i="8"/>
  <c r="HC96" i="8"/>
  <c r="CE56" i="8"/>
  <c r="CE85" i="8"/>
  <c r="EA18" i="8"/>
  <c r="EA50" i="8"/>
  <c r="EA84" i="8"/>
  <c r="AY18" i="8"/>
  <c r="DK46" i="8"/>
  <c r="S113" i="5"/>
  <c r="HS18" i="8"/>
  <c r="HS54" i="8"/>
  <c r="FW19" i="8"/>
  <c r="CU10" i="8"/>
  <c r="CU58" i="8"/>
  <c r="CU86" i="8"/>
  <c r="GM65" i="8"/>
  <c r="GM88" i="8"/>
  <c r="FG41" i="8"/>
  <c r="BO61" i="8"/>
  <c r="BO79" i="8"/>
  <c r="AI33" i="8"/>
  <c r="AI40" i="8"/>
  <c r="AI91" i="8"/>
  <c r="AI110" i="8"/>
  <c r="GH101" i="5"/>
  <c r="GL101" i="5" s="1"/>
  <c r="GN101" i="5" s="1"/>
  <c r="CQ111" i="5"/>
  <c r="CV111" i="5" s="1"/>
  <c r="CX111" i="5" s="1"/>
  <c r="GH49" i="5"/>
  <c r="GL49" i="5" s="1"/>
  <c r="GN49" i="5" s="1"/>
  <c r="BZ43" i="5"/>
  <c r="BX90" i="5"/>
  <c r="CC90" i="5" s="1"/>
  <c r="CE90" i="5" s="1"/>
  <c r="BE47" i="5"/>
  <c r="BJ47" i="5" s="1"/>
  <c r="BL47" i="5" s="1"/>
  <c r="EC50" i="5"/>
  <c r="EH50" i="5" s="1"/>
  <c r="EJ50" i="5" s="1"/>
  <c r="BZ41" i="5"/>
  <c r="EV62" i="5"/>
  <c r="FA62" i="5" s="1"/>
  <c r="FC62" i="5" s="1"/>
  <c r="BZ57" i="5"/>
  <c r="BZ32" i="5"/>
  <c r="JC14" i="5"/>
  <c r="JG14" i="5" s="1"/>
  <c r="JI14" i="5" s="1"/>
  <c r="HR77" i="5"/>
  <c r="HV77" i="5" s="1"/>
  <c r="HX77" i="5" s="1"/>
  <c r="X95" i="5"/>
  <c r="Z95" i="5" s="1"/>
  <c r="T95" i="5"/>
  <c r="S81" i="5"/>
  <c r="AL29" i="5"/>
  <c r="AQ29" i="5" s="1"/>
  <c r="AS29" i="5" s="1"/>
  <c r="AL97" i="5"/>
  <c r="AQ97" i="5" s="1"/>
  <c r="AS97" i="5" s="1"/>
  <c r="AG77" i="2"/>
  <c r="AL77" i="2" s="1"/>
  <c r="AN77" i="2" s="1"/>
  <c r="LE7" i="5"/>
  <c r="LI7" i="5" s="1"/>
  <c r="LK7" i="5" s="1"/>
  <c r="T38" i="5"/>
  <c r="X38" i="5"/>
  <c r="Z38" i="5" s="1"/>
  <c r="CL94" i="2"/>
  <c r="CQ94" i="2" s="1"/>
  <c r="CS94" i="2" s="1"/>
  <c r="GV52" i="2"/>
  <c r="GZ52" i="2" s="1"/>
  <c r="HB52" i="2" s="1"/>
  <c r="GV44" i="2"/>
  <c r="GZ44" i="2" s="1"/>
  <c r="HB44" i="2" s="1"/>
  <c r="CL52" i="2"/>
  <c r="CQ52" i="2" s="1"/>
  <c r="CS52" i="2" s="1"/>
  <c r="GC16" i="2"/>
  <c r="GG16" i="2" s="1"/>
  <c r="GI16" i="2" s="1"/>
  <c r="AG23" i="2"/>
  <c r="AL23" i="2" s="1"/>
  <c r="AN23" i="2" s="1"/>
  <c r="O106" i="2"/>
  <c r="S106" i="2" s="1"/>
  <c r="U106" i="2" s="1"/>
  <c r="GC47" i="2"/>
  <c r="GG47" i="2" s="1"/>
  <c r="GI47" i="2" s="1"/>
  <c r="GC60" i="2"/>
  <c r="GG60" i="2" s="1"/>
  <c r="GI60" i="2" s="1"/>
  <c r="AZ83" i="2"/>
  <c r="BE83" i="2" s="1"/>
  <c r="BG83" i="2" s="1"/>
  <c r="AI22" i="2"/>
  <c r="FW27" i="8"/>
  <c r="FW83" i="8"/>
  <c r="AY38" i="8"/>
  <c r="AY78" i="8"/>
  <c r="KL14" i="8"/>
  <c r="KF12" i="8"/>
  <c r="EQ52" i="8"/>
  <c r="HC51" i="8"/>
  <c r="HC90" i="8"/>
  <c r="CE38" i="8"/>
  <c r="CE73" i="8"/>
  <c r="CE113" i="8"/>
  <c r="EA28" i="8"/>
  <c r="EA63" i="8"/>
  <c r="DK18" i="8"/>
  <c r="DK72" i="8"/>
  <c r="DK74" i="8"/>
  <c r="JX26" i="8"/>
  <c r="JR24" i="8"/>
  <c r="HS20" i="8"/>
  <c r="HS84" i="8"/>
  <c r="CU52" i="8"/>
  <c r="CU96" i="8"/>
  <c r="BZ96" i="5"/>
  <c r="GM14" i="8"/>
  <c r="GM61" i="8"/>
  <c r="GM90" i="8"/>
  <c r="FG40" i="8"/>
  <c r="BO20" i="8"/>
  <c r="BO59" i="8"/>
  <c r="AI26" i="8"/>
  <c r="AI55" i="8"/>
  <c r="AI57" i="8"/>
  <c r="AI115" i="8"/>
  <c r="BZ99" i="5"/>
  <c r="AL91" i="5"/>
  <c r="AQ91" i="5" s="1"/>
  <c r="AS91" i="5" s="1"/>
  <c r="AN84" i="5"/>
  <c r="EQ38" i="8"/>
  <c r="BZ100" i="5"/>
  <c r="GZ84" i="5"/>
  <c r="HD84" i="5" s="1"/>
  <c r="HF84" i="5" s="1"/>
  <c r="BX101" i="5"/>
  <c r="CC101" i="5" s="1"/>
  <c r="CE101" i="5" s="1"/>
  <c r="CS79" i="5"/>
  <c r="GZ72" i="5"/>
  <c r="HD72" i="5" s="1"/>
  <c r="HF72" i="5" s="1"/>
  <c r="CS92" i="5"/>
  <c r="AL58" i="5"/>
  <c r="AQ58" i="5" s="1"/>
  <c r="AS58" i="5" s="1"/>
  <c r="BZ74" i="5"/>
  <c r="CS64" i="5"/>
  <c r="HR102" i="5"/>
  <c r="HV102" i="5" s="1"/>
  <c r="HX102" i="5" s="1"/>
  <c r="BE76" i="5"/>
  <c r="BJ76" i="5" s="1"/>
  <c r="BL76" i="5" s="1"/>
  <c r="IJ81" i="5"/>
  <c r="IN81" i="5" s="1"/>
  <c r="IP81" i="5" s="1"/>
  <c r="X54" i="5"/>
  <c r="Z54" i="5" s="1"/>
  <c r="DJ87" i="5"/>
  <c r="DO87" i="5" s="1"/>
  <c r="DQ87" i="5" s="1"/>
  <c r="EC66" i="5"/>
  <c r="EH66" i="5" s="1"/>
  <c r="EJ66" i="5" s="1"/>
  <c r="HR62" i="5"/>
  <c r="HV62" i="5" s="1"/>
  <c r="HX62" i="5" s="1"/>
  <c r="FO58" i="5"/>
  <c r="FT58" i="5" s="1"/>
  <c r="FV58" i="5" s="1"/>
  <c r="EC49" i="5"/>
  <c r="EH49" i="5" s="1"/>
  <c r="EJ49" i="5" s="1"/>
  <c r="DJ43" i="5"/>
  <c r="DO43" i="5" s="1"/>
  <c r="DQ43" i="5" s="1"/>
  <c r="HR35" i="5"/>
  <c r="HV35" i="5" s="1"/>
  <c r="HX35" i="5" s="1"/>
  <c r="S72" i="5"/>
  <c r="HR58" i="5"/>
  <c r="HV58" i="5" s="1"/>
  <c r="HX58" i="5" s="1"/>
  <c r="BZ87" i="5"/>
  <c r="CQ61" i="5"/>
  <c r="CV61" i="5" s="1"/>
  <c r="CX61" i="5" s="1"/>
  <c r="BZ47" i="5"/>
  <c r="AN38" i="5"/>
  <c r="CS105" i="5"/>
  <c r="BZ71" i="5"/>
  <c r="BX85" i="5"/>
  <c r="CC85" i="5" s="1"/>
  <c r="CE85" i="5" s="1"/>
  <c r="BE41" i="5"/>
  <c r="BJ41" i="5" s="1"/>
  <c r="BL41" i="5" s="1"/>
  <c r="HR33" i="5"/>
  <c r="HV33" i="5" s="1"/>
  <c r="HX33" i="5" s="1"/>
  <c r="IJ86" i="5"/>
  <c r="IN86" i="5" s="1"/>
  <c r="IP86" i="5" s="1"/>
  <c r="BX107" i="5"/>
  <c r="CC107" i="5" s="1"/>
  <c r="CE107" i="5" s="1"/>
  <c r="BX100" i="5"/>
  <c r="CC100" i="5" s="1"/>
  <c r="CE100" i="5" s="1"/>
  <c r="KM24" i="5"/>
  <c r="KQ24" i="5" s="1"/>
  <c r="KS24" i="5" s="1"/>
  <c r="S44" i="5"/>
  <c r="S41" i="5"/>
  <c r="FO36" i="5"/>
  <c r="FT36" i="5" s="1"/>
  <c r="FV36" i="5" s="1"/>
  <c r="AN65" i="5"/>
  <c r="AN50" i="5"/>
  <c r="GH32" i="5"/>
  <c r="GL32" i="5" s="1"/>
  <c r="GN32" i="5" s="1"/>
  <c r="BX29" i="5"/>
  <c r="CC29" i="5" s="1"/>
  <c r="CE29" i="5" s="1"/>
  <c r="DJ21" i="5"/>
  <c r="DO21" i="5" s="1"/>
  <c r="DQ21" i="5" s="1"/>
  <c r="BE61" i="5"/>
  <c r="BJ61" i="5" s="1"/>
  <c r="BL61" i="5" s="1"/>
  <c r="BE92" i="5"/>
  <c r="BJ92" i="5" s="1"/>
  <c r="BL92" i="5" s="1"/>
  <c r="BZ56" i="5"/>
  <c r="CS48" i="5"/>
  <c r="BZ30" i="5"/>
  <c r="FO21" i="5"/>
  <c r="FT21" i="5" s="1"/>
  <c r="FV21" i="5" s="1"/>
  <c r="DJ8" i="5"/>
  <c r="DO8" i="5" s="1"/>
  <c r="DQ8" i="5" s="1"/>
  <c r="EV58" i="5"/>
  <c r="FA58" i="5" s="1"/>
  <c r="FC58" i="5" s="1"/>
  <c r="BZ23" i="5"/>
  <c r="AN15" i="5"/>
  <c r="EC41" i="5"/>
  <c r="EH41" i="5" s="1"/>
  <c r="EJ41" i="5" s="1"/>
  <c r="EC83" i="5"/>
  <c r="EH83" i="5" s="1"/>
  <c r="EJ83" i="5" s="1"/>
  <c r="DJ24" i="5"/>
  <c r="DO24" i="5" s="1"/>
  <c r="DQ24" i="5" s="1"/>
  <c r="DJ57" i="5"/>
  <c r="DO57" i="5" s="1"/>
  <c r="DQ57" i="5" s="1"/>
  <c r="DJ77" i="5"/>
  <c r="DO77" i="5" s="1"/>
  <c r="DQ77" i="5" s="1"/>
  <c r="CQ86" i="5"/>
  <c r="CV86" i="5" s="1"/>
  <c r="CX86" i="5" s="1"/>
  <c r="CQ63" i="5"/>
  <c r="CV63" i="5" s="1"/>
  <c r="CX63" i="5" s="1"/>
  <c r="BZ54" i="5"/>
  <c r="EC25" i="5"/>
  <c r="EH25" i="5" s="1"/>
  <c r="EJ25" i="5" s="1"/>
  <c r="DJ19" i="5"/>
  <c r="DO19" i="5" s="1"/>
  <c r="DQ19" i="5" s="1"/>
  <c r="GH41" i="5"/>
  <c r="GL41" i="5" s="1"/>
  <c r="GN41" i="5" s="1"/>
  <c r="GH16" i="5"/>
  <c r="GL16" i="5" s="1"/>
  <c r="GN16" i="5" s="1"/>
  <c r="KM15" i="5"/>
  <c r="KQ15" i="5" s="1"/>
  <c r="KS15" i="5" s="1"/>
  <c r="HR101" i="5"/>
  <c r="HV101" i="5" s="1"/>
  <c r="HX101" i="5" s="1"/>
  <c r="AI95" i="2"/>
  <c r="AN29" i="5"/>
  <c r="T24" i="5"/>
  <c r="X24" i="5"/>
  <c r="Z24" i="5" s="1"/>
  <c r="GH39" i="5"/>
  <c r="GL39" i="5" s="1"/>
  <c r="GN39" i="5" s="1"/>
  <c r="GH68" i="5"/>
  <c r="GL68" i="5" s="1"/>
  <c r="GN68" i="5" s="1"/>
  <c r="GH59" i="5"/>
  <c r="GL59" i="5" s="1"/>
  <c r="GN59" i="5" s="1"/>
  <c r="GH92" i="5"/>
  <c r="GL92" i="5" s="1"/>
  <c r="GN92" i="5" s="1"/>
  <c r="S31" i="5"/>
  <c r="S69" i="5"/>
  <c r="S61" i="5"/>
  <c r="S80" i="5"/>
  <c r="S75" i="5"/>
  <c r="S85" i="5"/>
  <c r="S108" i="5"/>
  <c r="GC89" i="2"/>
  <c r="GG89" i="2" s="1"/>
  <c r="GI89" i="2" s="1"/>
  <c r="AI85" i="2"/>
  <c r="BZ36" i="5"/>
  <c r="S17" i="5"/>
  <c r="BZ15" i="5"/>
  <c r="AL33" i="5"/>
  <c r="AQ33" i="5" s="1"/>
  <c r="AS33" i="5" s="1"/>
  <c r="AL42" i="5"/>
  <c r="AQ42" i="5" s="1"/>
  <c r="AS42" i="5" s="1"/>
  <c r="AL87" i="5"/>
  <c r="AQ87" i="5" s="1"/>
  <c r="AS87" i="5" s="1"/>
  <c r="AL68" i="5"/>
  <c r="AQ68" i="5" s="1"/>
  <c r="AS68" i="5" s="1"/>
  <c r="AZ85" i="2"/>
  <c r="BE85" i="2" s="1"/>
  <c r="BG85" i="2" s="1"/>
  <c r="CS14" i="5"/>
  <c r="O111" i="2"/>
  <c r="S111" i="2" s="1"/>
  <c r="U111" i="2" s="1"/>
  <c r="CL102" i="2"/>
  <c r="CQ102" i="2" s="1"/>
  <c r="CS102" i="2" s="1"/>
  <c r="GC76" i="2"/>
  <c r="GG76" i="2" s="1"/>
  <c r="GI76" i="2" s="1"/>
  <c r="DX68" i="2"/>
  <c r="EC68" i="2" s="1"/>
  <c r="EE68" i="2" s="1"/>
  <c r="BE33" i="5"/>
  <c r="BJ33" i="5" s="1"/>
  <c r="BL33" i="5" s="1"/>
  <c r="DX83" i="2"/>
  <c r="EC83" i="2" s="1"/>
  <c r="EE83" i="2" s="1"/>
  <c r="DE74" i="2"/>
  <c r="DJ74" i="2" s="1"/>
  <c r="DL74" i="2" s="1"/>
  <c r="S25" i="5"/>
  <c r="CS40" i="5"/>
  <c r="LW25" i="5"/>
  <c r="MA25" i="5" s="1"/>
  <c r="MC25" i="5" s="1"/>
  <c r="O102" i="2"/>
  <c r="S102" i="2" s="1"/>
  <c r="U102" i="2" s="1"/>
  <c r="AI94" i="2"/>
  <c r="O114" i="2"/>
  <c r="S114" i="2" s="1"/>
  <c r="U114" i="2" s="1"/>
  <c r="AZ68" i="2"/>
  <c r="BE68" i="2" s="1"/>
  <c r="BG68" i="2" s="1"/>
  <c r="BZ22" i="5"/>
  <c r="BS73" i="2"/>
  <c r="BX73" i="2" s="1"/>
  <c r="BZ73" i="2" s="1"/>
  <c r="BE23" i="5"/>
  <c r="BJ23" i="5" s="1"/>
  <c r="BL23" i="5" s="1"/>
  <c r="GZ25" i="5"/>
  <c r="HD25" i="5" s="1"/>
  <c r="HF25" i="5" s="1"/>
  <c r="GZ34" i="5"/>
  <c r="HD34" i="5" s="1"/>
  <c r="HF34" i="5" s="1"/>
  <c r="GZ41" i="5"/>
  <c r="HD41" i="5" s="1"/>
  <c r="HF41" i="5" s="1"/>
  <c r="GZ54" i="5"/>
  <c r="HD54" i="5" s="1"/>
  <c r="HF54" i="5" s="1"/>
  <c r="GZ98" i="5"/>
  <c r="HD98" i="5" s="1"/>
  <c r="HF98" i="5" s="1"/>
  <c r="AI86" i="2"/>
  <c r="AI80" i="2"/>
  <c r="HO65" i="2"/>
  <c r="HS65" i="2" s="1"/>
  <c r="HU65" i="2" s="1"/>
  <c r="AI69" i="2"/>
  <c r="GV51" i="2"/>
  <c r="GZ51" i="2" s="1"/>
  <c r="HB51" i="2" s="1"/>
  <c r="HO39" i="2"/>
  <c r="HS39" i="2" s="1"/>
  <c r="HU39" i="2" s="1"/>
  <c r="AI106" i="2"/>
  <c r="HO48" i="2"/>
  <c r="HS48" i="2" s="1"/>
  <c r="HU48" i="2" s="1"/>
  <c r="HO56" i="2"/>
  <c r="HS56" i="2" s="1"/>
  <c r="HU56" i="2" s="1"/>
  <c r="HO90" i="2"/>
  <c r="HS90" i="2" s="1"/>
  <c r="HU90" i="2" s="1"/>
  <c r="FJ6" i="2"/>
  <c r="FO6" i="2" s="1"/>
  <c r="FQ6" i="2" s="1"/>
  <c r="O115" i="2"/>
  <c r="S115" i="2" s="1"/>
  <c r="U115" i="2" s="1"/>
  <c r="O113" i="2"/>
  <c r="S113" i="2" s="1"/>
  <c r="U113" i="2" s="1"/>
  <c r="O108" i="2"/>
  <c r="S108" i="2" s="1"/>
  <c r="U108" i="2" s="1"/>
  <c r="AZ92" i="2"/>
  <c r="BE92" i="2" s="1"/>
  <c r="BG92" i="2" s="1"/>
  <c r="AG76" i="2"/>
  <c r="AL76" i="2" s="1"/>
  <c r="AN76" i="2" s="1"/>
  <c r="GC70" i="2"/>
  <c r="GG70" i="2" s="1"/>
  <c r="GI70" i="2" s="1"/>
  <c r="AG54" i="2"/>
  <c r="AL54" i="2" s="1"/>
  <c r="AN54" i="2" s="1"/>
  <c r="AG46" i="2"/>
  <c r="AL46" i="2" s="1"/>
  <c r="AN46" i="2" s="1"/>
  <c r="HO21" i="2"/>
  <c r="HS21" i="2" s="1"/>
  <c r="HU21" i="2" s="1"/>
  <c r="AZ11" i="2"/>
  <c r="BE11" i="2" s="1"/>
  <c r="BG11" i="2" s="1"/>
  <c r="AI35" i="2"/>
  <c r="HO9" i="2"/>
  <c r="HS9" i="2" s="1"/>
  <c r="HU9" i="2" s="1"/>
  <c r="BU41" i="2"/>
  <c r="BU83" i="2"/>
  <c r="GC86" i="2"/>
  <c r="GG86" i="2" s="1"/>
  <c r="GI86" i="2" s="1"/>
  <c r="GC62" i="2"/>
  <c r="GG62" i="2" s="1"/>
  <c r="GI62" i="2" s="1"/>
  <c r="GC90" i="2"/>
  <c r="GG90" i="2" s="1"/>
  <c r="GI90" i="2" s="1"/>
  <c r="AZ75" i="2"/>
  <c r="BE75" i="2" s="1"/>
  <c r="BG75" i="2" s="1"/>
  <c r="BS68" i="2"/>
  <c r="BX68" i="2" s="1"/>
  <c r="BZ68" i="2" s="1"/>
  <c r="AI65" i="2"/>
  <c r="GC44" i="2"/>
  <c r="GG44" i="2" s="1"/>
  <c r="GI44" i="2" s="1"/>
  <c r="HO20" i="2"/>
  <c r="HS20" i="2" s="1"/>
  <c r="HU20" i="2" s="1"/>
  <c r="GC12" i="2"/>
  <c r="GG12" i="2" s="1"/>
  <c r="GI12" i="2" s="1"/>
  <c r="DE59" i="2"/>
  <c r="DJ59" i="2" s="1"/>
  <c r="DL59" i="2" s="1"/>
  <c r="DE84" i="2"/>
  <c r="DJ84" i="2" s="1"/>
  <c r="DL84" i="2" s="1"/>
  <c r="DE49" i="2"/>
  <c r="DJ49" i="2" s="1"/>
  <c r="DL49" i="2" s="1"/>
  <c r="DE57" i="2"/>
  <c r="DJ57" i="2" s="1"/>
  <c r="DL57" i="2" s="1"/>
  <c r="DE70" i="2"/>
  <c r="DJ70" i="2" s="1"/>
  <c r="DL70" i="2" s="1"/>
  <c r="HO26" i="2"/>
  <c r="HS26" i="2" s="1"/>
  <c r="HU26" i="2" s="1"/>
  <c r="BS107" i="2"/>
  <c r="BX107" i="2" s="1"/>
  <c r="BZ107" i="2" s="1"/>
  <c r="BS72" i="2"/>
  <c r="BX72" i="2" s="1"/>
  <c r="BZ72" i="2" s="1"/>
  <c r="BS117" i="2"/>
  <c r="BX117" i="2" s="1"/>
  <c r="BZ117" i="2" s="1"/>
  <c r="BS119" i="2"/>
  <c r="BX119" i="2" s="1"/>
  <c r="BZ119" i="2" s="1"/>
  <c r="AZ81" i="2"/>
  <c r="BE81" i="2" s="1"/>
  <c r="BG81" i="2" s="1"/>
  <c r="HO28" i="2"/>
  <c r="HS28" i="2" s="1"/>
  <c r="HU28" i="2" s="1"/>
  <c r="AZ60" i="2"/>
  <c r="BE60" i="2" s="1"/>
  <c r="BG60" i="2" s="1"/>
  <c r="AZ103" i="2"/>
  <c r="BE103" i="2" s="1"/>
  <c r="BG103" i="2" s="1"/>
  <c r="AZ100" i="2"/>
  <c r="BE100" i="2" s="1"/>
  <c r="BG100" i="2" s="1"/>
  <c r="O66" i="2"/>
  <c r="S66" i="2" s="1"/>
  <c r="U66" i="2" s="1"/>
  <c r="ES15" i="2"/>
  <c r="ES59" i="2"/>
  <c r="ES22" i="2"/>
  <c r="ES14" i="2"/>
  <c r="ES69" i="2"/>
  <c r="ES23" i="2"/>
  <c r="ES6" i="2"/>
  <c r="AG95" i="2"/>
  <c r="AL95" i="2" s="1"/>
  <c r="AN95" i="2" s="1"/>
  <c r="AG96" i="2"/>
  <c r="AL96" i="2" s="1"/>
  <c r="AN96" i="2" s="1"/>
  <c r="AG109" i="2"/>
  <c r="AL109" i="2" s="1"/>
  <c r="AN109" i="2" s="1"/>
  <c r="AN61" i="5"/>
  <c r="CL107" i="2"/>
  <c r="CQ107" i="2" s="1"/>
  <c r="CS107" i="2" s="1"/>
  <c r="DE77" i="2"/>
  <c r="DJ77" i="2" s="1"/>
  <c r="DL77" i="2" s="1"/>
  <c r="FJ68" i="2"/>
  <c r="FO68" i="2" s="1"/>
  <c r="FQ68" i="2" s="1"/>
  <c r="DE61" i="2"/>
  <c r="DJ61" i="2" s="1"/>
  <c r="DL61" i="2" s="1"/>
  <c r="AG40" i="2"/>
  <c r="AL40" i="2" s="1"/>
  <c r="AN40" i="2" s="1"/>
  <c r="GC36" i="2"/>
  <c r="GG36" i="2" s="1"/>
  <c r="GI36" i="2" s="1"/>
  <c r="BU32" i="2"/>
  <c r="AZ29" i="2"/>
  <c r="BE29" i="2" s="1"/>
  <c r="BG29" i="2" s="1"/>
  <c r="AZ25" i="2"/>
  <c r="BE25" i="2" s="1"/>
  <c r="BG25" i="2" s="1"/>
  <c r="HO19" i="2"/>
  <c r="HS19" i="2" s="1"/>
  <c r="HU19" i="2" s="1"/>
  <c r="CL105" i="2"/>
  <c r="CQ105" i="2" s="1"/>
  <c r="CS105" i="2" s="1"/>
  <c r="CL71" i="2"/>
  <c r="CQ71" i="2" s="1"/>
  <c r="CS71" i="2" s="1"/>
  <c r="GC98" i="2"/>
  <c r="GG98" i="2" s="1"/>
  <c r="GI98" i="2" s="1"/>
  <c r="GC81" i="2"/>
  <c r="GG81" i="2" s="1"/>
  <c r="GI81" i="2" s="1"/>
  <c r="AZ70" i="2"/>
  <c r="BE70" i="2" s="1"/>
  <c r="BG70" i="2" s="1"/>
  <c r="GV55" i="2"/>
  <c r="GZ55" i="2" s="1"/>
  <c r="HB55" i="2" s="1"/>
  <c r="BU46" i="2"/>
  <c r="FJ20" i="2"/>
  <c r="FO20" i="2" s="1"/>
  <c r="FQ20" i="2" s="1"/>
  <c r="AG73" i="2"/>
  <c r="AL73" i="2" s="1"/>
  <c r="AN73" i="2" s="1"/>
  <c r="AG55" i="2"/>
  <c r="AL55" i="2" s="1"/>
  <c r="AN55" i="2" s="1"/>
  <c r="BB45" i="2"/>
  <c r="AZ33" i="2"/>
  <c r="BE33" i="2" s="1"/>
  <c r="BG33" i="2" s="1"/>
  <c r="BU10" i="2"/>
  <c r="BB50" i="2"/>
  <c r="BU21" i="2"/>
  <c r="ES25" i="2"/>
  <c r="FL15" i="2"/>
  <c r="AI23" i="2"/>
  <c r="FL12" i="2"/>
  <c r="AI16" i="2"/>
  <c r="FW45" i="8"/>
  <c r="FW26" i="8"/>
  <c r="FW66" i="8"/>
  <c r="FW89" i="8"/>
  <c r="AY69" i="8"/>
  <c r="AY89" i="8"/>
  <c r="AY16" i="8"/>
  <c r="EQ35" i="8"/>
  <c r="EQ70" i="8"/>
  <c r="CE12" i="8"/>
  <c r="HC45" i="8"/>
  <c r="HC63" i="8"/>
  <c r="HC88" i="8"/>
  <c r="CE32" i="8"/>
  <c r="CE53" i="8"/>
  <c r="CE80" i="8"/>
  <c r="CE115" i="8"/>
  <c r="IV25" i="8"/>
  <c r="IP23" i="8"/>
  <c r="EA54" i="8"/>
  <c r="EA83" i="8"/>
  <c r="DK17" i="8"/>
  <c r="DK43" i="8"/>
  <c r="DK53" i="8"/>
  <c r="JX12" i="8"/>
  <c r="JR10" i="8"/>
  <c r="HS14" i="8"/>
  <c r="HS51" i="8"/>
  <c r="CU33" i="8"/>
  <c r="CU36" i="8"/>
  <c r="CU82" i="8"/>
  <c r="CU103" i="8"/>
  <c r="CU107" i="8"/>
  <c r="GM36" i="8"/>
  <c r="GM63" i="8"/>
  <c r="GM97" i="8"/>
  <c r="FG27" i="8"/>
  <c r="FG65" i="8"/>
  <c r="BO21" i="8"/>
  <c r="BO51" i="8"/>
  <c r="BO97" i="8"/>
  <c r="AI20" i="8"/>
  <c r="AI56" i="8"/>
  <c r="AI81" i="8"/>
  <c r="AI114" i="8"/>
  <c r="X67" i="5"/>
  <c r="Z67" i="5" s="1"/>
  <c r="T67" i="5"/>
  <c r="X93" i="5"/>
  <c r="Z93" i="5" s="1"/>
  <c r="T93" i="5"/>
  <c r="T73" i="5"/>
  <c r="X73" i="5"/>
  <c r="Z73" i="5" s="1"/>
  <c r="X89" i="5"/>
  <c r="Z89" i="5" s="1"/>
  <c r="T89" i="5"/>
  <c r="GV49" i="2"/>
  <c r="GZ49" i="2" s="1"/>
  <c r="HB49" i="2" s="1"/>
  <c r="CE19" i="8"/>
  <c r="FW39" i="8"/>
  <c r="FW76" i="8"/>
  <c r="FW110" i="8"/>
  <c r="AY52" i="8"/>
  <c r="AY96" i="8"/>
  <c r="CE9" i="8"/>
  <c r="EQ36" i="8"/>
  <c r="CE14" i="8"/>
  <c r="HC38" i="8"/>
  <c r="HC72" i="8"/>
  <c r="CE60" i="8"/>
  <c r="CE70" i="8"/>
  <c r="CE96" i="8"/>
  <c r="IV19" i="8"/>
  <c r="IP17" i="8"/>
  <c r="EA55" i="8"/>
  <c r="EA74" i="8"/>
  <c r="IH12" i="8"/>
  <c r="IA10" i="8"/>
  <c r="DK23" i="8"/>
  <c r="DK86" i="8"/>
  <c r="DK88" i="8"/>
  <c r="JR12" i="8"/>
  <c r="JX14" i="8"/>
  <c r="HS16" i="8"/>
  <c r="HS73" i="8"/>
  <c r="HS67" i="8"/>
  <c r="CU41" i="8"/>
  <c r="CU54" i="8"/>
  <c r="CU111" i="8"/>
  <c r="T110" i="5"/>
  <c r="X110" i="5"/>
  <c r="Z110" i="5" s="1"/>
  <c r="GM19" i="8"/>
  <c r="GM70" i="8"/>
  <c r="FG46" i="8"/>
  <c r="BO25" i="8"/>
  <c r="BO38" i="8"/>
  <c r="BO72" i="8"/>
  <c r="BO85" i="8"/>
  <c r="AI23" i="8"/>
  <c r="AI63" i="8"/>
  <c r="AI60" i="8"/>
  <c r="AI103" i="8"/>
  <c r="JD14" i="8"/>
  <c r="BE60" i="5"/>
  <c r="BJ60" i="5" s="1"/>
  <c r="BL60" i="5" s="1"/>
  <c r="AL77" i="5"/>
  <c r="AQ77" i="5" s="1"/>
  <c r="AS77" i="5" s="1"/>
  <c r="IJ74" i="5"/>
  <c r="IN74" i="5" s="1"/>
  <c r="IP74" i="5" s="1"/>
  <c r="DJ50" i="5"/>
  <c r="DO50" i="5" s="1"/>
  <c r="DQ50" i="5" s="1"/>
  <c r="JU25" i="5"/>
  <c r="JY25" i="5" s="1"/>
  <c r="KA25" i="5" s="1"/>
  <c r="T18" i="5"/>
  <c r="X18" i="5"/>
  <c r="Z18" i="5" s="1"/>
  <c r="AZ104" i="2"/>
  <c r="BE104" i="2" s="1"/>
  <c r="BG104" i="2" s="1"/>
  <c r="GV45" i="2"/>
  <c r="GZ45" i="2" s="1"/>
  <c r="HB45" i="2" s="1"/>
  <c r="BS79" i="2"/>
  <c r="BX79" i="2" s="1"/>
  <c r="BZ79" i="2" s="1"/>
  <c r="JJ18" i="8"/>
  <c r="JD16" i="8"/>
  <c r="FW62" i="8"/>
  <c r="FW78" i="8"/>
  <c r="AY70" i="8"/>
  <c r="AY65" i="8"/>
  <c r="AY99" i="8"/>
  <c r="JJ17" i="8"/>
  <c r="JD15" i="8"/>
  <c r="EQ30" i="8"/>
  <c r="EQ63" i="8"/>
  <c r="KL13" i="8"/>
  <c r="KF11" i="8"/>
  <c r="HC46" i="8"/>
  <c r="HC84" i="8"/>
  <c r="CE44" i="8"/>
  <c r="CE77" i="8"/>
  <c r="CE87" i="8"/>
  <c r="CE20" i="8"/>
  <c r="IP27" i="8"/>
  <c r="IV29" i="8"/>
  <c r="EA64" i="8"/>
  <c r="EA69" i="8"/>
  <c r="IH14" i="8"/>
  <c r="IA12" i="8"/>
  <c r="DK41" i="8"/>
  <c r="DK75" i="8"/>
  <c r="HS37" i="8"/>
  <c r="HS66" i="8"/>
  <c r="CU34" i="8"/>
  <c r="CU117" i="8"/>
  <c r="IP12" i="8"/>
  <c r="GM21" i="8"/>
  <c r="GM69" i="8"/>
  <c r="FG47" i="8"/>
  <c r="BO44" i="8"/>
  <c r="BO35" i="8"/>
  <c r="BO57" i="8"/>
  <c r="BO81" i="8"/>
  <c r="AI12" i="8"/>
  <c r="AI61" i="8"/>
  <c r="AI64" i="8"/>
  <c r="AI106" i="8"/>
  <c r="HR92" i="5"/>
  <c r="HV92" i="5" s="1"/>
  <c r="HX92" i="5" s="1"/>
  <c r="IP16" i="8"/>
  <c r="AL106" i="5"/>
  <c r="AQ106" i="5" s="1"/>
  <c r="AS106" i="5" s="1"/>
  <c r="T42" i="5"/>
  <c r="X42" i="5"/>
  <c r="Z42" i="5" s="1"/>
  <c r="FW37" i="8"/>
  <c r="FW54" i="8"/>
  <c r="FW80" i="8"/>
  <c r="FW109" i="8"/>
  <c r="AY34" i="8"/>
  <c r="AY51" i="8"/>
  <c r="AY85" i="8"/>
  <c r="AY103" i="8"/>
  <c r="EQ17" i="8"/>
  <c r="FW10" i="8"/>
  <c r="EQ47" i="8"/>
  <c r="EQ67" i="8"/>
  <c r="AY13" i="8"/>
  <c r="HC24" i="8"/>
  <c r="HC61" i="8"/>
  <c r="HC89" i="8"/>
  <c r="CE33" i="8"/>
  <c r="CE66" i="8"/>
  <c r="CE79" i="8"/>
  <c r="CE110" i="8"/>
  <c r="CE101" i="8"/>
  <c r="IP30" i="8"/>
  <c r="IV32" i="8"/>
  <c r="EA41" i="8"/>
  <c r="EA58" i="8"/>
  <c r="IH18" i="8"/>
  <c r="IA16" i="8"/>
  <c r="DK9" i="8"/>
  <c r="DK24" i="8"/>
  <c r="DK56" i="8"/>
  <c r="DK59" i="8"/>
  <c r="DK80" i="8"/>
  <c r="KF16" i="8"/>
  <c r="JX18" i="8"/>
  <c r="JR16" i="8"/>
  <c r="HS28" i="8"/>
  <c r="HS46" i="8"/>
  <c r="HS80" i="8"/>
  <c r="HS75" i="8"/>
  <c r="CU17" i="8"/>
  <c r="CU32" i="8"/>
  <c r="CU76" i="8"/>
  <c r="CU72" i="8"/>
  <c r="CU94" i="8"/>
  <c r="CU110" i="8"/>
  <c r="JD20" i="8"/>
  <c r="JJ22" i="8"/>
  <c r="GM12" i="8"/>
  <c r="GM26" i="8"/>
  <c r="GM34" i="8"/>
  <c r="GM67" i="8"/>
  <c r="GM93" i="8"/>
  <c r="FG31" i="8"/>
  <c r="FG42" i="8"/>
  <c r="FG56" i="8"/>
  <c r="BO24" i="8"/>
  <c r="BO56" i="8"/>
  <c r="BO73" i="8"/>
  <c r="BO77" i="8"/>
  <c r="BO90" i="8"/>
  <c r="AI28" i="8"/>
  <c r="AI49" i="8"/>
  <c r="AI90" i="8"/>
  <c r="AI86" i="8"/>
  <c r="BX99" i="5"/>
  <c r="CC99" i="5" s="1"/>
  <c r="CE99" i="5" s="1"/>
  <c r="EQ28" i="8"/>
  <c r="CQ79" i="5"/>
  <c r="CV79" i="5" s="1"/>
  <c r="CX79" i="5" s="1"/>
  <c r="GZ92" i="5"/>
  <c r="HD92" i="5" s="1"/>
  <c r="HF92" i="5" s="1"/>
  <c r="DJ64" i="5"/>
  <c r="DO64" i="5" s="1"/>
  <c r="DQ64" i="5" s="1"/>
  <c r="T78" i="5"/>
  <c r="X78" i="5"/>
  <c r="Z78" i="5" s="1"/>
  <c r="BX84" i="5"/>
  <c r="CC84" i="5" s="1"/>
  <c r="CE84" i="5" s="1"/>
  <c r="IJ62" i="5"/>
  <c r="IN62" i="5" s="1"/>
  <c r="IP62" i="5" s="1"/>
  <c r="BX95" i="5"/>
  <c r="CC95" i="5" s="1"/>
  <c r="CE95" i="5" s="1"/>
  <c r="BE21" i="5"/>
  <c r="BJ21" i="5" s="1"/>
  <c r="BL21" i="5" s="1"/>
  <c r="CS112" i="5"/>
  <c r="CS102" i="5"/>
  <c r="CS104" i="5"/>
  <c r="CS114" i="5"/>
  <c r="CS95" i="5"/>
  <c r="CS94" i="5"/>
  <c r="CS118" i="5"/>
  <c r="CS38" i="5"/>
  <c r="CS42" i="5"/>
  <c r="CS46" i="5"/>
  <c r="CS81" i="5"/>
  <c r="CS20" i="5"/>
  <c r="CS7" i="5"/>
  <c r="CS6" i="5"/>
  <c r="CS34" i="5"/>
  <c r="CS28" i="5"/>
  <c r="EC48" i="5"/>
  <c r="EH48" i="5" s="1"/>
  <c r="EJ48" i="5" s="1"/>
  <c r="DJ85" i="5"/>
  <c r="DO85" i="5" s="1"/>
  <c r="DQ85" i="5" s="1"/>
  <c r="CQ62" i="5"/>
  <c r="CV62" i="5" s="1"/>
  <c r="CX62" i="5" s="1"/>
  <c r="CQ96" i="5"/>
  <c r="CV96" i="5" s="1"/>
  <c r="CX96" i="5" s="1"/>
  <c r="EC36" i="5"/>
  <c r="EH36" i="5" s="1"/>
  <c r="EJ36" i="5" s="1"/>
  <c r="BE17" i="5"/>
  <c r="BJ17" i="5" s="1"/>
  <c r="BL17" i="5" s="1"/>
  <c r="HR50" i="5"/>
  <c r="HV50" i="5" s="1"/>
  <c r="HX50" i="5" s="1"/>
  <c r="GH97" i="5"/>
  <c r="GL97" i="5" s="1"/>
  <c r="GN97" i="5" s="1"/>
  <c r="T76" i="5"/>
  <c r="X76" i="5"/>
  <c r="Z76" i="5" s="1"/>
  <c r="O90" i="2"/>
  <c r="S90" i="2" s="1"/>
  <c r="U90" i="2" s="1"/>
  <c r="KM17" i="5"/>
  <c r="KQ17" i="5" s="1"/>
  <c r="KS17" i="5" s="1"/>
  <c r="GC84" i="2"/>
  <c r="GG84" i="2" s="1"/>
  <c r="GI84" i="2" s="1"/>
  <c r="LW8" i="5"/>
  <c r="MA8" i="5" s="1"/>
  <c r="MC8" i="5" s="1"/>
  <c r="AN18" i="5"/>
  <c r="HO88" i="2"/>
  <c r="HS88" i="2" s="1"/>
  <c r="HU88" i="2" s="1"/>
  <c r="GZ66" i="5"/>
  <c r="HD66" i="5" s="1"/>
  <c r="HF66" i="5" s="1"/>
  <c r="GZ81" i="5"/>
  <c r="HD81" i="5" s="1"/>
  <c r="HF81" i="5" s="1"/>
  <c r="AG80" i="2"/>
  <c r="AL80" i="2" s="1"/>
  <c r="AN80" i="2" s="1"/>
  <c r="HO64" i="2"/>
  <c r="HS64" i="2" s="1"/>
  <c r="HU64" i="2" s="1"/>
  <c r="HO55" i="2"/>
  <c r="HS55" i="2" s="1"/>
  <c r="HU55" i="2" s="1"/>
  <c r="GC82" i="2"/>
  <c r="GG82" i="2" s="1"/>
  <c r="GI82" i="2" s="1"/>
  <c r="BS71" i="2"/>
  <c r="BX71" i="2" s="1"/>
  <c r="BZ71" i="2" s="1"/>
  <c r="BS118" i="2"/>
  <c r="BX118" i="2" s="1"/>
  <c r="BZ118" i="2" s="1"/>
  <c r="GC95" i="2"/>
  <c r="GG95" i="2" s="1"/>
  <c r="GI95" i="2" s="1"/>
  <c r="AG68" i="2"/>
  <c r="AL68" i="2" s="1"/>
  <c r="AN68" i="2" s="1"/>
  <c r="JU32" i="5"/>
  <c r="JY32" i="5" s="1"/>
  <c r="KA32" i="5" s="1"/>
  <c r="CL110" i="2"/>
  <c r="CQ110" i="2" s="1"/>
  <c r="CS110" i="2" s="1"/>
  <c r="CL83" i="2"/>
  <c r="CQ83" i="2" s="1"/>
  <c r="CS83" i="2" s="1"/>
  <c r="AI99" i="2"/>
  <c r="AI91" i="2"/>
  <c r="AI97" i="2"/>
  <c r="AI6" i="2"/>
  <c r="AI62" i="2"/>
  <c r="AI101" i="2"/>
  <c r="AI76" i="2"/>
  <c r="AI66" i="2"/>
  <c r="GV12" i="2"/>
  <c r="GZ12" i="2" s="1"/>
  <c r="HB12" i="2" s="1"/>
  <c r="AI27" i="2"/>
  <c r="AI37" i="2"/>
  <c r="AI10" i="2"/>
  <c r="AI28" i="2"/>
  <c r="FW22" i="8"/>
  <c r="FW60" i="8"/>
  <c r="FW70" i="8"/>
  <c r="FW88" i="8"/>
  <c r="FW99" i="8"/>
  <c r="AY58" i="8"/>
  <c r="AY68" i="8"/>
  <c r="AY94" i="8"/>
  <c r="AY106" i="8"/>
  <c r="CE17" i="8"/>
  <c r="AY10" i="8"/>
  <c r="EQ49" i="8"/>
  <c r="EQ51" i="8"/>
  <c r="KF17" i="8"/>
  <c r="KL19" i="8"/>
  <c r="JJ12" i="8"/>
  <c r="JD10" i="8"/>
  <c r="EQ8" i="8"/>
  <c r="HC28" i="8"/>
  <c r="HC64" i="8"/>
  <c r="HC70" i="8"/>
  <c r="HC81" i="8"/>
  <c r="HC98" i="8"/>
  <c r="CE65" i="8"/>
  <c r="CE71" i="8"/>
  <c r="CE114" i="8"/>
  <c r="CE18" i="8"/>
  <c r="IP32" i="8"/>
  <c r="IV34" i="8"/>
  <c r="EA51" i="8"/>
  <c r="EA66" i="8"/>
  <c r="EA78" i="8"/>
  <c r="DK11" i="8"/>
  <c r="DK27" i="8"/>
  <c r="DK51" i="8"/>
  <c r="DK85" i="8"/>
  <c r="JR18" i="8"/>
  <c r="JX20" i="8"/>
  <c r="HS9" i="8"/>
  <c r="HS39" i="8"/>
  <c r="HS61" i="8"/>
  <c r="HS68" i="8"/>
  <c r="CU29" i="8"/>
  <c r="CU37" i="8"/>
  <c r="CU47" i="8"/>
  <c r="CU64" i="8"/>
  <c r="CU84" i="8"/>
  <c r="CU112" i="8"/>
  <c r="BZ114" i="5"/>
  <c r="BZ103" i="5"/>
  <c r="GM15" i="8"/>
  <c r="GM43" i="8"/>
  <c r="GM64" i="8"/>
  <c r="GM98" i="8"/>
  <c r="FG38" i="8"/>
  <c r="FG12" i="8"/>
  <c r="FG37" i="8"/>
  <c r="FG58" i="8"/>
  <c r="BO10" i="8"/>
  <c r="BO29" i="8"/>
  <c r="BO96" i="8"/>
  <c r="BO86" i="8"/>
  <c r="AI21" i="8"/>
  <c r="AI30" i="8"/>
  <c r="AI52" i="8"/>
  <c r="AI75" i="8"/>
  <c r="AI87" i="8"/>
  <c r="AL92" i="5"/>
  <c r="AQ92" i="5" s="1"/>
  <c r="AS92" i="5" s="1"/>
  <c r="X91" i="5"/>
  <c r="Z91" i="5" s="1"/>
  <c r="T91" i="5"/>
  <c r="IP13" i="8"/>
  <c r="IV15" i="8"/>
  <c r="FW67" i="8"/>
  <c r="FW28" i="8"/>
  <c r="FW57" i="8"/>
  <c r="FW61" i="8"/>
  <c r="FW75" i="8"/>
  <c r="FW71" i="8"/>
  <c r="FW101" i="8"/>
  <c r="FW84" i="8"/>
  <c r="FW93" i="8"/>
  <c r="FW100" i="8"/>
  <c r="FW102" i="8"/>
  <c r="AY27" i="8"/>
  <c r="AY42" i="8"/>
  <c r="AY57" i="8"/>
  <c r="AY77" i="8"/>
  <c r="AY56" i="8"/>
  <c r="AY97" i="8"/>
  <c r="AY109" i="8"/>
  <c r="AY82" i="8"/>
  <c r="AY100" i="8"/>
  <c r="AY108" i="8"/>
  <c r="KL16" i="8"/>
  <c r="KF14" i="8"/>
  <c r="FW14" i="8"/>
  <c r="AY12" i="8"/>
  <c r="JJ9" i="8"/>
  <c r="JD7" i="8"/>
  <c r="JJ21" i="8"/>
  <c r="JD19" i="8"/>
  <c r="EQ60" i="8"/>
  <c r="EQ48" i="8"/>
  <c r="EQ37" i="8"/>
  <c r="EQ53" i="8"/>
  <c r="EQ66" i="8"/>
  <c r="KL17" i="8"/>
  <c r="KF15" i="8"/>
  <c r="JJ14" i="8"/>
  <c r="JD12" i="8"/>
  <c r="HC12" i="8"/>
  <c r="EQ10" i="8"/>
  <c r="CE8" i="8"/>
  <c r="HC32" i="8"/>
  <c r="HC43" i="8"/>
  <c r="HC37" i="8"/>
  <c r="HC59" i="8"/>
  <c r="HC53" i="8"/>
  <c r="HC67" i="8"/>
  <c r="HC74" i="8"/>
  <c r="HC87" i="8"/>
  <c r="HC92" i="8"/>
  <c r="HC101" i="8"/>
  <c r="CE26" i="8"/>
  <c r="CE43" i="8"/>
  <c r="CE35" i="8"/>
  <c r="CE37" i="8"/>
  <c r="CE46" i="8"/>
  <c r="CE62" i="8"/>
  <c r="CE112" i="8"/>
  <c r="CE69" i="8"/>
  <c r="CE109" i="8"/>
  <c r="CE90" i="8"/>
  <c r="CE107" i="8"/>
  <c r="CE99" i="8"/>
  <c r="EA26" i="8"/>
  <c r="IP31" i="8"/>
  <c r="IV33" i="8"/>
  <c r="EA19" i="8"/>
  <c r="EA44" i="8"/>
  <c r="EA38" i="8"/>
  <c r="EA47" i="8"/>
  <c r="EA48" i="8"/>
  <c r="EA70" i="8"/>
  <c r="EA80" i="8"/>
  <c r="IV16" i="8"/>
  <c r="IP14" i="8"/>
  <c r="IP9" i="8"/>
  <c r="IV11" i="8"/>
  <c r="IH21" i="8"/>
  <c r="IA19" i="8"/>
  <c r="EQ16" i="8"/>
  <c r="EA43" i="8"/>
  <c r="HC18" i="8"/>
  <c r="EA6" i="8"/>
  <c r="DK13" i="8"/>
  <c r="DK16" i="8"/>
  <c r="DK37" i="8"/>
  <c r="DK28" i="8"/>
  <c r="DK35" i="8"/>
  <c r="DK54" i="8"/>
  <c r="DK61" i="8"/>
  <c r="DK67" i="8"/>
  <c r="DK84" i="8"/>
  <c r="DK81" i="8"/>
  <c r="JX13" i="8"/>
  <c r="JR11" i="8"/>
  <c r="JX11" i="8"/>
  <c r="JR9" i="8"/>
  <c r="JX8" i="8"/>
  <c r="JR6" i="8"/>
  <c r="HS13" i="8"/>
  <c r="HS10" i="8"/>
  <c r="HS24" i="8"/>
  <c r="HS32" i="8"/>
  <c r="HS43" i="8"/>
  <c r="HS74" i="8"/>
  <c r="HS62" i="8"/>
  <c r="HS76" i="8"/>
  <c r="HS78" i="8"/>
  <c r="HS79" i="8"/>
  <c r="FW44" i="8"/>
  <c r="CU19" i="8"/>
  <c r="CU14" i="8"/>
  <c r="CU23" i="8"/>
  <c r="CU38" i="8"/>
  <c r="CU75" i="8"/>
  <c r="CU61" i="8"/>
  <c r="CU51" i="8"/>
  <c r="CU74" i="8"/>
  <c r="CU73" i="8"/>
  <c r="CU91" i="8"/>
  <c r="CU85" i="8"/>
  <c r="CU109" i="8"/>
  <c r="CU114" i="8"/>
  <c r="CU115" i="8"/>
  <c r="S112" i="5"/>
  <c r="BE106" i="5"/>
  <c r="BJ106" i="5" s="1"/>
  <c r="BL106" i="5" s="1"/>
  <c r="HR95" i="5"/>
  <c r="HV95" i="5" s="1"/>
  <c r="HX95" i="5" s="1"/>
  <c r="AI17" i="8"/>
  <c r="JJ25" i="8"/>
  <c r="JD23" i="8"/>
  <c r="GM25" i="8"/>
  <c r="GM17" i="8"/>
  <c r="GM31" i="8"/>
  <c r="GM55" i="8"/>
  <c r="GM52" i="8"/>
  <c r="GM71" i="8"/>
  <c r="GM68" i="8"/>
  <c r="GM73" i="8"/>
  <c r="GM83" i="8"/>
  <c r="GM95" i="8"/>
  <c r="GM91" i="8"/>
  <c r="FG19" i="8"/>
  <c r="FG14" i="8"/>
  <c r="FG62" i="8"/>
  <c r="FG35" i="8"/>
  <c r="FG44" i="8"/>
  <c r="FG68" i="8"/>
  <c r="FG59" i="8"/>
  <c r="BO14" i="8"/>
  <c r="BO34" i="8"/>
  <c r="BO31" i="8"/>
  <c r="BO41" i="8"/>
  <c r="BO50" i="8"/>
  <c r="BO74" i="8"/>
  <c r="BO58" i="8"/>
  <c r="BO89" i="8"/>
  <c r="BO88" i="8"/>
  <c r="BO92" i="8"/>
  <c r="BO100" i="8"/>
  <c r="AI11" i="8"/>
  <c r="AI19" i="8"/>
  <c r="AI32" i="8"/>
  <c r="AI35" i="8"/>
  <c r="AI46" i="8"/>
  <c r="AI67" i="8"/>
  <c r="AI65" i="8"/>
  <c r="AI70" i="8"/>
  <c r="AI92" i="8"/>
  <c r="AI95" i="8"/>
  <c r="AI89" i="8"/>
  <c r="AI117" i="8"/>
  <c r="AI112" i="8"/>
  <c r="CS109" i="5"/>
  <c r="S99" i="5"/>
  <c r="AN101" i="5"/>
  <c r="AN95" i="5"/>
  <c r="AN81" i="5"/>
  <c r="CS77" i="5"/>
  <c r="X109" i="5"/>
  <c r="Z109" i="5" s="1"/>
  <c r="T109" i="5"/>
  <c r="CS98" i="5"/>
  <c r="CS90" i="5"/>
  <c r="CS116" i="5"/>
  <c r="S101" i="5"/>
  <c r="GH83" i="5"/>
  <c r="GL83" i="5" s="1"/>
  <c r="GN83" i="5" s="1"/>
  <c r="EQ21" i="8"/>
  <c r="AL100" i="5"/>
  <c r="AQ100" i="5" s="1"/>
  <c r="AS100" i="5" s="1"/>
  <c r="BZ118" i="5"/>
  <c r="BE100" i="5"/>
  <c r="BJ100" i="5" s="1"/>
  <c r="BL100" i="5" s="1"/>
  <c r="BE85" i="5"/>
  <c r="BJ85" i="5" s="1"/>
  <c r="BL85" i="5" s="1"/>
  <c r="BZ82" i="5"/>
  <c r="DJ68" i="5"/>
  <c r="DO68" i="5" s="1"/>
  <c r="DQ68" i="5" s="1"/>
  <c r="BX118" i="5"/>
  <c r="CC118" i="5" s="1"/>
  <c r="CE118" i="5" s="1"/>
  <c r="AN90" i="5"/>
  <c r="CS69" i="5"/>
  <c r="BZ111" i="5"/>
  <c r="BX80" i="5"/>
  <c r="CC80" i="5" s="1"/>
  <c r="CE80" i="5" s="1"/>
  <c r="S74" i="5"/>
  <c r="HR71" i="5"/>
  <c r="HV71" i="5" s="1"/>
  <c r="HX71" i="5" s="1"/>
  <c r="BX66" i="5"/>
  <c r="CC66" i="5" s="1"/>
  <c r="CE66" i="5" s="1"/>
  <c r="AN88" i="5"/>
  <c r="GH74" i="5"/>
  <c r="GL74" i="5" s="1"/>
  <c r="GN74" i="5" s="1"/>
  <c r="CS65" i="5"/>
  <c r="GH53" i="5"/>
  <c r="GL53" i="5" s="1"/>
  <c r="GN53" i="5" s="1"/>
  <c r="DJ49" i="5"/>
  <c r="DO49" i="5" s="1"/>
  <c r="DQ49" i="5" s="1"/>
  <c r="AL34" i="5"/>
  <c r="AQ34" i="5" s="1"/>
  <c r="AS34" i="5" s="1"/>
  <c r="BX105" i="5"/>
  <c r="CC105" i="5" s="1"/>
  <c r="CE105" i="5" s="1"/>
  <c r="BX96" i="5"/>
  <c r="CC96" i="5" s="1"/>
  <c r="CE96" i="5" s="1"/>
  <c r="BZ81" i="5"/>
  <c r="AN74" i="5"/>
  <c r="DJ55" i="5"/>
  <c r="DO55" i="5" s="1"/>
  <c r="DQ55" i="5" s="1"/>
  <c r="EV47" i="5"/>
  <c r="FA47" i="5" s="1"/>
  <c r="FC47" i="5" s="1"/>
  <c r="BX37" i="5"/>
  <c r="CC37" i="5" s="1"/>
  <c r="CE37" i="5" s="1"/>
  <c r="GZ99" i="5"/>
  <c r="HD99" i="5" s="1"/>
  <c r="HF99" i="5" s="1"/>
  <c r="BZ49" i="5"/>
  <c r="CS43" i="5"/>
  <c r="S94" i="5"/>
  <c r="BZ83" i="5"/>
  <c r="CS54" i="5"/>
  <c r="BE86" i="5"/>
  <c r="BJ86" i="5" s="1"/>
  <c r="BL86" i="5" s="1"/>
  <c r="HR75" i="5"/>
  <c r="HV75" i="5" s="1"/>
  <c r="HX75" i="5" s="1"/>
  <c r="T70" i="5"/>
  <c r="X70" i="5"/>
  <c r="Z70" i="5" s="1"/>
  <c r="CQ60" i="5"/>
  <c r="CV60" i="5" s="1"/>
  <c r="CX60" i="5" s="1"/>
  <c r="EV56" i="5"/>
  <c r="FA56" i="5" s="1"/>
  <c r="FC56" i="5" s="1"/>
  <c r="S51" i="5"/>
  <c r="AL49" i="5"/>
  <c r="AQ49" i="5" s="1"/>
  <c r="AS49" i="5" s="1"/>
  <c r="AN42" i="5"/>
  <c r="AN92" i="5"/>
  <c r="BE64" i="5"/>
  <c r="BJ64" i="5" s="1"/>
  <c r="BL64" i="5" s="1"/>
  <c r="EC56" i="5"/>
  <c r="EH56" i="5" s="1"/>
  <c r="EJ56" i="5" s="1"/>
  <c r="S71" i="5"/>
  <c r="IJ79" i="5"/>
  <c r="IN79" i="5" s="1"/>
  <c r="IP79" i="5" s="1"/>
  <c r="BX68" i="5"/>
  <c r="CC68" i="5" s="1"/>
  <c r="CE68" i="5" s="1"/>
  <c r="AN53" i="5"/>
  <c r="BE46" i="5"/>
  <c r="BJ46" i="5" s="1"/>
  <c r="BL46" i="5" s="1"/>
  <c r="T36" i="5"/>
  <c r="X36" i="5"/>
  <c r="Z36" i="5" s="1"/>
  <c r="LE26" i="5"/>
  <c r="LI26" i="5" s="1"/>
  <c r="LK26" i="5" s="1"/>
  <c r="LE22" i="5"/>
  <c r="LI22" i="5" s="1"/>
  <c r="LK22" i="5" s="1"/>
  <c r="LE18" i="5"/>
  <c r="LI18" i="5" s="1"/>
  <c r="LK18" i="5" s="1"/>
  <c r="IJ66" i="5"/>
  <c r="IN66" i="5" s="1"/>
  <c r="IP66" i="5" s="1"/>
  <c r="IJ76" i="5"/>
  <c r="IN76" i="5" s="1"/>
  <c r="IP76" i="5" s="1"/>
  <c r="BX62" i="5"/>
  <c r="CC62" i="5" s="1"/>
  <c r="CE62" i="5" s="1"/>
  <c r="BX103" i="5"/>
  <c r="CC103" i="5" s="1"/>
  <c r="CE103" i="5" s="1"/>
  <c r="BX117" i="5"/>
  <c r="CC117" i="5" s="1"/>
  <c r="CE117" i="5" s="1"/>
  <c r="BX61" i="5"/>
  <c r="CC61" i="5" s="1"/>
  <c r="CE61" i="5" s="1"/>
  <c r="BE50" i="5"/>
  <c r="BJ50" i="5" s="1"/>
  <c r="BL50" i="5" s="1"/>
  <c r="BZ35" i="5"/>
  <c r="CS49" i="5"/>
  <c r="FO29" i="5"/>
  <c r="FT29" i="5" s="1"/>
  <c r="FV29" i="5" s="1"/>
  <c r="DJ26" i="5"/>
  <c r="DO26" i="5" s="1"/>
  <c r="DQ26" i="5" s="1"/>
  <c r="DJ80" i="5"/>
  <c r="DO80" i="5" s="1"/>
  <c r="DQ80" i="5" s="1"/>
  <c r="IJ31" i="5"/>
  <c r="IN31" i="5" s="1"/>
  <c r="IP31" i="5" s="1"/>
  <c r="S27" i="5"/>
  <c r="AN23" i="5"/>
  <c r="BE65" i="5"/>
  <c r="BJ65" i="5" s="1"/>
  <c r="BL65" i="5" s="1"/>
  <c r="BE78" i="5"/>
  <c r="BJ78" i="5" s="1"/>
  <c r="BL78" i="5" s="1"/>
  <c r="BE69" i="5"/>
  <c r="BJ69" i="5" s="1"/>
  <c r="BL69" i="5" s="1"/>
  <c r="BZ72" i="5"/>
  <c r="FO44" i="5"/>
  <c r="FT44" i="5" s="1"/>
  <c r="FV44" i="5" s="1"/>
  <c r="EC40" i="5"/>
  <c r="EH40" i="5" s="1"/>
  <c r="EJ40" i="5" s="1"/>
  <c r="LE23" i="5"/>
  <c r="LI23" i="5" s="1"/>
  <c r="LK23" i="5" s="1"/>
  <c r="EC10" i="5"/>
  <c r="EH10" i="5" s="1"/>
  <c r="EJ10" i="5" s="1"/>
  <c r="FO24" i="5"/>
  <c r="FT24" i="5" s="1"/>
  <c r="FV24" i="5" s="1"/>
  <c r="FO61" i="5"/>
  <c r="FT61" i="5" s="1"/>
  <c r="FV61" i="5" s="1"/>
  <c r="CQ68" i="5"/>
  <c r="CV68" i="5" s="1"/>
  <c r="CX68" i="5" s="1"/>
  <c r="GH37" i="5"/>
  <c r="GL37" i="5" s="1"/>
  <c r="GN37" i="5" s="1"/>
  <c r="AN30" i="5"/>
  <c r="BZ21" i="5"/>
  <c r="EC63" i="5"/>
  <c r="EH63" i="5" s="1"/>
  <c r="EJ63" i="5" s="1"/>
  <c r="CQ25" i="5"/>
  <c r="CV25" i="5" s="1"/>
  <c r="CX25" i="5" s="1"/>
  <c r="EC51" i="5"/>
  <c r="EH51" i="5" s="1"/>
  <c r="EJ51" i="5" s="1"/>
  <c r="EC68" i="5"/>
  <c r="EH68" i="5" s="1"/>
  <c r="EJ68" i="5" s="1"/>
  <c r="DJ45" i="5"/>
  <c r="DO45" i="5" s="1"/>
  <c r="DQ45" i="5" s="1"/>
  <c r="DJ44" i="5"/>
  <c r="DO44" i="5" s="1"/>
  <c r="DQ44" i="5" s="1"/>
  <c r="DJ61" i="5"/>
  <c r="DO61" i="5" s="1"/>
  <c r="DQ61" i="5" s="1"/>
  <c r="CQ6" i="5"/>
  <c r="CV6" i="5" s="1"/>
  <c r="CX6" i="5" s="1"/>
  <c r="CQ101" i="5"/>
  <c r="CV101" i="5" s="1"/>
  <c r="CX101" i="5" s="1"/>
  <c r="CQ72" i="5"/>
  <c r="CV72" i="5" s="1"/>
  <c r="CX72" i="5" s="1"/>
  <c r="CQ94" i="5"/>
  <c r="CV94" i="5" s="1"/>
  <c r="CX94" i="5" s="1"/>
  <c r="CQ112" i="5"/>
  <c r="CV112" i="5" s="1"/>
  <c r="CX112" i="5" s="1"/>
  <c r="JU30" i="5"/>
  <c r="JY30" i="5" s="1"/>
  <c r="KA30" i="5" s="1"/>
  <c r="EC21" i="5"/>
  <c r="EH21" i="5" s="1"/>
  <c r="EJ21" i="5" s="1"/>
  <c r="FQ31" i="5"/>
  <c r="FQ23" i="5"/>
  <c r="FQ50" i="5"/>
  <c r="FQ6" i="5"/>
  <c r="FQ26" i="5"/>
  <c r="FQ8" i="5"/>
  <c r="FQ21" i="5"/>
  <c r="BZ19" i="5"/>
  <c r="KM9" i="5"/>
  <c r="KQ9" i="5" s="1"/>
  <c r="KS9" i="5" s="1"/>
  <c r="HR48" i="5"/>
  <c r="HV48" i="5" s="1"/>
  <c r="HX48" i="5" s="1"/>
  <c r="HR63" i="5"/>
  <c r="HV63" i="5" s="1"/>
  <c r="HX63" i="5" s="1"/>
  <c r="HR65" i="5"/>
  <c r="HV65" i="5" s="1"/>
  <c r="HX65" i="5" s="1"/>
  <c r="HR86" i="5"/>
  <c r="HV86" i="5" s="1"/>
  <c r="HX86" i="5" s="1"/>
  <c r="GC112" i="2"/>
  <c r="GG112" i="2" s="1"/>
  <c r="GI112" i="2" s="1"/>
  <c r="JU33" i="5"/>
  <c r="JY33" i="5" s="1"/>
  <c r="KA33" i="5" s="1"/>
  <c r="X7" i="5"/>
  <c r="Z7" i="5" s="1"/>
  <c r="T7" i="5"/>
  <c r="GH46" i="5"/>
  <c r="GL46" i="5" s="1"/>
  <c r="GN46" i="5" s="1"/>
  <c r="GH63" i="5"/>
  <c r="GL63" i="5" s="1"/>
  <c r="GN63" i="5" s="1"/>
  <c r="GH94" i="5"/>
  <c r="GL94" i="5" s="1"/>
  <c r="GN94" i="5" s="1"/>
  <c r="GH111" i="5"/>
  <c r="GL111" i="5" s="1"/>
  <c r="GN111" i="5" s="1"/>
  <c r="GH112" i="5"/>
  <c r="GL112" i="5" s="1"/>
  <c r="GN112" i="5" s="1"/>
  <c r="X43" i="5"/>
  <c r="Z43" i="5" s="1"/>
  <c r="T43" i="5"/>
  <c r="S23" i="5"/>
  <c r="S52" i="5"/>
  <c r="S56" i="5"/>
  <c r="S82" i="5"/>
  <c r="S103" i="5"/>
  <c r="S104" i="5"/>
  <c r="FQ11" i="5"/>
  <c r="AL39" i="5"/>
  <c r="AQ39" i="5" s="1"/>
  <c r="AS39" i="5" s="1"/>
  <c r="AL55" i="5"/>
  <c r="AQ55" i="5" s="1"/>
  <c r="AS55" i="5" s="1"/>
  <c r="AL95" i="5"/>
  <c r="AQ95" i="5" s="1"/>
  <c r="AS95" i="5" s="1"/>
  <c r="AL101" i="5"/>
  <c r="AQ101" i="5" s="1"/>
  <c r="AS101" i="5" s="1"/>
  <c r="AG85" i="2"/>
  <c r="AL85" i="2" s="1"/>
  <c r="AN85" i="2" s="1"/>
  <c r="DX76" i="2"/>
  <c r="EC76" i="2" s="1"/>
  <c r="EE76" i="2" s="1"/>
  <c r="AN49" i="5"/>
  <c r="GH27" i="5"/>
  <c r="GL27" i="5" s="1"/>
  <c r="GN27" i="5" s="1"/>
  <c r="AL14" i="5"/>
  <c r="AQ14" i="5" s="1"/>
  <c r="AS14" i="5" s="1"/>
  <c r="AG90" i="2"/>
  <c r="AL90" i="2" s="1"/>
  <c r="AN90" i="2" s="1"/>
  <c r="GV83" i="2"/>
  <c r="GZ83" i="2" s="1"/>
  <c r="HB83" i="2" s="1"/>
  <c r="AN24" i="5"/>
  <c r="LW16" i="5"/>
  <c r="MA16" i="5" s="1"/>
  <c r="MC16" i="5" s="1"/>
  <c r="GC101" i="2"/>
  <c r="GG101" i="2" s="1"/>
  <c r="GI101" i="2" s="1"/>
  <c r="HR67" i="5"/>
  <c r="HV67" i="5" s="1"/>
  <c r="HX67" i="5" s="1"/>
  <c r="BZ13" i="5"/>
  <c r="AI92" i="2"/>
  <c r="AN60" i="5"/>
  <c r="BX8" i="5"/>
  <c r="CC8" i="5" s="1"/>
  <c r="CE8" i="5" s="1"/>
  <c r="O91" i="2"/>
  <c r="S91" i="2" s="1"/>
  <c r="U91" i="2" s="1"/>
  <c r="AZ73" i="2"/>
  <c r="BE73" i="2" s="1"/>
  <c r="BG73" i="2" s="1"/>
  <c r="AG81" i="2"/>
  <c r="AL81" i="2" s="1"/>
  <c r="AN81" i="2" s="1"/>
  <c r="FJ56" i="2"/>
  <c r="FO56" i="2" s="1"/>
  <c r="FQ56" i="2" s="1"/>
  <c r="FJ52" i="2"/>
  <c r="FO52" i="2" s="1"/>
  <c r="FQ52" i="2" s="1"/>
  <c r="FJ48" i="2"/>
  <c r="FO48" i="2" s="1"/>
  <c r="FQ48" i="2" s="1"/>
  <c r="CS15" i="5"/>
  <c r="O62" i="2"/>
  <c r="S62" i="2" s="1"/>
  <c r="U62" i="2" s="1"/>
  <c r="GV54" i="2"/>
  <c r="GZ54" i="2" s="1"/>
  <c r="HB54" i="2" s="1"/>
  <c r="GV46" i="2"/>
  <c r="GZ46" i="2" s="1"/>
  <c r="HB46" i="2" s="1"/>
  <c r="LW9" i="5"/>
  <c r="MA9" i="5" s="1"/>
  <c r="MC9" i="5" s="1"/>
  <c r="AI102" i="2"/>
  <c r="CL88" i="2"/>
  <c r="CQ88" i="2" s="1"/>
  <c r="CS88" i="2" s="1"/>
  <c r="AZ61" i="2"/>
  <c r="BE61" i="2" s="1"/>
  <c r="BG61" i="2" s="1"/>
  <c r="S30" i="5"/>
  <c r="CS12" i="5"/>
  <c r="GZ55" i="5"/>
  <c r="HD55" i="5" s="1"/>
  <c r="HF55" i="5" s="1"/>
  <c r="GZ56" i="5"/>
  <c r="HD56" i="5" s="1"/>
  <c r="HF56" i="5" s="1"/>
  <c r="GZ45" i="5"/>
  <c r="HD45" i="5" s="1"/>
  <c r="HF45" i="5" s="1"/>
  <c r="GZ58" i="5"/>
  <c r="HD58" i="5" s="1"/>
  <c r="HF58" i="5" s="1"/>
  <c r="GZ75" i="5"/>
  <c r="HD75" i="5" s="1"/>
  <c r="HF75" i="5" s="1"/>
  <c r="CL84" i="2"/>
  <c r="CQ84" i="2" s="1"/>
  <c r="CS84" i="2" s="1"/>
  <c r="GV79" i="2"/>
  <c r="GZ79" i="2" s="1"/>
  <c r="HB79" i="2" s="1"/>
  <c r="CL74" i="2"/>
  <c r="CQ74" i="2" s="1"/>
  <c r="CS74" i="2" s="1"/>
  <c r="FJ55" i="2"/>
  <c r="FO55" i="2" s="1"/>
  <c r="FQ55" i="2" s="1"/>
  <c r="CS8" i="5"/>
  <c r="AI75" i="2"/>
  <c r="AG63" i="2"/>
  <c r="AL63" i="2" s="1"/>
  <c r="AN63" i="2" s="1"/>
  <c r="BU111" i="2"/>
  <c r="BU118" i="2"/>
  <c r="BU106" i="2"/>
  <c r="BU101" i="2"/>
  <c r="BU117" i="2"/>
  <c r="BU61" i="2"/>
  <c r="BU86" i="2"/>
  <c r="BU67" i="2"/>
  <c r="BU119" i="2"/>
  <c r="BU6" i="2"/>
  <c r="BU59" i="2"/>
  <c r="BU63" i="2"/>
  <c r="GC65" i="2"/>
  <c r="GG65" i="2" s="1"/>
  <c r="GI65" i="2" s="1"/>
  <c r="BU76" i="2"/>
  <c r="HO57" i="2"/>
  <c r="HS57" i="2" s="1"/>
  <c r="HU57" i="2" s="1"/>
  <c r="HO96" i="2"/>
  <c r="HS96" i="2" s="1"/>
  <c r="HU96" i="2" s="1"/>
  <c r="FJ67" i="2"/>
  <c r="FO67" i="2" s="1"/>
  <c r="FQ67" i="2" s="1"/>
  <c r="O79" i="2"/>
  <c r="S79" i="2" s="1"/>
  <c r="U79" i="2" s="1"/>
  <c r="O96" i="2"/>
  <c r="S96" i="2" s="1"/>
  <c r="U96" i="2" s="1"/>
  <c r="AI108" i="2"/>
  <c r="BS70" i="2"/>
  <c r="BX70" i="2" s="1"/>
  <c r="BZ70" i="2" s="1"/>
  <c r="HO59" i="2"/>
  <c r="HS59" i="2" s="1"/>
  <c r="HU59" i="2" s="1"/>
  <c r="AG36" i="2"/>
  <c r="AL36" i="2" s="1"/>
  <c r="AN36" i="2" s="1"/>
  <c r="GC51" i="2"/>
  <c r="GG51" i="2" s="1"/>
  <c r="GI51" i="2" s="1"/>
  <c r="GC88" i="2"/>
  <c r="GG88" i="2" s="1"/>
  <c r="GI88" i="2" s="1"/>
  <c r="GC64" i="2"/>
  <c r="GG64" i="2" s="1"/>
  <c r="GI64" i="2" s="1"/>
  <c r="GC96" i="2"/>
  <c r="GG96" i="2" s="1"/>
  <c r="GI96" i="2" s="1"/>
  <c r="BU82" i="2"/>
  <c r="AZ74" i="2"/>
  <c r="BE74" i="2" s="1"/>
  <c r="BG74" i="2" s="1"/>
  <c r="AZ47" i="2"/>
  <c r="BE47" i="2" s="1"/>
  <c r="BG47" i="2" s="1"/>
  <c r="AZ26" i="2"/>
  <c r="BE26" i="2" s="1"/>
  <c r="BG26" i="2" s="1"/>
  <c r="AG12" i="2"/>
  <c r="AL12" i="2" s="1"/>
  <c r="AN12" i="2" s="1"/>
  <c r="DE72" i="2"/>
  <c r="DJ72" i="2" s="1"/>
  <c r="DL72" i="2" s="1"/>
  <c r="DE68" i="2"/>
  <c r="DJ68" i="2" s="1"/>
  <c r="DL68" i="2" s="1"/>
  <c r="DE58" i="2"/>
  <c r="DJ58" i="2" s="1"/>
  <c r="DL58" i="2" s="1"/>
  <c r="BB97" i="2"/>
  <c r="BB101" i="2"/>
  <c r="BB78" i="2"/>
  <c r="BB87" i="2"/>
  <c r="BB6" i="2"/>
  <c r="BB35" i="2"/>
  <c r="BB54" i="2"/>
  <c r="BB46" i="2"/>
  <c r="BB90" i="2"/>
  <c r="BB39" i="2"/>
  <c r="FJ39" i="2"/>
  <c r="FO39" i="2" s="1"/>
  <c r="FQ39" i="2" s="1"/>
  <c r="HO36" i="2"/>
  <c r="HS36" i="2" s="1"/>
  <c r="HU36" i="2" s="1"/>
  <c r="BS109" i="2"/>
  <c r="BX109" i="2" s="1"/>
  <c r="BZ109" i="2" s="1"/>
  <c r="BS80" i="2"/>
  <c r="BX80" i="2" s="1"/>
  <c r="BZ80" i="2" s="1"/>
  <c r="O64" i="2"/>
  <c r="S64" i="2" s="1"/>
  <c r="U64" i="2" s="1"/>
  <c r="HO42" i="2"/>
  <c r="HS42" i="2" s="1"/>
  <c r="HU42" i="2" s="1"/>
  <c r="HO73" i="2"/>
  <c r="HS73" i="2" s="1"/>
  <c r="HU73" i="2" s="1"/>
  <c r="HO41" i="2"/>
  <c r="HS41" i="2" s="1"/>
  <c r="HU41" i="2" s="1"/>
  <c r="AZ66" i="2"/>
  <c r="BE66" i="2" s="1"/>
  <c r="BG66" i="2" s="1"/>
  <c r="AZ79" i="2"/>
  <c r="BE79" i="2" s="1"/>
  <c r="BG79" i="2" s="1"/>
  <c r="AG82" i="2"/>
  <c r="AL82" i="2" s="1"/>
  <c r="AN82" i="2" s="1"/>
  <c r="AG60" i="2"/>
  <c r="AL60" i="2" s="1"/>
  <c r="AN60" i="2" s="1"/>
  <c r="AG6" i="2"/>
  <c r="AL6" i="2" s="1"/>
  <c r="AN6" i="2" s="1"/>
  <c r="JU20" i="5"/>
  <c r="JY20" i="5" s="1"/>
  <c r="KA20" i="5" s="1"/>
  <c r="BU104" i="2"/>
  <c r="GC39" i="2"/>
  <c r="GG39" i="2" s="1"/>
  <c r="GI39" i="2" s="1"/>
  <c r="HO33" i="2"/>
  <c r="HS33" i="2" s="1"/>
  <c r="HU33" i="2" s="1"/>
  <c r="ES21" i="2"/>
  <c r="BB15" i="2"/>
  <c r="CL60" i="2"/>
  <c r="CQ60" i="2" s="1"/>
  <c r="CS60" i="2" s="1"/>
  <c r="CL109" i="2"/>
  <c r="CQ109" i="2" s="1"/>
  <c r="CS109" i="2" s="1"/>
  <c r="CL113" i="2"/>
  <c r="CQ113" i="2" s="1"/>
  <c r="CS113" i="2" s="1"/>
  <c r="BB70" i="2"/>
  <c r="BB65" i="2"/>
  <c r="BU40" i="2"/>
  <c r="AZ34" i="2"/>
  <c r="BE34" i="2" s="1"/>
  <c r="BG34" i="2" s="1"/>
  <c r="BU20" i="2"/>
  <c r="ES12" i="2"/>
  <c r="HO38" i="2"/>
  <c r="HS38" i="2" s="1"/>
  <c r="HU38" i="2" s="1"/>
  <c r="BB42" i="2"/>
  <c r="FJ31" i="2"/>
  <c r="FO31" i="2" s="1"/>
  <c r="FQ31" i="2" s="1"/>
  <c r="AZ22" i="2"/>
  <c r="BE22" i="2" s="1"/>
  <c r="BG22" i="2" s="1"/>
  <c r="AI59" i="2"/>
  <c r="BB44" i="2"/>
  <c r="AI20" i="2"/>
  <c r="FL29" i="2"/>
  <c r="AI14" i="2"/>
  <c r="BB29" i="2"/>
  <c r="BB34" i="2"/>
  <c r="BB21" i="2"/>
  <c r="AI34" i="2"/>
  <c r="AI17" i="2"/>
  <c r="BB25" i="2"/>
  <c r="KL21" i="8"/>
  <c r="KF19" i="8"/>
  <c r="FW58" i="8"/>
  <c r="FW105" i="8"/>
  <c r="FW104" i="8"/>
  <c r="AY30" i="8"/>
  <c r="AY62" i="8"/>
  <c r="AY79" i="8"/>
  <c r="EQ18" i="8"/>
  <c r="JJ13" i="8"/>
  <c r="JD11" i="8"/>
  <c r="EQ25" i="8"/>
  <c r="EQ62" i="8"/>
  <c r="EQ14" i="8"/>
  <c r="HC71" i="8"/>
  <c r="HC91" i="8"/>
  <c r="CE55" i="8"/>
  <c r="CE57" i="8"/>
  <c r="CE98" i="8"/>
  <c r="EA36" i="8"/>
  <c r="EA73" i="8"/>
  <c r="EA20" i="8"/>
  <c r="DK68" i="8"/>
  <c r="JX19" i="8"/>
  <c r="JR17" i="8"/>
  <c r="HS42" i="8"/>
  <c r="HS38" i="8"/>
  <c r="HS64" i="8"/>
  <c r="HS77" i="8"/>
  <c r="CU55" i="8"/>
  <c r="CU69" i="8"/>
  <c r="GM39" i="8"/>
  <c r="GM41" i="8"/>
  <c r="GM92" i="8"/>
  <c r="FG63" i="8"/>
  <c r="FG52" i="8"/>
  <c r="BO11" i="8"/>
  <c r="BO67" i="8"/>
  <c r="BO71" i="8"/>
  <c r="AI22" i="8"/>
  <c r="AI62" i="8"/>
  <c r="AI66" i="8"/>
  <c r="AI98" i="8"/>
  <c r="EQ43" i="8"/>
  <c r="T35" i="5"/>
  <c r="X35" i="5"/>
  <c r="Z35" i="5" s="1"/>
  <c r="CQ88" i="5"/>
  <c r="CV88" i="5" s="1"/>
  <c r="CX88" i="5" s="1"/>
  <c r="X47" i="5"/>
  <c r="Z47" i="5" s="1"/>
  <c r="T47" i="5"/>
  <c r="S20" i="5"/>
  <c r="AL96" i="5"/>
  <c r="AQ96" i="5" s="1"/>
  <c r="AS96" i="5" s="1"/>
  <c r="GC68" i="2"/>
  <c r="GG68" i="2" s="1"/>
  <c r="GI68" i="2" s="1"/>
  <c r="HC39" i="8"/>
  <c r="FW40" i="8"/>
  <c r="FW59" i="8"/>
  <c r="FW96" i="8"/>
  <c r="AY32" i="8"/>
  <c r="AY71" i="8"/>
  <c r="AY104" i="8"/>
  <c r="JJ15" i="8"/>
  <c r="JD13" i="8"/>
  <c r="EQ27" i="8"/>
  <c r="EQ64" i="8"/>
  <c r="HC16" i="8"/>
  <c r="FW9" i="8"/>
  <c r="HC54" i="8"/>
  <c r="HC79" i="8"/>
  <c r="CE48" i="8"/>
  <c r="CE61" i="8"/>
  <c r="CE91" i="8"/>
  <c r="EQ23" i="8"/>
  <c r="EA39" i="8"/>
  <c r="EA68" i="8"/>
  <c r="EA12" i="8"/>
  <c r="EA13" i="8"/>
  <c r="DK44" i="8"/>
  <c r="DK55" i="8"/>
  <c r="FW23" i="8"/>
  <c r="HS34" i="8"/>
  <c r="HS72" i="8"/>
  <c r="CU42" i="8"/>
  <c r="CU63" i="8"/>
  <c r="CU93" i="8"/>
  <c r="AY21" i="8"/>
  <c r="GM23" i="8"/>
  <c r="GM46" i="8"/>
  <c r="GM72" i="8"/>
  <c r="GM99" i="8"/>
  <c r="FG34" i="8"/>
  <c r="FG57" i="8"/>
  <c r="BO13" i="8"/>
  <c r="BO76" i="8"/>
  <c r="BO108" i="8"/>
  <c r="AI10" i="8"/>
  <c r="AI48" i="8"/>
  <c r="AI79" i="8"/>
  <c r="AI108" i="8"/>
  <c r="CQ97" i="5"/>
  <c r="CV97" i="5" s="1"/>
  <c r="CX97" i="5" s="1"/>
  <c r="EQ32" i="8"/>
  <c r="T33" i="5"/>
  <c r="X33" i="5"/>
  <c r="Z33" i="5" s="1"/>
  <c r="FO69" i="5"/>
  <c r="FT69" i="5" s="1"/>
  <c r="FV69" i="5" s="1"/>
  <c r="T55" i="5"/>
  <c r="FO35" i="5"/>
  <c r="FT35" i="5" s="1"/>
  <c r="FV35" i="5" s="1"/>
  <c r="T14" i="5"/>
  <c r="X14" i="5"/>
  <c r="Z14" i="5" s="1"/>
  <c r="CQ67" i="5"/>
  <c r="CV67" i="5" s="1"/>
  <c r="CX67" i="5" s="1"/>
  <c r="T34" i="5"/>
  <c r="X34" i="5"/>
  <c r="Z34" i="5" s="1"/>
  <c r="X21" i="5"/>
  <c r="Z21" i="5" s="1"/>
  <c r="T21" i="5"/>
  <c r="AZ87" i="2"/>
  <c r="BE87" i="2" s="1"/>
  <c r="BG87" i="2" s="1"/>
  <c r="O87" i="2"/>
  <c r="S87" i="2" s="1"/>
  <c r="U87" i="2" s="1"/>
  <c r="CL106" i="2"/>
  <c r="CQ106" i="2" s="1"/>
  <c r="CS106" i="2" s="1"/>
  <c r="FW31" i="8"/>
  <c r="FW43" i="8"/>
  <c r="FW77" i="8"/>
  <c r="FW97" i="8"/>
  <c r="AY39" i="8"/>
  <c r="AY86" i="8"/>
  <c r="AY105" i="8"/>
  <c r="EQ13" i="8"/>
  <c r="KL8" i="8"/>
  <c r="KF6" i="8"/>
  <c r="EQ46" i="8"/>
  <c r="FW55" i="8"/>
  <c r="AY9" i="8"/>
  <c r="HC34" i="8"/>
  <c r="HC65" i="8"/>
  <c r="CE29" i="8"/>
  <c r="CE72" i="8"/>
  <c r="X117" i="5"/>
  <c r="Z117" i="5" s="1"/>
  <c r="T117" i="5"/>
  <c r="EA27" i="8"/>
  <c r="EA72" i="8"/>
  <c r="IV8" i="8"/>
  <c r="IP6" i="8"/>
  <c r="DK20" i="8"/>
  <c r="DK38" i="8"/>
  <c r="DK76" i="8"/>
  <c r="JX16" i="8"/>
  <c r="JR14" i="8"/>
  <c r="HS19" i="8"/>
  <c r="HS45" i="8"/>
  <c r="HS69" i="8"/>
  <c r="CU9" i="8"/>
  <c r="CU28" i="8"/>
  <c r="CU45" i="8"/>
  <c r="CU65" i="8"/>
  <c r="CU98" i="8"/>
  <c r="CU101" i="8"/>
  <c r="HS11" i="8"/>
  <c r="GM49" i="8"/>
  <c r="GM48" i="8"/>
  <c r="GM82" i="8"/>
  <c r="FG23" i="8"/>
  <c r="FG30" i="8"/>
  <c r="FG66" i="8"/>
  <c r="BO15" i="8"/>
  <c r="BO47" i="8"/>
  <c r="BO94" i="8"/>
  <c r="AI24" i="8"/>
  <c r="AI38" i="8"/>
  <c r="AI59" i="8"/>
  <c r="AI109" i="8"/>
  <c r="AI105" i="8"/>
  <c r="HR52" i="5"/>
  <c r="HV52" i="5" s="1"/>
  <c r="HX52" i="5" s="1"/>
  <c r="BE55" i="5"/>
  <c r="BJ55" i="5" s="1"/>
  <c r="BL55" i="5" s="1"/>
  <c r="AY24" i="8"/>
  <c r="FW25" i="8"/>
  <c r="FW47" i="8"/>
  <c r="FW65" i="8"/>
  <c r="FW85" i="8"/>
  <c r="FW115" i="8"/>
  <c r="AY55" i="8"/>
  <c r="AY66" i="8"/>
  <c r="AY91" i="8"/>
  <c r="CE23" i="8"/>
  <c r="KL12" i="8"/>
  <c r="KF10" i="8"/>
  <c r="AY8" i="8"/>
  <c r="EQ55" i="8"/>
  <c r="EQ57" i="8"/>
  <c r="FW15" i="8"/>
  <c r="HC8" i="8"/>
  <c r="HC23" i="8"/>
  <c r="HC58" i="8"/>
  <c r="HC47" i="8"/>
  <c r="HC80" i="8"/>
  <c r="CE27" i="8"/>
  <c r="CE59" i="8"/>
  <c r="CE106" i="8"/>
  <c r="CE111" i="8"/>
  <c r="AY37" i="8"/>
  <c r="IP21" i="8"/>
  <c r="IV23" i="8"/>
  <c r="EA31" i="8"/>
  <c r="EA61" i="8"/>
  <c r="EA75" i="8"/>
  <c r="IH15" i="8"/>
  <c r="IA13" i="8"/>
  <c r="DK12" i="8"/>
  <c r="DK25" i="8"/>
  <c r="DK49" i="8"/>
  <c r="DK79" i="8"/>
  <c r="JX17" i="8"/>
  <c r="JR15" i="8"/>
  <c r="JR20" i="8"/>
  <c r="JX22" i="8"/>
  <c r="HS35" i="8"/>
  <c r="HS70" i="8"/>
  <c r="CU46" i="8"/>
  <c r="CU39" i="8"/>
  <c r="CU60" i="8"/>
  <c r="CU80" i="8"/>
  <c r="CU108" i="8"/>
  <c r="GM10" i="8"/>
  <c r="GM13" i="8"/>
  <c r="GM38" i="8"/>
  <c r="GM60" i="8"/>
  <c r="GM81" i="8"/>
  <c r="GM89" i="8"/>
  <c r="FG10" i="8"/>
  <c r="FG36" i="8"/>
  <c r="FG55" i="8"/>
  <c r="BO26" i="8"/>
  <c r="BO36" i="8"/>
  <c r="BO68" i="8"/>
  <c r="BO82" i="8"/>
  <c r="BO102" i="8"/>
  <c r="AI16" i="8"/>
  <c r="AI53" i="8"/>
  <c r="AI78" i="8"/>
  <c r="AI80" i="8"/>
  <c r="AI102" i="8"/>
  <c r="IP18" i="8"/>
  <c r="JR21" i="8"/>
  <c r="BX102" i="5"/>
  <c r="CC102" i="5" s="1"/>
  <c r="CE102" i="5" s="1"/>
  <c r="GH93" i="5"/>
  <c r="GL93" i="5" s="1"/>
  <c r="GN93" i="5" s="1"/>
  <c r="AL73" i="5"/>
  <c r="AQ73" i="5" s="1"/>
  <c r="AS73" i="5" s="1"/>
  <c r="GH81" i="5"/>
  <c r="GL81" i="5" s="1"/>
  <c r="GN81" i="5" s="1"/>
  <c r="FO62" i="5"/>
  <c r="FT62" i="5" s="1"/>
  <c r="FV62" i="5" s="1"/>
  <c r="BX87" i="5"/>
  <c r="CC87" i="5" s="1"/>
  <c r="CE87" i="5" s="1"/>
  <c r="BZ65" i="5"/>
  <c r="GH54" i="5"/>
  <c r="GL54" i="5" s="1"/>
  <c r="GN54" i="5" s="1"/>
  <c r="S102" i="5"/>
  <c r="BX106" i="5"/>
  <c r="CC106" i="5" s="1"/>
  <c r="CE106" i="5" s="1"/>
  <c r="HR73" i="5"/>
  <c r="HV73" i="5" s="1"/>
  <c r="HX73" i="5" s="1"/>
  <c r="T116" i="5"/>
  <c r="X116" i="5"/>
  <c r="Z116" i="5" s="1"/>
  <c r="BE84" i="5"/>
  <c r="BJ84" i="5" s="1"/>
  <c r="BL84" i="5" s="1"/>
  <c r="HR38" i="5"/>
  <c r="HV38" i="5" s="1"/>
  <c r="HX38" i="5" s="1"/>
  <c r="FO52" i="5"/>
  <c r="FT52" i="5" s="1"/>
  <c r="FV52" i="5" s="1"/>
  <c r="BZ50" i="5"/>
  <c r="BZ11" i="5"/>
  <c r="EC59" i="5"/>
  <c r="EH59" i="5" s="1"/>
  <c r="EJ59" i="5" s="1"/>
  <c r="DJ6" i="5"/>
  <c r="DO6" i="5" s="1"/>
  <c r="DQ6" i="5" s="1"/>
  <c r="DJ53" i="5"/>
  <c r="DO53" i="5" s="1"/>
  <c r="DQ53" i="5" s="1"/>
  <c r="GH67" i="5"/>
  <c r="GL67" i="5" s="1"/>
  <c r="GN67" i="5" s="1"/>
  <c r="AN86" i="5"/>
  <c r="AN82" i="5"/>
  <c r="AN105" i="5"/>
  <c r="AN97" i="5"/>
  <c r="AN75" i="5"/>
  <c r="AN104" i="5"/>
  <c r="AN69" i="5"/>
  <c r="AN6" i="5"/>
  <c r="AN44" i="5"/>
  <c r="AN37" i="5"/>
  <c r="AN58" i="5"/>
  <c r="AN41" i="5"/>
  <c r="AN22" i="5"/>
  <c r="AN36" i="5"/>
  <c r="AN12" i="5"/>
  <c r="AN54" i="5"/>
  <c r="AN32" i="5"/>
  <c r="AN14" i="5"/>
  <c r="AN25" i="5"/>
  <c r="S28" i="5"/>
  <c r="S60" i="5"/>
  <c r="X68" i="5"/>
  <c r="Z68" i="5" s="1"/>
  <c r="T68" i="5"/>
  <c r="AL38" i="5"/>
  <c r="AQ38" i="5" s="1"/>
  <c r="AS38" i="5" s="1"/>
  <c r="BZ31" i="5"/>
  <c r="LW24" i="5"/>
  <c r="MA24" i="5" s="1"/>
  <c r="MC24" i="5" s="1"/>
  <c r="BZ9" i="5"/>
  <c r="HO86" i="2"/>
  <c r="HS86" i="2" s="1"/>
  <c r="HU86" i="2" s="1"/>
  <c r="O98" i="2"/>
  <c r="S98" i="2" s="1"/>
  <c r="U98" i="2" s="1"/>
  <c r="GV53" i="2"/>
  <c r="GZ53" i="2" s="1"/>
  <c r="HB53" i="2" s="1"/>
  <c r="DE76" i="2"/>
  <c r="DJ76" i="2" s="1"/>
  <c r="DL76" i="2" s="1"/>
  <c r="GV59" i="2"/>
  <c r="GZ59" i="2" s="1"/>
  <c r="HB59" i="2" s="1"/>
  <c r="CL111" i="2"/>
  <c r="CQ111" i="2" s="1"/>
  <c r="CS111" i="2" s="1"/>
  <c r="CS23" i="5"/>
  <c r="AN16" i="5"/>
  <c r="AY23" i="8"/>
  <c r="EA17" i="8"/>
  <c r="FW56" i="8"/>
  <c r="FW74" i="8"/>
  <c r="FW87" i="8"/>
  <c r="FW113" i="8"/>
  <c r="AY25" i="8"/>
  <c r="AY64" i="8"/>
  <c r="AY75" i="8"/>
  <c r="AY90" i="8"/>
  <c r="IP19" i="8"/>
  <c r="IV21" i="8"/>
  <c r="FW12" i="8"/>
  <c r="JD24" i="8"/>
  <c r="JJ26" i="8"/>
  <c r="EQ59" i="8"/>
  <c r="EQ61" i="8"/>
  <c r="AY15" i="8"/>
  <c r="HC10" i="8"/>
  <c r="HC35" i="8"/>
  <c r="HC44" i="8"/>
  <c r="HC66" i="8"/>
  <c r="CE51" i="8"/>
  <c r="CE74" i="8"/>
  <c r="CE88" i="8"/>
  <c r="CE102" i="8"/>
  <c r="CE108" i="8"/>
  <c r="IV24" i="8"/>
  <c r="IP22" i="8"/>
  <c r="EA33" i="8"/>
  <c r="EA62" i="8"/>
  <c r="IV9" i="8"/>
  <c r="IP7" i="8"/>
  <c r="IH17" i="8"/>
  <c r="IA15" i="8"/>
  <c r="IH22" i="8"/>
  <c r="IA20" i="8"/>
  <c r="HC21" i="8"/>
  <c r="FW24" i="8"/>
  <c r="DK14" i="8"/>
  <c r="DK36" i="8"/>
  <c r="DK50" i="8"/>
  <c r="DK63" i="8"/>
  <c r="HS8" i="8"/>
  <c r="HS30" i="8"/>
  <c r="HS53" i="8"/>
  <c r="HS52" i="8"/>
  <c r="FW64" i="8"/>
  <c r="CU12" i="8"/>
  <c r="CU43" i="8"/>
  <c r="CU59" i="8"/>
  <c r="CU90" i="8"/>
  <c r="CU106" i="8"/>
  <c r="CU118" i="8"/>
  <c r="JJ24" i="8"/>
  <c r="JD22" i="8"/>
  <c r="BZ116" i="5"/>
  <c r="AN96" i="5"/>
  <c r="GM35" i="8"/>
  <c r="GM29" i="8"/>
  <c r="GM42" i="8"/>
  <c r="GM76" i="8"/>
  <c r="GM94" i="8"/>
  <c r="FG33" i="8"/>
  <c r="FG61" i="8"/>
  <c r="BO32" i="8"/>
  <c r="BO37" i="8"/>
  <c r="BO49" i="8"/>
  <c r="BO69" i="8"/>
  <c r="BO83" i="8"/>
  <c r="BO99" i="8"/>
  <c r="AI18" i="8"/>
  <c r="AI44" i="8"/>
  <c r="AI82" i="8"/>
  <c r="AI104" i="8"/>
  <c r="AI111" i="8"/>
  <c r="BZ104" i="5"/>
  <c r="FW20" i="8"/>
  <c r="EA15" i="8"/>
  <c r="FW33" i="8"/>
  <c r="FW30" i="8"/>
  <c r="FW53" i="8"/>
  <c r="FW50" i="8"/>
  <c r="FW49" i="8"/>
  <c r="FW92" i="8"/>
  <c r="FW103" i="8"/>
  <c r="FW86" i="8"/>
  <c r="FW94" i="8"/>
  <c r="FW108" i="8"/>
  <c r="FW107" i="8"/>
  <c r="AY28" i="8"/>
  <c r="AY45" i="8"/>
  <c r="AY53" i="8"/>
  <c r="AY83" i="8"/>
  <c r="AY61" i="8"/>
  <c r="AY72" i="8"/>
  <c r="AY74" i="8"/>
  <c r="AY87" i="8"/>
  <c r="AY107" i="8"/>
  <c r="AY102" i="8"/>
  <c r="JJ20" i="8"/>
  <c r="JD18" i="8"/>
  <c r="FW16" i="8"/>
  <c r="AY14" i="8"/>
  <c r="JJ11" i="8"/>
  <c r="JD9" i="8"/>
  <c r="HC9" i="8"/>
  <c r="JJ23" i="8"/>
  <c r="JD21" i="8"/>
  <c r="EQ39" i="8"/>
  <c r="EQ56" i="8"/>
  <c r="EQ41" i="8"/>
  <c r="EQ54" i="8"/>
  <c r="EQ68" i="8"/>
  <c r="FW17" i="8"/>
  <c r="HC14" i="8"/>
  <c r="EQ12" i="8"/>
  <c r="CE10" i="8"/>
  <c r="HC42" i="8"/>
  <c r="HC29" i="8"/>
  <c r="HC41" i="8"/>
  <c r="HC60" i="8"/>
  <c r="HC56" i="8"/>
  <c r="HC69" i="8"/>
  <c r="HC100" i="8"/>
  <c r="HC85" i="8"/>
  <c r="HC99" i="8"/>
  <c r="HC102" i="8"/>
  <c r="CE28" i="8"/>
  <c r="CE49" i="8"/>
  <c r="CE34" i="8"/>
  <c r="CE41" i="8"/>
  <c r="CE50" i="8"/>
  <c r="CE67" i="8"/>
  <c r="CE75" i="8"/>
  <c r="CE81" i="8"/>
  <c r="CE83" i="8"/>
  <c r="CE92" i="8"/>
  <c r="CE94" i="8"/>
  <c r="CE116" i="8"/>
  <c r="KL25" i="8"/>
  <c r="KF23" i="8"/>
  <c r="IV26" i="8"/>
  <c r="IP24" i="8"/>
  <c r="EA21" i="8"/>
  <c r="EA34" i="8"/>
  <c r="EA42" i="8"/>
  <c r="EA52" i="8"/>
  <c r="EA57" i="8"/>
  <c r="EA76" i="8"/>
  <c r="EA79" i="8"/>
  <c r="DK31" i="8"/>
  <c r="BZ117" i="5"/>
  <c r="HC26" i="8"/>
  <c r="EA16" i="8"/>
  <c r="IV13" i="8"/>
  <c r="IP11" i="8"/>
  <c r="IA6" i="8"/>
  <c r="IH8" i="8"/>
  <c r="HC30" i="8"/>
  <c r="EA9" i="8"/>
  <c r="DK15" i="8"/>
  <c r="DK47" i="8"/>
  <c r="DK45" i="8"/>
  <c r="DK30" i="8"/>
  <c r="DK39" i="8"/>
  <c r="DK57" i="8"/>
  <c r="DK62" i="8"/>
  <c r="DK71" i="8"/>
  <c r="DK87" i="8"/>
  <c r="DK89" i="8"/>
  <c r="BO30" i="8"/>
  <c r="JX15" i="8"/>
  <c r="JR13" i="8"/>
  <c r="JR8" i="8"/>
  <c r="JX10" i="8"/>
  <c r="HS17" i="8"/>
  <c r="HS12" i="8"/>
  <c r="HS26" i="8"/>
  <c r="HS33" i="8"/>
  <c r="HS47" i="8"/>
  <c r="HS56" i="8"/>
  <c r="HS63" i="8"/>
  <c r="HS60" i="8"/>
  <c r="HS85" i="8"/>
  <c r="HS87" i="8"/>
  <c r="CU31" i="8"/>
  <c r="CU16" i="8"/>
  <c r="CU24" i="8"/>
  <c r="CU67" i="8"/>
  <c r="CU66" i="8"/>
  <c r="CU53" i="8"/>
  <c r="CU70" i="8"/>
  <c r="CU78" i="8"/>
  <c r="CU77" i="8"/>
  <c r="CU79" i="8"/>
  <c r="CU99" i="8"/>
  <c r="CU113" i="8"/>
  <c r="CU102" i="8"/>
  <c r="AY33" i="8"/>
  <c r="CS111" i="5"/>
  <c r="T105" i="5"/>
  <c r="X105" i="5"/>
  <c r="Z105" i="5" s="1"/>
  <c r="GH95" i="5"/>
  <c r="GL95" i="5" s="1"/>
  <c r="GN95" i="5" s="1"/>
  <c r="BO16" i="8"/>
  <c r="IP29" i="8"/>
  <c r="BX112" i="5"/>
  <c r="CC112" i="5" s="1"/>
  <c r="CE112" i="5" s="1"/>
  <c r="AL102" i="5"/>
  <c r="AQ102" i="5" s="1"/>
  <c r="AS102" i="5" s="1"/>
  <c r="CS88" i="5"/>
  <c r="FG22" i="8"/>
  <c r="GM27" i="8"/>
  <c r="GM18" i="8"/>
  <c r="GM28" i="8"/>
  <c r="GM40" i="8"/>
  <c r="GM37" i="8"/>
  <c r="GM45" i="8"/>
  <c r="GM51" i="8"/>
  <c r="GM58" i="8"/>
  <c r="GM85" i="8"/>
  <c r="GM84" i="8"/>
  <c r="GM96" i="8"/>
  <c r="GM102" i="8"/>
  <c r="FG29" i="8"/>
  <c r="FG16" i="8"/>
  <c r="FG25" i="8"/>
  <c r="FG39" i="8"/>
  <c r="FG48" i="8"/>
  <c r="FG50" i="8"/>
  <c r="FG60" i="8"/>
  <c r="BO18" i="8"/>
  <c r="BO9" i="8"/>
  <c r="BO19" i="8"/>
  <c r="BO33" i="8"/>
  <c r="BO46" i="8"/>
  <c r="BO52" i="8"/>
  <c r="BO48" i="8"/>
  <c r="BO62" i="8"/>
  <c r="BO98" i="8"/>
  <c r="BO95" i="8"/>
  <c r="BO105" i="8"/>
  <c r="BO101" i="8"/>
  <c r="AI15" i="8"/>
  <c r="AI31" i="8"/>
  <c r="AI42" i="8"/>
  <c r="AI39" i="8"/>
  <c r="AI51" i="8"/>
  <c r="AI54" i="8"/>
  <c r="AI74" i="8"/>
  <c r="AI76" i="8"/>
  <c r="AI94" i="8"/>
  <c r="AI97" i="8"/>
  <c r="AI99" i="8"/>
  <c r="AI118" i="8"/>
  <c r="AI113" i="8"/>
  <c r="BZ109" i="5"/>
  <c r="CS103" i="5"/>
  <c r="BZ98" i="5"/>
  <c r="CS100" i="5"/>
  <c r="GZ80" i="5"/>
  <c r="HD80" i="5" s="1"/>
  <c r="HF80" i="5" s="1"/>
  <c r="BZ108" i="5"/>
  <c r="CQ102" i="5"/>
  <c r="CV102" i="5" s="1"/>
  <c r="CX102" i="5" s="1"/>
  <c r="AL85" i="5"/>
  <c r="AQ85" i="5" s="1"/>
  <c r="AS85" i="5" s="1"/>
  <c r="HR80" i="5"/>
  <c r="HV80" i="5" s="1"/>
  <c r="HX80" i="5" s="1"/>
  <c r="S107" i="5"/>
  <c r="EQ26" i="8"/>
  <c r="S111" i="5"/>
  <c r="CS93" i="5"/>
  <c r="BZ112" i="5"/>
  <c r="CQ89" i="5"/>
  <c r="CV89" i="5" s="1"/>
  <c r="CX89" i="5" s="1"/>
  <c r="EC77" i="5"/>
  <c r="EH77" i="5" s="1"/>
  <c r="EJ77" i="5" s="1"/>
  <c r="GH96" i="5"/>
  <c r="GL96" i="5" s="1"/>
  <c r="GN96" i="5" s="1"/>
  <c r="HR81" i="5"/>
  <c r="HV81" i="5" s="1"/>
  <c r="HX81" i="5" s="1"/>
  <c r="AL54" i="5"/>
  <c r="AQ54" i="5" s="1"/>
  <c r="AS54" i="5" s="1"/>
  <c r="BZ92" i="5"/>
  <c r="BZ73" i="5"/>
  <c r="EV53" i="5"/>
  <c r="FA53" i="5" s="1"/>
  <c r="FC53" i="5" s="1"/>
  <c r="S98" i="5"/>
  <c r="CS74" i="5"/>
  <c r="T66" i="5"/>
  <c r="X66" i="5"/>
  <c r="Z66" i="5" s="1"/>
  <c r="HR56" i="5"/>
  <c r="HV56" i="5" s="1"/>
  <c r="HX56" i="5" s="1"/>
  <c r="AL79" i="5"/>
  <c r="AQ79" i="5" s="1"/>
  <c r="AS79" i="5" s="1"/>
  <c r="IJ55" i="5"/>
  <c r="IN55" i="5" s="1"/>
  <c r="IP55" i="5" s="1"/>
  <c r="AL40" i="5"/>
  <c r="AQ40" i="5" s="1"/>
  <c r="AS40" i="5" s="1"/>
  <c r="S96" i="5"/>
  <c r="BE87" i="5"/>
  <c r="BJ87" i="5" s="1"/>
  <c r="BL87" i="5" s="1"/>
  <c r="CS80" i="5"/>
  <c r="EC62" i="5"/>
  <c r="EH62" i="5" s="1"/>
  <c r="EJ62" i="5" s="1"/>
  <c r="CS58" i="5"/>
  <c r="DJ46" i="5"/>
  <c r="DO46" i="5" s="1"/>
  <c r="DQ46" i="5" s="1"/>
  <c r="GH34" i="5"/>
  <c r="GL34" i="5" s="1"/>
  <c r="GN34" i="5" s="1"/>
  <c r="HR78" i="5"/>
  <c r="HV78" i="5" s="1"/>
  <c r="HX78" i="5" s="1"/>
  <c r="CS70" i="5"/>
  <c r="EC58" i="5"/>
  <c r="EH58" i="5" s="1"/>
  <c r="EJ58" i="5" s="1"/>
  <c r="EV40" i="5"/>
  <c r="FA40" i="5" s="1"/>
  <c r="FC40" i="5" s="1"/>
  <c r="AN46" i="5"/>
  <c r="EC54" i="5"/>
  <c r="EH54" i="5" s="1"/>
  <c r="EJ54" i="5" s="1"/>
  <c r="S62" i="5"/>
  <c r="CS97" i="5"/>
  <c r="GZ74" i="5"/>
  <c r="HD74" i="5" s="1"/>
  <c r="HF74" i="5" s="1"/>
  <c r="IJ63" i="5"/>
  <c r="IN63" i="5" s="1"/>
  <c r="IP63" i="5" s="1"/>
  <c r="EV68" i="5"/>
  <c r="FA68" i="5" s="1"/>
  <c r="FC68" i="5" s="1"/>
  <c r="HR59" i="5"/>
  <c r="HV59" i="5" s="1"/>
  <c r="HX59" i="5" s="1"/>
  <c r="HR55" i="5"/>
  <c r="HV55" i="5" s="1"/>
  <c r="HX55" i="5" s="1"/>
  <c r="BX39" i="5"/>
  <c r="CC39" i="5" s="1"/>
  <c r="CE39" i="5" s="1"/>
  <c r="BX69" i="5"/>
  <c r="CC69" i="5" s="1"/>
  <c r="CE69" i="5" s="1"/>
  <c r="BX89" i="5"/>
  <c r="CC89" i="5" s="1"/>
  <c r="CE89" i="5" s="1"/>
  <c r="HR49" i="5"/>
  <c r="HV49" i="5" s="1"/>
  <c r="HX49" i="5" s="1"/>
  <c r="BZ44" i="5"/>
  <c r="HR27" i="5"/>
  <c r="HV27" i="5" s="1"/>
  <c r="HX27" i="5" s="1"/>
  <c r="EC22" i="5"/>
  <c r="EH22" i="5" s="1"/>
  <c r="EJ22" i="5" s="1"/>
  <c r="CS17" i="5"/>
  <c r="BZ48" i="5"/>
  <c r="FO39" i="5"/>
  <c r="FT39" i="5" s="1"/>
  <c r="FV39" i="5" s="1"/>
  <c r="EC38" i="5"/>
  <c r="EH38" i="5" s="1"/>
  <c r="EJ38" i="5" s="1"/>
  <c r="S29" i="5"/>
  <c r="IJ25" i="5"/>
  <c r="IN25" i="5" s="1"/>
  <c r="IP25" i="5" s="1"/>
  <c r="AN43" i="5"/>
  <c r="FO41" i="5"/>
  <c r="FT41" i="5" s="1"/>
  <c r="FV41" i="5" s="1"/>
  <c r="EC35" i="5"/>
  <c r="EH35" i="5" s="1"/>
  <c r="EJ35" i="5" s="1"/>
  <c r="FO26" i="5"/>
  <c r="FT26" i="5" s="1"/>
  <c r="FV26" i="5" s="1"/>
  <c r="LW22" i="5"/>
  <c r="MA22" i="5" s="1"/>
  <c r="MC22" i="5" s="1"/>
  <c r="BE82" i="5"/>
  <c r="BJ82" i="5" s="1"/>
  <c r="BL82" i="5" s="1"/>
  <c r="BE80" i="5"/>
  <c r="BJ80" i="5" s="1"/>
  <c r="BL80" i="5" s="1"/>
  <c r="BE104" i="5"/>
  <c r="BJ104" i="5" s="1"/>
  <c r="BL104" i="5" s="1"/>
  <c r="EC44" i="5"/>
  <c r="EH44" i="5" s="1"/>
  <c r="EJ44" i="5" s="1"/>
  <c r="EC32" i="5"/>
  <c r="EH32" i="5" s="1"/>
  <c r="EJ32" i="5" s="1"/>
  <c r="CS18" i="5"/>
  <c r="CS13" i="5"/>
  <c r="FO33" i="5"/>
  <c r="FT33" i="5" s="1"/>
  <c r="FV33" i="5" s="1"/>
  <c r="FO64" i="5"/>
  <c r="FT64" i="5" s="1"/>
  <c r="FV64" i="5" s="1"/>
  <c r="BZ67" i="5"/>
  <c r="CQ43" i="5"/>
  <c r="CV43" i="5" s="1"/>
  <c r="CX43" i="5" s="1"/>
  <c r="CS25" i="5"/>
  <c r="EC20" i="5"/>
  <c r="EH20" i="5" s="1"/>
  <c r="EJ20" i="5" s="1"/>
  <c r="CQ13" i="5"/>
  <c r="CV13" i="5" s="1"/>
  <c r="CX13" i="5" s="1"/>
  <c r="EV10" i="5"/>
  <c r="FA10" i="5" s="1"/>
  <c r="FC10" i="5" s="1"/>
  <c r="CQ7" i="5"/>
  <c r="CV7" i="5" s="1"/>
  <c r="CX7" i="5" s="1"/>
  <c r="EV51" i="5"/>
  <c r="FA51" i="5" s="1"/>
  <c r="FC51" i="5" s="1"/>
  <c r="EV59" i="5"/>
  <c r="FA59" i="5" s="1"/>
  <c r="FC59" i="5" s="1"/>
  <c r="CQ22" i="5"/>
  <c r="CV22" i="5" s="1"/>
  <c r="CX22" i="5" s="1"/>
  <c r="EV19" i="5"/>
  <c r="FA19" i="5" s="1"/>
  <c r="FC19" i="5" s="1"/>
  <c r="BZ17" i="5"/>
  <c r="EC14" i="5"/>
  <c r="EH14" i="5" s="1"/>
  <c r="EJ14" i="5" s="1"/>
  <c r="EC73" i="5"/>
  <c r="EH73" i="5" s="1"/>
  <c r="EJ73" i="5" s="1"/>
  <c r="EC71" i="5"/>
  <c r="EH71" i="5" s="1"/>
  <c r="EJ71" i="5" s="1"/>
  <c r="DJ78" i="5"/>
  <c r="DO78" i="5" s="1"/>
  <c r="DQ78" i="5" s="1"/>
  <c r="DJ76" i="5"/>
  <c r="DO76" i="5" s="1"/>
  <c r="DQ76" i="5" s="1"/>
  <c r="DJ81" i="5"/>
  <c r="DO81" i="5" s="1"/>
  <c r="DQ81" i="5" s="1"/>
  <c r="CQ54" i="5"/>
  <c r="CV54" i="5" s="1"/>
  <c r="CX54" i="5" s="1"/>
  <c r="CQ116" i="5"/>
  <c r="CV116" i="5" s="1"/>
  <c r="CX116" i="5" s="1"/>
  <c r="CQ81" i="5"/>
  <c r="CV81" i="5" s="1"/>
  <c r="CX81" i="5" s="1"/>
  <c r="CQ82" i="5"/>
  <c r="CV82" i="5" s="1"/>
  <c r="CX82" i="5" s="1"/>
  <c r="CQ110" i="5"/>
  <c r="CV110" i="5" s="1"/>
  <c r="CX110" i="5" s="1"/>
  <c r="O119" i="2"/>
  <c r="S119" i="2" s="1"/>
  <c r="U119" i="2" s="1"/>
  <c r="CQ35" i="5"/>
  <c r="CV35" i="5" s="1"/>
  <c r="CX35" i="5" s="1"/>
  <c r="DJ23" i="5"/>
  <c r="DO23" i="5" s="1"/>
  <c r="DQ23" i="5" s="1"/>
  <c r="FO16" i="5"/>
  <c r="FT16" i="5" s="1"/>
  <c r="FV16" i="5" s="1"/>
  <c r="LE10" i="5"/>
  <c r="LI10" i="5" s="1"/>
  <c r="LK10" i="5" s="1"/>
  <c r="KM22" i="5"/>
  <c r="KQ22" i="5" s="1"/>
  <c r="KS22" i="5" s="1"/>
  <c r="HR24" i="5"/>
  <c r="HV24" i="5" s="1"/>
  <c r="HX24" i="5" s="1"/>
  <c r="HR36" i="5"/>
  <c r="HV36" i="5" s="1"/>
  <c r="HX36" i="5" s="1"/>
  <c r="HR79" i="5"/>
  <c r="HV79" i="5" s="1"/>
  <c r="HX79" i="5" s="1"/>
  <c r="HR91" i="5"/>
  <c r="HV91" i="5" s="1"/>
  <c r="HX91" i="5" s="1"/>
  <c r="GV98" i="2"/>
  <c r="GZ98" i="2" s="1"/>
  <c r="HB98" i="2" s="1"/>
  <c r="CS55" i="5"/>
  <c r="GH51" i="5"/>
  <c r="GL51" i="5" s="1"/>
  <c r="GN51" i="5" s="1"/>
  <c r="GH102" i="5"/>
  <c r="GL102" i="5" s="1"/>
  <c r="GN102" i="5" s="1"/>
  <c r="GH64" i="5"/>
  <c r="GL64" i="5" s="1"/>
  <c r="GN64" i="5" s="1"/>
  <c r="GH104" i="5"/>
  <c r="GL104" i="5" s="1"/>
  <c r="GN104" i="5" s="1"/>
  <c r="GH87" i="5"/>
  <c r="GL87" i="5" s="1"/>
  <c r="GN87" i="5" s="1"/>
  <c r="S84" i="5"/>
  <c r="S64" i="5"/>
  <c r="S106" i="5"/>
  <c r="S86" i="5"/>
  <c r="S118" i="5"/>
  <c r="S119" i="5"/>
  <c r="AZ108" i="2"/>
  <c r="BE108" i="2" s="1"/>
  <c r="BG108" i="2" s="1"/>
  <c r="BS93" i="2"/>
  <c r="BX93" i="2" s="1"/>
  <c r="BZ93" i="2" s="1"/>
  <c r="GH35" i="5"/>
  <c r="GL35" i="5" s="1"/>
  <c r="GN35" i="5" s="1"/>
  <c r="GH21" i="5"/>
  <c r="GL21" i="5" s="1"/>
  <c r="GN21" i="5" s="1"/>
  <c r="AL50" i="5"/>
  <c r="AQ50" i="5" s="1"/>
  <c r="AS50" i="5" s="1"/>
  <c r="AL59" i="5"/>
  <c r="AQ59" i="5" s="1"/>
  <c r="AS59" i="5" s="1"/>
  <c r="AL78" i="5"/>
  <c r="AQ78" i="5" s="1"/>
  <c r="AS78" i="5" s="1"/>
  <c r="AL104" i="5"/>
  <c r="AQ104" i="5" s="1"/>
  <c r="AS104" i="5" s="1"/>
  <c r="AG100" i="2"/>
  <c r="AL100" i="2" s="1"/>
  <c r="AN100" i="2" s="1"/>
  <c r="HO87" i="2"/>
  <c r="HS87" i="2" s="1"/>
  <c r="HU87" i="2" s="1"/>
  <c r="FQ38" i="5"/>
  <c r="KM19" i="5"/>
  <c r="KQ19" i="5" s="1"/>
  <c r="KS19" i="5" s="1"/>
  <c r="JU16" i="5"/>
  <c r="JY16" i="5" s="1"/>
  <c r="KA16" i="5" s="1"/>
  <c r="DE88" i="2"/>
  <c r="DJ88" i="2" s="1"/>
  <c r="DL88" i="2" s="1"/>
  <c r="BS81" i="2"/>
  <c r="BX81" i="2" s="1"/>
  <c r="BZ81" i="2" s="1"/>
  <c r="EC18" i="5"/>
  <c r="EH18" i="5" s="1"/>
  <c r="EJ18" i="5" s="1"/>
  <c r="LW23" i="5"/>
  <c r="MA23" i="5" s="1"/>
  <c r="MC23" i="5" s="1"/>
  <c r="AG104" i="2"/>
  <c r="AL104" i="2" s="1"/>
  <c r="AN104" i="2" s="1"/>
  <c r="BZ58" i="5"/>
  <c r="GH30" i="5"/>
  <c r="GL30" i="5" s="1"/>
  <c r="GN30" i="5" s="1"/>
  <c r="AN17" i="5"/>
  <c r="BZ8" i="5"/>
  <c r="AI105" i="2"/>
  <c r="AI56" i="2"/>
  <c r="AI52" i="2"/>
  <c r="AI48" i="2"/>
  <c r="AI44" i="2"/>
  <c r="AI72" i="2"/>
  <c r="AI82" i="2"/>
  <c r="AI68" i="2"/>
  <c r="FQ7" i="5"/>
  <c r="GZ71" i="5"/>
  <c r="HD71" i="5" s="1"/>
  <c r="HF71" i="5" s="1"/>
  <c r="GZ60" i="5"/>
  <c r="HD60" i="5" s="1"/>
  <c r="HF60" i="5" s="1"/>
  <c r="GZ62" i="5"/>
  <c r="HD62" i="5" s="1"/>
  <c r="HF62" i="5" s="1"/>
  <c r="GZ95" i="5"/>
  <c r="HD95" i="5" s="1"/>
  <c r="HF95" i="5" s="1"/>
  <c r="FJ64" i="2"/>
  <c r="FO64" i="2" s="1"/>
  <c r="FQ64" i="2" s="1"/>
  <c r="AI55" i="2"/>
  <c r="AI51" i="2"/>
  <c r="AI47" i="2"/>
  <c r="AG65" i="2"/>
  <c r="AL65" i="2" s="1"/>
  <c r="AN65" i="2" s="1"/>
  <c r="AI63" i="2"/>
  <c r="HO22" i="2"/>
  <c r="HS22" i="2" s="1"/>
  <c r="HU22" i="2" s="1"/>
  <c r="AG92" i="2"/>
  <c r="AL92" i="2" s="1"/>
  <c r="AN92" i="2" s="1"/>
  <c r="GV57" i="2"/>
  <c r="GZ57" i="2" s="1"/>
  <c r="HB57" i="2" s="1"/>
  <c r="AG41" i="2"/>
  <c r="AL41" i="2" s="1"/>
  <c r="AN41" i="2" s="1"/>
  <c r="BU71" i="2"/>
  <c r="AI41" i="2"/>
  <c r="HO94" i="2"/>
  <c r="HS94" i="2" s="1"/>
  <c r="HU94" i="2" s="1"/>
  <c r="HO50" i="2"/>
  <c r="HS50" i="2" s="1"/>
  <c r="HU50" i="2" s="1"/>
  <c r="HO75" i="2"/>
  <c r="HS75" i="2" s="1"/>
  <c r="HU75" i="2" s="1"/>
  <c r="HO95" i="2"/>
  <c r="HS95" i="2" s="1"/>
  <c r="HU95" i="2" s="1"/>
  <c r="O59" i="2"/>
  <c r="S59" i="2" s="1"/>
  <c r="U59" i="2" s="1"/>
  <c r="O75" i="2"/>
  <c r="S75" i="2" s="1"/>
  <c r="U75" i="2" s="1"/>
  <c r="O86" i="2"/>
  <c r="S86" i="2" s="1"/>
  <c r="U86" i="2" s="1"/>
  <c r="BU70" i="2"/>
  <c r="BU23" i="2"/>
  <c r="AI40" i="2"/>
  <c r="AI67" i="2"/>
  <c r="BU48" i="2"/>
  <c r="HO15" i="2"/>
  <c r="HS15" i="2" s="1"/>
  <c r="HU15" i="2" s="1"/>
  <c r="GC53" i="2"/>
  <c r="GG53" i="2" s="1"/>
  <c r="GI53" i="2" s="1"/>
  <c r="GC109" i="2"/>
  <c r="GG109" i="2" s="1"/>
  <c r="GI109" i="2" s="1"/>
  <c r="GC66" i="2"/>
  <c r="GG66" i="2" s="1"/>
  <c r="GI66" i="2" s="1"/>
  <c r="GC100" i="2"/>
  <c r="GG100" i="2" s="1"/>
  <c r="GI100" i="2" s="1"/>
  <c r="BU92" i="2"/>
  <c r="GC63" i="2"/>
  <c r="GG63" i="2" s="1"/>
  <c r="GI63" i="2" s="1"/>
  <c r="BU44" i="2"/>
  <c r="BU22" i="2"/>
  <c r="GC20" i="2"/>
  <c r="GG20" i="2" s="1"/>
  <c r="GI20" i="2" s="1"/>
  <c r="DE60" i="2"/>
  <c r="DJ60" i="2" s="1"/>
  <c r="DL60" i="2" s="1"/>
  <c r="BU39" i="2"/>
  <c r="BS59" i="2"/>
  <c r="BX59" i="2" s="1"/>
  <c r="BZ59" i="2" s="1"/>
  <c r="BS105" i="2"/>
  <c r="BX105" i="2" s="1"/>
  <c r="BZ105" i="2" s="1"/>
  <c r="BS102" i="2"/>
  <c r="BX102" i="2" s="1"/>
  <c r="BZ102" i="2" s="1"/>
  <c r="BU42" i="2"/>
  <c r="ES32" i="2"/>
  <c r="AZ38" i="2"/>
  <c r="BE38" i="2" s="1"/>
  <c r="BG38" i="2" s="1"/>
  <c r="ES28" i="2"/>
  <c r="AZ99" i="2"/>
  <c r="BE99" i="2" s="1"/>
  <c r="BG99" i="2" s="1"/>
  <c r="AZ86" i="2"/>
  <c r="BE86" i="2" s="1"/>
  <c r="BG86" i="2" s="1"/>
  <c r="HO23" i="2"/>
  <c r="HS23" i="2" s="1"/>
  <c r="HU23" i="2" s="1"/>
  <c r="AG89" i="2"/>
  <c r="AL89" i="2" s="1"/>
  <c r="AN89" i="2" s="1"/>
  <c r="AG62" i="2"/>
  <c r="AL62" i="2" s="1"/>
  <c r="AN62" i="2" s="1"/>
  <c r="AG107" i="2"/>
  <c r="AL107" i="2" s="1"/>
  <c r="AN107" i="2" s="1"/>
  <c r="HO103" i="2"/>
  <c r="HS103" i="2" s="1"/>
  <c r="HU103" i="2" s="1"/>
  <c r="BU77" i="2"/>
  <c r="AI42" i="2"/>
  <c r="ES33" i="2"/>
  <c r="CL62" i="2"/>
  <c r="CQ62" i="2" s="1"/>
  <c r="CS62" i="2" s="1"/>
  <c r="CL69" i="2"/>
  <c r="CQ69" i="2" s="1"/>
  <c r="CS69" i="2" s="1"/>
  <c r="CL96" i="2"/>
  <c r="CQ96" i="2" s="1"/>
  <c r="CS96" i="2" s="1"/>
  <c r="BB69" i="2"/>
  <c r="GV47" i="2"/>
  <c r="GZ47" i="2" s="1"/>
  <c r="HB47" i="2" s="1"/>
  <c r="FJ33" i="2"/>
  <c r="FO33" i="2" s="1"/>
  <c r="FQ33" i="2" s="1"/>
  <c r="BU12" i="2"/>
  <c r="HO37" i="2"/>
  <c r="HS37" i="2" s="1"/>
  <c r="HU37" i="2" s="1"/>
  <c r="AG29" i="2"/>
  <c r="AL29" i="2" s="1"/>
  <c r="AN29" i="2" s="1"/>
  <c r="HO17" i="2"/>
  <c r="HS17" i="2" s="1"/>
  <c r="HU17" i="2" s="1"/>
  <c r="O68" i="2"/>
  <c r="S68" i="2" s="1"/>
  <c r="U68" i="2" s="1"/>
  <c r="AZ42" i="2"/>
  <c r="BE42" i="2" s="1"/>
  <c r="BG42" i="2" s="1"/>
  <c r="BU18" i="2"/>
  <c r="GC8" i="2"/>
  <c r="GG8" i="2" s="1"/>
  <c r="GI8" i="2" s="1"/>
  <c r="FL51" i="2"/>
  <c r="FL43" i="2"/>
  <c r="FL52" i="2"/>
  <c r="FL38" i="2"/>
  <c r="FL54" i="2"/>
  <c r="FL46" i="2"/>
  <c r="FL57" i="2"/>
  <c r="FL49" i="2"/>
  <c r="FL44" i="2"/>
  <c r="FL53" i="2"/>
  <c r="FL45" i="2"/>
  <c r="FL50" i="2"/>
  <c r="FL40" i="2"/>
  <c r="FL34" i="2"/>
  <c r="FL56" i="2"/>
  <c r="FL48" i="2"/>
  <c r="FL6" i="2"/>
  <c r="FL55" i="2"/>
  <c r="FL47" i="2"/>
  <c r="BU17" i="2"/>
  <c r="AI39" i="2"/>
  <c r="AI25" i="2"/>
  <c r="BB10" i="2"/>
  <c r="ES9" i="2"/>
  <c r="BB18" i="2"/>
  <c r="AI29" i="2"/>
  <c r="BB14" i="2"/>
  <c r="BU7" i="2"/>
  <c r="AI13" i="2"/>
  <c r="AI15" i="2"/>
  <c r="X79" i="5" l="1"/>
  <c r="Z79" i="5" s="1"/>
  <c r="AN10" i="1"/>
  <c r="T50" i="5"/>
  <c r="T10" i="5"/>
  <c r="X10" i="5"/>
  <c r="Z10" i="5" s="1"/>
  <c r="X46" i="5"/>
  <c r="Z46" i="5" s="1"/>
  <c r="X19" i="5"/>
  <c r="Z19" i="5" s="1"/>
  <c r="T19" i="5"/>
  <c r="IR24" i="8"/>
  <c r="IS24" i="8"/>
  <c r="JF22" i="8"/>
  <c r="JG22" i="8"/>
  <c r="JU18" i="8"/>
  <c r="JT18" i="8"/>
  <c r="JF16" i="8"/>
  <c r="JG16" i="8"/>
  <c r="KI12" i="8"/>
  <c r="KH12" i="8"/>
  <c r="KI21" i="8"/>
  <c r="KH21" i="8"/>
  <c r="JG6" i="8"/>
  <c r="JF6" i="8"/>
  <c r="IR26" i="8"/>
  <c r="IS26" i="8"/>
  <c r="JT23" i="8"/>
  <c r="JU23" i="8"/>
  <c r="GX19" i="8"/>
  <c r="GW19" i="8"/>
  <c r="IC15" i="8"/>
  <c r="ID15" i="8"/>
  <c r="IS19" i="8"/>
  <c r="IR19" i="8"/>
  <c r="ID13" i="8"/>
  <c r="IC13" i="8"/>
  <c r="IR6" i="8"/>
  <c r="IS6" i="8"/>
  <c r="IS16" i="8"/>
  <c r="IR16" i="8"/>
  <c r="KH11" i="8"/>
  <c r="KI11" i="8"/>
  <c r="ID10" i="8"/>
  <c r="IC10" i="8"/>
  <c r="AC103" i="8"/>
  <c r="AD103" i="8"/>
  <c r="AC69" i="8"/>
  <c r="AD69" i="8"/>
  <c r="AC54" i="8"/>
  <c r="AD54" i="8"/>
  <c r="AC68" i="8"/>
  <c r="AD68" i="8"/>
  <c r="AC86" i="8"/>
  <c r="AD86" i="8"/>
  <c r="AC35" i="8"/>
  <c r="AD35" i="8"/>
  <c r="AC41" i="8"/>
  <c r="AD41" i="8"/>
  <c r="AC111" i="8"/>
  <c r="AD111" i="8"/>
  <c r="GX100" i="8"/>
  <c r="GW100" i="8"/>
  <c r="FA65" i="8"/>
  <c r="FB65" i="8"/>
  <c r="BY9" i="8"/>
  <c r="BZ9" i="8"/>
  <c r="BY98" i="8"/>
  <c r="BZ98" i="8"/>
  <c r="GW48" i="8"/>
  <c r="GX48" i="8"/>
  <c r="AS73" i="8"/>
  <c r="AT73" i="8"/>
  <c r="AS97" i="8"/>
  <c r="AT97" i="8"/>
  <c r="FQ25" i="8"/>
  <c r="FR25" i="8"/>
  <c r="DE8" i="8"/>
  <c r="DF8" i="8"/>
  <c r="DE61" i="8"/>
  <c r="DF61" i="8"/>
  <c r="DU60" i="8"/>
  <c r="DV60" i="8"/>
  <c r="CO19" i="8"/>
  <c r="CP19" i="8"/>
  <c r="CO58" i="8"/>
  <c r="CP58" i="8"/>
  <c r="HN19" i="8"/>
  <c r="HM19" i="8"/>
  <c r="HN69" i="8"/>
  <c r="HM69" i="8"/>
  <c r="BI30" i="8"/>
  <c r="BJ30" i="8"/>
  <c r="BI69" i="8"/>
  <c r="BJ69" i="8"/>
  <c r="GH58" i="8"/>
  <c r="GG58" i="8"/>
  <c r="FA14" i="8"/>
  <c r="FB14" i="8"/>
  <c r="BZ105" i="8"/>
  <c r="BY105" i="8"/>
  <c r="GW37" i="8"/>
  <c r="GX37" i="8"/>
  <c r="AS47" i="8"/>
  <c r="AT47" i="8"/>
  <c r="FQ32" i="8"/>
  <c r="FR32" i="8"/>
  <c r="DV40" i="8"/>
  <c r="DU40" i="8"/>
  <c r="CO24" i="8"/>
  <c r="CP24" i="8"/>
  <c r="HN25" i="8"/>
  <c r="HM25" i="8"/>
  <c r="BI38" i="8"/>
  <c r="BJ38" i="8"/>
  <c r="BI19" i="8"/>
  <c r="BJ19" i="8"/>
  <c r="FA35" i="8"/>
  <c r="FB35" i="8"/>
  <c r="BY71" i="8"/>
  <c r="BZ71" i="8"/>
  <c r="BY91" i="8"/>
  <c r="BZ91" i="8"/>
  <c r="GW12" i="8"/>
  <c r="GX12" i="8"/>
  <c r="AS60" i="8"/>
  <c r="AT60" i="8"/>
  <c r="AT65" i="8"/>
  <c r="AS65" i="8"/>
  <c r="FR30" i="8"/>
  <c r="FQ30" i="8"/>
  <c r="DE68" i="8"/>
  <c r="DF68" i="8"/>
  <c r="DE85" i="8"/>
  <c r="DF85" i="8"/>
  <c r="DU55" i="8"/>
  <c r="DV55" i="8"/>
  <c r="CO43" i="8"/>
  <c r="CP43" i="8"/>
  <c r="CO14" i="8"/>
  <c r="CP14" i="8"/>
  <c r="HM42" i="8"/>
  <c r="HN42" i="8"/>
  <c r="EL56" i="8"/>
  <c r="EK56" i="8"/>
  <c r="BJ66" i="8"/>
  <c r="BI66" i="8"/>
  <c r="BI105" i="8"/>
  <c r="BJ105" i="8"/>
  <c r="GG95" i="8"/>
  <c r="GH95" i="8"/>
  <c r="GW89" i="8"/>
  <c r="GX89" i="8"/>
  <c r="AS40" i="8"/>
  <c r="AT40" i="8"/>
  <c r="DF47" i="8"/>
  <c r="DE47" i="8"/>
  <c r="CO87" i="8"/>
  <c r="CP87" i="8"/>
  <c r="HN37" i="8"/>
  <c r="HM37" i="8"/>
  <c r="BI89" i="8"/>
  <c r="BJ89" i="8"/>
  <c r="FA63" i="8"/>
  <c r="FB63" i="8"/>
  <c r="BY48" i="8"/>
  <c r="BZ48" i="8"/>
  <c r="GX86" i="8"/>
  <c r="GW86" i="8"/>
  <c r="GW57" i="8"/>
  <c r="GX57" i="8"/>
  <c r="AS33" i="8"/>
  <c r="AT33" i="8"/>
  <c r="FQ74" i="8"/>
  <c r="FR74" i="8"/>
  <c r="FR45" i="8"/>
  <c r="FQ45" i="8"/>
  <c r="DF83" i="8"/>
  <c r="DE83" i="8"/>
  <c r="DU35" i="8"/>
  <c r="DV35" i="8"/>
  <c r="DU41" i="8"/>
  <c r="DV41" i="8"/>
  <c r="CO65" i="8"/>
  <c r="CP65" i="8"/>
  <c r="HM31" i="8"/>
  <c r="HN31" i="8"/>
  <c r="EK6" i="8"/>
  <c r="EL6" i="8"/>
  <c r="BJ106" i="8"/>
  <c r="BI106" i="8"/>
  <c r="BI99" i="8"/>
  <c r="BJ99" i="8"/>
  <c r="GG23" i="8"/>
  <c r="GH23" i="8"/>
  <c r="GW93" i="8"/>
  <c r="GX93" i="8"/>
  <c r="FB10" i="8"/>
  <c r="FA10" i="8"/>
  <c r="BY65" i="8"/>
  <c r="BZ65" i="8"/>
  <c r="BY21" i="8"/>
  <c r="BZ21" i="8"/>
  <c r="GW73" i="8"/>
  <c r="GX73" i="8"/>
  <c r="AS19" i="8"/>
  <c r="AT19" i="8"/>
  <c r="AT79" i="8"/>
  <c r="AS79" i="8"/>
  <c r="FR72" i="8"/>
  <c r="FQ72" i="8"/>
  <c r="DE27" i="8"/>
  <c r="DF27" i="8"/>
  <c r="DU9" i="8"/>
  <c r="DV9" i="8"/>
  <c r="CO45" i="8"/>
  <c r="CP45" i="8"/>
  <c r="CO76" i="8"/>
  <c r="CP76" i="8"/>
  <c r="HM35" i="8"/>
  <c r="HN35" i="8"/>
  <c r="EK10" i="8"/>
  <c r="EL10" i="8"/>
  <c r="BJ14" i="8"/>
  <c r="BI14" i="8"/>
  <c r="BI61" i="8"/>
  <c r="BJ61" i="8"/>
  <c r="GG36" i="8"/>
  <c r="GH36" i="8"/>
  <c r="FA30" i="8"/>
  <c r="FB30" i="8"/>
  <c r="BY101" i="8"/>
  <c r="BZ101" i="8"/>
  <c r="BY60" i="8"/>
  <c r="BZ60" i="8"/>
  <c r="GW85" i="8"/>
  <c r="GX85" i="8"/>
  <c r="AS66" i="8"/>
  <c r="AT66" i="8"/>
  <c r="FQ28" i="8"/>
  <c r="FR28" i="8"/>
  <c r="FQ99" i="8"/>
  <c r="FR99" i="8"/>
  <c r="DF23" i="8"/>
  <c r="DE23" i="8"/>
  <c r="DV61" i="8"/>
  <c r="DU61" i="8"/>
  <c r="DU71" i="8"/>
  <c r="DV71" i="8"/>
  <c r="CO89" i="8"/>
  <c r="CP89" i="8"/>
  <c r="HN39" i="8"/>
  <c r="HM39" i="8"/>
  <c r="EK21" i="8"/>
  <c r="EL21" i="8"/>
  <c r="BI82" i="8"/>
  <c r="BJ82" i="8"/>
  <c r="BI41" i="8"/>
  <c r="BJ41" i="8"/>
  <c r="GH30" i="8"/>
  <c r="GG30" i="8"/>
  <c r="GG27" i="8"/>
  <c r="GH27" i="8"/>
  <c r="FA36" i="8"/>
  <c r="FB36" i="8"/>
  <c r="BY88" i="8"/>
  <c r="BZ88" i="8"/>
  <c r="GW27" i="8"/>
  <c r="GX27" i="8"/>
  <c r="AS7" i="8"/>
  <c r="AT7" i="8"/>
  <c r="AS75" i="8"/>
  <c r="AT75" i="8"/>
  <c r="FQ56" i="8"/>
  <c r="FR56" i="8"/>
  <c r="FQ52" i="8"/>
  <c r="FR52" i="8"/>
  <c r="DE29" i="8"/>
  <c r="DF29" i="8"/>
  <c r="DU32" i="8"/>
  <c r="DV32" i="8"/>
  <c r="CO55" i="8"/>
  <c r="CP55" i="8"/>
  <c r="CO8" i="8"/>
  <c r="CP8" i="8"/>
  <c r="HN49" i="8"/>
  <c r="HM49" i="8"/>
  <c r="EK67" i="8"/>
  <c r="EL67" i="8"/>
  <c r="BI76" i="8"/>
  <c r="BJ76" i="8"/>
  <c r="GG39" i="8"/>
  <c r="GH39" i="8"/>
  <c r="GG93" i="8"/>
  <c r="GH93" i="8"/>
  <c r="FB34" i="8"/>
  <c r="FA34" i="8"/>
  <c r="BY76" i="8"/>
  <c r="BZ76" i="8"/>
  <c r="GX74" i="8"/>
  <c r="GW74" i="8"/>
  <c r="FQ106" i="8"/>
  <c r="FR106" i="8"/>
  <c r="DE12" i="8"/>
  <c r="DF12" i="8"/>
  <c r="CO99" i="8"/>
  <c r="CP99" i="8"/>
  <c r="EK29" i="8"/>
  <c r="EL29" i="8"/>
  <c r="GH88" i="8"/>
  <c r="GG88" i="8"/>
  <c r="AS95" i="8"/>
  <c r="AT95" i="8"/>
  <c r="DU67" i="8"/>
  <c r="DV67" i="8"/>
  <c r="BI71" i="8"/>
  <c r="BJ71" i="8"/>
  <c r="BY115" i="8"/>
  <c r="BZ115" i="8"/>
  <c r="DE24" i="8"/>
  <c r="DF24" i="8"/>
  <c r="CO109" i="8"/>
  <c r="CP109" i="8"/>
  <c r="BI59" i="8"/>
  <c r="BJ59" i="8"/>
  <c r="AS64" i="8"/>
  <c r="AT64" i="8"/>
  <c r="DU22" i="8"/>
  <c r="DV22" i="8"/>
  <c r="BI95" i="8"/>
  <c r="BJ95" i="8"/>
  <c r="JG9" i="8"/>
  <c r="JF9" i="8"/>
  <c r="JT20" i="8"/>
  <c r="JU20" i="8"/>
  <c r="JG11" i="8"/>
  <c r="JF11" i="8"/>
  <c r="JU11" i="8"/>
  <c r="JT11" i="8"/>
  <c r="IC19" i="8"/>
  <c r="ID19" i="8"/>
  <c r="KH14" i="8"/>
  <c r="KI14" i="8"/>
  <c r="IS13" i="8"/>
  <c r="IR13" i="8"/>
  <c r="IS27" i="8"/>
  <c r="IR27" i="8"/>
  <c r="IS23" i="8"/>
  <c r="IR23" i="8"/>
  <c r="KI22" i="8"/>
  <c r="KH22" i="8"/>
  <c r="KI8" i="8"/>
  <c r="KH8" i="8"/>
  <c r="IC18" i="8"/>
  <c r="ID18" i="8"/>
  <c r="AC90" i="8"/>
  <c r="AD90" i="8"/>
  <c r="AC72" i="8"/>
  <c r="AD72" i="8"/>
  <c r="AC34" i="8"/>
  <c r="AD34" i="8"/>
  <c r="AC20" i="8"/>
  <c r="AD20" i="8"/>
  <c r="AC110" i="8"/>
  <c r="AD110" i="8"/>
  <c r="AC92" i="8"/>
  <c r="AD92" i="8"/>
  <c r="AD43" i="8"/>
  <c r="AC43" i="8"/>
  <c r="AC49" i="8"/>
  <c r="AD49" i="8"/>
  <c r="AD30" i="8"/>
  <c r="AC30" i="8"/>
  <c r="AC19" i="8"/>
  <c r="AD19" i="8"/>
  <c r="AC8" i="8"/>
  <c r="AD8" i="8"/>
  <c r="AC66" i="8"/>
  <c r="AD66" i="8"/>
  <c r="AC84" i="8"/>
  <c r="AD84" i="8"/>
  <c r="AC78" i="8"/>
  <c r="AD78" i="8"/>
  <c r="AC11" i="8"/>
  <c r="AD11" i="8"/>
  <c r="AC76" i="8"/>
  <c r="AD76" i="8"/>
  <c r="AC112" i="8"/>
  <c r="AD112" i="8"/>
  <c r="AC93" i="8"/>
  <c r="AD93" i="8"/>
  <c r="AC74" i="8"/>
  <c r="AD74" i="8"/>
  <c r="AC37" i="8"/>
  <c r="AD37" i="8"/>
  <c r="GX98" i="8"/>
  <c r="GW98" i="8"/>
  <c r="FA52" i="8"/>
  <c r="FB52" i="8"/>
  <c r="BY89" i="8"/>
  <c r="BZ89" i="8"/>
  <c r="GW63" i="8"/>
  <c r="GX63" i="8"/>
  <c r="GW76" i="8"/>
  <c r="GX76" i="8"/>
  <c r="AS51" i="8"/>
  <c r="AT51" i="8"/>
  <c r="FQ13" i="8"/>
  <c r="FR13" i="8"/>
  <c r="FQ103" i="8"/>
  <c r="FR103" i="8"/>
  <c r="DE10" i="8"/>
  <c r="DF10" i="8"/>
  <c r="DF7" i="8"/>
  <c r="DE7" i="8"/>
  <c r="DU43" i="8"/>
  <c r="DV43" i="8"/>
  <c r="CO83" i="8"/>
  <c r="CP83" i="8"/>
  <c r="CO108" i="8"/>
  <c r="CP108" i="8"/>
  <c r="HN51" i="8"/>
  <c r="HM51" i="8"/>
  <c r="EK42" i="8"/>
  <c r="EL42" i="8"/>
  <c r="BI62" i="8"/>
  <c r="BJ62" i="8"/>
  <c r="BI83" i="8"/>
  <c r="BJ83" i="8"/>
  <c r="GH22" i="8"/>
  <c r="GG22" i="8"/>
  <c r="FB49" i="8"/>
  <c r="FA49" i="8"/>
  <c r="BY103" i="8"/>
  <c r="BZ103" i="8"/>
  <c r="GW79" i="8"/>
  <c r="GX79" i="8"/>
  <c r="AS24" i="8"/>
  <c r="AT24" i="8"/>
  <c r="FQ76" i="8"/>
  <c r="FR76" i="8"/>
  <c r="DV30" i="8"/>
  <c r="DU30" i="8"/>
  <c r="CO26" i="8"/>
  <c r="CP26" i="8"/>
  <c r="EK60" i="8"/>
  <c r="EL60" i="8"/>
  <c r="BJ102" i="8"/>
  <c r="BI102" i="8"/>
  <c r="GG47" i="8"/>
  <c r="GH47" i="8"/>
  <c r="FA39" i="8"/>
  <c r="FB39" i="8"/>
  <c r="BY39" i="8"/>
  <c r="BZ39" i="8"/>
  <c r="GX8" i="8"/>
  <c r="GW8" i="8"/>
  <c r="GX30" i="8"/>
  <c r="GW30" i="8"/>
  <c r="AS34" i="8"/>
  <c r="AT34" i="8"/>
  <c r="FQ22" i="8"/>
  <c r="FR22" i="8"/>
  <c r="FQ86" i="8"/>
  <c r="FR86" i="8"/>
  <c r="DE55" i="8"/>
  <c r="DF55" i="8"/>
  <c r="DU29" i="8"/>
  <c r="DV29" i="8"/>
  <c r="DV57" i="8"/>
  <c r="DU57" i="8"/>
  <c r="CO107" i="8"/>
  <c r="CP107" i="8"/>
  <c r="CO15" i="8"/>
  <c r="CP15" i="8"/>
  <c r="HN72" i="8"/>
  <c r="HM72" i="8"/>
  <c r="EL64" i="8"/>
  <c r="EK64" i="8"/>
  <c r="BI98" i="8"/>
  <c r="BJ98" i="8"/>
  <c r="BI11" i="8"/>
  <c r="BJ11" i="8"/>
  <c r="GG71" i="8"/>
  <c r="GH71" i="8"/>
  <c r="FB54" i="8"/>
  <c r="FA54" i="8"/>
  <c r="AS98" i="8"/>
  <c r="AT98" i="8"/>
  <c r="DF60" i="8"/>
  <c r="DE60" i="8"/>
  <c r="CP52" i="8"/>
  <c r="CO52" i="8"/>
  <c r="EK11" i="8"/>
  <c r="EL11" i="8"/>
  <c r="GH74" i="8"/>
  <c r="GG74" i="8"/>
  <c r="BY33" i="8"/>
  <c r="BZ33" i="8"/>
  <c r="BY112" i="8"/>
  <c r="BZ112" i="8"/>
  <c r="GW68" i="8"/>
  <c r="GX68" i="8"/>
  <c r="GW44" i="8"/>
  <c r="GX44" i="8"/>
  <c r="AS58" i="8"/>
  <c r="AT58" i="8"/>
  <c r="FQ71" i="8"/>
  <c r="FR71" i="8"/>
  <c r="FQ12" i="8"/>
  <c r="FR12" i="8"/>
  <c r="DE39" i="8"/>
  <c r="DF39" i="8"/>
  <c r="DV20" i="8"/>
  <c r="DU20" i="8"/>
  <c r="CO36" i="8"/>
  <c r="CP36" i="8"/>
  <c r="CO95" i="8"/>
  <c r="CP95" i="8"/>
  <c r="HN63" i="8"/>
  <c r="HM63" i="8"/>
  <c r="EK41" i="8"/>
  <c r="EL41" i="8"/>
  <c r="BI32" i="8"/>
  <c r="BJ32" i="8"/>
  <c r="GG19" i="8"/>
  <c r="GH19" i="8"/>
  <c r="GH89" i="8"/>
  <c r="GG89" i="8"/>
  <c r="FA11" i="8"/>
  <c r="FB11" i="8"/>
  <c r="FB60" i="8"/>
  <c r="FA60" i="8"/>
  <c r="BY55" i="8"/>
  <c r="BZ55" i="8"/>
  <c r="GX31" i="8"/>
  <c r="GW31" i="8"/>
  <c r="GX78" i="8"/>
  <c r="GW78" i="8"/>
  <c r="AS21" i="8"/>
  <c r="AT21" i="8"/>
  <c r="AS85" i="8"/>
  <c r="AT85" i="8"/>
  <c r="FQ31" i="8"/>
  <c r="FR31" i="8"/>
  <c r="DE82" i="8"/>
  <c r="DF82" i="8"/>
  <c r="DV56" i="8"/>
  <c r="DU56" i="8"/>
  <c r="CO41" i="8"/>
  <c r="CP41" i="8"/>
  <c r="CO78" i="8"/>
  <c r="CP78" i="8"/>
  <c r="HM67" i="8"/>
  <c r="HN67" i="8"/>
  <c r="EL15" i="8"/>
  <c r="EK15" i="8"/>
  <c r="BI46" i="8"/>
  <c r="BJ46" i="8"/>
  <c r="BI23" i="8"/>
  <c r="BJ23" i="8"/>
  <c r="GH52" i="8"/>
  <c r="GG52" i="8"/>
  <c r="FA23" i="8"/>
  <c r="FB23" i="8"/>
  <c r="BY78" i="8"/>
  <c r="BZ78" i="8"/>
  <c r="GX40" i="8"/>
  <c r="GW40" i="8"/>
  <c r="GW39" i="8"/>
  <c r="GX39" i="8"/>
  <c r="AS68" i="8"/>
  <c r="AT68" i="8"/>
  <c r="FR92" i="8"/>
  <c r="FQ92" i="8"/>
  <c r="FQ101" i="8"/>
  <c r="FR101" i="8"/>
  <c r="DE74" i="8"/>
  <c r="DF74" i="8"/>
  <c r="DU51" i="8"/>
  <c r="DV51" i="8"/>
  <c r="DU73" i="8"/>
  <c r="DV73" i="8"/>
  <c r="CO85" i="8"/>
  <c r="CP85" i="8"/>
  <c r="HN71" i="8"/>
  <c r="HM71" i="8"/>
  <c r="EL24" i="8"/>
  <c r="EK24" i="8"/>
  <c r="BI8" i="8"/>
  <c r="BJ8" i="8"/>
  <c r="BI63" i="8"/>
  <c r="BJ63" i="8"/>
  <c r="GG35" i="8"/>
  <c r="GH35" i="8"/>
  <c r="GH29" i="8"/>
  <c r="GG29" i="8"/>
  <c r="FB66" i="8"/>
  <c r="FA66" i="8"/>
  <c r="BZ73" i="8"/>
  <c r="BY73" i="8"/>
  <c r="GW69" i="8"/>
  <c r="GX69" i="8"/>
  <c r="AS71" i="8"/>
  <c r="AT71" i="8"/>
  <c r="AS70" i="8"/>
  <c r="AT70" i="8"/>
  <c r="FQ14" i="8"/>
  <c r="FR14" i="8"/>
  <c r="FQ27" i="8"/>
  <c r="FR27" i="8"/>
  <c r="DE66" i="8"/>
  <c r="DF66" i="8"/>
  <c r="DU47" i="8"/>
  <c r="DV47" i="8"/>
  <c r="CO69" i="8"/>
  <c r="CP69" i="8"/>
  <c r="HN11" i="8"/>
  <c r="HM11" i="8"/>
  <c r="HN65" i="8"/>
  <c r="HM65" i="8"/>
  <c r="EL36" i="8"/>
  <c r="EK36" i="8"/>
  <c r="BI15" i="8"/>
  <c r="BJ15" i="8"/>
  <c r="GG44" i="8"/>
  <c r="GH44" i="8"/>
  <c r="FA41" i="8"/>
  <c r="FB41" i="8"/>
  <c r="BY45" i="8"/>
  <c r="BZ45" i="8"/>
  <c r="GX35" i="8"/>
  <c r="GW35" i="8"/>
  <c r="FR35" i="8"/>
  <c r="FQ35" i="8"/>
  <c r="DE14" i="8"/>
  <c r="DF14" i="8"/>
  <c r="HM47" i="8"/>
  <c r="HN47" i="8"/>
  <c r="BI58" i="8"/>
  <c r="BJ58" i="8"/>
  <c r="GH90" i="8"/>
  <c r="GG90" i="8"/>
  <c r="GW95" i="8"/>
  <c r="GX95" i="8"/>
  <c r="FR40" i="8"/>
  <c r="FQ40" i="8"/>
  <c r="CO10" i="8"/>
  <c r="CP10" i="8"/>
  <c r="BI73" i="8"/>
  <c r="BJ73" i="8"/>
  <c r="BY69" i="8"/>
  <c r="BZ69" i="8"/>
  <c r="DF52" i="8"/>
  <c r="DE52" i="8"/>
  <c r="HN15" i="8"/>
  <c r="HM15" i="8"/>
  <c r="BI93" i="8"/>
  <c r="BJ93" i="8"/>
  <c r="AS103" i="8"/>
  <c r="AT103" i="8"/>
  <c r="CO93" i="8"/>
  <c r="CP93" i="8"/>
  <c r="BI97" i="8"/>
  <c r="BJ97" i="8"/>
  <c r="GW97" i="8"/>
  <c r="GX97" i="8"/>
  <c r="IS7" i="8"/>
  <c r="IR7" i="8"/>
  <c r="JT15" i="8"/>
  <c r="JU15" i="8"/>
  <c r="KH19" i="8"/>
  <c r="KI19" i="8"/>
  <c r="JF12" i="8"/>
  <c r="JG12" i="8"/>
  <c r="KH17" i="8"/>
  <c r="KI17" i="8"/>
  <c r="JT16" i="8"/>
  <c r="JU16" i="8"/>
  <c r="ID16" i="8"/>
  <c r="IC16" i="8"/>
  <c r="JU10" i="8"/>
  <c r="JT10" i="8"/>
  <c r="KI9" i="8"/>
  <c r="KH9" i="8"/>
  <c r="IC14" i="8"/>
  <c r="ID14" i="8"/>
  <c r="IR28" i="8"/>
  <c r="IS28" i="8"/>
  <c r="JG17" i="8"/>
  <c r="JF17" i="8"/>
  <c r="IC7" i="8"/>
  <c r="ID7" i="8"/>
  <c r="AC32" i="8"/>
  <c r="AD32" i="8"/>
  <c r="AC13" i="8"/>
  <c r="AD13" i="8"/>
  <c r="AC109" i="8"/>
  <c r="AD109" i="8"/>
  <c r="AC79" i="8"/>
  <c r="AD79" i="8"/>
  <c r="AC50" i="8"/>
  <c r="AD50" i="8"/>
  <c r="AC51" i="8"/>
  <c r="AD51" i="8"/>
  <c r="AC104" i="8"/>
  <c r="AD104" i="8"/>
  <c r="AC114" i="8"/>
  <c r="AD114" i="8"/>
  <c r="AD75" i="8"/>
  <c r="AC75" i="8"/>
  <c r="AC57" i="8"/>
  <c r="AD57" i="8"/>
  <c r="AC38" i="8"/>
  <c r="AD38" i="8"/>
  <c r="AD27" i="8"/>
  <c r="AC27" i="8"/>
  <c r="AC16" i="8"/>
  <c r="AD16" i="8"/>
  <c r="AC63" i="8"/>
  <c r="AD63" i="8"/>
  <c r="AC71" i="8"/>
  <c r="AD71" i="8"/>
  <c r="AC22" i="8"/>
  <c r="AD22" i="8"/>
  <c r="GX94" i="8"/>
  <c r="GW94" i="8"/>
  <c r="FB32" i="8"/>
  <c r="FA32" i="8"/>
  <c r="BY6" i="8"/>
  <c r="BZ6" i="8"/>
  <c r="BY62" i="8"/>
  <c r="BZ62" i="8"/>
  <c r="GW45" i="8"/>
  <c r="GX45" i="8"/>
  <c r="GW55" i="8"/>
  <c r="GX55" i="8"/>
  <c r="AS100" i="8"/>
  <c r="AT100" i="8"/>
  <c r="FQ51" i="8"/>
  <c r="FR51" i="8"/>
  <c r="FQ80" i="8"/>
  <c r="FR80" i="8"/>
  <c r="DE72" i="8"/>
  <c r="DF72" i="8"/>
  <c r="DE76" i="8"/>
  <c r="DF76" i="8"/>
  <c r="DU50" i="8"/>
  <c r="DV50" i="8"/>
  <c r="CO34" i="8"/>
  <c r="CP34" i="8"/>
  <c r="CO110" i="8"/>
  <c r="CP110" i="8"/>
  <c r="HN83" i="8"/>
  <c r="HM83" i="8"/>
  <c r="EK47" i="8"/>
  <c r="EL47" i="8"/>
  <c r="BI94" i="8"/>
  <c r="BJ94" i="8"/>
  <c r="BI67" i="8"/>
  <c r="BJ67" i="8"/>
  <c r="GH86" i="8"/>
  <c r="GG86" i="8"/>
  <c r="FA45" i="8"/>
  <c r="FB45" i="8"/>
  <c r="BY74" i="8"/>
  <c r="BZ74" i="8"/>
  <c r="GW61" i="8"/>
  <c r="GX61" i="8"/>
  <c r="AS99" i="8"/>
  <c r="AT99" i="8"/>
  <c r="DE26" i="8"/>
  <c r="DF26" i="8"/>
  <c r="DU38" i="8"/>
  <c r="DV38" i="8"/>
  <c r="CO49" i="8"/>
  <c r="CP49" i="8"/>
  <c r="EK65" i="8"/>
  <c r="EL65" i="8"/>
  <c r="BI28" i="8"/>
  <c r="BJ28" i="8"/>
  <c r="GH12" i="8"/>
  <c r="GG12" i="8"/>
  <c r="FA31" i="8"/>
  <c r="FB31" i="8"/>
  <c r="BY111" i="8"/>
  <c r="BZ111" i="8"/>
  <c r="GX72" i="8"/>
  <c r="GW72" i="8"/>
  <c r="GW80" i="8"/>
  <c r="GX80" i="8"/>
  <c r="AS11" i="8"/>
  <c r="AT11" i="8"/>
  <c r="FQ60" i="8"/>
  <c r="FR60" i="8"/>
  <c r="FR11" i="8"/>
  <c r="FQ11" i="8"/>
  <c r="DE42" i="8"/>
  <c r="DF42" i="8"/>
  <c r="DV19" i="8"/>
  <c r="DU19" i="8"/>
  <c r="DU34" i="8"/>
  <c r="DV34" i="8"/>
  <c r="CO57" i="8"/>
  <c r="CP57" i="8"/>
  <c r="CO111" i="8"/>
  <c r="CP111" i="8"/>
  <c r="HM74" i="8"/>
  <c r="HN74" i="8"/>
  <c r="EK23" i="8"/>
  <c r="EL23" i="8"/>
  <c r="BI24" i="8"/>
  <c r="BJ24" i="8"/>
  <c r="BI29" i="8"/>
  <c r="BJ29" i="8"/>
  <c r="GG41" i="8"/>
  <c r="GH41" i="8"/>
  <c r="BY31" i="8"/>
  <c r="BZ31" i="8"/>
  <c r="FR65" i="8"/>
  <c r="FQ65" i="8"/>
  <c r="DE87" i="8"/>
  <c r="DF87" i="8"/>
  <c r="CO54" i="8"/>
  <c r="CP54" i="8"/>
  <c r="EK13" i="8"/>
  <c r="EL13" i="8"/>
  <c r="GG7" i="8"/>
  <c r="GH7" i="8"/>
  <c r="BY52" i="8"/>
  <c r="BZ52" i="8"/>
  <c r="BY80" i="8"/>
  <c r="BZ80" i="8"/>
  <c r="GX42" i="8"/>
  <c r="GW42" i="8"/>
  <c r="AS48" i="8"/>
  <c r="AT48" i="8"/>
  <c r="AS36" i="8"/>
  <c r="AT36" i="8"/>
  <c r="FQ84" i="8"/>
  <c r="FR84" i="8"/>
  <c r="FQ34" i="8"/>
  <c r="FR34" i="8"/>
  <c r="DE69" i="8"/>
  <c r="DF69" i="8"/>
  <c r="DV69" i="8"/>
  <c r="DU69" i="8"/>
  <c r="CO38" i="8"/>
  <c r="CP38" i="8"/>
  <c r="CO72" i="8"/>
  <c r="CP72" i="8"/>
  <c r="HM16" i="8"/>
  <c r="HN16" i="8"/>
  <c r="EL62" i="8"/>
  <c r="EK62" i="8"/>
  <c r="BI64" i="8"/>
  <c r="BJ64" i="8"/>
  <c r="GG21" i="8"/>
  <c r="GH21" i="8"/>
  <c r="GG75" i="8"/>
  <c r="GH75" i="8"/>
  <c r="FA53" i="8"/>
  <c r="FB53" i="8"/>
  <c r="BY38" i="8"/>
  <c r="BZ38" i="8"/>
  <c r="BY12" i="8"/>
  <c r="BZ12" i="8"/>
  <c r="GW77" i="8"/>
  <c r="GX77" i="8"/>
  <c r="GX14" i="8"/>
  <c r="GW14" i="8"/>
  <c r="AS45" i="8"/>
  <c r="AT45" i="8"/>
  <c r="FQ19" i="8"/>
  <c r="FR19" i="8"/>
  <c r="FQ75" i="8"/>
  <c r="FR75" i="8"/>
  <c r="DE65" i="8"/>
  <c r="DF65" i="8"/>
  <c r="DU46" i="8"/>
  <c r="DV46" i="8"/>
  <c r="CO105" i="8"/>
  <c r="CP105" i="8"/>
  <c r="CO104" i="8"/>
  <c r="CP104" i="8"/>
  <c r="HN20" i="8"/>
  <c r="HM20" i="8"/>
  <c r="EK9" i="8"/>
  <c r="EL9" i="8"/>
  <c r="BJ78" i="8"/>
  <c r="BI78" i="8"/>
  <c r="GH28" i="8"/>
  <c r="GG28" i="8"/>
  <c r="GH84" i="8"/>
  <c r="GG84" i="8"/>
  <c r="FA24" i="8"/>
  <c r="FB24" i="8"/>
  <c r="BY67" i="8"/>
  <c r="BZ67" i="8"/>
  <c r="GX18" i="8"/>
  <c r="GW18" i="8"/>
  <c r="GW71" i="8"/>
  <c r="GX71" i="8"/>
  <c r="AS61" i="8"/>
  <c r="AT61" i="8"/>
  <c r="FQ47" i="8"/>
  <c r="FR47" i="8"/>
  <c r="FQ91" i="8"/>
  <c r="FR91" i="8"/>
  <c r="DF20" i="8"/>
  <c r="DE20" i="8"/>
  <c r="DU36" i="8"/>
  <c r="DV36" i="8"/>
  <c r="CO50" i="8"/>
  <c r="CP50" i="8"/>
  <c r="CO113" i="8"/>
  <c r="CP113" i="8"/>
  <c r="HM24" i="8"/>
  <c r="HN24" i="8"/>
  <c r="EL16" i="8"/>
  <c r="EK16" i="8"/>
  <c r="BI10" i="8"/>
  <c r="BJ10" i="8"/>
  <c r="BI65" i="8"/>
  <c r="BJ65" i="8"/>
  <c r="GG37" i="8"/>
  <c r="GH37" i="8"/>
  <c r="GH9" i="8"/>
  <c r="GG9" i="8"/>
  <c r="BY11" i="8"/>
  <c r="BZ11" i="8"/>
  <c r="BY27" i="8"/>
  <c r="BZ27" i="8"/>
  <c r="GX47" i="8"/>
  <c r="GW47" i="8"/>
  <c r="AS8" i="8"/>
  <c r="AT8" i="8"/>
  <c r="AS94" i="8"/>
  <c r="AT94" i="8"/>
  <c r="FQ7" i="8"/>
  <c r="FR7" i="8"/>
  <c r="FR29" i="8"/>
  <c r="FQ29" i="8"/>
  <c r="DE43" i="8"/>
  <c r="DF43" i="8"/>
  <c r="DV49" i="8"/>
  <c r="DU49" i="8"/>
  <c r="CP20" i="8"/>
  <c r="CO20" i="8"/>
  <c r="HN43" i="8"/>
  <c r="HM43" i="8"/>
  <c r="HM13" i="8"/>
  <c r="HN13" i="8"/>
  <c r="EL52" i="8"/>
  <c r="EK52" i="8"/>
  <c r="BI37" i="8"/>
  <c r="BJ37" i="8"/>
  <c r="GH8" i="8"/>
  <c r="GG8" i="8"/>
  <c r="FA7" i="8"/>
  <c r="FB7" i="8"/>
  <c r="BY97" i="8"/>
  <c r="BZ97" i="8"/>
  <c r="GX64" i="8"/>
  <c r="GW64" i="8"/>
  <c r="FQ37" i="8"/>
  <c r="FR37" i="8"/>
  <c r="DV37" i="8"/>
  <c r="DU37" i="8"/>
  <c r="HM32" i="8"/>
  <c r="HN32" i="8"/>
  <c r="BI80" i="8"/>
  <c r="BJ80" i="8"/>
  <c r="GG17" i="8"/>
  <c r="GH17" i="8"/>
  <c r="BZ41" i="8"/>
  <c r="BY41" i="8"/>
  <c r="FQ96" i="8"/>
  <c r="FR96" i="8"/>
  <c r="CO103" i="8"/>
  <c r="CP103" i="8"/>
  <c r="BI13" i="8"/>
  <c r="BJ13" i="8"/>
  <c r="GX56" i="8"/>
  <c r="GW56" i="8"/>
  <c r="DU77" i="8"/>
  <c r="DV77" i="8"/>
  <c r="HM17" i="8"/>
  <c r="HN17" i="8"/>
  <c r="GG48" i="8"/>
  <c r="GH48" i="8"/>
  <c r="FQ42" i="8"/>
  <c r="FR42" i="8"/>
  <c r="CP44" i="8"/>
  <c r="CO44" i="8"/>
  <c r="GH24" i="8"/>
  <c r="GG24" i="8"/>
  <c r="DE6" i="8"/>
  <c r="DF6" i="8"/>
  <c r="JU14" i="8"/>
  <c r="JT14" i="8"/>
  <c r="IR25" i="8"/>
  <c r="IS25" i="8"/>
  <c r="AC116" i="8"/>
  <c r="AD116" i="8"/>
  <c r="AC99" i="8"/>
  <c r="AD99" i="8"/>
  <c r="AC81" i="8"/>
  <c r="AD81" i="8"/>
  <c r="AC106" i="8"/>
  <c r="AD106" i="8"/>
  <c r="AC33" i="8"/>
  <c r="AD33" i="8"/>
  <c r="GW92" i="8"/>
  <c r="GX92" i="8"/>
  <c r="BY29" i="8"/>
  <c r="BZ29" i="8"/>
  <c r="GX58" i="8"/>
  <c r="GW58" i="8"/>
  <c r="FQ53" i="8"/>
  <c r="FR53" i="8"/>
  <c r="DF59" i="8"/>
  <c r="DE59" i="8"/>
  <c r="DU23" i="8"/>
  <c r="DV23" i="8"/>
  <c r="CO100" i="8"/>
  <c r="CP100" i="8"/>
  <c r="EL46" i="8"/>
  <c r="EK46" i="8"/>
  <c r="BI45" i="8"/>
  <c r="BJ45" i="8"/>
  <c r="FA67" i="8"/>
  <c r="FB67" i="8"/>
  <c r="GW25" i="8"/>
  <c r="GX25" i="8"/>
  <c r="DF77" i="8"/>
  <c r="DE77" i="8"/>
  <c r="HM10" i="8"/>
  <c r="HN10" i="8"/>
  <c r="BI92" i="8"/>
  <c r="BJ92" i="8"/>
  <c r="FA37" i="8"/>
  <c r="FB37" i="8"/>
  <c r="BZ94" i="8"/>
  <c r="BY94" i="8"/>
  <c r="GX67" i="8"/>
  <c r="GW67" i="8"/>
  <c r="FQ15" i="8"/>
  <c r="FR15" i="8"/>
  <c r="DE37" i="8"/>
  <c r="DF37" i="8"/>
  <c r="CO18" i="8"/>
  <c r="CP18" i="8"/>
  <c r="HM70" i="8"/>
  <c r="HN70" i="8"/>
  <c r="EK49" i="8"/>
  <c r="EL49" i="8"/>
  <c r="GH38" i="8"/>
  <c r="GG38" i="8"/>
  <c r="FQ64" i="8"/>
  <c r="FR64" i="8"/>
  <c r="CO53" i="8"/>
  <c r="CP53" i="8"/>
  <c r="GH76" i="8"/>
  <c r="GG76" i="8"/>
  <c r="BY40" i="8"/>
  <c r="BZ40" i="8"/>
  <c r="GX24" i="8"/>
  <c r="GW24" i="8"/>
  <c r="AS15" i="8"/>
  <c r="AT15" i="8"/>
  <c r="FQ94" i="8"/>
  <c r="FR94" i="8"/>
  <c r="DU59" i="8"/>
  <c r="DV59" i="8"/>
  <c r="CO74" i="8"/>
  <c r="CP74" i="8"/>
  <c r="EL32" i="8"/>
  <c r="EK32" i="8"/>
  <c r="GG83" i="8"/>
  <c r="GH83" i="8"/>
  <c r="FB18" i="8"/>
  <c r="FA18" i="8"/>
  <c r="BY14" i="8"/>
  <c r="BZ14" i="8"/>
  <c r="GX46" i="8"/>
  <c r="GW46" i="8"/>
  <c r="FR83" i="8"/>
  <c r="FQ83" i="8"/>
  <c r="DE11" i="8"/>
  <c r="DF11" i="8"/>
  <c r="CO51" i="8"/>
  <c r="CP51" i="8"/>
  <c r="HM52" i="8"/>
  <c r="HN52" i="8"/>
  <c r="BJ36" i="8"/>
  <c r="BI36" i="8"/>
  <c r="BY47" i="8"/>
  <c r="BZ47" i="8"/>
  <c r="GX82" i="8"/>
  <c r="GW82" i="8"/>
  <c r="AS89" i="8"/>
  <c r="AT89" i="8"/>
  <c r="FR93" i="8"/>
  <c r="FQ93" i="8"/>
  <c r="DU21" i="8"/>
  <c r="DV21" i="8"/>
  <c r="CO47" i="8"/>
  <c r="CP47" i="8"/>
  <c r="EK54" i="8"/>
  <c r="EL54" i="8"/>
  <c r="BI75" i="8"/>
  <c r="BJ75" i="8"/>
  <c r="BY75" i="8"/>
  <c r="BZ75" i="8"/>
  <c r="GW29" i="8"/>
  <c r="GX29" i="8"/>
  <c r="AS18" i="8"/>
  <c r="AT18" i="8"/>
  <c r="DE58" i="8"/>
  <c r="DF58" i="8"/>
  <c r="DU28" i="8"/>
  <c r="DV28" i="8"/>
  <c r="HM75" i="8"/>
  <c r="HN75" i="8"/>
  <c r="BI85" i="8"/>
  <c r="BJ85" i="8"/>
  <c r="FA27" i="8"/>
  <c r="FB27" i="8"/>
  <c r="BY108" i="8"/>
  <c r="BZ108" i="8"/>
  <c r="FQ62" i="8"/>
  <c r="FR62" i="8"/>
  <c r="HM34" i="8"/>
  <c r="HN34" i="8"/>
  <c r="GH18" i="8"/>
  <c r="GG18" i="8"/>
  <c r="CO97" i="8"/>
  <c r="CP97" i="8"/>
  <c r="DU58" i="8"/>
  <c r="DV58" i="8"/>
  <c r="CO46" i="8"/>
  <c r="CP46" i="8"/>
  <c r="JU8" i="8"/>
  <c r="JT8" i="8"/>
  <c r="IR9" i="8"/>
  <c r="IS9" i="8"/>
  <c r="KH15" i="8"/>
  <c r="KI15" i="8"/>
  <c r="ID12" i="8"/>
  <c r="IC12" i="8"/>
  <c r="JU12" i="8"/>
  <c r="JT12" i="8"/>
  <c r="IS20" i="8"/>
  <c r="IR20" i="8"/>
  <c r="AC45" i="8"/>
  <c r="AD45" i="8"/>
  <c r="AC15" i="8"/>
  <c r="AD15" i="8"/>
  <c r="AC21" i="8"/>
  <c r="AD21" i="8"/>
  <c r="AC23" i="8"/>
  <c r="AD23" i="8"/>
  <c r="AC24" i="8"/>
  <c r="AD24" i="8"/>
  <c r="AC108" i="8"/>
  <c r="AD108" i="8"/>
  <c r="AC59" i="8"/>
  <c r="AD59" i="8"/>
  <c r="AC29" i="8"/>
  <c r="AD29" i="8"/>
  <c r="AC7" i="8"/>
  <c r="AD7" i="8"/>
  <c r="FA25" i="8"/>
  <c r="FB25" i="8"/>
  <c r="BY107" i="8"/>
  <c r="BZ107" i="8"/>
  <c r="AS25" i="8"/>
  <c r="AT25" i="8"/>
  <c r="FR70" i="8"/>
  <c r="FQ70" i="8"/>
  <c r="DE50" i="8"/>
  <c r="DF50" i="8"/>
  <c r="DU25" i="8"/>
  <c r="DV25" i="8"/>
  <c r="CO48" i="8"/>
  <c r="CP48" i="8"/>
  <c r="HM38" i="8"/>
  <c r="HN38" i="8"/>
  <c r="BI52" i="8"/>
  <c r="BJ52" i="8"/>
  <c r="GG78" i="8"/>
  <c r="GH78" i="8"/>
  <c r="BY24" i="8"/>
  <c r="BZ24" i="8"/>
  <c r="GX32" i="8"/>
  <c r="GW32" i="8"/>
  <c r="DE64" i="8"/>
  <c r="DF64" i="8"/>
  <c r="HN27" i="8"/>
  <c r="HM27" i="8"/>
  <c r="BI79" i="8"/>
  <c r="BJ79" i="8"/>
  <c r="BY68" i="8"/>
  <c r="BZ68" i="8"/>
  <c r="AS30" i="8"/>
  <c r="AT30" i="8"/>
  <c r="FQ17" i="8"/>
  <c r="FR17" i="8"/>
  <c r="DE84" i="8"/>
  <c r="DF84" i="8"/>
  <c r="CO28" i="8"/>
  <c r="CP28" i="8"/>
  <c r="CO42" i="8"/>
  <c r="CP42" i="8"/>
  <c r="HM45" i="8"/>
  <c r="HN45" i="8"/>
  <c r="BI56" i="8"/>
  <c r="BJ56" i="8"/>
  <c r="GH45" i="8"/>
  <c r="GG45" i="8"/>
  <c r="FQ48" i="8"/>
  <c r="FR48" i="8"/>
  <c r="CO82" i="8"/>
  <c r="CP82" i="8"/>
  <c r="GG80" i="8"/>
  <c r="GH80" i="8"/>
  <c r="BY51" i="8"/>
  <c r="BZ51" i="8"/>
  <c r="GX88" i="8"/>
  <c r="GW88" i="8"/>
  <c r="AS107" i="8"/>
  <c r="AT107" i="8"/>
  <c r="DE31" i="8"/>
  <c r="DF31" i="8"/>
  <c r="CO96" i="8"/>
  <c r="CP96" i="8"/>
  <c r="HM50" i="8"/>
  <c r="HN50" i="8"/>
  <c r="BI7" i="8"/>
  <c r="BJ7" i="8"/>
  <c r="GG55" i="8"/>
  <c r="GH55" i="8"/>
  <c r="BY49" i="8"/>
  <c r="BZ49" i="8"/>
  <c r="GW33" i="8"/>
  <c r="GX33" i="8"/>
  <c r="FQ85" i="8"/>
  <c r="FR85" i="8"/>
  <c r="DE48" i="8"/>
  <c r="DF48" i="8"/>
  <c r="CO115" i="8"/>
  <c r="CP115" i="8"/>
  <c r="HM54" i="8"/>
  <c r="HN54" i="8"/>
  <c r="BI68" i="8"/>
  <c r="BJ68" i="8"/>
  <c r="GG65" i="8"/>
  <c r="GH65" i="8"/>
  <c r="BY66" i="8"/>
  <c r="BZ66" i="8"/>
  <c r="GW60" i="8"/>
  <c r="GX60" i="8"/>
  <c r="AS88" i="8"/>
  <c r="AT88" i="8"/>
  <c r="DE57" i="8"/>
  <c r="DF57" i="8"/>
  <c r="CO62" i="8"/>
  <c r="CP62" i="8"/>
  <c r="HM56" i="8"/>
  <c r="HN56" i="8"/>
  <c r="BI72" i="8"/>
  <c r="BJ72" i="8"/>
  <c r="GG63" i="8"/>
  <c r="GH63" i="8"/>
  <c r="FB12" i="8"/>
  <c r="FA12" i="8"/>
  <c r="BY82" i="8"/>
  <c r="BZ82" i="8"/>
  <c r="AS55" i="8"/>
  <c r="AT55" i="8"/>
  <c r="FQ55" i="8"/>
  <c r="FR55" i="8"/>
  <c r="DE62" i="8"/>
  <c r="DF62" i="8"/>
  <c r="CO84" i="8"/>
  <c r="CP84" i="8"/>
  <c r="EK33" i="8"/>
  <c r="EL33" i="8"/>
  <c r="BI77" i="8"/>
  <c r="BJ77" i="8"/>
  <c r="FA29" i="8"/>
  <c r="FB29" i="8"/>
  <c r="BY95" i="8"/>
  <c r="BZ95" i="8"/>
  <c r="FQ63" i="8"/>
  <c r="FR63" i="8"/>
  <c r="HM64" i="8"/>
  <c r="HN64" i="8"/>
  <c r="DE63" i="8"/>
  <c r="DF63" i="8"/>
  <c r="GH34" i="8"/>
  <c r="GG34" i="8"/>
  <c r="DU11" i="8"/>
  <c r="DV11" i="8"/>
  <c r="GH81" i="8"/>
  <c r="GG81" i="8"/>
  <c r="FQ57" i="8"/>
  <c r="FR57" i="8"/>
  <c r="KH23" i="8"/>
  <c r="KI23" i="8"/>
  <c r="JF24" i="8"/>
  <c r="JG24" i="8"/>
  <c r="KI10" i="8"/>
  <c r="KH10" i="8"/>
  <c r="JF13" i="8"/>
  <c r="JG13" i="8"/>
  <c r="IR14" i="8"/>
  <c r="IS14" i="8"/>
  <c r="JG7" i="8"/>
  <c r="JF7" i="8"/>
  <c r="KH7" i="8"/>
  <c r="KI7" i="8"/>
  <c r="ID8" i="8"/>
  <c r="IC8" i="8"/>
  <c r="AD64" i="8"/>
  <c r="AC64" i="8"/>
  <c r="AC56" i="8"/>
  <c r="AD56" i="8"/>
  <c r="AC73" i="8"/>
  <c r="AD73" i="8"/>
  <c r="AC83" i="8"/>
  <c r="AD83" i="8"/>
  <c r="AC105" i="8"/>
  <c r="AD105" i="8"/>
  <c r="AC70" i="8"/>
  <c r="AD70" i="8"/>
  <c r="AC10" i="8"/>
  <c r="AD10" i="8"/>
  <c r="AC60" i="8"/>
  <c r="AD60" i="8"/>
  <c r="GX99" i="8"/>
  <c r="GW99" i="8"/>
  <c r="BY100" i="8"/>
  <c r="BZ100" i="8"/>
  <c r="AS12" i="8"/>
  <c r="AT12" i="8"/>
  <c r="FQ46" i="8"/>
  <c r="FR46" i="8"/>
  <c r="DE33" i="8"/>
  <c r="DF33" i="8"/>
  <c r="CO13" i="8"/>
  <c r="CP13" i="8"/>
  <c r="CP88" i="8"/>
  <c r="CO88" i="8"/>
  <c r="EK31" i="8"/>
  <c r="EL31" i="8"/>
  <c r="GH33" i="8"/>
  <c r="GG33" i="8"/>
  <c r="BY43" i="8"/>
  <c r="BZ43" i="8"/>
  <c r="AS26" i="8"/>
  <c r="AT26" i="8"/>
  <c r="CO37" i="8"/>
  <c r="CP37" i="8"/>
  <c r="EK50" i="8"/>
  <c r="EL50" i="8"/>
  <c r="GH13" i="8"/>
  <c r="GG13" i="8"/>
  <c r="BY22" i="8"/>
  <c r="BZ22" i="8"/>
  <c r="GX6" i="8"/>
  <c r="GW6" i="8"/>
  <c r="AS93" i="8"/>
  <c r="AT93" i="8"/>
  <c r="FR89" i="8"/>
  <c r="FQ89" i="8"/>
  <c r="DU53" i="8"/>
  <c r="DV53" i="8"/>
  <c r="HN55" i="8"/>
  <c r="HM55" i="8"/>
  <c r="EK26" i="8"/>
  <c r="EL26" i="8"/>
  <c r="GG67" i="8"/>
  <c r="GH67" i="8"/>
  <c r="GW15" i="8"/>
  <c r="GX15" i="8"/>
  <c r="DV75" i="8"/>
  <c r="DU75" i="8"/>
  <c r="BI60" i="8"/>
  <c r="BJ60" i="8"/>
  <c r="BY110" i="8"/>
  <c r="BZ110" i="8"/>
  <c r="BY109" i="8"/>
  <c r="BZ109" i="8"/>
  <c r="AS49" i="8"/>
  <c r="AT49" i="8"/>
  <c r="AS56" i="8"/>
  <c r="AT56" i="8"/>
  <c r="DE16" i="8"/>
  <c r="DF16" i="8"/>
  <c r="CO61" i="8"/>
  <c r="CP61" i="8"/>
  <c r="HM80" i="8"/>
  <c r="HN80" i="8"/>
  <c r="BI31" i="8"/>
  <c r="BJ31" i="8"/>
  <c r="FA50" i="8"/>
  <c r="FB50" i="8"/>
  <c r="BY28" i="8"/>
  <c r="BZ28" i="8"/>
  <c r="AS27" i="8"/>
  <c r="AT27" i="8"/>
  <c r="FQ69" i="8"/>
  <c r="FR69" i="8"/>
  <c r="DU70" i="8"/>
  <c r="DV70" i="8"/>
  <c r="CO81" i="8"/>
  <c r="CP81" i="8"/>
  <c r="EK48" i="8"/>
  <c r="EL48" i="8"/>
  <c r="FA46" i="8"/>
  <c r="FB46" i="8"/>
  <c r="BY50" i="8"/>
  <c r="BZ50" i="8"/>
  <c r="AS63" i="8"/>
  <c r="AT63" i="8"/>
  <c r="FQ108" i="8"/>
  <c r="FR108" i="8"/>
  <c r="DE44" i="8"/>
  <c r="DF44" i="8"/>
  <c r="CO11" i="8"/>
  <c r="CP11" i="8"/>
  <c r="HM58" i="8"/>
  <c r="HN58" i="8"/>
  <c r="BI104" i="8"/>
  <c r="BJ104" i="8"/>
  <c r="GH98" i="8"/>
  <c r="GG98" i="8"/>
  <c r="FB26" i="8"/>
  <c r="FA26" i="8"/>
  <c r="BY56" i="8"/>
  <c r="BZ56" i="8"/>
  <c r="AS37" i="8"/>
  <c r="AT37" i="8"/>
  <c r="DE32" i="8"/>
  <c r="DF32" i="8"/>
  <c r="DU18" i="8"/>
  <c r="DV18" i="8"/>
  <c r="HM30" i="8"/>
  <c r="HN30" i="8"/>
  <c r="BI86" i="8"/>
  <c r="BJ86" i="8"/>
  <c r="GG73" i="8"/>
  <c r="GH73" i="8"/>
  <c r="BY20" i="8"/>
  <c r="BZ20" i="8"/>
  <c r="AS17" i="8"/>
  <c r="AT17" i="8"/>
  <c r="CO70" i="8"/>
  <c r="CP70" i="8"/>
  <c r="BI57" i="8"/>
  <c r="BJ57" i="8"/>
  <c r="DE54" i="8"/>
  <c r="DF54" i="8"/>
  <c r="AS77" i="8"/>
  <c r="AT77" i="8"/>
  <c r="EL40" i="8"/>
  <c r="EK40" i="8"/>
  <c r="DE38" i="8"/>
  <c r="DF38" i="8"/>
  <c r="IS11" i="8"/>
  <c r="IR11" i="8"/>
  <c r="JG21" i="8"/>
  <c r="JF21" i="8"/>
  <c r="IR22" i="8"/>
  <c r="IS22" i="8"/>
  <c r="IR21" i="8"/>
  <c r="IS21" i="8"/>
  <c r="JG23" i="8"/>
  <c r="JF23" i="8"/>
  <c r="JU24" i="8"/>
  <c r="JT24" i="8"/>
  <c r="IS15" i="8"/>
  <c r="IR15" i="8"/>
  <c r="IR10" i="8"/>
  <c r="IS10" i="8"/>
  <c r="JU22" i="8"/>
  <c r="JT22" i="8"/>
  <c r="KH18" i="8"/>
  <c r="KI18" i="8"/>
  <c r="IC9" i="8"/>
  <c r="ID9" i="8"/>
  <c r="JT7" i="8"/>
  <c r="JU7" i="8"/>
  <c r="AC58" i="8"/>
  <c r="AD58" i="8"/>
  <c r="AC40" i="8"/>
  <c r="AD40" i="8"/>
  <c r="AC85" i="8"/>
  <c r="AD85" i="8"/>
  <c r="AC97" i="8"/>
  <c r="AD97" i="8"/>
  <c r="AC39" i="8"/>
  <c r="AD39" i="8"/>
  <c r="AC113" i="8"/>
  <c r="AD113" i="8"/>
  <c r="AC14" i="8"/>
  <c r="AD14" i="8"/>
  <c r="AC6" i="8"/>
  <c r="AD6" i="8"/>
  <c r="AC91" i="8"/>
  <c r="AD91" i="8"/>
  <c r="AC80" i="8"/>
  <c r="AD80" i="8"/>
  <c r="AC61" i="8"/>
  <c r="AD61" i="8"/>
  <c r="AC42" i="8"/>
  <c r="AD42" i="8"/>
  <c r="AC46" i="8"/>
  <c r="AD46" i="8"/>
  <c r="AC88" i="8"/>
  <c r="AD88" i="8"/>
  <c r="AC82" i="8"/>
  <c r="AD82" i="8"/>
  <c r="GW101" i="8"/>
  <c r="GX101" i="8"/>
  <c r="FB56" i="8"/>
  <c r="FA56" i="8"/>
  <c r="BY87" i="8"/>
  <c r="BZ87" i="8"/>
  <c r="BY102" i="8"/>
  <c r="BZ102" i="8"/>
  <c r="GW65" i="8"/>
  <c r="GX65" i="8"/>
  <c r="AS22" i="8"/>
  <c r="AT22" i="8"/>
  <c r="AS69" i="8"/>
  <c r="AT69" i="8"/>
  <c r="FQ41" i="8"/>
  <c r="FR41" i="8"/>
  <c r="FQ21" i="8"/>
  <c r="FR21" i="8"/>
  <c r="DF28" i="8"/>
  <c r="DE28" i="8"/>
  <c r="DV79" i="8"/>
  <c r="DU79" i="8"/>
  <c r="CO9" i="8"/>
  <c r="CP9" i="8"/>
  <c r="CO114" i="8"/>
  <c r="CP114" i="8"/>
  <c r="CO90" i="8"/>
  <c r="CP90" i="8"/>
  <c r="HN29" i="8"/>
  <c r="HM29" i="8"/>
  <c r="EK44" i="8"/>
  <c r="EL44" i="8"/>
  <c r="BI47" i="8"/>
  <c r="BJ47" i="8"/>
  <c r="GH97" i="8"/>
  <c r="GG97" i="8"/>
  <c r="FA43" i="8"/>
  <c r="FB43" i="8"/>
  <c r="BY44" i="8"/>
  <c r="BZ44" i="8"/>
  <c r="GW81" i="8"/>
  <c r="GX81" i="8"/>
  <c r="AS23" i="8"/>
  <c r="AT23" i="8"/>
  <c r="FQ66" i="8"/>
  <c r="FR66" i="8"/>
  <c r="DE86" i="8"/>
  <c r="DF86" i="8"/>
  <c r="CO101" i="8"/>
  <c r="CP101" i="8"/>
  <c r="HM44" i="8"/>
  <c r="HN44" i="8"/>
  <c r="EK39" i="8"/>
  <c r="EL39" i="8"/>
  <c r="BI9" i="8"/>
  <c r="BJ9" i="8"/>
  <c r="GG87" i="8"/>
  <c r="GH87" i="8"/>
  <c r="FA15" i="8"/>
  <c r="FB15" i="8"/>
  <c r="BZ30" i="8"/>
  <c r="BY30" i="8"/>
  <c r="BY13" i="8"/>
  <c r="BZ13" i="8"/>
  <c r="GX70" i="8"/>
  <c r="GW70" i="8"/>
  <c r="AS14" i="8"/>
  <c r="AT14" i="8"/>
  <c r="AS86" i="8"/>
  <c r="AT86" i="8"/>
  <c r="FQ59" i="8"/>
  <c r="FR59" i="8"/>
  <c r="DE17" i="8"/>
  <c r="DF17" i="8"/>
  <c r="DE70" i="8"/>
  <c r="DF70" i="8"/>
  <c r="DU27" i="8"/>
  <c r="DV27" i="8"/>
  <c r="CO92" i="8"/>
  <c r="CP92" i="8"/>
  <c r="CO77" i="8"/>
  <c r="CP77" i="8"/>
  <c r="HN8" i="8"/>
  <c r="HM8" i="8"/>
  <c r="EK51" i="8"/>
  <c r="EL51" i="8"/>
  <c r="EK34" i="8"/>
  <c r="EL34" i="8"/>
  <c r="BI91" i="8"/>
  <c r="BJ91" i="8"/>
  <c r="GG69" i="8"/>
  <c r="GH69" i="8"/>
  <c r="GG96" i="8"/>
  <c r="GH96" i="8"/>
  <c r="GW41" i="8"/>
  <c r="GX41" i="8"/>
  <c r="FR105" i="8"/>
  <c r="FQ105" i="8"/>
  <c r="DU66" i="8"/>
  <c r="DV66" i="8"/>
  <c r="HN76" i="8"/>
  <c r="HM76" i="8"/>
  <c r="BI101" i="8"/>
  <c r="BJ101" i="8"/>
  <c r="GG20" i="8"/>
  <c r="GH20" i="8"/>
  <c r="FB42" i="8"/>
  <c r="FA42" i="8"/>
  <c r="BY83" i="8"/>
  <c r="BZ83" i="8"/>
  <c r="BY104" i="8"/>
  <c r="BZ104" i="8"/>
  <c r="GX62" i="8"/>
  <c r="GW62" i="8"/>
  <c r="AS32" i="8"/>
  <c r="AT32" i="8"/>
  <c r="AS6" i="8"/>
  <c r="AT6" i="8"/>
  <c r="FQ50" i="8"/>
  <c r="FR50" i="8"/>
  <c r="DE73" i="8"/>
  <c r="DF73" i="8"/>
  <c r="DE18" i="8"/>
  <c r="DF18" i="8"/>
  <c r="DU12" i="8"/>
  <c r="DV12" i="8"/>
  <c r="CO7" i="8"/>
  <c r="CP7" i="8"/>
  <c r="HM14" i="8"/>
  <c r="HN14" i="8"/>
  <c r="HM82" i="8"/>
  <c r="HN82" i="8"/>
  <c r="BI42" i="8"/>
  <c r="BJ42" i="8"/>
  <c r="BI33" i="8"/>
  <c r="BJ33" i="8"/>
  <c r="GG16" i="8"/>
  <c r="GH16" i="8"/>
  <c r="FA57" i="8"/>
  <c r="FB57" i="8"/>
  <c r="BY16" i="8"/>
  <c r="BZ16" i="8"/>
  <c r="BY18" i="8"/>
  <c r="BZ18" i="8"/>
  <c r="GW13" i="8"/>
  <c r="GX13" i="8"/>
  <c r="AS54" i="8"/>
  <c r="AT54" i="8"/>
  <c r="AS52" i="8"/>
  <c r="AT52" i="8"/>
  <c r="FQ102" i="8"/>
  <c r="FR102" i="8"/>
  <c r="FQ113" i="8"/>
  <c r="FR113" i="8"/>
  <c r="DE21" i="8"/>
  <c r="DF21" i="8"/>
  <c r="DU42" i="8"/>
  <c r="DV42" i="8"/>
  <c r="CO16" i="8"/>
  <c r="CP16" i="8"/>
  <c r="CO21" i="8"/>
  <c r="CP21" i="8"/>
  <c r="HN85" i="8"/>
  <c r="HM85" i="8"/>
  <c r="EK18" i="8"/>
  <c r="EL18" i="8"/>
  <c r="BI17" i="8"/>
  <c r="BJ17" i="8"/>
  <c r="GH26" i="8"/>
  <c r="GG26" i="8"/>
  <c r="FA61" i="8"/>
  <c r="FB61" i="8"/>
  <c r="BY64" i="8"/>
  <c r="BZ64" i="8"/>
  <c r="BY36" i="8"/>
  <c r="BZ36" i="8"/>
  <c r="GW20" i="8"/>
  <c r="GX20" i="8"/>
  <c r="AS46" i="8"/>
  <c r="AT46" i="8"/>
  <c r="AS106" i="8"/>
  <c r="AT106" i="8"/>
  <c r="FQ78" i="8"/>
  <c r="FR78" i="8"/>
  <c r="DE49" i="8"/>
  <c r="DF49" i="8"/>
  <c r="DE35" i="8"/>
  <c r="DF35" i="8"/>
  <c r="DU63" i="8"/>
  <c r="DV63" i="8"/>
  <c r="CO75" i="8"/>
  <c r="CP75" i="8"/>
  <c r="HM7" i="8"/>
  <c r="HN7" i="8"/>
  <c r="HN33" i="8"/>
  <c r="HM33" i="8"/>
  <c r="EK12" i="8"/>
  <c r="EL12" i="8"/>
  <c r="BI27" i="8"/>
  <c r="BJ27" i="8"/>
  <c r="GG6" i="8"/>
  <c r="GH6" i="8"/>
  <c r="GG64" i="8"/>
  <c r="GH64" i="8"/>
  <c r="FB28" i="8"/>
  <c r="FA28" i="8"/>
  <c r="BY37" i="8"/>
  <c r="BZ37" i="8"/>
  <c r="BY42" i="8"/>
  <c r="BZ42" i="8"/>
  <c r="GX26" i="8"/>
  <c r="GW26" i="8"/>
  <c r="AS74" i="8"/>
  <c r="AT74" i="8"/>
  <c r="FQ33" i="8"/>
  <c r="FR33" i="8"/>
  <c r="FQ39" i="8"/>
  <c r="FR39" i="8"/>
  <c r="DE15" i="8"/>
  <c r="DF15" i="8"/>
  <c r="DU72" i="8"/>
  <c r="DV72" i="8"/>
  <c r="DU82" i="8"/>
  <c r="DV82" i="8"/>
  <c r="CO6" i="8"/>
  <c r="CP6" i="8"/>
  <c r="HM60" i="8"/>
  <c r="HN60" i="8"/>
  <c r="EK59" i="8"/>
  <c r="EL59" i="8"/>
  <c r="BI12" i="8"/>
  <c r="BJ12" i="8"/>
  <c r="GG15" i="8"/>
  <c r="GH15" i="8"/>
  <c r="GH14" i="8"/>
  <c r="GG14" i="8"/>
  <c r="FA19" i="8"/>
  <c r="FB19" i="8"/>
  <c r="BY8" i="8"/>
  <c r="BZ8" i="8"/>
  <c r="BY86" i="8"/>
  <c r="BZ86" i="8"/>
  <c r="AS91" i="8"/>
  <c r="AT91" i="8"/>
  <c r="FR109" i="8"/>
  <c r="FQ109" i="8"/>
  <c r="CO64" i="8"/>
  <c r="CP64" i="8"/>
  <c r="EK25" i="8"/>
  <c r="EL25" i="8"/>
  <c r="GG51" i="8"/>
  <c r="GH51" i="8"/>
  <c r="AS81" i="8"/>
  <c r="AT81" i="8"/>
  <c r="DE19" i="8"/>
  <c r="DF19" i="8"/>
  <c r="EK61" i="8"/>
  <c r="EL61" i="8"/>
  <c r="FR8" i="8"/>
  <c r="FQ8" i="8"/>
  <c r="CO29" i="8"/>
  <c r="CP29" i="8"/>
  <c r="EK20" i="8"/>
  <c r="EL20" i="8"/>
  <c r="GH61" i="8"/>
  <c r="GG61" i="8"/>
  <c r="GX10" i="8"/>
  <c r="GW10" i="8"/>
  <c r="DU6" i="8"/>
  <c r="DV6" i="8"/>
  <c r="BI16" i="8"/>
  <c r="BJ16" i="8"/>
  <c r="JT17" i="8"/>
  <c r="JU17" i="8"/>
  <c r="JG19" i="8"/>
  <c r="JF19" i="8"/>
  <c r="JF25" i="8"/>
  <c r="JG25" i="8"/>
  <c r="AC115" i="8"/>
  <c r="AD115" i="8"/>
  <c r="AC98" i="8"/>
  <c r="AD98" i="8"/>
  <c r="AC9" i="8"/>
  <c r="AD9" i="8"/>
  <c r="AC48" i="8"/>
  <c r="AD48" i="8"/>
  <c r="AC67" i="8"/>
  <c r="AD67" i="8"/>
  <c r="FB22" i="8"/>
  <c r="FA22" i="8"/>
  <c r="BY7" i="8"/>
  <c r="BZ7" i="8"/>
  <c r="AS105" i="8"/>
  <c r="AT105" i="8"/>
  <c r="FQ98" i="8"/>
  <c r="FR98" i="8"/>
  <c r="DU24" i="8"/>
  <c r="DV24" i="8"/>
  <c r="CO98" i="8"/>
  <c r="CP98" i="8"/>
  <c r="HM36" i="8"/>
  <c r="HN36" i="8"/>
  <c r="BI20" i="8"/>
  <c r="BJ20" i="8"/>
  <c r="GH100" i="8"/>
  <c r="GG100" i="8"/>
  <c r="BY32" i="8"/>
  <c r="BZ32" i="8"/>
  <c r="AS76" i="8"/>
  <c r="AT76" i="8"/>
  <c r="DU8" i="8"/>
  <c r="DV8" i="8"/>
  <c r="EK30" i="8"/>
  <c r="EL30" i="8"/>
  <c r="GH40" i="8"/>
  <c r="GG40" i="8"/>
  <c r="BY15" i="8"/>
  <c r="BZ15" i="8"/>
  <c r="GX50" i="8"/>
  <c r="GW50" i="8"/>
  <c r="AS13" i="8"/>
  <c r="AT13" i="8"/>
  <c r="FQ112" i="8"/>
  <c r="FR112" i="8"/>
  <c r="DU7" i="8"/>
  <c r="DV7" i="8"/>
  <c r="CP40" i="8"/>
  <c r="CO40" i="8"/>
  <c r="HN61" i="8"/>
  <c r="HM61" i="8"/>
  <c r="BI26" i="8"/>
  <c r="BJ26" i="8"/>
  <c r="GG43" i="8"/>
  <c r="GH43" i="8"/>
  <c r="BY77" i="8"/>
  <c r="BZ77" i="8"/>
  <c r="DU14" i="8"/>
  <c r="DV14" i="8"/>
  <c r="EL8" i="8"/>
  <c r="EK8" i="8"/>
  <c r="BY10" i="8"/>
  <c r="BZ10" i="8"/>
  <c r="AS50" i="8"/>
  <c r="AT50" i="8"/>
  <c r="FR54" i="8"/>
  <c r="FQ54" i="8"/>
  <c r="DE67" i="8"/>
  <c r="DF67" i="8"/>
  <c r="CO32" i="8"/>
  <c r="CP32" i="8"/>
  <c r="HN48" i="8"/>
  <c r="HM48" i="8"/>
  <c r="BI96" i="8"/>
  <c r="BJ96" i="8"/>
  <c r="GH77" i="8"/>
  <c r="GG77" i="8"/>
  <c r="BY61" i="8"/>
  <c r="BZ61" i="8"/>
  <c r="GX51" i="8"/>
  <c r="GW51" i="8"/>
  <c r="AS67" i="8"/>
  <c r="AT67" i="8"/>
  <c r="FR77" i="8"/>
  <c r="FQ77" i="8"/>
  <c r="DU16" i="8"/>
  <c r="DV16" i="8"/>
  <c r="CP106" i="8"/>
  <c r="CO106" i="8"/>
  <c r="EK35" i="8"/>
  <c r="EL35" i="8"/>
  <c r="GG92" i="8"/>
  <c r="GH92" i="8"/>
  <c r="GH68" i="8"/>
  <c r="GG68" i="8"/>
  <c r="FA16" i="8"/>
  <c r="FB16" i="8"/>
  <c r="BY19" i="8"/>
  <c r="BZ19" i="8"/>
  <c r="AS62" i="8"/>
  <c r="AT62" i="8"/>
  <c r="FR111" i="8"/>
  <c r="FQ111" i="8"/>
  <c r="DF22" i="8"/>
  <c r="DE22" i="8"/>
  <c r="CO60" i="8"/>
  <c r="CP60" i="8"/>
  <c r="HM26" i="8"/>
  <c r="HN26" i="8"/>
  <c r="BI40" i="8"/>
  <c r="BJ40" i="8"/>
  <c r="GG99" i="8"/>
  <c r="GH99" i="8"/>
  <c r="FA64" i="8"/>
  <c r="FB64" i="8"/>
  <c r="BY99" i="8"/>
  <c r="BZ99" i="8"/>
  <c r="AS72" i="8"/>
  <c r="AT72" i="8"/>
  <c r="FR9" i="8"/>
  <c r="FQ9" i="8"/>
  <c r="DE71" i="8"/>
  <c r="DF71" i="8"/>
  <c r="CO22" i="8"/>
  <c r="CP22" i="8"/>
  <c r="EK28" i="8"/>
  <c r="EL28" i="8"/>
  <c r="BI22" i="8"/>
  <c r="BJ22" i="8"/>
  <c r="GH10" i="8"/>
  <c r="GG10" i="8"/>
  <c r="FA9" i="8"/>
  <c r="FB9" i="8"/>
  <c r="AS80" i="8"/>
  <c r="AT80" i="8"/>
  <c r="DU76" i="8"/>
  <c r="DV76" i="8"/>
  <c r="BI25" i="8"/>
  <c r="BJ25" i="8"/>
  <c r="GX54" i="8"/>
  <c r="GW54" i="8"/>
  <c r="FQ82" i="8"/>
  <c r="FR82" i="8"/>
  <c r="GG32" i="8"/>
  <c r="GH32" i="8"/>
  <c r="AS16" i="8"/>
  <c r="AT16" i="8"/>
  <c r="HM79" i="8"/>
  <c r="HN79" i="8"/>
  <c r="GH50" i="8"/>
  <c r="GG50" i="8"/>
  <c r="FR16" i="8"/>
  <c r="FQ16" i="8"/>
  <c r="JT21" i="8"/>
  <c r="JU21" i="8"/>
  <c r="IR32" i="8"/>
  <c r="IS32" i="8"/>
  <c r="KI16" i="8"/>
  <c r="KH16" i="8"/>
  <c r="JG15" i="8"/>
  <c r="JF15" i="8"/>
  <c r="IR17" i="8"/>
  <c r="IS17" i="8"/>
  <c r="JF8" i="8"/>
  <c r="JG8" i="8"/>
  <c r="IC11" i="8"/>
  <c r="ID11" i="8"/>
  <c r="JU19" i="8"/>
  <c r="JT19" i="8"/>
  <c r="AC26" i="8"/>
  <c r="AD26" i="8"/>
  <c r="AC100" i="8"/>
  <c r="AD100" i="8"/>
  <c r="AC62" i="8"/>
  <c r="AD62" i="8"/>
  <c r="AC53" i="8"/>
  <c r="AD53" i="8"/>
  <c r="AC65" i="8"/>
  <c r="AD65" i="8"/>
  <c r="GW91" i="8"/>
  <c r="GX91" i="8"/>
  <c r="BY17" i="8"/>
  <c r="BZ17" i="8"/>
  <c r="GW21" i="8"/>
  <c r="GX21" i="8"/>
  <c r="AS92" i="8"/>
  <c r="AT92" i="8"/>
  <c r="FQ87" i="8"/>
  <c r="FR87" i="8"/>
  <c r="DU78" i="8"/>
  <c r="DV78" i="8"/>
  <c r="CO102" i="8"/>
  <c r="CP102" i="8"/>
  <c r="EK17" i="8"/>
  <c r="EL17" i="8"/>
  <c r="GG60" i="8"/>
  <c r="GH60" i="8"/>
  <c r="BY25" i="8"/>
  <c r="BZ25" i="8"/>
  <c r="FR24" i="8"/>
  <c r="FQ24" i="8"/>
  <c r="CO23" i="8"/>
  <c r="CP23" i="8"/>
  <c r="EK55" i="8"/>
  <c r="EL55" i="8"/>
  <c r="GG11" i="8"/>
  <c r="GH11" i="8"/>
  <c r="FB38" i="8"/>
  <c r="FA38" i="8"/>
  <c r="BY34" i="8"/>
  <c r="BZ34" i="8"/>
  <c r="GW28" i="8"/>
  <c r="GX28" i="8"/>
  <c r="AS101" i="8"/>
  <c r="AT101" i="8"/>
  <c r="FR81" i="8"/>
  <c r="FQ81" i="8"/>
  <c r="DU68" i="8"/>
  <c r="DV68" i="8"/>
  <c r="HN23" i="8"/>
  <c r="HM23" i="8"/>
  <c r="EL68" i="8"/>
  <c r="EK68" i="8"/>
  <c r="GH62" i="8"/>
  <c r="GG62" i="8"/>
  <c r="BY26" i="8"/>
  <c r="BZ26" i="8"/>
  <c r="DU64" i="8"/>
  <c r="DV64" i="8"/>
  <c r="BJ70" i="8"/>
  <c r="BI70" i="8"/>
  <c r="FB48" i="8"/>
  <c r="FA48" i="8"/>
  <c r="BY84" i="8"/>
  <c r="BZ84" i="8"/>
  <c r="AS35" i="8"/>
  <c r="AT35" i="8"/>
  <c r="FQ18" i="8"/>
  <c r="FR18" i="8"/>
  <c r="DE80" i="8"/>
  <c r="DF80" i="8"/>
  <c r="DU31" i="8"/>
  <c r="DV31" i="8"/>
  <c r="CO79" i="8"/>
  <c r="CP79" i="8"/>
  <c r="EK14" i="8"/>
  <c r="EL14" i="8"/>
  <c r="GG85" i="8"/>
  <c r="GH85" i="8"/>
  <c r="FA55" i="8"/>
  <c r="FB55" i="8"/>
  <c r="BY85" i="8"/>
  <c r="BZ85" i="8"/>
  <c r="AS57" i="8"/>
  <c r="AT57" i="8"/>
  <c r="AS59" i="8"/>
  <c r="AT59" i="8"/>
  <c r="FR67" i="8"/>
  <c r="FQ67" i="8"/>
  <c r="DU80" i="8"/>
  <c r="DV80" i="8"/>
  <c r="CO35" i="8"/>
  <c r="CP35" i="8"/>
  <c r="EK37" i="8"/>
  <c r="EL37" i="8"/>
  <c r="GG94" i="8"/>
  <c r="GH94" i="8"/>
  <c r="FA59" i="8"/>
  <c r="FB59" i="8"/>
  <c r="BY90" i="8"/>
  <c r="BZ90" i="8"/>
  <c r="AS53" i="8"/>
  <c r="AT53" i="8"/>
  <c r="FR95" i="8"/>
  <c r="FQ95" i="8"/>
  <c r="FQ20" i="8"/>
  <c r="FR20" i="8"/>
  <c r="DU26" i="8"/>
  <c r="DV26" i="8"/>
  <c r="CO33" i="8"/>
  <c r="CP33" i="8"/>
  <c r="EL43" i="8"/>
  <c r="EK43" i="8"/>
  <c r="BI35" i="8"/>
  <c r="BJ35" i="8"/>
  <c r="BZ63" i="8"/>
  <c r="BY63" i="8"/>
  <c r="GW23" i="8"/>
  <c r="GX23" i="8"/>
  <c r="AS38" i="8"/>
  <c r="AT38" i="8"/>
  <c r="DF45" i="8"/>
  <c r="DE45" i="8"/>
  <c r="DU74" i="8"/>
  <c r="DV74" i="8"/>
  <c r="HM28" i="8"/>
  <c r="HN28" i="8"/>
  <c r="BI54" i="8"/>
  <c r="BJ54" i="8"/>
  <c r="GH72" i="8"/>
  <c r="GG72" i="8"/>
  <c r="FA51" i="8"/>
  <c r="FB51" i="8"/>
  <c r="AS82" i="8"/>
  <c r="AT82" i="8"/>
  <c r="CO68" i="8"/>
  <c r="CP68" i="8"/>
  <c r="BI55" i="8"/>
  <c r="BJ55" i="8"/>
  <c r="GX34" i="8"/>
  <c r="GW34" i="8"/>
  <c r="HN6" i="8"/>
  <c r="HM6" i="8"/>
  <c r="AS42" i="8"/>
  <c r="AT42" i="8"/>
  <c r="HM57" i="8"/>
  <c r="HN57" i="8"/>
  <c r="HN81" i="8"/>
  <c r="HM81" i="8"/>
  <c r="IR29" i="8"/>
  <c r="IS29" i="8"/>
  <c r="JT13" i="8"/>
  <c r="JU13" i="8"/>
  <c r="ID6" i="8"/>
  <c r="IC6" i="8"/>
  <c r="JF18" i="8"/>
  <c r="JG18" i="8"/>
  <c r="IR18" i="8"/>
  <c r="IS18" i="8"/>
  <c r="KI6" i="8"/>
  <c r="KH6" i="8"/>
  <c r="JT6" i="8"/>
  <c r="JU6" i="8"/>
  <c r="IR12" i="8"/>
  <c r="IS12" i="8"/>
  <c r="KI20" i="8"/>
  <c r="KH20" i="8"/>
  <c r="ID17" i="8"/>
  <c r="IC17" i="8"/>
  <c r="AC36" i="8"/>
  <c r="AD36" i="8"/>
  <c r="AC107" i="8"/>
  <c r="AD107" i="8"/>
  <c r="AC12" i="8"/>
  <c r="AD12" i="8"/>
  <c r="AC89" i="8"/>
  <c r="AD89" i="8"/>
  <c r="AC95" i="8"/>
  <c r="AD95" i="8"/>
  <c r="AC18" i="8"/>
  <c r="AD18" i="8"/>
  <c r="FA62" i="8"/>
  <c r="FB62" i="8"/>
  <c r="BY81" i="8"/>
  <c r="BZ81" i="8"/>
  <c r="GX83" i="8"/>
  <c r="GW83" i="8"/>
  <c r="AS84" i="8"/>
  <c r="AT84" i="8"/>
  <c r="FQ68" i="8"/>
  <c r="FR68" i="8"/>
  <c r="DU48" i="8"/>
  <c r="DV48" i="8"/>
  <c r="CP112" i="8"/>
  <c r="CO112" i="8"/>
  <c r="HN68" i="8"/>
  <c r="HM68" i="8"/>
  <c r="BJ84" i="8"/>
  <c r="BI84" i="8"/>
  <c r="GX90" i="8"/>
  <c r="GW90" i="8"/>
  <c r="GW17" i="8"/>
  <c r="GX17" i="8"/>
  <c r="FR88" i="8"/>
  <c r="FQ88" i="8"/>
  <c r="DE46" i="8"/>
  <c r="DF46" i="8"/>
  <c r="HN12" i="8"/>
  <c r="HM12" i="8"/>
  <c r="BI81" i="8"/>
  <c r="BJ81" i="8"/>
  <c r="FB33" i="8"/>
  <c r="FA33" i="8"/>
  <c r="BY93" i="8"/>
  <c r="BZ93" i="8"/>
  <c r="AS31" i="8"/>
  <c r="AT31" i="8"/>
  <c r="FQ79" i="8"/>
  <c r="FR79" i="8"/>
  <c r="DE51" i="8"/>
  <c r="DF51" i="8"/>
  <c r="CO30" i="8"/>
  <c r="CP30" i="8"/>
  <c r="CO67" i="8"/>
  <c r="CP67" i="8"/>
  <c r="HM77" i="8"/>
  <c r="HN77" i="8"/>
  <c r="BI88" i="8"/>
  <c r="BJ88" i="8"/>
  <c r="GH46" i="8"/>
  <c r="GG46" i="8"/>
  <c r="FQ26" i="8"/>
  <c r="FR26" i="8"/>
  <c r="HM59" i="8"/>
  <c r="HN59" i="8"/>
  <c r="GH82" i="8"/>
  <c r="GG82" i="8"/>
  <c r="FA47" i="8"/>
  <c r="FB47" i="8"/>
  <c r="GX66" i="8"/>
  <c r="GW66" i="8"/>
  <c r="FQ110" i="8"/>
  <c r="FR110" i="8"/>
  <c r="DE9" i="8"/>
  <c r="DF9" i="8"/>
  <c r="DV33" i="8"/>
  <c r="DU33" i="8"/>
  <c r="CO91" i="8"/>
  <c r="CP91" i="8"/>
  <c r="EK58" i="8"/>
  <c r="EL58" i="8"/>
  <c r="GH56" i="8"/>
  <c r="GG56" i="8"/>
  <c r="BY58" i="8"/>
  <c r="BZ58" i="8"/>
  <c r="GW11" i="8"/>
  <c r="GX11" i="8"/>
  <c r="AT44" i="8"/>
  <c r="AS44" i="8"/>
  <c r="FQ38" i="8"/>
  <c r="FR38" i="8"/>
  <c r="DE78" i="8"/>
  <c r="DF78" i="8"/>
  <c r="CO66" i="8"/>
  <c r="CP66" i="8"/>
  <c r="HN84" i="8"/>
  <c r="HM84" i="8"/>
  <c r="BJ100" i="8"/>
  <c r="BI100" i="8"/>
  <c r="GG25" i="8"/>
  <c r="GH25" i="8"/>
  <c r="BY54" i="8"/>
  <c r="BZ54" i="8"/>
  <c r="GX38" i="8"/>
  <c r="GW38" i="8"/>
  <c r="AS104" i="8"/>
  <c r="AT104" i="8"/>
  <c r="FQ100" i="8"/>
  <c r="FR100" i="8"/>
  <c r="DU17" i="8"/>
  <c r="DV17" i="8"/>
  <c r="HM22" i="8"/>
  <c r="HN22" i="8"/>
  <c r="EK45" i="8"/>
  <c r="EL45" i="8"/>
  <c r="BI51" i="8"/>
  <c r="BJ51" i="8"/>
  <c r="BY70" i="8"/>
  <c r="BZ70" i="8"/>
  <c r="GX16" i="8"/>
  <c r="GW16" i="8"/>
  <c r="FR6" i="8"/>
  <c r="FQ6" i="8"/>
  <c r="FQ49" i="8"/>
  <c r="FR49" i="8"/>
  <c r="DU15" i="8"/>
  <c r="DV15" i="8"/>
  <c r="CO86" i="8"/>
  <c r="CP86" i="8"/>
  <c r="EK22" i="8"/>
  <c r="EL22" i="8"/>
  <c r="GH42" i="8"/>
  <c r="GG42" i="8"/>
  <c r="FA6" i="8"/>
  <c r="FB6" i="8"/>
  <c r="BZ57" i="8"/>
  <c r="BY57" i="8"/>
  <c r="FQ107" i="8"/>
  <c r="FR107" i="8"/>
  <c r="HM66" i="8"/>
  <c r="HN66" i="8"/>
  <c r="GW9" i="8"/>
  <c r="GX9" i="8"/>
  <c r="EL38" i="8"/>
  <c r="EK38" i="8"/>
  <c r="DU13" i="8"/>
  <c r="DV13" i="8"/>
  <c r="GG59" i="8"/>
  <c r="GH59" i="8"/>
  <c r="BY79" i="8"/>
  <c r="BZ79" i="8"/>
  <c r="EK66" i="8"/>
  <c r="EL66" i="8"/>
  <c r="JT9" i="8"/>
  <c r="JU9" i="8"/>
  <c r="IS31" i="8"/>
  <c r="IR31" i="8"/>
  <c r="JG10" i="8"/>
  <c r="JF10" i="8"/>
  <c r="JF20" i="8"/>
  <c r="JG20" i="8"/>
  <c r="IR30" i="8"/>
  <c r="IS30" i="8"/>
  <c r="JG14" i="8"/>
  <c r="JF14" i="8"/>
  <c r="KH13" i="8"/>
  <c r="KI13" i="8"/>
  <c r="IR8" i="8"/>
  <c r="IS8" i="8"/>
  <c r="AC96" i="8"/>
  <c r="AD96" i="8"/>
  <c r="AC77" i="8"/>
  <c r="AD77" i="8"/>
  <c r="AC47" i="8"/>
  <c r="AD47" i="8"/>
  <c r="AC55" i="8"/>
  <c r="AD55" i="8"/>
  <c r="AC28" i="8"/>
  <c r="AD28" i="8"/>
  <c r="AC17" i="8"/>
  <c r="AD17" i="8"/>
  <c r="AC94" i="8"/>
  <c r="AD94" i="8"/>
  <c r="AC117" i="8"/>
  <c r="AD117" i="8"/>
  <c r="AC87" i="8"/>
  <c r="AD87" i="8"/>
  <c r="AC101" i="8"/>
  <c r="AD101" i="8"/>
  <c r="AC44" i="8"/>
  <c r="AD44" i="8"/>
  <c r="AC25" i="8"/>
  <c r="AD25" i="8"/>
  <c r="AC102" i="8"/>
  <c r="AD102" i="8"/>
  <c r="AC31" i="8"/>
  <c r="AD31" i="8"/>
  <c r="AC52" i="8"/>
  <c r="AD52" i="8"/>
  <c r="GW96" i="8"/>
  <c r="GX96" i="8"/>
  <c r="FA20" i="8"/>
  <c r="FB20" i="8"/>
  <c r="BY59" i="8"/>
  <c r="BZ59" i="8"/>
  <c r="BY116" i="8"/>
  <c r="BZ116" i="8"/>
  <c r="GX43" i="8"/>
  <c r="GW43" i="8"/>
  <c r="AS9" i="8"/>
  <c r="AT9" i="8"/>
  <c r="AS90" i="8"/>
  <c r="AT90" i="8"/>
  <c r="FQ23" i="8"/>
  <c r="FR23" i="8"/>
  <c r="FQ58" i="8"/>
  <c r="FR58" i="8"/>
  <c r="DE75" i="8"/>
  <c r="DF75" i="8"/>
  <c r="DU81" i="8"/>
  <c r="DV81" i="8"/>
  <c r="CO73" i="8"/>
  <c r="CP73" i="8"/>
  <c r="CO56" i="8"/>
  <c r="CP56" i="8"/>
  <c r="CO63" i="8"/>
  <c r="CP63" i="8"/>
  <c r="HN41" i="8"/>
  <c r="HM41" i="8"/>
  <c r="EK63" i="8"/>
  <c r="EL63" i="8"/>
  <c r="BI49" i="8"/>
  <c r="BJ49" i="8"/>
  <c r="GG57" i="8"/>
  <c r="GH57" i="8"/>
  <c r="FB40" i="8"/>
  <c r="FA40" i="8"/>
  <c r="BY46" i="8"/>
  <c r="BZ46" i="8"/>
  <c r="GX59" i="8"/>
  <c r="GW59" i="8"/>
  <c r="AS20" i="8"/>
  <c r="AT20" i="8"/>
  <c r="FR104" i="8"/>
  <c r="FQ104" i="8"/>
  <c r="DE53" i="8"/>
  <c r="DF53" i="8"/>
  <c r="CO116" i="8"/>
  <c r="CP116" i="8"/>
  <c r="HN21" i="8"/>
  <c r="HM21" i="8"/>
  <c r="BI6" i="8"/>
  <c r="BJ6" i="8"/>
  <c r="BI21" i="8"/>
  <c r="BJ21" i="8"/>
  <c r="FB17" i="8"/>
  <c r="FA17" i="8"/>
  <c r="BY96" i="8"/>
  <c r="BZ96" i="8"/>
  <c r="BY113" i="8"/>
  <c r="BZ113" i="8"/>
  <c r="GW52" i="8"/>
  <c r="GX52" i="8"/>
  <c r="AS78" i="8"/>
  <c r="AT78" i="8"/>
  <c r="AS102" i="8"/>
  <c r="AT102" i="8"/>
  <c r="FR61" i="8"/>
  <c r="FQ61" i="8"/>
  <c r="DE81" i="8"/>
  <c r="DF81" i="8"/>
  <c r="DE30" i="8"/>
  <c r="DF30" i="8"/>
  <c r="DU54" i="8"/>
  <c r="DV54" i="8"/>
  <c r="CO94" i="8"/>
  <c r="CP94" i="8"/>
  <c r="CO12" i="8"/>
  <c r="CP12" i="8"/>
  <c r="HN40" i="8"/>
  <c r="HM40" i="8"/>
  <c r="EK53" i="8"/>
  <c r="EL53" i="8"/>
  <c r="BI34" i="8"/>
  <c r="BJ34" i="8"/>
  <c r="BI103" i="8"/>
  <c r="BJ103" i="8"/>
  <c r="GG31" i="8"/>
  <c r="GH31" i="8"/>
  <c r="AS39" i="8"/>
  <c r="AT39" i="8"/>
  <c r="DE13" i="8"/>
  <c r="DF13" i="8"/>
  <c r="CO27" i="8"/>
  <c r="CP27" i="8"/>
  <c r="HM78" i="8"/>
  <c r="HN78" i="8"/>
  <c r="BI87" i="8"/>
  <c r="BJ87" i="8"/>
  <c r="FA44" i="8"/>
  <c r="FB44" i="8"/>
  <c r="BY53" i="8"/>
  <c r="BZ53" i="8"/>
  <c r="GX22" i="8"/>
  <c r="GW22" i="8"/>
  <c r="GW53" i="8"/>
  <c r="GX53" i="8"/>
  <c r="AS10" i="8"/>
  <c r="AT10" i="8"/>
  <c r="FQ10" i="8"/>
  <c r="FR10" i="8"/>
  <c r="FR43" i="8"/>
  <c r="FQ43" i="8"/>
  <c r="DE56" i="8"/>
  <c r="DF56" i="8"/>
  <c r="DU45" i="8"/>
  <c r="DV45" i="8"/>
  <c r="DU39" i="8"/>
  <c r="DV39" i="8"/>
  <c r="CO71" i="8"/>
  <c r="CP71" i="8"/>
  <c r="HM46" i="8"/>
  <c r="HN46" i="8"/>
  <c r="HN53" i="8"/>
  <c r="HM53" i="8"/>
  <c r="BI74" i="8"/>
  <c r="BJ74" i="8"/>
  <c r="BI43" i="8"/>
  <c r="BJ43" i="8"/>
  <c r="GG49" i="8"/>
  <c r="GH49" i="8"/>
  <c r="FA8" i="8"/>
  <c r="FB8" i="8"/>
  <c r="BY92" i="8"/>
  <c r="BZ92" i="8"/>
  <c r="BY35" i="8"/>
  <c r="BZ35" i="8"/>
  <c r="GX75" i="8"/>
  <c r="GW75" i="8"/>
  <c r="AS41" i="8"/>
  <c r="AT41" i="8"/>
  <c r="AS43" i="8"/>
  <c r="AT43" i="8"/>
  <c r="FQ90" i="8"/>
  <c r="FR90" i="8"/>
  <c r="DE40" i="8"/>
  <c r="DF40" i="8"/>
  <c r="DF34" i="8"/>
  <c r="DE34" i="8"/>
  <c r="DV44" i="8"/>
  <c r="DU44" i="8"/>
  <c r="CO80" i="8"/>
  <c r="CP80" i="8"/>
  <c r="HM18" i="8"/>
  <c r="HN18" i="8"/>
  <c r="HM73" i="8"/>
  <c r="HN73" i="8"/>
  <c r="EK57" i="8"/>
  <c r="EL57" i="8"/>
  <c r="BI53" i="8"/>
  <c r="BJ53" i="8"/>
  <c r="GH54" i="8"/>
  <c r="GG54" i="8"/>
  <c r="FB13" i="8"/>
  <c r="FA13" i="8"/>
  <c r="BY23" i="8"/>
  <c r="BZ23" i="8"/>
  <c r="BY114" i="8"/>
  <c r="BZ114" i="8"/>
  <c r="GW84" i="8"/>
  <c r="GX84" i="8"/>
  <c r="AS28" i="8"/>
  <c r="AT28" i="8"/>
  <c r="AS29" i="8"/>
  <c r="AT29" i="8"/>
  <c r="FQ36" i="8"/>
  <c r="FR36" i="8"/>
  <c r="DF36" i="8"/>
  <c r="DE36" i="8"/>
  <c r="DU10" i="8"/>
  <c r="DV10" i="8"/>
  <c r="DV65" i="8"/>
  <c r="DU65" i="8"/>
  <c r="CO25" i="8"/>
  <c r="CP25" i="8"/>
  <c r="HM9" i="8"/>
  <c r="HN9" i="8"/>
  <c r="EL19" i="8"/>
  <c r="EK19" i="8"/>
  <c r="BI50" i="8"/>
  <c r="BJ50" i="8"/>
  <c r="BI39" i="8"/>
  <c r="BJ39" i="8"/>
  <c r="GH70" i="8"/>
  <c r="GG70" i="8"/>
  <c r="GH66" i="8"/>
  <c r="GG66" i="8"/>
  <c r="FA58" i="8"/>
  <c r="FB58" i="8"/>
  <c r="BY106" i="8"/>
  <c r="BZ106" i="8"/>
  <c r="GW49" i="8"/>
  <c r="GX49" i="8"/>
  <c r="GW87" i="8"/>
  <c r="GX87" i="8"/>
  <c r="AS87" i="8"/>
  <c r="AT87" i="8"/>
  <c r="FQ97" i="8"/>
  <c r="FR97" i="8"/>
  <c r="FQ44" i="8"/>
  <c r="FR44" i="8"/>
  <c r="DE79" i="8"/>
  <c r="DF79" i="8"/>
  <c r="DU62" i="8"/>
  <c r="DV62" i="8"/>
  <c r="CO59" i="8"/>
  <c r="CP59" i="8"/>
  <c r="CO31" i="8"/>
  <c r="CP31" i="8"/>
  <c r="HM62" i="8"/>
  <c r="HN62" i="8"/>
  <c r="EK7" i="8"/>
  <c r="EL7" i="8"/>
  <c r="BI44" i="8"/>
  <c r="BJ44" i="8"/>
  <c r="GG79" i="8"/>
  <c r="GH79" i="8"/>
  <c r="GG91" i="8"/>
  <c r="GH91" i="8"/>
  <c r="FA21" i="8"/>
  <c r="FB21" i="8"/>
  <c r="BY72" i="8"/>
  <c r="BZ72" i="8"/>
  <c r="GW36" i="8"/>
  <c r="GX36" i="8"/>
  <c r="AS83" i="8"/>
  <c r="AT83" i="8"/>
  <c r="DE41" i="8"/>
  <c r="DF41" i="8"/>
  <c r="CO39" i="8"/>
  <c r="CP39" i="8"/>
  <c r="EK27" i="8"/>
  <c r="EL27" i="8"/>
  <c r="GG53" i="8"/>
  <c r="GH53" i="8"/>
  <c r="AS96" i="8"/>
  <c r="AT96" i="8"/>
  <c r="DE25" i="8"/>
  <c r="DF25" i="8"/>
  <c r="BI48" i="8"/>
  <c r="BJ48" i="8"/>
  <c r="FQ73" i="8"/>
  <c r="FR73" i="8"/>
  <c r="CO17" i="8"/>
  <c r="CP17" i="8"/>
  <c r="BI90" i="8"/>
  <c r="BJ90" i="8"/>
  <c r="GW7" i="8"/>
  <c r="GX7" i="8"/>
  <c r="DU52" i="8"/>
  <c r="DV52" i="8"/>
  <c r="BI18" i="8"/>
  <c r="BJ18" i="8"/>
  <c r="AF107" i="8"/>
  <c r="AF77" i="8"/>
  <c r="AF102" i="8"/>
  <c r="AF112" i="8"/>
  <c r="AF73" i="8"/>
  <c r="AF55" i="8"/>
  <c r="AF69" i="8"/>
  <c r="FD30" i="8"/>
  <c r="CB60" i="8"/>
  <c r="GZ74" i="8"/>
  <c r="AV49" i="8"/>
  <c r="DX41" i="8"/>
  <c r="CR106" i="8"/>
  <c r="EN40" i="8"/>
  <c r="BL105" i="8"/>
  <c r="BL107" i="8"/>
  <c r="FD38" i="8"/>
  <c r="GZ79" i="8"/>
  <c r="FT86" i="8"/>
  <c r="DH44" i="8"/>
  <c r="CR47" i="8"/>
  <c r="FD29" i="8"/>
  <c r="GZ70" i="8"/>
  <c r="FT58" i="8"/>
  <c r="DH53" i="8"/>
  <c r="DX53" i="8"/>
  <c r="CR41" i="8"/>
  <c r="HP40" i="8"/>
  <c r="BL32" i="8"/>
  <c r="GJ29" i="8"/>
  <c r="HP74" i="8"/>
  <c r="BL99" i="8"/>
  <c r="FD40" i="8"/>
  <c r="CB102" i="8"/>
  <c r="AV54" i="8"/>
  <c r="DX31" i="8"/>
  <c r="CR89" i="8"/>
  <c r="GJ53" i="8"/>
  <c r="FD53" i="8"/>
  <c r="CB83" i="8"/>
  <c r="AV55" i="8"/>
  <c r="FT83" i="8"/>
  <c r="CR102" i="8"/>
  <c r="BL59" i="8"/>
  <c r="FD28" i="8"/>
  <c r="CB58" i="8"/>
  <c r="AV64" i="8"/>
  <c r="FT97" i="8"/>
  <c r="DX59" i="8"/>
  <c r="CR87" i="8"/>
  <c r="EN19" i="8"/>
  <c r="BL39" i="8"/>
  <c r="GJ64" i="8"/>
  <c r="FD56" i="8"/>
  <c r="CB40" i="8"/>
  <c r="AV72" i="8"/>
  <c r="FT37" i="8"/>
  <c r="DX70" i="8"/>
  <c r="CR84" i="8"/>
  <c r="EN20" i="8"/>
  <c r="BL75" i="8"/>
  <c r="FD27" i="8"/>
  <c r="CB93" i="8"/>
  <c r="FT61" i="8"/>
  <c r="HP62" i="8"/>
  <c r="GZ32" i="8"/>
  <c r="DX56" i="8"/>
  <c r="CR44" i="8"/>
  <c r="AF113" i="8"/>
  <c r="AF96" i="8"/>
  <c r="AF97" i="8"/>
  <c r="AF79" i="8"/>
  <c r="AF104" i="8"/>
  <c r="AF31" i="8"/>
  <c r="FD20" i="8"/>
  <c r="GZ53" i="8"/>
  <c r="FT49" i="8"/>
  <c r="DH70" i="8"/>
  <c r="DX48" i="8"/>
  <c r="CR108" i="8"/>
  <c r="HP81" i="8"/>
  <c r="BL92" i="8"/>
  <c r="BL81" i="8"/>
  <c r="CB44" i="8"/>
  <c r="GZ57" i="8"/>
  <c r="FT64" i="8"/>
  <c r="EN28" i="8"/>
  <c r="GZ48" i="8"/>
  <c r="GZ65" i="8"/>
  <c r="DH40" i="8"/>
  <c r="DX55" i="8"/>
  <c r="CR105" i="8"/>
  <c r="EN62" i="8"/>
  <c r="BL103" i="8"/>
  <c r="AV38" i="8"/>
  <c r="BL85" i="8"/>
  <c r="HP80" i="8"/>
  <c r="GJ54" i="8"/>
  <c r="FD48" i="8"/>
  <c r="AV42" i="8"/>
  <c r="FT36" i="8"/>
  <c r="FT67" i="8"/>
  <c r="DX78" i="8"/>
  <c r="CR104" i="8"/>
  <c r="HP50" i="8"/>
  <c r="BL44" i="8"/>
  <c r="GJ50" i="8"/>
  <c r="CB76" i="8"/>
  <c r="GZ37" i="8"/>
  <c r="FT90" i="8"/>
  <c r="DX49" i="8"/>
  <c r="CR83" i="8"/>
  <c r="GJ33" i="8"/>
  <c r="FD34" i="8"/>
  <c r="GZ85" i="8"/>
  <c r="FT95" i="8"/>
  <c r="DH77" i="8"/>
  <c r="EN57" i="8"/>
  <c r="GJ40" i="8"/>
  <c r="CB55" i="8"/>
  <c r="FT105" i="8"/>
  <c r="HP64" i="8"/>
  <c r="DH52" i="8"/>
  <c r="GJ79" i="8"/>
  <c r="FT55" i="8"/>
  <c r="AF43" i="8"/>
  <c r="AF51" i="8"/>
  <c r="AF106" i="8"/>
  <c r="AF57" i="8"/>
  <c r="AF27" i="8"/>
  <c r="FD23" i="8"/>
  <c r="AV103" i="8"/>
  <c r="FT96" i="8"/>
  <c r="DX22" i="8"/>
  <c r="CR96" i="8"/>
  <c r="HP34" i="8"/>
  <c r="BL65" i="8"/>
  <c r="FD47" i="8"/>
  <c r="GZ35" i="8"/>
  <c r="FT102" i="8"/>
  <c r="CR35" i="8"/>
  <c r="EN53" i="8"/>
  <c r="BL77" i="8"/>
  <c r="FD36" i="8"/>
  <c r="CB66" i="8"/>
  <c r="AV28" i="8"/>
  <c r="AV99" i="8"/>
  <c r="FT110" i="8"/>
  <c r="DH35" i="8"/>
  <c r="DX32" i="8"/>
  <c r="CR109" i="8"/>
  <c r="EN21" i="8"/>
  <c r="BL96" i="8"/>
  <c r="GJ69" i="8"/>
  <c r="DH58" i="8"/>
  <c r="HP35" i="8"/>
  <c r="FD61" i="8"/>
  <c r="GZ84" i="8"/>
  <c r="FT41" i="8"/>
  <c r="DX43" i="8"/>
  <c r="CR69" i="8"/>
  <c r="HP51" i="8"/>
  <c r="BL31" i="8"/>
  <c r="FD55" i="8"/>
  <c r="AV52" i="8"/>
  <c r="FT100" i="8"/>
  <c r="DH76" i="8"/>
  <c r="CR117" i="8"/>
  <c r="CR115" i="8"/>
  <c r="HP52" i="8"/>
  <c r="BL76" i="8"/>
  <c r="GJ82" i="8"/>
  <c r="AV59" i="8"/>
  <c r="FT89" i="8"/>
  <c r="DX34" i="8"/>
  <c r="CR111" i="8"/>
  <c r="BL63" i="8"/>
  <c r="GJ27" i="8"/>
  <c r="FD66" i="8"/>
  <c r="FD68" i="8"/>
  <c r="FT54" i="8"/>
  <c r="DH27" i="8"/>
  <c r="CR57" i="8"/>
  <c r="FD17" i="8"/>
  <c r="CB84" i="8"/>
  <c r="FT107" i="8"/>
  <c r="EN23" i="8"/>
  <c r="AV79" i="8"/>
  <c r="EN59" i="8"/>
  <c r="GJ57" i="8"/>
  <c r="DH36" i="8"/>
  <c r="EN64" i="8"/>
  <c r="AF54" i="8"/>
  <c r="AF71" i="8"/>
  <c r="AF103" i="8"/>
  <c r="AF58" i="8"/>
  <c r="CB79" i="8"/>
  <c r="AV90" i="8"/>
  <c r="FT85" i="8"/>
  <c r="DX76" i="8"/>
  <c r="DX23" i="8"/>
  <c r="CR100" i="8"/>
  <c r="EN15" i="8"/>
  <c r="BL43" i="8"/>
  <c r="CB101" i="8"/>
  <c r="GZ77" i="8"/>
  <c r="DH88" i="8"/>
  <c r="DH86" i="8"/>
  <c r="CB91" i="8"/>
  <c r="AV29" i="8"/>
  <c r="FT77" i="8"/>
  <c r="DH82" i="8"/>
  <c r="DX66" i="8"/>
  <c r="CR38" i="8"/>
  <c r="HP59" i="8"/>
  <c r="BL22" i="8"/>
  <c r="GJ39" i="8"/>
  <c r="CB29" i="8"/>
  <c r="FT63" i="8"/>
  <c r="GJ72" i="8"/>
  <c r="CB110" i="8"/>
  <c r="GZ42" i="8"/>
  <c r="FT72" i="8"/>
  <c r="DH81" i="8"/>
  <c r="DX39" i="8"/>
  <c r="BL41" i="8"/>
  <c r="CB33" i="8"/>
  <c r="AV39" i="8"/>
  <c r="FT88" i="8"/>
  <c r="DH19" i="8"/>
  <c r="CR64" i="8"/>
  <c r="HP86" i="8"/>
  <c r="HP84" i="8"/>
  <c r="BL34" i="8"/>
  <c r="GJ66" i="8"/>
  <c r="AV60" i="8"/>
  <c r="FT109" i="8"/>
  <c r="DH20" i="8"/>
  <c r="CR45" i="8"/>
  <c r="EN52" i="8"/>
  <c r="FD64" i="8"/>
  <c r="GZ67" i="8"/>
  <c r="DH64" i="8"/>
  <c r="EN65" i="8"/>
  <c r="GJ77" i="8"/>
  <c r="CB70" i="8"/>
  <c r="AV81" i="8"/>
  <c r="CR37" i="8"/>
  <c r="GJ51" i="8"/>
  <c r="AV94" i="8"/>
  <c r="BL46" i="8"/>
  <c r="EN18" i="8"/>
  <c r="AF83" i="8"/>
  <c r="AF95" i="8"/>
  <c r="AF37" i="8"/>
  <c r="AF111" i="8"/>
  <c r="AF89" i="8"/>
  <c r="AF59" i="8"/>
  <c r="AF44" i="8"/>
  <c r="AF80" i="8"/>
  <c r="CB85" i="8"/>
  <c r="GZ81" i="8"/>
  <c r="AV82" i="8"/>
  <c r="FT66" i="8"/>
  <c r="DX46" i="8"/>
  <c r="CR110" i="8"/>
  <c r="HP66" i="8"/>
  <c r="BL82" i="8"/>
  <c r="GJ100" i="8"/>
  <c r="GJ102" i="8"/>
  <c r="CB72" i="8"/>
  <c r="AV108" i="8"/>
  <c r="AV106" i="8"/>
  <c r="DH51" i="8"/>
  <c r="HP42" i="8"/>
  <c r="BL7" i="8"/>
  <c r="FT57" i="8"/>
  <c r="DH49" i="8"/>
  <c r="CR26" i="8"/>
  <c r="HP21" i="8"/>
  <c r="HP43" i="8"/>
  <c r="BL24" i="8"/>
  <c r="GJ41" i="8"/>
  <c r="CB75" i="8"/>
  <c r="DH85" i="8"/>
  <c r="CB50" i="8"/>
  <c r="GZ40" i="8"/>
  <c r="AV34" i="8"/>
  <c r="CR93" i="8"/>
  <c r="EN39" i="8"/>
  <c r="BL97" i="8"/>
  <c r="CB63" i="8"/>
  <c r="GZ71" i="8"/>
  <c r="AV77" i="8"/>
  <c r="DH38" i="8"/>
  <c r="DX42" i="8"/>
  <c r="EN35" i="8"/>
  <c r="GJ63" i="8"/>
  <c r="CB64" i="8"/>
  <c r="GZ58" i="8"/>
  <c r="AV86" i="8"/>
  <c r="FT93" i="8"/>
  <c r="DH55" i="8"/>
  <c r="DX24" i="8"/>
  <c r="CR31" i="8"/>
  <c r="EN41" i="8"/>
  <c r="BL33" i="8"/>
  <c r="GJ99" i="8"/>
  <c r="GJ101" i="8"/>
  <c r="FD62" i="8"/>
  <c r="GZ45" i="8"/>
  <c r="AV92" i="8"/>
  <c r="DH41" i="8"/>
  <c r="EN67" i="8"/>
  <c r="EN69" i="8"/>
  <c r="GJ37" i="8"/>
  <c r="FD32" i="8"/>
  <c r="GZ72" i="8"/>
  <c r="FT104" i="8"/>
  <c r="CR97" i="8"/>
  <c r="GJ86" i="8"/>
  <c r="AV93" i="8"/>
  <c r="BL69" i="8"/>
  <c r="FT71" i="8"/>
  <c r="BL88" i="8"/>
  <c r="BL16" i="8"/>
  <c r="AF75" i="8"/>
  <c r="AF45" i="8"/>
  <c r="AF26" i="8"/>
  <c r="AF92" i="8"/>
  <c r="AF115" i="8"/>
  <c r="AF117" i="8"/>
  <c r="AF100" i="8"/>
  <c r="AF50" i="8"/>
  <c r="FD18" i="8"/>
  <c r="CB57" i="8"/>
  <c r="GZ63" i="8"/>
  <c r="AV67" i="8"/>
  <c r="DX77" i="8"/>
  <c r="CR112" i="8"/>
  <c r="HP27" i="8"/>
  <c r="BL45" i="8"/>
  <c r="GJ76" i="8"/>
  <c r="FD69" i="8"/>
  <c r="FD67" i="8"/>
  <c r="AV97" i="8"/>
  <c r="CR116" i="8"/>
  <c r="CR118" i="8"/>
  <c r="CB94" i="8"/>
  <c r="GZ50" i="8"/>
  <c r="AV100" i="8"/>
  <c r="DX25" i="8"/>
  <c r="CR65" i="8"/>
  <c r="HP75" i="8"/>
  <c r="BL54" i="8"/>
  <c r="GJ43" i="8"/>
  <c r="FT46" i="8"/>
  <c r="FT82" i="8"/>
  <c r="BL30" i="8"/>
  <c r="CB97" i="8"/>
  <c r="AV70" i="8"/>
  <c r="DH69" i="8"/>
  <c r="DX26" i="8"/>
  <c r="BL13" i="8"/>
  <c r="GJ42" i="8"/>
  <c r="CB43" i="8"/>
  <c r="FT33" i="8"/>
  <c r="HP45" i="8"/>
  <c r="GJ88" i="8"/>
  <c r="DH22" i="8"/>
  <c r="BL57" i="8"/>
  <c r="DX20" i="8"/>
  <c r="AF101" i="8"/>
  <c r="AF67" i="8"/>
  <c r="AF52" i="8"/>
  <c r="AF66" i="8"/>
  <c r="AF84" i="8"/>
  <c r="AF33" i="8"/>
  <c r="AF39" i="8"/>
  <c r="AF109" i="8"/>
  <c r="FD63" i="8"/>
  <c r="CB114" i="8"/>
  <c r="GZ41" i="8"/>
  <c r="AV88" i="8"/>
  <c r="FT56" i="8"/>
  <c r="DH73" i="8"/>
  <c r="DX79" i="8"/>
  <c r="CR71" i="8"/>
  <c r="CR54" i="8"/>
  <c r="CR61" i="8"/>
  <c r="HP39" i="8"/>
  <c r="EN61" i="8"/>
  <c r="BL47" i="8"/>
  <c r="GJ95" i="8"/>
  <c r="GZ30" i="8"/>
  <c r="AV74" i="8"/>
  <c r="DH75" i="8"/>
  <c r="DX28" i="8"/>
  <c r="HP23" i="8"/>
  <c r="BL36" i="8"/>
  <c r="BL17" i="8"/>
  <c r="FD33" i="8"/>
  <c r="CB69" i="8"/>
  <c r="CB89" i="8"/>
  <c r="AV58" i="8"/>
  <c r="AV63" i="8"/>
  <c r="FT28" i="8"/>
  <c r="DH79" i="8"/>
  <c r="DH28" i="8"/>
  <c r="DX83" i="8"/>
  <c r="DX81" i="8"/>
  <c r="CR90" i="8"/>
  <c r="CR75" i="8"/>
  <c r="EN49" i="8"/>
  <c r="EN24" i="8"/>
  <c r="BL86" i="8"/>
  <c r="GJ65" i="8"/>
  <c r="GJ44" i="8"/>
  <c r="DX62" i="8"/>
  <c r="CR80" i="8"/>
  <c r="BL68" i="8"/>
  <c r="GJ78" i="8"/>
  <c r="FD46" i="8"/>
  <c r="CB49" i="8"/>
  <c r="CB82" i="8"/>
  <c r="GZ86" i="8"/>
  <c r="AV33" i="8"/>
  <c r="AV107" i="8"/>
  <c r="AV109" i="8"/>
  <c r="FT52" i="8"/>
  <c r="FT92" i="8"/>
  <c r="DH65" i="8"/>
  <c r="DX57" i="8"/>
  <c r="CR30" i="8"/>
  <c r="CR72" i="8"/>
  <c r="HP46" i="8"/>
  <c r="EN30" i="8"/>
  <c r="BL62" i="8"/>
  <c r="GJ73" i="8"/>
  <c r="FD51" i="8"/>
  <c r="CB36" i="8"/>
  <c r="GZ75" i="8"/>
  <c r="AV43" i="8"/>
  <c r="FT73" i="8"/>
  <c r="DH80" i="8"/>
  <c r="DX54" i="8"/>
  <c r="CR39" i="8"/>
  <c r="CR74" i="8"/>
  <c r="HP33" i="8"/>
  <c r="HP85" i="8"/>
  <c r="HP87" i="8"/>
  <c r="EN16" i="8"/>
  <c r="BL15" i="8"/>
  <c r="GJ24" i="8"/>
  <c r="FD59" i="8"/>
  <c r="CB62" i="8"/>
  <c r="CB34" i="8"/>
  <c r="AV44" i="8"/>
  <c r="AV104" i="8"/>
  <c r="FT76" i="8"/>
  <c r="DH47" i="8"/>
  <c r="DH33" i="8"/>
  <c r="DX61" i="8"/>
  <c r="CR73" i="8"/>
  <c r="HP31" i="8"/>
  <c r="BL25" i="8"/>
  <c r="GJ96" i="8"/>
  <c r="FD24" i="8"/>
  <c r="CB61" i="8"/>
  <c r="CB80" i="8"/>
  <c r="AV53" i="8"/>
  <c r="AV36" i="8"/>
  <c r="FT53" i="8"/>
  <c r="DH43" i="8"/>
  <c r="DH60" i="8"/>
  <c r="DX72" i="8"/>
  <c r="HP73" i="8"/>
  <c r="EN26" i="8"/>
  <c r="EN50" i="8"/>
  <c r="BL35" i="8"/>
  <c r="CB95" i="8"/>
  <c r="GZ62" i="8"/>
  <c r="FT35" i="8"/>
  <c r="DX35" i="8"/>
  <c r="HP30" i="8"/>
  <c r="BL78" i="8"/>
  <c r="CB39" i="8"/>
  <c r="FT94" i="8"/>
  <c r="CR101" i="8"/>
  <c r="BL11" i="8"/>
  <c r="CB67" i="8"/>
  <c r="DH50" i="8"/>
  <c r="BL91" i="8"/>
  <c r="AV101" i="8"/>
  <c r="CR91" i="8"/>
  <c r="BL95" i="8"/>
  <c r="AF30" i="8"/>
  <c r="AF48" i="8"/>
  <c r="AF49" i="8"/>
  <c r="AF36" i="8"/>
  <c r="AF25" i="8"/>
  <c r="AF61" i="8"/>
  <c r="GZ61" i="8"/>
  <c r="FT101" i="8"/>
  <c r="CR81" i="8"/>
  <c r="HP49" i="8"/>
  <c r="BL60" i="8"/>
  <c r="GJ56" i="8"/>
  <c r="CB42" i="8"/>
  <c r="EN63" i="8"/>
  <c r="BL26" i="8"/>
  <c r="CB109" i="8"/>
  <c r="GZ78" i="8"/>
  <c r="DX27" i="8"/>
  <c r="EN54" i="8"/>
  <c r="BL101" i="8"/>
  <c r="AV37" i="8"/>
  <c r="DX64" i="8"/>
  <c r="CB81" i="8"/>
  <c r="GZ60" i="8"/>
  <c r="AV30" i="8"/>
  <c r="FT108" i="8"/>
  <c r="CR59" i="8"/>
  <c r="HP78" i="8"/>
  <c r="EN56" i="8"/>
  <c r="GJ83" i="8"/>
  <c r="CB47" i="8"/>
  <c r="GZ31" i="8"/>
  <c r="AV57" i="8"/>
  <c r="FT65" i="8"/>
  <c r="CR49" i="8"/>
  <c r="BL12" i="8"/>
  <c r="GJ34" i="8"/>
  <c r="CB99" i="8"/>
  <c r="GZ83" i="8"/>
  <c r="FT26" i="8"/>
  <c r="DH21" i="8"/>
  <c r="DX69" i="8"/>
  <c r="HP37" i="8"/>
  <c r="BL80" i="8"/>
  <c r="GJ28" i="8"/>
  <c r="CB35" i="8"/>
  <c r="GZ24" i="8"/>
  <c r="FT31" i="8"/>
  <c r="DX80" i="8"/>
  <c r="HP28" i="8"/>
  <c r="BL52" i="8"/>
  <c r="GJ70" i="8"/>
  <c r="FD49" i="8"/>
  <c r="AV80" i="8"/>
  <c r="CR66" i="8"/>
  <c r="BL53" i="8"/>
  <c r="DH61" i="8"/>
  <c r="GJ32" i="8"/>
  <c r="HP77" i="8"/>
  <c r="GJ48" i="8"/>
  <c r="AF114" i="8"/>
  <c r="AF116" i="8"/>
  <c r="AF46" i="8"/>
  <c r="AF65" i="8"/>
  <c r="CB27" i="8"/>
  <c r="GZ43" i="8"/>
  <c r="AV98" i="8"/>
  <c r="FT78" i="8"/>
  <c r="DH74" i="8"/>
  <c r="CR32" i="8"/>
  <c r="EN45" i="8"/>
  <c r="BL90" i="8"/>
  <c r="GJ38" i="8"/>
  <c r="FD35" i="8"/>
  <c r="CB92" i="8"/>
  <c r="FT112" i="8"/>
  <c r="FT114" i="8"/>
  <c r="HP70" i="8"/>
  <c r="BL64" i="8"/>
  <c r="GJ93" i="8"/>
  <c r="DH45" i="8"/>
  <c r="HP76" i="8"/>
  <c r="FD42" i="8"/>
  <c r="CB51" i="8"/>
  <c r="GZ51" i="8"/>
  <c r="FT48" i="8"/>
  <c r="DH71" i="8"/>
  <c r="BL40" i="8"/>
  <c r="BL29" i="8"/>
  <c r="CB56" i="8"/>
  <c r="AV25" i="8"/>
  <c r="DH46" i="8"/>
  <c r="CR113" i="8"/>
  <c r="BL21" i="8"/>
  <c r="FD21" i="8"/>
  <c r="GZ38" i="8"/>
  <c r="AV66" i="8"/>
  <c r="FT99" i="8"/>
  <c r="DH72" i="8"/>
  <c r="DX71" i="8"/>
  <c r="HP69" i="8"/>
  <c r="EN22" i="8"/>
  <c r="BL61" i="8"/>
  <c r="GJ25" i="8"/>
  <c r="CB104" i="8"/>
  <c r="GZ47" i="8"/>
  <c r="AV85" i="8"/>
  <c r="FT42" i="8"/>
  <c r="DX60" i="8"/>
  <c r="DX82" i="8"/>
  <c r="DX84" i="8"/>
  <c r="HP58" i="8"/>
  <c r="BL84" i="8"/>
  <c r="GJ71" i="8"/>
  <c r="CR68" i="8"/>
  <c r="BL55" i="8"/>
  <c r="EN36" i="8"/>
  <c r="AV40" i="8"/>
  <c r="HP55" i="8"/>
  <c r="HP79" i="8"/>
  <c r="AF98" i="8"/>
  <c r="AF60" i="8"/>
  <c r="AF63" i="8"/>
  <c r="CB105" i="8"/>
  <c r="GZ56" i="8"/>
  <c r="FT51" i="8"/>
  <c r="DH57" i="8"/>
  <c r="DX21" i="8"/>
  <c r="CR98" i="8"/>
  <c r="EN44" i="8"/>
  <c r="BL18" i="8"/>
  <c r="GJ84" i="8"/>
  <c r="CB103" i="8"/>
  <c r="AV45" i="8"/>
  <c r="DH84" i="8"/>
  <c r="HP25" i="8"/>
  <c r="CB32" i="8"/>
  <c r="GZ26" i="8"/>
  <c r="CR55" i="8"/>
  <c r="HP72" i="8"/>
  <c r="BL9" i="8"/>
  <c r="FD52" i="8"/>
  <c r="AV96" i="8"/>
  <c r="CR85" i="8"/>
  <c r="BL87" i="8"/>
  <c r="CB46" i="8"/>
  <c r="GZ55" i="8"/>
  <c r="AV31" i="8"/>
  <c r="DH54" i="8"/>
  <c r="DX37" i="8"/>
  <c r="HP44" i="8"/>
  <c r="BL72" i="8"/>
  <c r="AV50" i="8"/>
  <c r="FT115" i="8"/>
  <c r="FT113" i="8"/>
  <c r="DX68" i="8"/>
  <c r="CR33" i="8"/>
  <c r="GJ26" i="8"/>
  <c r="FD22" i="8"/>
  <c r="CB65" i="8"/>
  <c r="GZ69" i="8"/>
  <c r="FT45" i="8"/>
  <c r="CR48" i="8"/>
  <c r="HP22" i="8"/>
  <c r="BL8" i="8"/>
  <c r="GJ35" i="8"/>
  <c r="CB86" i="8"/>
  <c r="GZ25" i="8"/>
  <c r="AV73" i="8"/>
  <c r="FT50" i="8"/>
  <c r="DX30" i="8"/>
  <c r="CR29" i="8"/>
  <c r="HP60" i="8"/>
  <c r="BL10" i="8"/>
  <c r="AV89" i="8"/>
  <c r="CR62" i="8"/>
  <c r="GJ49" i="8"/>
  <c r="AV75" i="8"/>
  <c r="EN38" i="8"/>
  <c r="CB77" i="8"/>
  <c r="AF62" i="8"/>
  <c r="AF34" i="8"/>
  <c r="AF81" i="8"/>
  <c r="AF105" i="8"/>
  <c r="AF87" i="8"/>
  <c r="AF68" i="8"/>
  <c r="AF93" i="8"/>
  <c r="FD60" i="8"/>
  <c r="CB98" i="8"/>
  <c r="FT68" i="8"/>
  <c r="DH48" i="8"/>
  <c r="CR46" i="8"/>
  <c r="HP36" i="8"/>
  <c r="BL50" i="8"/>
  <c r="GJ98" i="8"/>
  <c r="FD43" i="8"/>
  <c r="FT30" i="8"/>
  <c r="CR99" i="8"/>
  <c r="EN48" i="8"/>
  <c r="BL79" i="8"/>
  <c r="FD31" i="8"/>
  <c r="AV91" i="8"/>
  <c r="FT79" i="8"/>
  <c r="HP68" i="8"/>
  <c r="EN47" i="8"/>
  <c r="BL27" i="8"/>
  <c r="DH89" i="8"/>
  <c r="DH87" i="8"/>
  <c r="CR50" i="8"/>
  <c r="CB31" i="8"/>
  <c r="GZ66" i="8"/>
  <c r="AV56" i="8"/>
  <c r="FT43" i="8"/>
  <c r="DX33" i="8"/>
  <c r="CR63" i="8"/>
  <c r="HP29" i="8"/>
  <c r="BL104" i="8"/>
  <c r="GJ47" i="8"/>
  <c r="CB90" i="8"/>
  <c r="GZ73" i="8"/>
  <c r="AV41" i="8"/>
  <c r="FT111" i="8"/>
  <c r="DX40" i="8"/>
  <c r="CR79" i="8"/>
  <c r="EN33" i="8"/>
  <c r="GJ90" i="8"/>
  <c r="CB45" i="8"/>
  <c r="GZ80" i="8"/>
  <c r="AV87" i="8"/>
  <c r="FT91" i="8"/>
  <c r="DX19" i="8"/>
  <c r="CR58" i="8"/>
  <c r="HP24" i="8"/>
  <c r="BL38" i="8"/>
  <c r="BL73" i="8"/>
  <c r="GJ97" i="8"/>
  <c r="CB71" i="8"/>
  <c r="AV69" i="8"/>
  <c r="AV68" i="8"/>
  <c r="FT25" i="8"/>
  <c r="DX45" i="8"/>
  <c r="CR53" i="8"/>
  <c r="HP47" i="8"/>
  <c r="BL42" i="8"/>
  <c r="GJ89" i="8"/>
  <c r="FD19" i="8"/>
  <c r="GZ34" i="8"/>
  <c r="DH39" i="8"/>
  <c r="EN25" i="8"/>
  <c r="DH23" i="8"/>
  <c r="CR27" i="8"/>
  <c r="GJ59" i="8"/>
  <c r="BL14" i="8"/>
  <c r="AF56" i="8"/>
  <c r="AF38" i="8"/>
  <c r="AF78" i="8"/>
  <c r="AF40" i="8"/>
  <c r="AF86" i="8"/>
  <c r="FD54" i="8"/>
  <c r="CB100" i="8"/>
  <c r="FT44" i="8"/>
  <c r="DH31" i="8"/>
  <c r="CR86" i="8"/>
  <c r="EN29" i="8"/>
  <c r="GJ58" i="8"/>
  <c r="FD65" i="8"/>
  <c r="GZ59" i="8"/>
  <c r="FT74" i="8"/>
  <c r="CR114" i="8"/>
  <c r="EN37" i="8"/>
  <c r="GJ85" i="8"/>
  <c r="CB28" i="8"/>
  <c r="GZ68" i="8"/>
  <c r="AV84" i="8"/>
  <c r="FT87" i="8"/>
  <c r="DX51" i="8"/>
  <c r="CR40" i="8"/>
  <c r="EN70" i="8"/>
  <c r="EN68" i="8"/>
  <c r="GJ36" i="8"/>
  <c r="FT62" i="8"/>
  <c r="CR52" i="8"/>
  <c r="CB78" i="8"/>
  <c r="AV46" i="8"/>
  <c r="FT69" i="8"/>
  <c r="DH37" i="8"/>
  <c r="CR34" i="8"/>
  <c r="HP61" i="8"/>
  <c r="BL108" i="8"/>
  <c r="BL106" i="8"/>
  <c r="FT70" i="8"/>
  <c r="DH32" i="8"/>
  <c r="HP82" i="8"/>
  <c r="BL66" i="8"/>
  <c r="GJ92" i="8"/>
  <c r="FD57" i="8"/>
  <c r="CB88" i="8"/>
  <c r="AV51" i="8"/>
  <c r="CR60" i="8"/>
  <c r="HP54" i="8"/>
  <c r="BL70" i="8"/>
  <c r="FT27" i="8"/>
  <c r="DX47" i="8"/>
  <c r="CR67" i="8"/>
  <c r="HP63" i="8"/>
  <c r="BL74" i="8"/>
  <c r="GJ91" i="8"/>
  <c r="CB74" i="8"/>
  <c r="EN27" i="8"/>
  <c r="DX65" i="8"/>
  <c r="CB115" i="8"/>
  <c r="CB117" i="8"/>
  <c r="DX50" i="8"/>
  <c r="AF94" i="8"/>
  <c r="AF53" i="8"/>
  <c r="AF85" i="8"/>
  <c r="AF99" i="8"/>
  <c r="AF42" i="8"/>
  <c r="AF29" i="8"/>
  <c r="CB118" i="8"/>
  <c r="CB116" i="8"/>
  <c r="FT39" i="8"/>
  <c r="DH26" i="8"/>
  <c r="CR88" i="8"/>
  <c r="EN42" i="8"/>
  <c r="GJ31" i="8"/>
  <c r="CB30" i="8"/>
  <c r="GZ23" i="8"/>
  <c r="DH24" i="8"/>
  <c r="DX38" i="8"/>
  <c r="BL19" i="8"/>
  <c r="CB111" i="8"/>
  <c r="AV76" i="8"/>
  <c r="FT59" i="8"/>
  <c r="DH68" i="8"/>
  <c r="CR28" i="8"/>
  <c r="HP53" i="8"/>
  <c r="EN66" i="8"/>
  <c r="GJ60" i="8"/>
  <c r="CR51" i="8"/>
  <c r="GJ74" i="8"/>
  <c r="CB38" i="8"/>
  <c r="AV48" i="8"/>
  <c r="FT32" i="8"/>
  <c r="DH67" i="8"/>
  <c r="DX67" i="8"/>
  <c r="CR36" i="8"/>
  <c r="CR70" i="8"/>
  <c r="EN60" i="8"/>
  <c r="GJ87" i="8"/>
  <c r="FD58" i="8"/>
  <c r="CB53" i="8"/>
  <c r="GZ29" i="8"/>
  <c r="GZ76" i="8"/>
  <c r="AV83" i="8"/>
  <c r="FT29" i="8"/>
  <c r="DH25" i="8"/>
  <c r="CR43" i="8"/>
  <c r="CR78" i="8"/>
  <c r="HP83" i="8"/>
  <c r="EN46" i="8"/>
  <c r="BL98" i="8"/>
  <c r="GJ23" i="8"/>
  <c r="FD44" i="8"/>
  <c r="CB52" i="8"/>
  <c r="CB48" i="8"/>
  <c r="GZ36" i="8"/>
  <c r="AV61" i="8"/>
  <c r="AV102" i="8"/>
  <c r="FT106" i="8"/>
  <c r="FT98" i="8"/>
  <c r="DH42" i="8"/>
  <c r="HP20" i="8"/>
  <c r="HP56" i="8"/>
  <c r="EN43" i="8"/>
  <c r="BL102" i="8"/>
  <c r="BL49" i="8"/>
  <c r="GJ61" i="8"/>
  <c r="CB73" i="8"/>
  <c r="GZ27" i="8"/>
  <c r="DH56" i="8"/>
  <c r="HP41" i="8"/>
  <c r="EN34" i="8"/>
  <c r="FD39" i="8"/>
  <c r="GZ33" i="8"/>
  <c r="BL56" i="8"/>
  <c r="FT38" i="8"/>
  <c r="BL71" i="8"/>
  <c r="CB113" i="8"/>
  <c r="CR107" i="8"/>
  <c r="AV62" i="8"/>
  <c r="BL93" i="8"/>
  <c r="AF88" i="8"/>
  <c r="AF70" i="8"/>
  <c r="AF32" i="8"/>
  <c r="AF108" i="8"/>
  <c r="AF90" i="8"/>
  <c r="AF41" i="8"/>
  <c r="AF47" i="8"/>
  <c r="AF28" i="8"/>
  <c r="AF64" i="8"/>
  <c r="AF82" i="8"/>
  <c r="AF76" i="8"/>
  <c r="AF74" i="8"/>
  <c r="AF110" i="8"/>
  <c r="AF91" i="8"/>
  <c r="AF72" i="8"/>
  <c r="AF35" i="8"/>
  <c r="FD50" i="8"/>
  <c r="CB87" i="8"/>
  <c r="CB96" i="8"/>
  <c r="GZ46" i="8"/>
  <c r="AV71" i="8"/>
  <c r="AV95" i="8"/>
  <c r="DH59" i="8"/>
  <c r="DX58" i="8"/>
  <c r="CR56" i="8"/>
  <c r="HP67" i="8"/>
  <c r="BL28" i="8"/>
  <c r="BL67" i="8"/>
  <c r="GJ55" i="8"/>
  <c r="FD41" i="8"/>
  <c r="CB41" i="8"/>
  <c r="DH62" i="8"/>
  <c r="DX36" i="8"/>
  <c r="EN58" i="8"/>
  <c r="BL100" i="8"/>
  <c r="GJ45" i="8"/>
  <c r="FD37" i="8"/>
  <c r="CB37" i="8"/>
  <c r="GZ28" i="8"/>
  <c r="AV32" i="8"/>
  <c r="FT84" i="8"/>
  <c r="DH66" i="8"/>
  <c r="DH83" i="8"/>
  <c r="DX52" i="8"/>
  <c r="CR92" i="8"/>
  <c r="HP38" i="8"/>
  <c r="EN51" i="8"/>
  <c r="EN32" i="8"/>
  <c r="BL89" i="8"/>
  <c r="GJ67" i="8"/>
  <c r="GJ94" i="8"/>
  <c r="GZ39" i="8"/>
  <c r="FT103" i="8"/>
  <c r="DX73" i="8"/>
  <c r="HP57" i="8"/>
  <c r="BL58" i="8"/>
  <c r="GJ80" i="8"/>
  <c r="FD45" i="8"/>
  <c r="CB108" i="8"/>
  <c r="CB107" i="8"/>
  <c r="GZ64" i="8"/>
  <c r="AV47" i="8"/>
  <c r="AV105" i="8"/>
  <c r="DH29" i="8"/>
  <c r="DH78" i="8"/>
  <c r="DX29" i="8"/>
  <c r="CR94" i="8"/>
  <c r="CR77" i="8"/>
  <c r="HP48" i="8"/>
  <c r="BL94" i="8"/>
  <c r="GJ81" i="8"/>
  <c r="GJ75" i="8"/>
  <c r="FD16" i="8"/>
  <c r="CB59" i="8"/>
  <c r="GZ49" i="8"/>
  <c r="GZ44" i="8"/>
  <c r="AV65" i="8"/>
  <c r="FT81" i="8"/>
  <c r="FT75" i="8"/>
  <c r="DH63" i="8"/>
  <c r="DX44" i="8"/>
  <c r="CR103" i="8"/>
  <c r="CR76" i="8"/>
  <c r="HP65" i="8"/>
  <c r="HP71" i="8"/>
  <c r="EN55" i="8"/>
  <c r="BL51" i="8"/>
  <c r="GJ52" i="8"/>
  <c r="CB112" i="8"/>
  <c r="GZ82" i="8"/>
  <c r="AV26" i="8"/>
  <c r="AV27" i="8"/>
  <c r="FT34" i="8"/>
  <c r="DH34" i="8"/>
  <c r="DX63" i="8"/>
  <c r="EN17" i="8"/>
  <c r="BL48" i="8"/>
  <c r="BL37" i="8"/>
  <c r="GJ68" i="8"/>
  <c r="GJ62" i="8"/>
  <c r="FD26" i="8"/>
  <c r="CB68" i="8"/>
  <c r="CB54" i="8"/>
  <c r="AV35" i="8"/>
  <c r="FT47" i="8"/>
  <c r="DH30" i="8"/>
  <c r="CR82" i="8"/>
  <c r="HP26" i="8"/>
  <c r="EN31" i="8"/>
  <c r="BL20" i="8"/>
  <c r="BL83" i="8"/>
  <c r="FD25" i="8"/>
  <c r="CB106" i="8"/>
  <c r="AV78" i="8"/>
  <c r="FT60" i="8"/>
  <c r="DX74" i="8"/>
  <c r="HP32" i="8"/>
  <c r="BL23" i="8"/>
  <c r="GZ52" i="8"/>
  <c r="FT80" i="8"/>
  <c r="CR95" i="8"/>
  <c r="GJ30" i="8"/>
  <c r="GZ54" i="8"/>
  <c r="DX75" i="8"/>
  <c r="GJ46" i="8"/>
  <c r="FT40" i="8"/>
  <c r="CR42" i="8"/>
  <c r="GZ103" i="8"/>
  <c r="GZ101" i="8"/>
  <c r="GZ100" i="8"/>
  <c r="GZ102" i="8"/>
  <c r="GZ99" i="8"/>
  <c r="GZ94" i="8"/>
  <c r="GZ93" i="8"/>
  <c r="GZ98" i="8"/>
  <c r="GZ88" i="8"/>
  <c r="GZ96" i="8"/>
  <c r="GZ97" i="8"/>
  <c r="GZ92" i="8"/>
  <c r="GZ95" i="8"/>
  <c r="GZ90" i="8"/>
  <c r="GZ89" i="8"/>
  <c r="GZ91" i="8"/>
  <c r="GZ87" i="8"/>
  <c r="AE10" i="8"/>
  <c r="AH15" i="8"/>
  <c r="AE20" i="8"/>
  <c r="AH25" i="8"/>
  <c r="AE12" i="8"/>
  <c r="AH17" i="8"/>
  <c r="AE21" i="8"/>
  <c r="AE22" i="8"/>
  <c r="AH27" i="8"/>
  <c r="AE14" i="8"/>
  <c r="AH19" i="8"/>
  <c r="AE24" i="8"/>
  <c r="AH29" i="8"/>
  <c r="AE11" i="8"/>
  <c r="AE17" i="8"/>
  <c r="AH22" i="8"/>
  <c r="AE23" i="8"/>
  <c r="AH28" i="8"/>
  <c r="AE13" i="8"/>
  <c r="AH18" i="8"/>
  <c r="AE25" i="8"/>
  <c r="AH30" i="8"/>
  <c r="AE16" i="8"/>
  <c r="AE19" i="8"/>
  <c r="AH24" i="8"/>
  <c r="AE18" i="8"/>
  <c r="AH23" i="8"/>
  <c r="AE15" i="8"/>
  <c r="AH20" i="8"/>
  <c r="DX10" i="8"/>
  <c r="HP15" i="8"/>
  <c r="AV18" i="8"/>
  <c r="CR9" i="8"/>
  <c r="GZ8" i="8"/>
  <c r="CB26" i="8"/>
  <c r="CR11" i="8"/>
  <c r="DH12" i="8"/>
  <c r="DX14" i="8"/>
  <c r="FT23" i="8"/>
  <c r="GJ10" i="8"/>
  <c r="GZ13" i="8"/>
  <c r="CR8" i="8"/>
  <c r="DH17" i="8"/>
  <c r="FT8" i="8"/>
  <c r="HP10" i="8"/>
  <c r="FD12" i="8"/>
  <c r="AF18" i="8"/>
  <c r="CB22" i="8"/>
  <c r="CB9" i="8"/>
  <c r="GJ8" i="8"/>
  <c r="CR18" i="8"/>
  <c r="DX9" i="8"/>
  <c r="CR15" i="8"/>
  <c r="CR12" i="8"/>
  <c r="DH6" i="8"/>
  <c r="EN6" i="8"/>
  <c r="GJ6" i="8"/>
  <c r="FT21" i="8"/>
  <c r="GZ17" i="8"/>
  <c r="AF19" i="8"/>
  <c r="CB20" i="8"/>
  <c r="CR19" i="8"/>
  <c r="DH13" i="8"/>
  <c r="DX6" i="8"/>
  <c r="EN9" i="8"/>
  <c r="FT14" i="8"/>
  <c r="GJ14" i="8"/>
  <c r="FT13" i="8"/>
  <c r="CR16" i="8"/>
  <c r="FD11" i="8"/>
  <c r="FD15" i="8"/>
  <c r="GZ22" i="8"/>
  <c r="DH16" i="8"/>
  <c r="FT22" i="8"/>
  <c r="HP6" i="8"/>
  <c r="CR7" i="8"/>
  <c r="CB15" i="8"/>
  <c r="CR23" i="8"/>
  <c r="DH9" i="8"/>
  <c r="EN13" i="8"/>
  <c r="FT9" i="8"/>
  <c r="GZ6" i="8"/>
  <c r="GZ18" i="8"/>
  <c r="HP18" i="8"/>
  <c r="HP7" i="8"/>
  <c r="BL6" i="8"/>
  <c r="FT6" i="8"/>
  <c r="GZ15" i="8"/>
  <c r="CB14" i="8"/>
  <c r="DX15" i="8"/>
  <c r="CB21" i="8"/>
  <c r="DX13" i="8"/>
  <c r="GZ16" i="8"/>
  <c r="CB8" i="8"/>
  <c r="CB6" i="8"/>
  <c r="CB23" i="8"/>
  <c r="CR20" i="8"/>
  <c r="DH8" i="8"/>
  <c r="DX17" i="8"/>
  <c r="EN8" i="8"/>
  <c r="FD8" i="8"/>
  <c r="FT10" i="8"/>
  <c r="FT16" i="8"/>
  <c r="FT15" i="8"/>
  <c r="GJ7" i="8"/>
  <c r="GJ19" i="8"/>
  <c r="GJ15" i="8"/>
  <c r="GZ7" i="8"/>
  <c r="GZ12" i="8"/>
  <c r="HP11" i="8"/>
  <c r="CB11" i="8"/>
  <c r="CR25" i="8"/>
  <c r="CR13" i="8"/>
  <c r="DH18" i="8"/>
  <c r="EN12" i="8"/>
  <c r="FD14" i="8"/>
  <c r="FT17" i="8"/>
  <c r="AF15" i="8"/>
  <c r="CB17" i="8"/>
  <c r="CB7" i="8"/>
  <c r="CR21" i="8"/>
  <c r="CR10" i="8"/>
  <c r="CR24" i="8"/>
  <c r="CR6" i="8"/>
  <c r="DH14" i="8"/>
  <c r="DH7" i="8"/>
  <c r="DX18" i="8"/>
  <c r="FD9" i="8"/>
  <c r="FD13" i="8"/>
  <c r="FT12" i="8"/>
  <c r="GJ17" i="8"/>
  <c r="GJ18" i="8"/>
  <c r="FT7" i="8"/>
  <c r="GJ22" i="8"/>
  <c r="GZ11" i="8"/>
  <c r="GJ13" i="8"/>
  <c r="HP8" i="8"/>
  <c r="GZ20" i="8"/>
  <c r="CB10" i="8"/>
  <c r="EN7" i="8"/>
  <c r="DH15" i="8"/>
  <c r="EN11" i="8"/>
  <c r="FD10" i="8"/>
  <c r="GJ21" i="8"/>
  <c r="GZ21" i="8"/>
  <c r="HP12" i="8"/>
  <c r="CB19" i="8"/>
  <c r="CR17" i="8"/>
  <c r="CR14" i="8"/>
  <c r="DH11" i="8"/>
  <c r="DX16" i="8"/>
  <c r="CB18" i="8"/>
  <c r="DX11" i="8"/>
  <c r="DX7" i="8"/>
  <c r="FT20" i="8"/>
  <c r="FT11" i="8"/>
  <c r="FT19" i="8"/>
  <c r="GJ12" i="8"/>
  <c r="GJ20" i="8"/>
  <c r="GJ11" i="8"/>
  <c r="GZ14" i="8"/>
  <c r="HP16" i="8"/>
  <c r="HP19" i="8"/>
  <c r="CB16" i="8"/>
  <c r="EN10" i="8"/>
  <c r="FD7" i="8"/>
  <c r="CB24" i="8"/>
  <c r="CB25" i="8"/>
  <c r="CR22" i="8"/>
  <c r="DH10" i="8"/>
  <c r="DX12" i="8"/>
  <c r="GJ9" i="8"/>
  <c r="GZ19" i="8"/>
  <c r="GZ10" i="8"/>
  <c r="AF22" i="8"/>
  <c r="AV17" i="8"/>
  <c r="CB13" i="8"/>
  <c r="CB12" i="8"/>
  <c r="DX8" i="8"/>
  <c r="EN14" i="8"/>
  <c r="FD6" i="8"/>
  <c r="FT24" i="8"/>
  <c r="FT18" i="8"/>
  <c r="GJ16" i="8"/>
  <c r="GZ9" i="8"/>
  <c r="HP14" i="8"/>
  <c r="HP9" i="8"/>
  <c r="HP13" i="8"/>
  <c r="HP17" i="8"/>
  <c r="AF23" i="8"/>
  <c r="AF24" i="8"/>
  <c r="AV23" i="8"/>
  <c r="AV20" i="8"/>
  <c r="AF17" i="8"/>
  <c r="AF20" i="8"/>
  <c r="AV14" i="8"/>
  <c r="AF12" i="8"/>
  <c r="AV24" i="8"/>
  <c r="AV6" i="8"/>
  <c r="AV22" i="8"/>
  <c r="AV13" i="8"/>
  <c r="AV11" i="8"/>
  <c r="AV19" i="8"/>
  <c r="AF21" i="8"/>
  <c r="AF14" i="8"/>
  <c r="AV15" i="8"/>
  <c r="AV16" i="8"/>
  <c r="AF16" i="8"/>
  <c r="AV12" i="8"/>
  <c r="AV21" i="8"/>
  <c r="AF13" i="8"/>
  <c r="AF11" i="8"/>
  <c r="AV9" i="8"/>
  <c r="AV10" i="8"/>
  <c r="AV7" i="8"/>
  <c r="AV8" i="8"/>
  <c r="JS22" i="8"/>
  <c r="IE11" i="8"/>
  <c r="JS18" i="8"/>
  <c r="IE13" i="8"/>
  <c r="IQ8" i="8"/>
  <c r="IE10" i="8"/>
  <c r="IQ6" i="8"/>
  <c r="IE8" i="8"/>
  <c r="KG7" i="8"/>
  <c r="JE20" i="8"/>
  <c r="JE16" i="8"/>
  <c r="KG17" i="8"/>
  <c r="IQ13" i="8"/>
  <c r="JS11" i="8"/>
  <c r="JS7" i="8"/>
  <c r="IE17" i="8"/>
  <c r="JE17" i="8"/>
  <c r="IE9" i="8"/>
  <c r="JE15" i="8"/>
  <c r="IQ10" i="8"/>
  <c r="KG9" i="8"/>
  <c r="KG13" i="8"/>
  <c r="IQ22" i="8"/>
  <c r="IE18" i="8"/>
  <c r="JS19" i="8"/>
  <c r="KG8" i="8"/>
  <c r="JE23" i="8"/>
  <c r="IQ17" i="8"/>
  <c r="IQ25" i="8"/>
  <c r="IQ26" i="8"/>
  <c r="IQ9" i="8"/>
  <c r="IQ19" i="8"/>
  <c r="KG10" i="8"/>
  <c r="IQ18" i="8"/>
  <c r="JE11" i="8"/>
  <c r="IE14" i="8"/>
  <c r="IE16" i="8"/>
  <c r="JE10" i="8"/>
  <c r="IQ14" i="8"/>
  <c r="JS14" i="8"/>
  <c r="KG20" i="8"/>
  <c r="IQ23" i="8"/>
  <c r="KG12" i="8"/>
  <c r="JS10" i="8"/>
  <c r="KG19" i="8"/>
  <c r="X60" i="5"/>
  <c r="Z60" i="5" s="1"/>
  <c r="T60" i="5"/>
  <c r="T104" i="5"/>
  <c r="X104" i="5"/>
  <c r="Z104" i="5" s="1"/>
  <c r="T51" i="5"/>
  <c r="X51" i="5"/>
  <c r="Z51" i="5" s="1"/>
  <c r="T99" i="5"/>
  <c r="X99" i="5"/>
  <c r="Z99" i="5" s="1"/>
  <c r="X31" i="5"/>
  <c r="Z31" i="5" s="1"/>
  <c r="T31" i="5"/>
  <c r="T62" i="5"/>
  <c r="X62" i="5"/>
  <c r="Z62" i="5" s="1"/>
  <c r="JE22" i="8"/>
  <c r="T28" i="5"/>
  <c r="X28" i="5"/>
  <c r="Z28" i="5" s="1"/>
  <c r="X103" i="5"/>
  <c r="Z103" i="5" s="1"/>
  <c r="T103" i="5"/>
  <c r="JE6" i="8"/>
  <c r="X119" i="5"/>
  <c r="Z119" i="5" s="1"/>
  <c r="T119" i="5"/>
  <c r="JE7" i="8"/>
  <c r="T102" i="5"/>
  <c r="X102" i="5"/>
  <c r="Z102" i="5" s="1"/>
  <c r="T20" i="5"/>
  <c r="X20" i="5"/>
  <c r="Z20" i="5" s="1"/>
  <c r="JS15" i="8"/>
  <c r="T82" i="5"/>
  <c r="X82" i="5"/>
  <c r="Z82" i="5" s="1"/>
  <c r="T71" i="5"/>
  <c r="X71" i="5"/>
  <c r="Z71" i="5" s="1"/>
  <c r="T94" i="5"/>
  <c r="X94" i="5"/>
  <c r="Z94" i="5" s="1"/>
  <c r="JE8" i="8"/>
  <c r="KG14" i="8"/>
  <c r="JE13" i="8"/>
  <c r="IQ21" i="8"/>
  <c r="X108" i="5"/>
  <c r="Z108" i="5" s="1"/>
  <c r="T108" i="5"/>
  <c r="T59" i="5"/>
  <c r="X59" i="5"/>
  <c r="Z59" i="5" s="1"/>
  <c r="T63" i="5"/>
  <c r="X63" i="5"/>
  <c r="Z63" i="5" s="1"/>
  <c r="IE12" i="8"/>
  <c r="JS21" i="8"/>
  <c r="KG18" i="8"/>
  <c r="T41" i="5"/>
  <c r="X41" i="5"/>
  <c r="Z41" i="5" s="1"/>
  <c r="T27" i="5"/>
  <c r="X27" i="5"/>
  <c r="Z27" i="5" s="1"/>
  <c r="JS9" i="8"/>
  <c r="JS13" i="8"/>
  <c r="JE9" i="8"/>
  <c r="X52" i="5"/>
  <c r="Z52" i="5" s="1"/>
  <c r="T52" i="5"/>
  <c r="T112" i="5"/>
  <c r="X112" i="5"/>
  <c r="Z112" i="5" s="1"/>
  <c r="IQ7" i="8"/>
  <c r="IQ28" i="8"/>
  <c r="X75" i="5"/>
  <c r="Z75" i="5" s="1"/>
  <c r="T75" i="5"/>
  <c r="X113" i="5"/>
  <c r="Z113" i="5" s="1"/>
  <c r="T113" i="5"/>
  <c r="T84" i="5"/>
  <c r="X84" i="5"/>
  <c r="Z84" i="5" s="1"/>
  <c r="X29" i="5"/>
  <c r="Z29" i="5" s="1"/>
  <c r="T29" i="5"/>
  <c r="X69" i="5"/>
  <c r="Z69" i="5" s="1"/>
  <c r="T69" i="5"/>
  <c r="T72" i="5"/>
  <c r="X72" i="5"/>
  <c r="Z72" i="5" s="1"/>
  <c r="T44" i="5"/>
  <c r="X44" i="5"/>
  <c r="Z44" i="5" s="1"/>
  <c r="T118" i="5"/>
  <c r="X118" i="5"/>
  <c r="Z118" i="5" s="1"/>
  <c r="X111" i="5"/>
  <c r="Z111" i="5" s="1"/>
  <c r="T111" i="5"/>
  <c r="X56" i="5"/>
  <c r="Z56" i="5" s="1"/>
  <c r="T56" i="5"/>
  <c r="T85" i="5"/>
  <c r="X85" i="5"/>
  <c r="Z85" i="5" s="1"/>
  <c r="X57" i="5"/>
  <c r="Z57" i="5" s="1"/>
  <c r="T57" i="5"/>
  <c r="T106" i="5"/>
  <c r="X106" i="5"/>
  <c r="Z106" i="5" s="1"/>
  <c r="IQ16" i="8"/>
  <c r="JS12" i="8"/>
  <c r="T30" i="5"/>
  <c r="X30" i="5"/>
  <c r="Z30" i="5" s="1"/>
  <c r="X23" i="5"/>
  <c r="Z23" i="5" s="1"/>
  <c r="T23" i="5"/>
  <c r="X101" i="5"/>
  <c r="Z101" i="5" s="1"/>
  <c r="T101" i="5"/>
  <c r="IQ12" i="8"/>
  <c r="JS16" i="8"/>
  <c r="IQ30" i="8"/>
  <c r="KG15" i="8"/>
  <c r="JS8" i="8"/>
  <c r="T80" i="5"/>
  <c r="X80" i="5"/>
  <c r="Z80" i="5" s="1"/>
  <c r="T37" i="5"/>
  <c r="X37" i="5"/>
  <c r="Z37" i="5" s="1"/>
  <c r="JS17" i="8"/>
  <c r="T25" i="5"/>
  <c r="X25" i="5"/>
  <c r="Z25" i="5" s="1"/>
  <c r="T83" i="5"/>
  <c r="X83" i="5"/>
  <c r="Z83" i="5" s="1"/>
  <c r="T58" i="5"/>
  <c r="X58" i="5"/>
  <c r="Z58" i="5" s="1"/>
  <c r="T114" i="5"/>
  <c r="X114" i="5"/>
  <c r="Z114" i="5" s="1"/>
  <c r="T45" i="5"/>
  <c r="X45" i="5"/>
  <c r="Z45" i="5" s="1"/>
  <c r="X97" i="5"/>
  <c r="Z97" i="5" s="1"/>
  <c r="T97" i="5"/>
  <c r="JE18" i="8"/>
  <c r="JE12" i="8"/>
  <c r="JS20" i="8"/>
  <c r="X86" i="5"/>
  <c r="Z86" i="5" s="1"/>
  <c r="T86" i="5"/>
  <c r="X64" i="5"/>
  <c r="Z64" i="5" s="1"/>
  <c r="T64" i="5"/>
  <c r="T96" i="5"/>
  <c r="X96" i="5"/>
  <c r="Z96" i="5" s="1"/>
  <c r="T98" i="5"/>
  <c r="X98" i="5"/>
  <c r="Z98" i="5" s="1"/>
  <c r="T107" i="5"/>
  <c r="X107" i="5"/>
  <c r="Z107" i="5" s="1"/>
  <c r="IQ27" i="8"/>
  <c r="JS6" i="8"/>
  <c r="KG21" i="8"/>
  <c r="JE19" i="8"/>
  <c r="IQ20" i="8"/>
  <c r="T74" i="5"/>
  <c r="X74" i="5"/>
  <c r="Z74" i="5" s="1"/>
  <c r="JE21" i="8"/>
  <c r="IQ29" i="8"/>
  <c r="IQ11" i="8"/>
  <c r="JE14" i="8"/>
  <c r="IQ15" i="8"/>
  <c r="T17" i="5"/>
  <c r="X17" i="5"/>
  <c r="Z17" i="5" s="1"/>
  <c r="X61" i="5"/>
  <c r="Z61" i="5" s="1"/>
  <c r="T61" i="5"/>
  <c r="X81" i="5"/>
  <c r="Z81" i="5" s="1"/>
  <c r="T81" i="5"/>
  <c r="T100" i="5"/>
  <c r="X100" i="5"/>
  <c r="Z100" i="5" s="1"/>
  <c r="KG16" i="8"/>
  <c r="KG11" i="8"/>
  <c r="KG6" i="8"/>
  <c r="IE7" i="8"/>
  <c r="IQ24" i="8"/>
  <c r="IE6" i="8"/>
  <c r="IE15" i="8"/>
  <c r="AH16" i="8" l="1"/>
  <c r="AH26" i="8"/>
  <c r="AH21" i="8"/>
  <c r="AE9" i="8" l="1"/>
  <c r="AH14" i="8"/>
  <c r="AE7" i="8"/>
  <c r="AH12" i="8"/>
  <c r="AE8" i="8"/>
  <c r="AH13" i="8"/>
  <c r="AF9" i="8"/>
  <c r="AF8" i="8"/>
  <c r="AF10" i="8"/>
  <c r="AH11" i="8"/>
  <c r="AE6" i="8"/>
  <c r="AF6" i="8" l="1"/>
  <c r="AF7" i="8"/>
</calcChain>
</file>

<file path=xl/connections.xml><?xml version="1.0" encoding="utf-8"?>
<connections xmlns="http://schemas.openxmlformats.org/spreadsheetml/2006/main">
  <connection id="1" name="back" type="6" refreshedVersion="6" background="1" saveData="1">
    <textPr codePage="437" sourceFile="Y:\Experiments\Data\Drop_06556_DropletJumpWedge_water_Type_2mL_400grit_Surface_10deg_FullAngle_dry_1\Raw\back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" name="back_threshold" type="6" refreshedVersion="5" deleted="1" background="1" saveData="1">
    <textPr codePage="437" sourceFile="Y:\Experiments\Data\Drop_06333_DropletJumpWedge_water_Type_2mL_320grit_Surfaces_4Deg_FullAngle_dry_1\Raw\back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" name="back_threshold_manual" type="6" refreshedVersion="5" deleted="1" background="1" saveData="1">
    <textPr codePage="437" sourceFile="Y:\Experiments\Data\Drop_06334_DropletJumpWedge_water_Type_2mL_320grit_Surfaces_4Deg_FullAngle_dry_1\Raw\back_threshold_manual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" name="back_threshold_manual1" type="6" refreshedVersion="5" deleted="1" background="1" saveData="1">
    <textPr codePage="437" sourceFile="Y:\Experiments\Data\Drop_06334_DropletJumpWedge_water_Type_2mL_320grit_Surfaces_4Deg_FullAngle_dry_1\Raw\back_threshold_manual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" name="back_threshold_manual11" type="6" refreshedVersion="5" deleted="1" background="1" saveData="1">
    <textPr codePage="437" sourceFile="Y:\Experiments\Data\Drop_06334_DropletJumpWedge_water_Type_2mL_320grit_Surfaces_4Deg_FullAngle_dry_1\Raw\back_threshold_manual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" name="back_threshold_manual2" type="6" refreshedVersion="5" deleted="1" background="1" saveData="1">
    <textPr codePage="437" sourceFile="Y:\Experiments\Data\Drop_06334_DropletJumpWedge_water_Type_2mL_320grit_Surfaces_4Deg_FullAngle_dry_1\Raw\back_threshold_manual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" name="back_threshold1" type="6" refreshedVersion="5" deleted="1" background="1" saveData="1">
    <textPr codePage="437" sourceFile="Y:\Experiments\Data\Drop_06333_DropletJumpWedge_water_Type_2mL_320grit_Surfaces_4Deg_FullAngle_dry_1\Raw\back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8" name="back_threshold11" type="6" refreshedVersion="5" deleted="1" background="1" saveData="1">
    <textPr codePage="437" sourceFile="Y:\Experiments\Data\Drop_06263_DropletJumpWedge_water_Type_3mL_L_420grit_U_320grit_Surfaces_2deg_Inclination_dry_1\Raw\back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9" name="back_threshold111" type="6" refreshedVersion="5" deleted="1" background="1" saveData="1">
    <textPr codePage="437" sourceFile="Y:\Experiments\Data\Drop_06263_DropletJumpWedge_water_Type_3mL_L_420grit_U_320grit_Surfaces_2deg_Inclination_dry_1\Raw\back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0" name="back_threshold1112" type="6" refreshedVersion="5" deleted="1" background="1" saveData="1">
    <textPr codePage="437" sourceFile="Y:\Experiments\Data\Drop_06263_DropletJumpWedge_water_Type_3mL_L_420grit_U_320grit_Surfaces_2deg_Inclination_dry_1\Raw\back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1" name="back_threshold2" type="6" refreshedVersion="5" deleted="1" background="1" saveData="1">
    <textPr codePage="437" sourceFile="Y:\Experiments\Data\Drop_06283_DropletJumpWedge_water_Type_6mL_L_400grit_U_320grit_Surfaces_6deg_Inclination_dry_1\Raw\back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2" name="back_threshold21" type="6" refreshedVersion="5" deleted="1" background="1" saveData="1">
    <textPr codePage="437" sourceFile="Y:\Experiments\Data\Drop_06264_DropletJumpWedge_water_Type_4mL_L_420grit_U_320grit_Surfaces_2deg_Inclination_dry_1\Raw\back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3" name="back_threshold211" type="6" refreshedVersion="5" deleted="1" background="1" saveData="1">
    <textPr codePage="437" sourceFile="Y:\Experiments\Data\Drop_06264_DropletJumpWedge_water_Type_4mL_L_420grit_U_320grit_Surfaces_2deg_Inclination_dry_1\Raw\back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4" name="back_threshold23" type="6" refreshedVersion="5" deleted="1" background="1" saveData="1">
    <textPr codePage="437" sourceFile="Y:\Experiments\Data\Drop_06283_DropletJumpWedge_water_Type_6mL_L_400grit_U_320grit_Surfaces_6deg_Inclination_dry_1\Raw\back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5" name="back_threshold3" type="6" refreshedVersion="5" deleted="1" background="1" saveData="1">
    <textPr codePage="437" sourceFile="Y:\Experiments\Data\Drop_06287_DropletJumpWedge_water_Type_6mL_L_400grit_U_320grit_Surfaces_4deg_Inclination_dry_1\Raw\back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6" name="back_threshold31" type="6" refreshedVersion="5" deleted="1" background="1" saveData="1">
    <textPr codePage="437" sourceFile="Y:\Experiments\Data\Drop_06278_DropletJumpWedge_water_Type_2mL_L_400grit_U_320grit_Surfaces_6deg_Inclination_dry_1\Raw\back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7" name="back_threshold311" type="6" refreshedVersion="5" deleted="1" background="1" saveData="1">
    <textPr codePage="437" sourceFile="Y:\Experiments\Data\Drop_06278_DropletJumpWedge_water_Type_2mL_L_400grit_U_320grit_Surfaces_6deg_Inclination_dry_1\Raw\back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8" name="back_threshold4" type="6" refreshedVersion="5" deleted="1" background="1" saveData="1">
    <textPr codePage="437" sourceFile="Y:\Experiments\Data\Drop_06288_DropletJumpWedge_water_Type_2mL_L_400grit_U_320grit_Surfaces_2deg_Inclination_dry_1\Raw\back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19" name="back_threshold41" type="6" refreshedVersion="5" deleted="1" background="1" saveData="1">
    <textPr codePage="437" sourceFile="Y:\Experiments\Data\Drop_06281_DropletJumpWedge_water_Type_3mL_L_400grit_U_320grit_Surfaces_6deg_Inclination_dry_1\Raw\back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0" name="back_threshold411" type="6" refreshedVersion="5" deleted="1" background="1" saveData="1">
    <textPr codePage="437" sourceFile="Y:\Experiments\Data\Drop_06281_DropletJumpWedge_water_Type_3mL_L_400grit_U_320grit_Surfaces_6deg_Inclination_dry_1\Raw\back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1" name="back_threshold4112" type="6" refreshedVersion="5" deleted="1" background="1" saveData="1">
    <textPr codePage="437" sourceFile="Y:\Experiments\Data\Drop_06281_DropletJumpWedge_water_Type_3mL_L_400grit_U_320grit_Surfaces_6deg_Inclination_dry_1\Raw\back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2" name="back_threshold5" type="6" refreshedVersion="5" deleted="1" background="1" saveData="1">
    <textPr codePage="437" sourceFile="Y:\Experiments\Data\Drop_06291_DropletJumpWedge_water_Type_4mL_L_400grit_U_320grit_Surfaces_2deg_Inclination_dry_1\Raw\back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3" name="back_threshold51" type="6" refreshedVersion="5" deleted="1" background="1" saveData="1">
    <textPr codePage="437" sourceFile="Y:\Experiments\Data\Drop_06282_DropletJumpWedge_water_Type_4mL_L_400grit_U_320grit_Surfaces_6deg_Inclination_dry_1\Raw\back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4" name="back_threshold511" type="6" refreshedVersion="5" deleted="1" background="1" saveData="1">
    <textPr codePage="437" sourceFile="Y:\Experiments\Data\Drop_06282_DropletJumpWedge_water_Type_4mL_L_400grit_U_320grit_Surfaces_6deg_Inclination_dry_1\Raw\back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5" name="back_threshold5112" type="6" refreshedVersion="5" deleted="1" background="1" saveData="1">
    <textPr codePage="437" sourceFile="Y:\Experiments\Data\Drop_06282_DropletJumpWedge_water_Type_4mL_L_400grit_U_320grit_Surfaces_6deg_Inclination_dry_1\Raw\back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6" name="back_threshold6" type="6" refreshedVersion="5" deleted="1" background="1" saveData="1">
    <textPr codePage="437" sourceFile="Y:\Experiments\Data\Drop_06292_DropletJumpWedge_water_Type_6mL_L_400grit_U_320grit_Surfaces_2deg_Inclination_dry_1\Raw\back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7" name="back_threshold61" type="6" refreshedVersion="5" deleted="1" background="1" saveData="1">
    <textPr codePage="437" sourceFile="Y:\Experiments\Data\Drop_06284_DropletJumpWedge_water_Type_2mL_L_400grit_U_320grit_Surfaces_4deg_Inclination_dry_1\Raw\back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8" name="back_threshold611" type="6" refreshedVersion="5" deleted="1" background="1" saveData="1">
    <textPr codePage="437" sourceFile="Y:\Experiments\Data\Drop_06284_DropletJumpWedge_water_Type_2mL_L_400grit_U_320grit_Surfaces_4deg_Inclination_dry_1\Raw\back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29" name="back_threshold63" type="6" refreshedVersion="5" deleted="1" background="1" saveData="1">
    <textPr codePage="437" sourceFile="Y:\Experiments\Data\Drop_06292_DropletJumpWedge_water_Type_6mL_L_400grit_U_320grit_Surfaces_2deg_Inclination_dry_1\Raw\back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0" name="back_threshold71" type="6" refreshedVersion="5" deleted="1" background="1" saveData="1">
    <textPr codePage="437" sourceFile="Y:\Experiments\Data\Drop_06285_DropletJumpWedge_water_Type_3mL_L_400grit_U_320grit_Surfaces_4deg_Inclination_dry_1\Raw\back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1" name="back_threshold711" type="6" refreshedVersion="5" deleted="1" background="1" saveData="1">
    <textPr codePage="437" sourceFile="Y:\Experiments\Data\Drop_06285_DropletJumpWedge_water_Type_3mL_L_400grit_U_320grit_Surfaces_4deg_Inclination_dry_1\Raw\back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2" name="back_threshold81" type="6" refreshedVersion="5" deleted="1" background="1" saveData="1">
    <textPr codePage="437" sourceFile="Y:\Experiments\Data\Drop_06286_DropletJumpWedge_water_Type_4mL_L_400grit_U_320grit_Surfaces_4deg_Inclination_dry_1\Raw\back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3" name="back_threshold811" type="6" refreshedVersion="5" deleted="1" background="1" saveData="1">
    <textPr codePage="437" sourceFile="Y:\Experiments\Data\Drop_06286_DropletJumpWedge_water_Type_4mL_L_400grit_U_320grit_Surfaces_4deg_Inclination_dry_1\Raw\back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4" name="back_threshold8112" type="6" refreshedVersion="5" deleted="1" background="1" saveData="1">
    <textPr codePage="437" sourceFile="Y:\Experiments\Data\Drop_06286_DropletJumpWedge_water_Type_4mL_L_400grit_U_320grit_Surfaces_4deg_Inclination_dry_1\Raw\back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5" name="back_threshold9" type="6" refreshedVersion="5" deleted="1" background="1" saveData="1">
    <textPr codePage="437" sourceFile="Y:\Experiments\Data\Drop_06262_DropletJumpWedge_water_Type_2mL_L_420grit_U_320grit_Surfaces_2deg_Inclination_dry_1\Raw\back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6" name="back_threshold91" type="6" refreshedVersion="5" deleted="1" background="1" saveData="1">
    <textPr codePage="437" sourceFile="Y:\Experiments\Data\Drop_06262_DropletJumpWedge_water_Type_2mL_L_420grit_U_320grit_Surfaces_2deg_Inclination_dry_1\Raw\back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7" name="back_threshold912" type="6" refreshedVersion="5" deleted="1" background="1" saveData="1">
    <textPr codePage="437" sourceFile="Y:\Experiments\Data\Drop_06262_DropletJumpWedge_water_Type_2mL_L_420grit_U_320grit_Surfaces_2deg_Inclination_dry_1\Raw\back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8" name="Back1" type="6" refreshedVersion="6" background="1" saveData="1">
    <textPr codePage="437" sourceFile="Y:\Experiments\Data\Drop_06561_DropletJumpWedge_water_Type_3mL_400grit_Surface_10deg_FullAngle_dry_1\Raw\Back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39" name="front" type="6" refreshedVersion="6" background="1" saveData="1">
    <textPr codePage="437" sourceFile="Y:\Experiments\Data\Drop_06561_DropletJumpWedge_water_Type_3mL_400grit_Surface_10deg_FullAngle_dry_1\Raw\front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0" name="Front_2txt" type="6" refreshedVersion="6" background="1" saveData="1">
    <textPr codePage="437" sourceFile="Y:\Experiments\Data\Drop_06556_DropletJumpWedge_water_Type_2mL_400grit_Surface_10deg_FullAngle_dry_1\Raw\Front_2txt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1" name="front_threshold" type="6" refreshedVersion="5" deleted="1" background="1" saveData="1">
    <textPr codePage="437" sourceFile="Y:\Experiments\Data\Drop_06283_DropletJumpWedge_water_Type_6mL_L_400grit_U_320grit_Surfaces_6deg_Inclination_dry_1\Raw\front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2" name="front_threshold_manual" type="6" refreshedVersion="5" deleted="1" background="1" saveData="1">
    <textPr codePage="437" sourceFile="Y:\Experiments\Data\Drop_06333_DropletJumpWedge_water_Type_2mL_320grit_Surfaces_4Deg_FullAngle_dry_1\Raw\front_threshold_manual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3" name="front_threshold_manual1" type="6" refreshedVersion="5" deleted="1" background="1" saveData="1">
    <textPr codePage="437" sourceFile="Y:\Experiments\Data\Drop_06334_DropletJumpWedge_water_Type_2mL_320grit_Surfaces_4Deg_FullAngle_dry_1\Raw\front_threshold_manual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4" name="front_threshold_manual11" type="6" refreshedVersion="5" deleted="1" background="1" saveData="1">
    <textPr codePage="437" sourceFile="Y:\Experiments\Data\Drop_06334_DropletJumpWedge_water_Type_2mL_320grit_Surfaces_4Deg_FullAngle_dry_1\Raw\front_threshold_manual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5" name="front_threshold_manual112" type="6" refreshedVersion="5" deleted="1" background="1" saveData="1">
    <textPr codePage="437" sourceFile="Y:\Experiments\Data\Drop_06334_DropletJumpWedge_water_Type_2mL_320grit_Surfaces_4Deg_FullAngle_dry_1\Raw\front_threshold_manual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6" name="front_threshold_manual2" type="6" refreshedVersion="5" deleted="1" background="1" saveData="1">
    <textPr codePage="437" sourceFile="Y:\Experiments\Data\Drop_06334_DropletJumpWedge_water_Type_2mL_320grit_Surfaces_4Deg_FullAngle_dry_1\Raw\front_threshold_manual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7" name="front_threshold_manual21" type="6" refreshedVersion="5" deleted="1" background="1" saveData="1">
    <textPr codePage="437" sourceFile="Y:\Experiments\Data\Drop_06334_DropletJumpWedge_water_Type_2mL_320grit_Surfaces_4Deg_FullAngle_dry_1\Raw\front_threshold_manual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8" name="front_threshold_manual212" type="6" refreshedVersion="5" deleted="1" background="1" saveData="1">
    <textPr codePage="437" sourceFile="Y:\Experiments\Data\Drop_06334_DropletJumpWedge_water_Type_2mL_320grit_Surfaces_4Deg_FullAngle_dry_1\Raw\front_threshold_manual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49" name="front_threshold_manual3" type="6" refreshedVersion="5" deleted="1" background="1" saveData="1">
    <textPr codePage="437" sourceFile="Y:\Experiments\Data\Drop_06333_DropletJumpWedge_water_Type_2mL_320grit_Surfaces_4Deg_FullAngle_dry_1\Raw\front_threshold_manual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0" name="front_threshold_manual32" type="6" refreshedVersion="5" deleted="1" background="1" saveData="1">
    <textPr codePage="437" sourceFile="Y:\Experiments\Data\Drop_06333_DropletJumpWedge_water_Type_2mL_320grit_Surfaces_4Deg_FullAngle_dry_1\Raw\front_threshold_manual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1" name="front_threshold11" type="6" refreshedVersion="5" deleted="1" background="1" saveData="1">
    <textPr codePage="437" sourceFile="Y:\Experiments\Data\Drop_06263_DropletJumpWedge_water_Type_3mL_L_420grit_U_320grit_Surfaces_2deg_Inclination_dry_1\Raw\front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2" name="front_threshold111" type="6" refreshedVersion="5" deleted="1" background="1" saveData="1">
    <textPr codePage="437" sourceFile="Y:\Experiments\Data\Drop_06263_DropletJumpWedge_water_Type_3mL_L_420grit_U_320grit_Surfaces_2deg_Inclination_dry_1\Raw\front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3" name="front_threshold1112" type="6" refreshedVersion="5" deleted="1" background="1" saveData="1">
    <textPr codePage="437" sourceFile="Y:\Experiments\Data\Drop_06263_DropletJumpWedge_water_Type_3mL_L_420grit_U_320grit_Surfaces_2deg_Inclination_dry_1\Raw\front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4" name="front_threshold2" type="6" refreshedVersion="5" deleted="1" background="1" saveData="1">
    <textPr codePage="437" sourceFile="Y:\Experiments\Data\Drop_06287_DropletJumpWedge_water_Type_6mL_L_400grit_U_320grit_Surfaces_4deg_Inclination_dry_1\Raw\front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5" name="front_threshold21" type="6" refreshedVersion="5" deleted="1" background="1" saveData="1">
    <textPr codePage="437" sourceFile="Y:\Experiments\Data\Drop_06264_DropletJumpWedge_water_Type_4mL_L_420grit_U_320grit_Surfaces_2deg_Inclination_dry_1\Raw\front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6" name="front_threshold211" type="6" refreshedVersion="5" deleted="1" background="1" saveData="1">
    <textPr codePage="437" sourceFile="Y:\Experiments\Data\Drop_06264_DropletJumpWedge_water_Type_4mL_L_420grit_U_320grit_Surfaces_2deg_Inclination_dry_1\Raw\front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7" name="front_threshold3" type="6" refreshedVersion="5" deleted="1" background="1" saveData="1">
    <textPr codePage="437" sourceFile="Y:\Experiments\Data\Drop_06288_DropletJumpWedge_water_Type_2mL_L_400grit_U_320grit_Surfaces_2deg_Inclination_dry_1\Raw\front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8" name="front_threshold31" type="6" refreshedVersion="5" deleted="1" background="1" saveData="1">
    <textPr codePage="437" sourceFile="Y:\Experiments\Data\Drop_06278_DropletJumpWedge_water_Type_2mL_L_400grit_U_320grit_Surfaces_6deg_Inclination_dry_1\Raw\front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59" name="front_threshold311" type="6" refreshedVersion="5" deleted="1" background="1" saveData="1">
    <textPr codePage="437" sourceFile="Y:\Experiments\Data\Drop_06278_DropletJumpWedge_water_Type_2mL_L_400grit_U_320grit_Surfaces_6deg_Inclination_dry_1\Raw\front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0" name="front_threshold4" type="6" refreshedVersion="5" deleted="1" background="1" saveData="1">
    <textPr codePage="437" sourceFile="Y:\Experiments\Data\Drop_06290_DropletJumpWedge_water_Type_3mL_L_400grit_U_320grit_Surfaces_2deg_Inclination_dry_1\Raw\front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1" name="front_threshold41" type="6" refreshedVersion="5" deleted="1" background="1" saveData="1">
    <textPr codePage="437" sourceFile="Y:\Experiments\Data\Drop_06281_DropletJumpWedge_water_Type_3mL_L_400grit_U_320grit_Surfaces_6deg_Inclination_dry_1\Raw\front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2" name="front_threshold411" type="6" refreshedVersion="5" deleted="1" background="1" saveData="1">
    <textPr codePage="437" sourceFile="Y:\Experiments\Data\Drop_06281_DropletJumpWedge_water_Type_3mL_L_400grit_U_320grit_Surfaces_6deg_Inclination_dry_1\Raw\front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3" name="front_threshold4112" type="6" refreshedVersion="5" deleted="1" background="1" saveData="1">
    <textPr codePage="437" sourceFile="Y:\Experiments\Data\Drop_06281_DropletJumpWedge_water_Type_3mL_L_400grit_U_320grit_Surfaces_6deg_Inclination_dry_1\Raw\front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4" name="front_threshold5" type="6" refreshedVersion="5" deleted="1" background="1" saveData="1">
    <textPr codePage="437" sourceFile="Y:\Experiments\Data\Drop_06291_DropletJumpWedge_water_Type_4mL_L_400grit_U_320grit_Surfaces_2deg_Inclination_dry_1\Raw\front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5" name="front_threshold51" type="6" refreshedVersion="5" deleted="1" background="1" saveData="1">
    <textPr codePage="437" sourceFile="Y:\Experiments\Data\Drop_06282_DropletJumpWedge_water_Type_4mL_L_400grit_U_320grit_Surfaces_6deg_Inclination_dry_1\Raw\front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6" name="front_threshold511" type="6" refreshedVersion="5" deleted="1" background="1" saveData="1">
    <textPr codePage="437" sourceFile="Y:\Experiments\Data\Drop_06282_DropletJumpWedge_water_Type_4mL_L_400grit_U_320grit_Surfaces_6deg_Inclination_dry_1\Raw\front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7" name="front_threshold5112" type="6" refreshedVersion="5" deleted="1" background="1" saveData="1">
    <textPr codePage="437" sourceFile="Y:\Experiments\Data\Drop_06282_DropletJumpWedge_water_Type_4mL_L_400grit_U_320grit_Surfaces_6deg_Inclination_dry_1\Raw\front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8" name="front_threshold6" type="6" refreshedVersion="5" deleted="1" background="1" saveData="1">
    <textPr codePage="437" sourceFile="Y:\Experiments\Data\Drop_06292_DropletJumpWedge_water_Type_6mL_L_400grit_U_320grit_Surfaces_2deg_Inclination_dry_1\Raw\front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69" name="front_threshold61" type="6" refreshedVersion="5" deleted="1" background="1" saveData="1">
    <textPr codePage="437" sourceFile="Y:\Experiments\Data\Drop_06284_DropletJumpWedge_water_Type_2mL_L_400grit_U_320grit_Surfaces_4deg_Inclination_dry_1\Raw\front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0" name="front_threshold611" type="6" refreshedVersion="5" deleted="1" background="1" saveData="1">
    <textPr codePage="437" sourceFile="Y:\Experiments\Data\Drop_06284_DropletJumpWedge_water_Type_2mL_L_400grit_U_320grit_Surfaces_4deg_Inclination_dry_1\Raw\front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1" name="front_threshold71" type="6" refreshedVersion="5" deleted="1" background="1" saveData="1">
    <textPr codePage="437" sourceFile="Y:\Experiments\Data\Drop_06285_DropletJumpWedge_water_Type_3mL_L_400grit_U_320grit_Surfaces_4deg_Inclination_dry_1\Raw\front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2" name="front_threshold711" type="6" refreshedVersion="5" deleted="1" background="1" saveData="1">
    <textPr codePage="437" sourceFile="Y:\Experiments\Data\Drop_06285_DropletJumpWedge_water_Type_3mL_L_400grit_U_320grit_Surfaces_4deg_Inclination_dry_1\Raw\front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3" name="front_threshold81" type="6" refreshedVersion="5" deleted="1" background="1" saveData="1">
    <textPr codePage="437" sourceFile="Y:\Experiments\Data\Drop_06286_DropletJumpWedge_water_Type_4mL_L_400grit_U_320grit_Surfaces_4deg_Inclination_dry_1\Raw\front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4" name="front_threshold811" type="6" refreshedVersion="5" deleted="1" background="1" saveData="1">
    <textPr codePage="437" sourceFile="Y:\Experiments\Data\Drop_06286_DropletJumpWedge_water_Type_4mL_L_400grit_U_320grit_Surfaces_4deg_Inclination_dry_1\Raw\front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5" name="front_threshold8112" type="6" refreshedVersion="5" deleted="1" background="1" saveData="1">
    <textPr codePage="437" sourceFile="Y:\Experiments\Data\Drop_06286_DropletJumpWedge_water_Type_4mL_L_400grit_U_320grit_Surfaces_4deg_Inclination_dry_1\Raw\front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6" name="front_threshold9" type="6" refreshedVersion="5" deleted="1" background="1" saveData="1">
    <textPr codePage="437" sourceFile="Y:\Experiments\Data\Drop_06262_DropletJumpWedge_water_Type_2mL_L_420grit_U_320grit_Surfaces_2deg_Inclination_dry_1\Raw\front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7" name="front_threshold91" type="6" refreshedVersion="5" deleted="1" background="1" saveData="1">
    <textPr codePage="437" sourceFile="Y:\Experiments\Data\Drop_06262_DropletJumpWedge_water_Type_2mL_L_420grit_U_320grit_Surfaces_2deg_Inclination_dry_1\Raw\front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  <connection id="78" name="front_threshold912" type="6" refreshedVersion="5" deleted="1" background="1" saveData="1">
    <textPr codePage="437" sourceFile="Y:\Experiments\Data\Drop_06262_DropletJumpWedge_water_Type_2mL_L_420grit_U_320grit_Surfaces_2deg_Inclination_dry_1\Raw\front_threshold.txt" space="1" comma="1" semicolon="1" consecutive="1">
      <textFields count="9"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<sst xmlns="http://schemas.openxmlformats.org/spreadsheetml/2006/main" count="1450" uniqueCount="189">
  <si>
    <t>DropletJumpInWedge</t>
  </si>
  <si>
    <t>Drop Number</t>
  </si>
  <si>
    <t>Scale Length (mm)</t>
  </si>
  <si>
    <t>Pixel Length (pxl)</t>
  </si>
  <si>
    <t>Scale Factor (mm/pxl)</t>
  </si>
  <si>
    <t>Drop Volume (mL)</t>
  </si>
  <si>
    <t>Surface Inclination (°)</t>
  </si>
  <si>
    <t>Average Inclination</t>
  </si>
  <si>
    <t>Log-Log Slope</t>
  </si>
  <si>
    <t>Drop_06262</t>
  </si>
  <si>
    <t>Drop_06263</t>
  </si>
  <si>
    <t>Drop_06264</t>
  </si>
  <si>
    <t>Drop_06278</t>
  </si>
  <si>
    <t>Drop_06281</t>
  </si>
  <si>
    <t>Drop_06282</t>
  </si>
  <si>
    <t>Drop_06284</t>
  </si>
  <si>
    <t>Drop_06285</t>
  </si>
  <si>
    <t>Drop_06286</t>
  </si>
  <si>
    <t xml:space="preserve"> </t>
  </si>
  <si>
    <t>Front X (PXL)</t>
  </si>
  <si>
    <t>Front Y</t>
  </si>
  <si>
    <t>Back X (PXL)</t>
  </si>
  <si>
    <t>Back Y</t>
  </si>
  <si>
    <t>Average X (PXL)</t>
  </si>
  <si>
    <t>Average y (PXL)</t>
  </si>
  <si>
    <t>Radius (PXL)</t>
  </si>
  <si>
    <t>Zeroed-Ave X (PXL)</t>
  </si>
  <si>
    <t>time s</t>
  </si>
  <si>
    <t>log(t)</t>
  </si>
  <si>
    <t>log(X)</t>
  </si>
  <si>
    <t>Back Y (PXL)</t>
  </si>
  <si>
    <t>time (s)</t>
  </si>
  <si>
    <t>Name</t>
  </si>
  <si>
    <t>2mL 1.19deg</t>
  </si>
  <si>
    <t>3mL 1.19deg</t>
  </si>
  <si>
    <t>4mL 1.19deg</t>
  </si>
  <si>
    <t>3mL 7.66deg</t>
  </si>
  <si>
    <t>4mL 7.66deg</t>
  </si>
  <si>
    <t>2mL 3.99eg</t>
  </si>
  <si>
    <t>3mL 3.99deg</t>
  </si>
  <si>
    <t>4mL 3.99deg</t>
  </si>
  <si>
    <t>2mL 7.66eg</t>
  </si>
  <si>
    <t>Volume (mL)</t>
  </si>
  <si>
    <t>1-g Radius (mm)</t>
  </si>
  <si>
    <t>1-g Diameter (mm)</t>
  </si>
  <si>
    <t>Drop_06333</t>
  </si>
  <si>
    <t>X front</t>
  </si>
  <si>
    <t>Y front</t>
  </si>
  <si>
    <t>X Back</t>
  </si>
  <si>
    <t>Y Back</t>
  </si>
  <si>
    <t>Ave X</t>
  </si>
  <si>
    <t>Ave Y</t>
  </si>
  <si>
    <t>R</t>
  </si>
  <si>
    <t>time</t>
  </si>
  <si>
    <t>log(time)</t>
  </si>
  <si>
    <t>log(zeroed)</t>
  </si>
  <si>
    <t>Drop_06334</t>
  </si>
  <si>
    <t>Drop_06335</t>
  </si>
  <si>
    <t>2mL 4.00deg</t>
  </si>
  <si>
    <t>2ml 4deg</t>
  </si>
  <si>
    <t>starting frame</t>
  </si>
  <si>
    <t>H (pxl)</t>
  </si>
  <si>
    <t>H/2 (mm)</t>
  </si>
  <si>
    <t>Xo</t>
  </si>
  <si>
    <t>Xi</t>
  </si>
  <si>
    <t xml:space="preserve"> X (MM) (from wedge corner)</t>
  </si>
  <si>
    <t>increment</t>
  </si>
  <si>
    <t>alpha rad</t>
  </si>
  <si>
    <t>alpha deg</t>
  </si>
  <si>
    <t>X zeroed</t>
  </si>
  <si>
    <t>Y zeroed</t>
  </si>
  <si>
    <t>Radies of x and y</t>
  </si>
  <si>
    <t>t*</t>
  </si>
  <si>
    <t>x*</t>
  </si>
  <si>
    <t>x* mm</t>
  </si>
  <si>
    <t>Xf</t>
  </si>
  <si>
    <t>HalfAngle (rad)</t>
  </si>
  <si>
    <t>Starting Frame</t>
  </si>
  <si>
    <t>(3V)/(4PI)^(2/3)</t>
  </si>
  <si>
    <t>θs L-SHS-2</t>
  </si>
  <si>
    <t>θs U-SHS-1</t>
  </si>
  <si>
    <t>θs U-SHS-2</t>
  </si>
  <si>
    <t>Correction Angle</t>
  </si>
  <si>
    <t>Trial 1</t>
  </si>
  <si>
    <t>Trial 2</t>
  </si>
  <si>
    <t>Trial 3</t>
  </si>
  <si>
    <t>Trial 4</t>
  </si>
  <si>
    <t>Trial 5</t>
  </si>
  <si>
    <t>Left</t>
  </si>
  <si>
    <t>Right</t>
  </si>
  <si>
    <t>Side</t>
  </si>
  <si>
    <t>average</t>
  </si>
  <si>
    <t>average both</t>
  </si>
  <si>
    <t>average each</t>
  </si>
  <si>
    <t>θs L-SHS-1</t>
  </si>
  <si>
    <t>stdv</t>
  </si>
  <si>
    <t>Drop_06283</t>
  </si>
  <si>
    <t>Drop_06287</t>
  </si>
  <si>
    <t>Drop_06288</t>
  </si>
  <si>
    <t>Drop_06290</t>
  </si>
  <si>
    <t>Drop_06291</t>
  </si>
  <si>
    <t>Drop_06292</t>
  </si>
  <si>
    <t>6mL 7.66deg</t>
  </si>
  <si>
    <t>6mL 3.99deg</t>
  </si>
  <si>
    <t>2mL 3.14deg</t>
  </si>
  <si>
    <t>3mL 3.14deg</t>
  </si>
  <si>
    <t>4mL 3.14deg</t>
  </si>
  <si>
    <t>6mL 3.14deg</t>
  </si>
  <si>
    <t>6ml 7.66deg</t>
  </si>
  <si>
    <t>t_ref</t>
  </si>
  <si>
    <t>X_initial</t>
  </si>
  <si>
    <t>X_Inscribe</t>
  </si>
  <si>
    <t>2mL 7.66deg</t>
  </si>
  <si>
    <t>2mL 3.99deg</t>
  </si>
  <si>
    <t>log(x)</t>
  </si>
  <si>
    <t xml:space="preserve">t* </t>
  </si>
  <si>
    <t>Time adjuster</t>
  </si>
  <si>
    <t>Spherical radius</t>
  </si>
  <si>
    <t>Re No.</t>
  </si>
  <si>
    <t xml:space="preserve"> a (mm/s^2)</t>
  </si>
  <si>
    <t>a (mm/s^2)</t>
  </si>
  <si>
    <t>References for adjustment</t>
  </si>
  <si>
    <t>Frame</t>
  </si>
  <si>
    <t>Ave. X</t>
  </si>
  <si>
    <t>Ave. Y</t>
  </si>
  <si>
    <t>Ave Centroid</t>
  </si>
  <si>
    <t>Ave Threshold</t>
  </si>
  <si>
    <t>X (center)</t>
  </si>
  <si>
    <t>Y (center)</t>
  </si>
  <si>
    <t xml:space="preserve"> X (ave thresh)</t>
  </si>
  <si>
    <t>Ave Y (ave thresh)</t>
  </si>
  <si>
    <t>x0</t>
  </si>
  <si>
    <t>(x-x0)/(x*-x0)</t>
  </si>
  <si>
    <t>t/t*</t>
  </si>
  <si>
    <t>2mL 2.94deg</t>
  </si>
  <si>
    <t>3mL 2.94deg</t>
  </si>
  <si>
    <t>4mL 2.94deg</t>
  </si>
  <si>
    <t>6mL 2.94deg</t>
  </si>
  <si>
    <t>Fluid Properties</t>
  </si>
  <si>
    <t>Water</t>
  </si>
  <si>
    <t>Air</t>
  </si>
  <si>
    <t>ρ (kg/m3)</t>
  </si>
  <si>
    <t>μ (Pa s)</t>
  </si>
  <si>
    <t>ν (m2/s)</t>
  </si>
  <si>
    <t>Working Properties</t>
  </si>
  <si>
    <t>σ (kg/s2)</t>
  </si>
  <si>
    <t>Ca No.</t>
  </si>
  <si>
    <t>Oh No.</t>
  </si>
  <si>
    <t xml:space="preserve"> x mm</t>
  </si>
  <si>
    <t xml:space="preserve"> u mm/s </t>
  </si>
  <si>
    <t xml:space="preserve"> u mm/s</t>
  </si>
  <si>
    <t>HalfAngle, rad</t>
  </si>
  <si>
    <t>t from x0 to xSpher</t>
  </si>
  <si>
    <t>t0</t>
  </si>
  <si>
    <t>Working Cells</t>
  </si>
  <si>
    <r>
      <t>t (x</t>
    </r>
    <r>
      <rPr>
        <b/>
        <sz val="8"/>
        <color theme="1"/>
        <rFont val="Times New Roman"/>
        <family val="1"/>
      </rPr>
      <t>0</t>
    </r>
    <r>
      <rPr>
        <b/>
        <sz val="12"/>
        <color theme="1"/>
        <rFont val="Times New Roman"/>
        <family val="1"/>
      </rPr>
      <t xml:space="preserve"> to </t>
    </r>
    <r>
      <rPr>
        <b/>
        <sz val="16"/>
        <color theme="1"/>
        <rFont val="Times New Roman"/>
        <family val="1"/>
      </rPr>
      <t>x</t>
    </r>
    <r>
      <rPr>
        <b/>
        <sz val="8"/>
        <color theme="1"/>
        <rFont val="Times New Roman"/>
        <family val="1"/>
      </rPr>
      <t>Spher</t>
    </r>
    <r>
      <rPr>
        <b/>
        <sz val="12"/>
        <color theme="1"/>
        <rFont val="Times New Roman"/>
        <family val="1"/>
      </rPr>
      <t>)</t>
    </r>
  </si>
  <si>
    <t>R^2/x^2</t>
  </si>
  <si>
    <t>R = (V/PI H)^1/2</t>
  </si>
  <si>
    <t>Angle, deg</t>
  </si>
  <si>
    <t>Half Angle, rad</t>
  </si>
  <si>
    <r>
      <t>H</t>
    </r>
    <r>
      <rPr>
        <b/>
        <sz val="9"/>
        <color theme="1"/>
        <rFont val="Times New Roman"/>
        <family val="1"/>
      </rPr>
      <t>o,</t>
    </r>
    <r>
      <rPr>
        <b/>
        <sz val="12"/>
        <color theme="1"/>
        <rFont val="Times New Roman"/>
        <family val="1"/>
      </rPr>
      <t xml:space="preserve"> back</t>
    </r>
  </si>
  <si>
    <r>
      <t>H</t>
    </r>
    <r>
      <rPr>
        <b/>
        <sz val="9"/>
        <color theme="1"/>
        <rFont val="Times New Roman"/>
        <family val="1"/>
      </rPr>
      <t>o,</t>
    </r>
    <r>
      <rPr>
        <b/>
        <sz val="12"/>
        <color theme="1"/>
        <rFont val="Times New Roman"/>
        <family val="1"/>
      </rPr>
      <t xml:space="preserve"> front</t>
    </r>
  </si>
  <si>
    <r>
      <t>X</t>
    </r>
    <r>
      <rPr>
        <b/>
        <sz val="9"/>
        <color theme="1"/>
        <rFont val="Times New Roman"/>
        <family val="1"/>
      </rPr>
      <t xml:space="preserve">o, </t>
    </r>
    <r>
      <rPr>
        <b/>
        <sz val="12"/>
        <color theme="1"/>
        <rFont val="Times New Roman"/>
        <family val="1"/>
      </rPr>
      <t>mm</t>
    </r>
  </si>
  <si>
    <r>
      <t>X</t>
    </r>
    <r>
      <rPr>
        <b/>
        <sz val="9"/>
        <color theme="1"/>
        <rFont val="Times New Roman"/>
        <family val="1"/>
      </rPr>
      <t xml:space="preserve">exit, </t>
    </r>
    <r>
      <rPr>
        <b/>
        <sz val="12"/>
        <color theme="1"/>
        <rFont val="Times New Roman"/>
        <family val="1"/>
      </rPr>
      <t>mm</t>
    </r>
  </si>
  <si>
    <t>Scale length, pxl</t>
  </si>
  <si>
    <t>Scale length, mm</t>
  </si>
  <si>
    <t>Scale Factor, mm/pxl</t>
  </si>
  <si>
    <t>ΔS, pxl</t>
  </si>
  <si>
    <t>t, s</t>
  </si>
  <si>
    <t>ΔS, mm</t>
  </si>
  <si>
    <t>X front, pxl</t>
  </si>
  <si>
    <t>Y front, pxl</t>
  </si>
  <si>
    <t>X back, pxl</t>
  </si>
  <si>
    <t>Y back, pxl</t>
  </si>
  <si>
    <r>
      <t>ΔX</t>
    </r>
    <r>
      <rPr>
        <b/>
        <sz val="9"/>
        <color theme="1"/>
        <rFont val="Times New Roman"/>
        <family val="1"/>
      </rPr>
      <t>ave</t>
    </r>
    <r>
      <rPr>
        <b/>
        <sz val="12"/>
        <color theme="1"/>
        <rFont val="Times New Roman"/>
        <family val="1"/>
      </rPr>
      <t>, pxl</t>
    </r>
  </si>
  <si>
    <r>
      <t>ΔY</t>
    </r>
    <r>
      <rPr>
        <b/>
        <sz val="9"/>
        <color theme="1"/>
        <rFont val="Times New Roman"/>
        <family val="1"/>
      </rPr>
      <t>ave</t>
    </r>
    <r>
      <rPr>
        <b/>
        <sz val="12"/>
        <color theme="1"/>
        <rFont val="Times New Roman"/>
        <family val="1"/>
      </rPr>
      <t>, pxl</t>
    </r>
  </si>
  <si>
    <t>U, mm/s</t>
  </si>
  <si>
    <t>A, mm/s2</t>
  </si>
  <si>
    <t>R/X max</t>
  </si>
  <si>
    <t>V</t>
  </si>
  <si>
    <t>H</t>
  </si>
  <si>
    <t>R_max</t>
  </si>
  <si>
    <t>X_min</t>
  </si>
  <si>
    <t>α</t>
  </si>
  <si>
    <t>ε^2 max</t>
  </si>
  <si>
    <t>ε^3 max</t>
  </si>
  <si>
    <t>R3 (Reyssat)</t>
  </si>
  <si>
    <t>R0</t>
  </si>
  <si>
    <t>X_inscribe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</si>
</sst>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"/>
    <numFmt numFmtId="165" formatCode="0.000"/>
  </numFmts>
  <fonts count="16" x14ac:knownFonts="1">
    <font>
      <sz val="12"/>
      <color theme="1"/>
      <name val="Times New Roman"/>
      <family val="2"/>
    </font>
    <font>
      <b/>
      <sz val="12"/>
      <color rgb="FFFA7D00"/>
      <name val="Times New Roman"/>
      <family val="2"/>
    </font>
    <font>
      <b/>
      <sz val="16"/>
      <color theme="1"/>
      <name val="Times New Roman"/>
      <family val="1"/>
    </font>
    <font>
      <b/>
      <sz val="12"/>
      <color theme="1"/>
      <name val="Times New Roman"/>
      <family val="1"/>
    </font>
    <font>
      <u/>
      <sz val="12"/>
      <color theme="10"/>
      <name val="Times New Roman"/>
      <family val="2"/>
    </font>
    <font>
      <sz val="12"/>
      <name val="Times New Roman"/>
      <family val="2"/>
    </font>
    <font>
      <sz val="12"/>
      <color theme="1"/>
      <name val="Times New Roman"/>
      <family val="1"/>
    </font>
    <font>
      <sz val="12"/>
      <color rgb="FF3F3F76"/>
      <name val="Times New Roman"/>
      <family val="2"/>
    </font>
    <font>
      <b/>
      <sz val="14"/>
      <color theme="1"/>
      <name val="Times New Roman"/>
      <family val="1"/>
    </font>
    <font>
      <b/>
      <sz val="12"/>
      <name val="Times New Roman"/>
      <family val="1"/>
    </font>
    <font>
      <b/>
      <sz val="12"/>
      <color rgb="FFFF0000"/>
      <name val="Times New Roman"/>
      <family val="1"/>
    </font>
    <font>
      <b/>
      <sz val="12"/>
      <color theme="4"/>
      <name val="Times New Roman"/>
      <family val="1"/>
    </font>
    <font>
      <b/>
      <sz val="12"/>
      <color theme="9" tint="-0.499984740745262"/>
      <name val="Times New Roman"/>
      <family val="1"/>
    </font>
    <font>
      <b/>
      <sz val="8"/>
      <color theme="1"/>
      <name val="Times New Roman"/>
      <family val="1"/>
    </font>
    <font>
      <b/>
      <sz val="9"/>
      <color theme="1"/>
      <name val="Times New Roman"/>
      <family val="1"/>
    </font>
    <font>
      <sz val="12"/>
      <color theme="1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C99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</fills>
  <borders count="1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rgb="FF7F7F7F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0" fontId="1" fillId="2" borderId="1" applyNumberFormat="0" applyAlignment="0" applyProtection="0"/>
    <xf numFmtId="0" fontId="4" fillId="0" borderId="0" applyNumberFormat="0" applyFill="0" applyBorder="0" applyAlignment="0" applyProtection="0"/>
    <xf numFmtId="0" fontId="7" fillId="6" borderId="1" applyNumberFormat="0" applyAlignment="0" applyProtection="0"/>
  </cellStyleXfs>
  <cellXfs count="142">
    <xf numFmtId="0" fontId="0" fillId="0" borderId="0" xfId="0"/>
    <xf numFmtId="0" fontId="0" fillId="0" borderId="0" xfId="0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3" borderId="2" xfId="0" applyFont="1" applyFill="1" applyBorder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0" fontId="0" fillId="0" borderId="0" xfId="0" applyAlignment="1">
      <alignment horizontal="center"/>
    </xf>
    <xf numFmtId="2" fontId="0" fillId="0" borderId="0" xfId="0" applyNumberFormat="1" applyAlignment="1">
      <alignment horizontal="center" vertical="center"/>
    </xf>
    <xf numFmtId="0" fontId="3" fillId="3" borderId="2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0" fillId="4" borderId="0" xfId="0" applyFill="1"/>
    <xf numFmtId="0" fontId="0" fillId="4" borderId="0" xfId="0" applyFill="1" applyAlignment="1">
      <alignment horizontal="center"/>
    </xf>
    <xf numFmtId="0" fontId="0" fillId="0" borderId="0" xfId="0" applyFill="1"/>
    <xf numFmtId="0" fontId="4" fillId="0" borderId="0" xfId="2" applyAlignment="1">
      <alignment horizontal="center" vertical="center"/>
    </xf>
    <xf numFmtId="0" fontId="0" fillId="0" borderId="0" xfId="0" applyAlignment="1">
      <alignment horizontal="left" vertical="center" indent="1"/>
    </xf>
    <xf numFmtId="0" fontId="3" fillId="0" borderId="0" xfId="0" applyFont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Fill="1" applyBorder="1" applyAlignment="1">
      <alignment horizontal="center"/>
    </xf>
    <xf numFmtId="0" fontId="5" fillId="0" borderId="0" xfId="2" applyFont="1" applyAlignment="1">
      <alignment horizontal="center" vertical="center"/>
    </xf>
    <xf numFmtId="0" fontId="6" fillId="0" borderId="0" xfId="0" applyFont="1" applyFill="1" applyBorder="1" applyAlignment="1"/>
    <xf numFmtId="0" fontId="0" fillId="0" borderId="0" xfId="0" applyNumberFormat="1" applyAlignment="1">
      <alignment horizontal="center"/>
    </xf>
    <xf numFmtId="0" fontId="0" fillId="0" borderId="0" xfId="0" applyNumberFormat="1" applyBorder="1" applyAlignment="1">
      <alignment horizontal="center"/>
    </xf>
    <xf numFmtId="0" fontId="0" fillId="0" borderId="0" xfId="0" applyNumberFormat="1"/>
    <xf numFmtId="0" fontId="3" fillId="0" borderId="2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Border="1" applyAlignment="1">
      <alignment horizontal="center"/>
    </xf>
    <xf numFmtId="0" fontId="3" fillId="0" borderId="0" xfId="0" applyNumberFormat="1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0" fillId="0" borderId="0" xfId="0" applyAlignment="1">
      <alignment vertical="center"/>
    </xf>
    <xf numFmtId="0" fontId="3" fillId="0" borderId="0" xfId="0" applyFont="1"/>
    <xf numFmtId="0" fontId="0" fillId="0" borderId="0" xfId="0" applyAlignment="1">
      <alignment horizontal="center" vertical="center"/>
    </xf>
    <xf numFmtId="0" fontId="3" fillId="0" borderId="5" xfId="0" applyFont="1" applyBorder="1" applyAlignment="1">
      <alignment horizontal="center"/>
    </xf>
    <xf numFmtId="0" fontId="3" fillId="0" borderId="5" xfId="0" applyFont="1" applyBorder="1" applyAlignment="1">
      <alignment horizontal="center" vertical="center"/>
    </xf>
    <xf numFmtId="0" fontId="0" fillId="4" borderId="0" xfId="0" applyNumberFormat="1" applyFill="1" applyAlignment="1">
      <alignment horizont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7" fillId="6" borderId="1" xfId="3" applyAlignment="1">
      <alignment horizontal="center" vertical="center"/>
    </xf>
    <xf numFmtId="0" fontId="6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3" borderId="8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0" fillId="0" borderId="0" xfId="0" applyFill="1" applyAlignment="1">
      <alignment horizontal="center"/>
    </xf>
    <xf numFmtId="0" fontId="0" fillId="0" borderId="0" xfId="0" applyNumberFormat="1" applyFill="1" applyAlignment="1">
      <alignment horizontal="center"/>
    </xf>
    <xf numFmtId="0" fontId="2" fillId="3" borderId="10" xfId="0" applyFont="1" applyFill="1" applyBorder="1" applyAlignment="1">
      <alignment horizontal="center"/>
    </xf>
    <xf numFmtId="0" fontId="2" fillId="7" borderId="0" xfId="0" applyFont="1" applyFill="1" applyAlignment="1">
      <alignment horizontal="center"/>
    </xf>
    <xf numFmtId="0" fontId="0" fillId="7" borderId="0" xfId="0" applyFill="1" applyBorder="1" applyAlignment="1">
      <alignment horizontal="center"/>
    </xf>
    <xf numFmtId="0" fontId="0" fillId="7" borderId="0" xfId="0" applyFill="1"/>
    <xf numFmtId="0" fontId="2" fillId="7" borderId="0" xfId="0" applyFont="1" applyFill="1" applyBorder="1" applyAlignment="1">
      <alignment horizontal="center"/>
    </xf>
    <xf numFmtId="0" fontId="3" fillId="7" borderId="0" xfId="0" applyFont="1" applyFill="1" applyBorder="1" applyAlignment="1">
      <alignment horizontal="center" vertical="center"/>
    </xf>
    <xf numFmtId="0" fontId="0" fillId="7" borderId="0" xfId="0" applyFill="1" applyBorder="1" applyAlignment="1">
      <alignment horizontal="center" vertical="center"/>
    </xf>
    <xf numFmtId="0" fontId="0" fillId="7" borderId="0" xfId="0" applyFill="1" applyAlignment="1">
      <alignment horizontal="center"/>
    </xf>
    <xf numFmtId="0" fontId="0" fillId="7" borderId="0" xfId="0" applyNumberFormat="1" applyFill="1" applyAlignment="1">
      <alignment horizontal="center"/>
    </xf>
    <xf numFmtId="0" fontId="3" fillId="7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 vertical="center"/>
    </xf>
    <xf numFmtId="0" fontId="9" fillId="0" borderId="3" xfId="1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5" borderId="0" xfId="0" applyFill="1" applyAlignment="1">
      <alignment horizontal="center" vertical="center"/>
    </xf>
    <xf numFmtId="0" fontId="4" fillId="5" borderId="0" xfId="2" applyFill="1" applyAlignment="1">
      <alignment horizontal="center" vertical="center"/>
    </xf>
    <xf numFmtId="0" fontId="0" fillId="5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/>
    </xf>
    <xf numFmtId="0" fontId="2" fillId="7" borderId="5" xfId="0" applyFont="1" applyFill="1" applyBorder="1" applyAlignment="1">
      <alignment horizontal="center"/>
    </xf>
    <xf numFmtId="0" fontId="0" fillId="3" borderId="5" xfId="0" applyFill="1" applyBorder="1"/>
    <xf numFmtId="0" fontId="3" fillId="0" borderId="0" xfId="0" applyFont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3" fillId="8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left" vertical="center" indent="2"/>
    </xf>
    <xf numFmtId="0" fontId="0" fillId="0" borderId="0" xfId="0" applyAlignment="1">
      <alignment horizontal="left" vertical="center" indent="2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3" borderId="5" xfId="0" applyFont="1" applyFill="1" applyBorder="1" applyAlignment="1">
      <alignment horizontal="center"/>
    </xf>
    <xf numFmtId="0" fontId="10" fillId="0" borderId="2" xfId="0" applyFont="1" applyFill="1" applyBorder="1" applyAlignment="1">
      <alignment horizontal="center"/>
    </xf>
    <xf numFmtId="165" fontId="0" fillId="0" borderId="0" xfId="0" applyNumberFormat="1" applyAlignment="1">
      <alignment horizontal="center"/>
    </xf>
    <xf numFmtId="0" fontId="3" fillId="9" borderId="0" xfId="0" applyFont="1" applyFill="1" applyAlignment="1">
      <alignment horizontal="center"/>
    </xf>
    <xf numFmtId="0" fontId="3" fillId="4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11" fillId="0" borderId="2" xfId="0" applyFont="1" applyFill="1" applyBorder="1" applyAlignment="1">
      <alignment horizontal="center"/>
    </xf>
    <xf numFmtId="0" fontId="11" fillId="0" borderId="2" xfId="0" applyNumberFormat="1" applyFont="1" applyFill="1" applyBorder="1" applyAlignment="1">
      <alignment horizontal="center"/>
    </xf>
    <xf numFmtId="0" fontId="12" fillId="0" borderId="2" xfId="0" applyNumberFormat="1" applyFont="1" applyFill="1" applyBorder="1" applyAlignment="1">
      <alignment horizontal="center"/>
    </xf>
    <xf numFmtId="0" fontId="12" fillId="0" borderId="2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3" fillId="8" borderId="0" xfId="0" applyFont="1" applyFill="1" applyBorder="1" applyAlignment="1"/>
    <xf numFmtId="0" fontId="3" fillId="0" borderId="11" xfId="0" applyFont="1" applyBorder="1" applyAlignment="1">
      <alignment horizontal="center" vertical="center"/>
    </xf>
    <xf numFmtId="0" fontId="3" fillId="8" borderId="5" xfId="0" applyFont="1" applyFill="1" applyBorder="1" applyAlignment="1">
      <alignment horizontal="center" vertical="center"/>
    </xf>
    <xf numFmtId="0" fontId="3" fillId="11" borderId="5" xfId="0" applyFont="1" applyFill="1" applyBorder="1" applyAlignment="1">
      <alignment horizontal="center" vertical="center"/>
    </xf>
    <xf numFmtId="0" fontId="3" fillId="8" borderId="5" xfId="0" applyFont="1" applyFill="1" applyBorder="1" applyAlignment="1">
      <alignment horizontal="center"/>
    </xf>
    <xf numFmtId="0" fontId="0" fillId="8" borderId="0" xfId="0" applyFill="1"/>
    <xf numFmtId="0" fontId="3" fillId="10" borderId="5" xfId="0" applyFont="1" applyFill="1" applyBorder="1" applyAlignment="1">
      <alignment horizontal="center"/>
    </xf>
    <xf numFmtId="0" fontId="3" fillId="10" borderId="0" xfId="0" applyFont="1" applyFill="1" applyBorder="1" applyAlignmen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3" fillId="0" borderId="5" xfId="0" applyFont="1" applyFill="1" applyBorder="1" applyAlignment="1">
      <alignment horizontal="center"/>
    </xf>
    <xf numFmtId="0" fontId="0" fillId="12" borderId="0" xfId="0" applyFill="1"/>
    <xf numFmtId="0" fontId="0" fillId="0" borderId="0" xfId="0" applyAlignment="1">
      <alignment horizontal="center"/>
    </xf>
    <xf numFmtId="0" fontId="15" fillId="0" borderId="0" xfId="0" applyFont="1"/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0" fontId="8" fillId="0" borderId="10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" xfId="0" applyBorder="1" applyAlignment="1">
      <alignment horizontal="center"/>
    </xf>
    <xf numFmtId="0" fontId="2" fillId="5" borderId="0" xfId="0" applyFont="1" applyFill="1" applyAlignment="1">
      <alignment horizontal="center" vertical="center"/>
    </xf>
    <xf numFmtId="0" fontId="2" fillId="5" borderId="4" xfId="0" applyFont="1" applyFill="1" applyBorder="1" applyAlignment="1">
      <alignment horizontal="center" vertical="center"/>
    </xf>
    <xf numFmtId="0" fontId="2" fillId="0" borderId="0" xfId="0" applyFont="1" applyAlignment="1">
      <alignment horizontal="center"/>
    </xf>
    <xf numFmtId="0" fontId="3" fillId="8" borderId="2" xfId="0" applyFont="1" applyFill="1" applyBorder="1" applyAlignment="1">
      <alignment horizontal="center"/>
    </xf>
    <xf numFmtId="0" fontId="3" fillId="11" borderId="0" xfId="0" applyFont="1" applyFill="1" applyBorder="1" applyAlignment="1">
      <alignment horizontal="center"/>
    </xf>
    <xf numFmtId="0" fontId="0" fillId="8" borderId="0" xfId="0" applyFill="1" applyAlignment="1">
      <alignment horizontal="center"/>
    </xf>
    <xf numFmtId="0" fontId="3" fillId="0" borderId="0" xfId="0" applyFont="1" applyAlignment="1">
      <alignment horizontal="center"/>
    </xf>
  </cellXfs>
  <cellStyles count="4">
    <cellStyle name="Calculation" xfId="1" builtinId="22"/>
    <cellStyle name="Hyperlink" xfId="2" builtinId="8"/>
    <cellStyle name="Input" xfId="3" builtinId="20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hartsheet" Target="chartsheets/sheet3.xml"/><Relationship Id="rId13" Type="http://schemas.openxmlformats.org/officeDocument/2006/relationships/chartsheet" Target="chartsheets/sheet8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chartsheet" Target="chartsheets/sheet2.xml"/><Relationship Id="rId12" Type="http://schemas.openxmlformats.org/officeDocument/2006/relationships/chartsheet" Target="chartsheets/sheet7.xml"/><Relationship Id="rId17" Type="http://schemas.openxmlformats.org/officeDocument/2006/relationships/chartsheet" Target="chartsheets/sheet10.xml"/><Relationship Id="rId2" Type="http://schemas.openxmlformats.org/officeDocument/2006/relationships/worksheet" Target="worksheets/sheet2.xml"/><Relationship Id="rId16" Type="http://schemas.openxmlformats.org/officeDocument/2006/relationships/chartsheet" Target="chartsheets/sheet9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chartsheet" Target="chartsheets/sheet1.xml"/><Relationship Id="rId11" Type="http://schemas.openxmlformats.org/officeDocument/2006/relationships/chartsheet" Target="chartsheets/sheet6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7.xml"/><Relationship Id="rId10" Type="http://schemas.openxmlformats.org/officeDocument/2006/relationships/chartsheet" Target="chartsheets/sheet5.xml"/><Relationship Id="rId19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4.xml"/><Relationship Id="rId14" Type="http://schemas.openxmlformats.org/officeDocument/2006/relationships/worksheet" Target="worksheets/sheet6.xml"/><Relationship Id="rId22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3" Type="http://schemas.openxmlformats.org/officeDocument/2006/relationships/chartUserShapes" Target="../drawings/drawing13.xml"/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Threshold_Test!$I$2</c:f>
              <c:strCache>
                <c:ptCount val="1"/>
                <c:pt idx="0">
                  <c:v>Ave Centroid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Threshold_Test!$B$3:$B$24</c:f>
              <c:numCache>
                <c:formatCode>0.000</c:formatCode>
                <c:ptCount val="22"/>
                <c:pt idx="0">
                  <c:v>0.26666666666666666</c:v>
                </c:pt>
                <c:pt idx="1">
                  <c:v>0.3</c:v>
                </c:pt>
                <c:pt idx="2">
                  <c:v>0.35</c:v>
                </c:pt>
                <c:pt idx="3">
                  <c:v>0.4</c:v>
                </c:pt>
                <c:pt idx="4">
                  <c:v>0.45</c:v>
                </c:pt>
                <c:pt idx="5">
                  <c:v>0.5</c:v>
                </c:pt>
                <c:pt idx="6">
                  <c:v>0.55000000000000004</c:v>
                </c:pt>
                <c:pt idx="7">
                  <c:v>0.6</c:v>
                </c:pt>
                <c:pt idx="8">
                  <c:v>0.65</c:v>
                </c:pt>
                <c:pt idx="9">
                  <c:v>0.7</c:v>
                </c:pt>
                <c:pt idx="10">
                  <c:v>0.75</c:v>
                </c:pt>
                <c:pt idx="11">
                  <c:v>0.8</c:v>
                </c:pt>
                <c:pt idx="12">
                  <c:v>0.85</c:v>
                </c:pt>
                <c:pt idx="13">
                  <c:v>0.9</c:v>
                </c:pt>
                <c:pt idx="14">
                  <c:v>0.95</c:v>
                </c:pt>
                <c:pt idx="15">
                  <c:v>1</c:v>
                </c:pt>
                <c:pt idx="16">
                  <c:v>1.05</c:v>
                </c:pt>
                <c:pt idx="17">
                  <c:v>1.1000000000000001</c:v>
                </c:pt>
                <c:pt idx="18">
                  <c:v>1.1499999999999999</c:v>
                </c:pt>
                <c:pt idx="19">
                  <c:v>1.2</c:v>
                </c:pt>
                <c:pt idx="20">
                  <c:v>1.25</c:v>
                </c:pt>
                <c:pt idx="21">
                  <c:v>1.3</c:v>
                </c:pt>
              </c:numCache>
            </c:numRef>
          </c:xVal>
          <c:yVal>
            <c:numRef>
              <c:f>Threshold_Test!$I$3:$I$24</c:f>
              <c:numCache>
                <c:formatCode>General</c:formatCode>
                <c:ptCount val="22"/>
                <c:pt idx="0">
                  <c:v>77.887809152515104</c:v>
                </c:pt>
                <c:pt idx="1">
                  <c:v>78.426464632015993</c:v>
                </c:pt>
                <c:pt idx="2">
                  <c:v>80.345207457932773</c:v>
                </c:pt>
                <c:pt idx="3">
                  <c:v>82.17031005037704</c:v>
                </c:pt>
                <c:pt idx="4">
                  <c:v>84.612084135538112</c:v>
                </c:pt>
                <c:pt idx="5">
                  <c:v>87.260756629148418</c:v>
                </c:pt>
                <c:pt idx="6">
                  <c:v>89.650189316844333</c:v>
                </c:pt>
                <c:pt idx="7">
                  <c:v>92.271620376887867</c:v>
                </c:pt>
                <c:pt idx="8">
                  <c:v>95.436836677607914</c:v>
                </c:pt>
                <c:pt idx="9">
                  <c:v>98.457396119014732</c:v>
                </c:pt>
                <c:pt idx="10">
                  <c:v>102.4747491515794</c:v>
                </c:pt>
                <c:pt idx="11">
                  <c:v>104.81124940977789</c:v>
                </c:pt>
                <c:pt idx="12">
                  <c:v>108.6266223942402</c:v>
                </c:pt>
                <c:pt idx="13">
                  <c:v>111.90525483396704</c:v>
                </c:pt>
                <c:pt idx="14">
                  <c:v>115.46561666203152</c:v>
                </c:pt>
                <c:pt idx="15">
                  <c:v>119.32237499346144</c:v>
                </c:pt>
                <c:pt idx="16">
                  <c:v>122.78855313577891</c:v>
                </c:pt>
                <c:pt idx="17">
                  <c:v>126.67217224503875</c:v>
                </c:pt>
                <c:pt idx="18">
                  <c:v>130.46185471778594</c:v>
                </c:pt>
                <c:pt idx="19">
                  <c:v>134.18039645301184</c:v>
                </c:pt>
                <c:pt idx="20">
                  <c:v>137.9721247929871</c:v>
                </c:pt>
                <c:pt idx="21">
                  <c:v>142.77485069042987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FE7-4550-BB39-23E2D6A9D487}"/>
            </c:ext>
          </c:extLst>
        </c:ser>
        <c:ser>
          <c:idx val="1"/>
          <c:order val="1"/>
          <c:tx>
            <c:strRef>
              <c:f>Threshold_Test!$J$2</c:f>
              <c:strCache>
                <c:ptCount val="1"/>
                <c:pt idx="0">
                  <c:v>Ave Threshold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Threshold_Test!$B$3:$B$24</c:f>
              <c:numCache>
                <c:formatCode>0.000</c:formatCode>
                <c:ptCount val="22"/>
                <c:pt idx="0">
                  <c:v>0.26666666666666666</c:v>
                </c:pt>
                <c:pt idx="1">
                  <c:v>0.3</c:v>
                </c:pt>
                <c:pt idx="2">
                  <c:v>0.35</c:v>
                </c:pt>
                <c:pt idx="3">
                  <c:v>0.4</c:v>
                </c:pt>
                <c:pt idx="4">
                  <c:v>0.45</c:v>
                </c:pt>
                <c:pt idx="5">
                  <c:v>0.5</c:v>
                </c:pt>
                <c:pt idx="6">
                  <c:v>0.55000000000000004</c:v>
                </c:pt>
                <c:pt idx="7">
                  <c:v>0.6</c:v>
                </c:pt>
                <c:pt idx="8">
                  <c:v>0.65</c:v>
                </c:pt>
                <c:pt idx="9">
                  <c:v>0.7</c:v>
                </c:pt>
                <c:pt idx="10">
                  <c:v>0.75</c:v>
                </c:pt>
                <c:pt idx="11">
                  <c:v>0.8</c:v>
                </c:pt>
                <c:pt idx="12">
                  <c:v>0.85</c:v>
                </c:pt>
                <c:pt idx="13">
                  <c:v>0.9</c:v>
                </c:pt>
                <c:pt idx="14">
                  <c:v>0.95</c:v>
                </c:pt>
                <c:pt idx="15">
                  <c:v>1</c:v>
                </c:pt>
                <c:pt idx="16">
                  <c:v>1.05</c:v>
                </c:pt>
                <c:pt idx="17">
                  <c:v>1.1000000000000001</c:v>
                </c:pt>
                <c:pt idx="18">
                  <c:v>1.1499999999999999</c:v>
                </c:pt>
                <c:pt idx="19">
                  <c:v>1.2</c:v>
                </c:pt>
                <c:pt idx="20">
                  <c:v>1.25</c:v>
                </c:pt>
                <c:pt idx="21">
                  <c:v>1.3</c:v>
                </c:pt>
              </c:numCache>
            </c:numRef>
          </c:xVal>
          <c:yVal>
            <c:numRef>
              <c:f>Threshold_Test!$J$3:$J$24</c:f>
              <c:numCache>
                <c:formatCode>General</c:formatCode>
                <c:ptCount val="22"/>
                <c:pt idx="0">
                  <c:v>77.762249202400014</c:v>
                </c:pt>
                <c:pt idx="1">
                  <c:v>78.795536990351664</c:v>
                </c:pt>
                <c:pt idx="2">
                  <c:v>80.668599167054381</c:v>
                </c:pt>
                <c:pt idx="3">
                  <c:v>82.563046793076865</c:v>
                </c:pt>
                <c:pt idx="4">
                  <c:v>84.993512104170406</c:v>
                </c:pt>
                <c:pt idx="5">
                  <c:v>87.523275144096104</c:v>
                </c:pt>
                <c:pt idx="6">
                  <c:v>89.874893060224906</c:v>
                </c:pt>
                <c:pt idx="7">
                  <c:v>92.507269083846523</c:v>
                </c:pt>
                <c:pt idx="8">
                  <c:v>95.895254894424099</c:v>
                </c:pt>
                <c:pt idx="9">
                  <c:v>98.957523930738745</c:v>
                </c:pt>
                <c:pt idx="10">
                  <c:v>101.72052782645858</c:v>
                </c:pt>
                <c:pt idx="11">
                  <c:v>105.06388923875144</c:v>
                </c:pt>
                <c:pt idx="12">
                  <c:v>108.93330251654831</c:v>
                </c:pt>
                <c:pt idx="13">
                  <c:v>112.129528583945</c:v>
                </c:pt>
                <c:pt idx="14">
                  <c:v>115.66797036134301</c:v>
                </c:pt>
                <c:pt idx="15">
                  <c:v>119.44989552517087</c:v>
                </c:pt>
                <c:pt idx="16">
                  <c:v>122.97518852130924</c:v>
                </c:pt>
                <c:pt idx="17">
                  <c:v>126.82116274652287</c:v>
                </c:pt>
                <c:pt idx="18">
                  <c:v>130.84688733303793</c:v>
                </c:pt>
                <c:pt idx="19">
                  <c:v>134.57295157641173</c:v>
                </c:pt>
                <c:pt idx="20">
                  <c:v>138.31296945716031</c:v>
                </c:pt>
                <c:pt idx="21">
                  <c:v>142.39358897056573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FE7-4550-BB39-23E2D6A9D4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5282448"/>
        <c:axId val="245281664"/>
      </c:scatterChart>
      <c:valAx>
        <c:axId val="245282448"/>
        <c:scaling>
          <c:orientation val="minMax"/>
          <c:min val="0.26700000000000002"/>
        </c:scaling>
        <c:delete val="0"/>
        <c:axPos val="b"/>
        <c:maj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8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</a:t>
                </a:r>
                <a:r>
                  <a:rPr lang="en-US" sz="1800" i="1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en-US" sz="1800" i="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(s)</a:t>
                </a:r>
                <a:endParaRPr lang="en-US" sz="1800" i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0.000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45281664"/>
        <c:crosses val="autoZero"/>
        <c:crossBetween val="midCat"/>
      </c:valAx>
      <c:valAx>
        <c:axId val="245281664"/>
        <c:scaling>
          <c:orientation val="minMax"/>
          <c:min val="75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bg2"/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8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 </a:t>
                </a:r>
                <a:r>
                  <a:rPr lang="en-US" sz="180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(mm)</a:t>
                </a:r>
                <a:endParaRPr lang="en-US" sz="1800" i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24528244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636915770924172"/>
          <c:y val="0.93853603634022587"/>
          <c:w val="0.45368513519988501"/>
          <c:h val="3.8593752110317264E-2"/>
        </c:manualLayout>
      </c:layout>
      <c:overlay val="0"/>
      <c:spPr>
        <a:solidFill>
          <a:sysClr val="window" lastClr="FFFFFF"/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'Wedge to Wedge'!$M$2:$M$54</c:f>
              <c:numCache>
                <c:formatCode>General</c:formatCode>
                <c:ptCount val="53"/>
                <c:pt idx="0">
                  <c:v>0.21666666666666667</c:v>
                </c:pt>
                <c:pt idx="1">
                  <c:v>0.25</c:v>
                </c:pt>
                <c:pt idx="2">
                  <c:v>0.28333333333333333</c:v>
                </c:pt>
                <c:pt idx="3">
                  <c:v>0.31666666666666665</c:v>
                </c:pt>
                <c:pt idx="4">
                  <c:v>0.35</c:v>
                </c:pt>
                <c:pt idx="5">
                  <c:v>0.38333333333333336</c:v>
                </c:pt>
                <c:pt idx="6">
                  <c:v>0.41666666666666669</c:v>
                </c:pt>
                <c:pt idx="7">
                  <c:v>0.45</c:v>
                </c:pt>
                <c:pt idx="8">
                  <c:v>0.48333333333333334</c:v>
                </c:pt>
                <c:pt idx="9">
                  <c:v>0.51666666666666672</c:v>
                </c:pt>
                <c:pt idx="10">
                  <c:v>0.55000000000000004</c:v>
                </c:pt>
                <c:pt idx="11">
                  <c:v>0.58333333333333337</c:v>
                </c:pt>
                <c:pt idx="12">
                  <c:v>0.6166666666666667</c:v>
                </c:pt>
                <c:pt idx="13">
                  <c:v>0.65</c:v>
                </c:pt>
                <c:pt idx="14">
                  <c:v>0.68333333333333335</c:v>
                </c:pt>
                <c:pt idx="15">
                  <c:v>0.71666666666666667</c:v>
                </c:pt>
                <c:pt idx="16">
                  <c:v>0.75</c:v>
                </c:pt>
                <c:pt idx="17">
                  <c:v>0.78333333333333333</c:v>
                </c:pt>
                <c:pt idx="18">
                  <c:v>0.81666666666666665</c:v>
                </c:pt>
                <c:pt idx="19">
                  <c:v>0.85</c:v>
                </c:pt>
                <c:pt idx="20">
                  <c:v>0.8833333333333333</c:v>
                </c:pt>
                <c:pt idx="21">
                  <c:v>0.91666666666666663</c:v>
                </c:pt>
                <c:pt idx="22">
                  <c:v>0.95</c:v>
                </c:pt>
                <c:pt idx="23">
                  <c:v>0.98333333333333328</c:v>
                </c:pt>
                <c:pt idx="24">
                  <c:v>1.0166666666666666</c:v>
                </c:pt>
                <c:pt idx="25">
                  <c:v>1.05</c:v>
                </c:pt>
                <c:pt idx="26">
                  <c:v>1.0833333333333333</c:v>
                </c:pt>
                <c:pt idx="27">
                  <c:v>1.1166666666666667</c:v>
                </c:pt>
                <c:pt idx="28">
                  <c:v>1.1499999999999999</c:v>
                </c:pt>
                <c:pt idx="29">
                  <c:v>1.1833333333333333</c:v>
                </c:pt>
                <c:pt idx="30">
                  <c:v>1.2166666666666666</c:v>
                </c:pt>
                <c:pt idx="31">
                  <c:v>1.25</c:v>
                </c:pt>
                <c:pt idx="32">
                  <c:v>1.2833333333333334</c:v>
                </c:pt>
                <c:pt idx="33">
                  <c:v>1.3166666666666667</c:v>
                </c:pt>
                <c:pt idx="34">
                  <c:v>1.35</c:v>
                </c:pt>
                <c:pt idx="35">
                  <c:v>1.3833333333333333</c:v>
                </c:pt>
                <c:pt idx="36">
                  <c:v>1.4166666666666667</c:v>
                </c:pt>
                <c:pt idx="37">
                  <c:v>1.45</c:v>
                </c:pt>
                <c:pt idx="38">
                  <c:v>1.4833333333333334</c:v>
                </c:pt>
                <c:pt idx="39">
                  <c:v>1.5166666666666666</c:v>
                </c:pt>
                <c:pt idx="40">
                  <c:v>1.55</c:v>
                </c:pt>
                <c:pt idx="41">
                  <c:v>1.5833333333333333</c:v>
                </c:pt>
                <c:pt idx="42">
                  <c:v>1.6166666666666667</c:v>
                </c:pt>
                <c:pt idx="43">
                  <c:v>1.65</c:v>
                </c:pt>
                <c:pt idx="44">
                  <c:v>1.6833333333333333</c:v>
                </c:pt>
                <c:pt idx="45">
                  <c:v>1.7166666666666666</c:v>
                </c:pt>
                <c:pt idx="46">
                  <c:v>1.75</c:v>
                </c:pt>
                <c:pt idx="47">
                  <c:v>1.7833333333333334</c:v>
                </c:pt>
                <c:pt idx="48">
                  <c:v>1.8166666666666667</c:v>
                </c:pt>
                <c:pt idx="49">
                  <c:v>1.85</c:v>
                </c:pt>
                <c:pt idx="50">
                  <c:v>1.8833333333333333</c:v>
                </c:pt>
                <c:pt idx="51">
                  <c:v>1.9166666666666667</c:v>
                </c:pt>
                <c:pt idx="52">
                  <c:v>1.95</c:v>
                </c:pt>
              </c:numCache>
            </c:numRef>
          </c:xVal>
          <c:yVal>
            <c:numRef>
              <c:f>'Wedge to Wedge'!$N$2:$N$54</c:f>
              <c:numCache>
                <c:formatCode>General</c:formatCode>
                <c:ptCount val="53"/>
                <c:pt idx="0">
                  <c:v>27.617572761589766</c:v>
                </c:pt>
                <c:pt idx="1">
                  <c:v>30.285314190050276</c:v>
                </c:pt>
                <c:pt idx="2">
                  <c:v>32.868643739106446</c:v>
                </c:pt>
                <c:pt idx="3">
                  <c:v>36.019286325616456</c:v>
                </c:pt>
                <c:pt idx="4">
                  <c:v>39.156750161959906</c:v>
                </c:pt>
                <c:pt idx="5">
                  <c:v>42.33485579580114</c:v>
                </c:pt>
                <c:pt idx="6">
                  <c:v>45.477210437040966</c:v>
                </c:pt>
                <c:pt idx="7">
                  <c:v>48.91785553607987</c:v>
                </c:pt>
                <c:pt idx="8">
                  <c:v>52.170475218328392</c:v>
                </c:pt>
                <c:pt idx="9">
                  <c:v>55.322615127549327</c:v>
                </c:pt>
                <c:pt idx="10">
                  <c:v>58.76237183914818</c:v>
                </c:pt>
                <c:pt idx="11">
                  <c:v>62.057576910222267</c:v>
                </c:pt>
                <c:pt idx="12">
                  <c:v>65.363438374932883</c:v>
                </c:pt>
                <c:pt idx="13">
                  <c:v>68.803772709368161</c:v>
                </c:pt>
                <c:pt idx="14">
                  <c:v>71.906257940005673</c:v>
                </c:pt>
                <c:pt idx="15">
                  <c:v>75.212228935533716</c:v>
                </c:pt>
                <c:pt idx="16">
                  <c:v>78.772657825774758</c:v>
                </c:pt>
                <c:pt idx="17">
                  <c:v>81.813087867041133</c:v>
                </c:pt>
                <c:pt idx="18">
                  <c:v>85.315190000142408</c:v>
                </c:pt>
                <c:pt idx="19">
                  <c:v>88.454030907316934</c:v>
                </c:pt>
                <c:pt idx="20">
                  <c:v>91.698732439908738</c:v>
                </c:pt>
                <c:pt idx="21">
                  <c:v>95.183988648849251</c:v>
                </c:pt>
                <c:pt idx="22">
                  <c:v>98.057157191110292</c:v>
                </c:pt>
                <c:pt idx="23">
                  <c:v>101.26386286400948</c:v>
                </c:pt>
                <c:pt idx="24">
                  <c:v>104.49855700739347</c:v>
                </c:pt>
                <c:pt idx="25">
                  <c:v>107.43766425415666</c:v>
                </c:pt>
                <c:pt idx="26">
                  <c:v>110.19500167790352</c:v>
                </c:pt>
                <c:pt idx="27">
                  <c:v>112.65569290735486</c:v>
                </c:pt>
                <c:pt idx="28">
                  <c:v>115.44312520627626</c:v>
                </c:pt>
                <c:pt idx="29">
                  <c:v>117.63965221858038</c:v>
                </c:pt>
                <c:pt idx="30">
                  <c:v>119.66283037457521</c:v>
                </c:pt>
                <c:pt idx="31">
                  <c:v>121.3924662424799</c:v>
                </c:pt>
                <c:pt idx="32">
                  <c:v>122.8535680579695</c:v>
                </c:pt>
                <c:pt idx="33">
                  <c:v>123.9683432638537</c:v>
                </c:pt>
                <c:pt idx="34">
                  <c:v>124.65739263357221</c:v>
                </c:pt>
                <c:pt idx="35">
                  <c:v>124.70032486165358</c:v>
                </c:pt>
                <c:pt idx="36">
                  <c:v>124.36572878338788</c:v>
                </c:pt>
                <c:pt idx="37">
                  <c:v>123.76249929951365</c:v>
                </c:pt>
                <c:pt idx="38">
                  <c:v>122.9162720273649</c:v>
                </c:pt>
                <c:pt idx="39">
                  <c:v>121.50968350014726</c:v>
                </c:pt>
                <c:pt idx="40">
                  <c:v>119.86582247938257</c:v>
                </c:pt>
                <c:pt idx="41">
                  <c:v>118.05614188135323</c:v>
                </c:pt>
                <c:pt idx="42">
                  <c:v>116.16641748520446</c:v>
                </c:pt>
                <c:pt idx="43">
                  <c:v>113.84528555380882</c:v>
                </c:pt>
                <c:pt idx="44">
                  <c:v>111.47541544878381</c:v>
                </c:pt>
                <c:pt idx="45">
                  <c:v>108.94251500405728</c:v>
                </c:pt>
                <c:pt idx="46">
                  <c:v>106.44363265584148</c:v>
                </c:pt>
                <c:pt idx="47">
                  <c:v>103.64282417371781</c:v>
                </c:pt>
                <c:pt idx="48">
                  <c:v>101.18384369707938</c:v>
                </c:pt>
                <c:pt idx="49">
                  <c:v>98.414057690301959</c:v>
                </c:pt>
                <c:pt idx="50">
                  <c:v>95.60123650790139</c:v>
                </c:pt>
                <c:pt idx="51">
                  <c:v>92.668470395636973</c:v>
                </c:pt>
                <c:pt idx="52">
                  <c:v>90.012547141395586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A6D-4386-BA69-CB24F07C4A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7530856"/>
        <c:axId val="487531512"/>
      </c:scatterChart>
      <c:valAx>
        <c:axId val="487530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31512"/>
        <c:crosses val="autoZero"/>
        <c:crossBetween val="midCat"/>
      </c:valAx>
      <c:valAx>
        <c:axId val="48753151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753085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'Wedge to Wedge'!$M$3:$M$55</c:f>
              <c:numCache>
                <c:formatCode>General</c:formatCode>
                <c:ptCount val="53"/>
                <c:pt idx="0">
                  <c:v>0.25</c:v>
                </c:pt>
                <c:pt idx="1">
                  <c:v>0.28333333333333333</c:v>
                </c:pt>
                <c:pt idx="2">
                  <c:v>0.31666666666666665</c:v>
                </c:pt>
                <c:pt idx="3">
                  <c:v>0.35</c:v>
                </c:pt>
                <c:pt idx="4">
                  <c:v>0.38333333333333336</c:v>
                </c:pt>
                <c:pt idx="5">
                  <c:v>0.41666666666666669</c:v>
                </c:pt>
                <c:pt idx="6">
                  <c:v>0.45</c:v>
                </c:pt>
                <c:pt idx="7">
                  <c:v>0.48333333333333334</c:v>
                </c:pt>
                <c:pt idx="8">
                  <c:v>0.51666666666666672</c:v>
                </c:pt>
                <c:pt idx="9">
                  <c:v>0.55000000000000004</c:v>
                </c:pt>
                <c:pt idx="10">
                  <c:v>0.58333333333333337</c:v>
                </c:pt>
                <c:pt idx="11">
                  <c:v>0.6166666666666667</c:v>
                </c:pt>
                <c:pt idx="12">
                  <c:v>0.65</c:v>
                </c:pt>
                <c:pt idx="13">
                  <c:v>0.68333333333333335</c:v>
                </c:pt>
                <c:pt idx="14">
                  <c:v>0.71666666666666667</c:v>
                </c:pt>
                <c:pt idx="15">
                  <c:v>0.75</c:v>
                </c:pt>
                <c:pt idx="16">
                  <c:v>0.78333333333333333</c:v>
                </c:pt>
                <c:pt idx="17">
                  <c:v>0.81666666666666665</c:v>
                </c:pt>
                <c:pt idx="18">
                  <c:v>0.85</c:v>
                </c:pt>
                <c:pt idx="19">
                  <c:v>0.8833333333333333</c:v>
                </c:pt>
                <c:pt idx="20">
                  <c:v>0.91666666666666663</c:v>
                </c:pt>
                <c:pt idx="21">
                  <c:v>0.95</c:v>
                </c:pt>
                <c:pt idx="22">
                  <c:v>0.98333333333333328</c:v>
                </c:pt>
                <c:pt idx="23">
                  <c:v>1.0166666666666666</c:v>
                </c:pt>
                <c:pt idx="24">
                  <c:v>1.05</c:v>
                </c:pt>
                <c:pt idx="25">
                  <c:v>1.0833333333333333</c:v>
                </c:pt>
                <c:pt idx="26">
                  <c:v>1.1166666666666667</c:v>
                </c:pt>
                <c:pt idx="27">
                  <c:v>1.1499999999999999</c:v>
                </c:pt>
                <c:pt idx="28">
                  <c:v>1.1833333333333333</c:v>
                </c:pt>
                <c:pt idx="29">
                  <c:v>1.2166666666666666</c:v>
                </c:pt>
                <c:pt idx="30">
                  <c:v>1.25</c:v>
                </c:pt>
                <c:pt idx="31">
                  <c:v>1.2833333333333334</c:v>
                </c:pt>
                <c:pt idx="32">
                  <c:v>1.3166666666666667</c:v>
                </c:pt>
                <c:pt idx="33">
                  <c:v>1.35</c:v>
                </c:pt>
                <c:pt idx="34">
                  <c:v>1.3833333333333333</c:v>
                </c:pt>
                <c:pt idx="35">
                  <c:v>1.4166666666666667</c:v>
                </c:pt>
                <c:pt idx="36">
                  <c:v>1.45</c:v>
                </c:pt>
                <c:pt idx="37">
                  <c:v>1.4833333333333334</c:v>
                </c:pt>
                <c:pt idx="38">
                  <c:v>1.5166666666666666</c:v>
                </c:pt>
                <c:pt idx="39">
                  <c:v>1.55</c:v>
                </c:pt>
                <c:pt idx="40">
                  <c:v>1.5833333333333333</c:v>
                </c:pt>
                <c:pt idx="41">
                  <c:v>1.6166666666666667</c:v>
                </c:pt>
                <c:pt idx="42">
                  <c:v>1.65</c:v>
                </c:pt>
                <c:pt idx="43">
                  <c:v>1.6833333333333333</c:v>
                </c:pt>
                <c:pt idx="44">
                  <c:v>1.7166666666666666</c:v>
                </c:pt>
                <c:pt idx="45">
                  <c:v>1.75</c:v>
                </c:pt>
                <c:pt idx="46">
                  <c:v>1.7833333333333334</c:v>
                </c:pt>
                <c:pt idx="47">
                  <c:v>1.8166666666666667</c:v>
                </c:pt>
                <c:pt idx="48">
                  <c:v>1.85</c:v>
                </c:pt>
                <c:pt idx="49">
                  <c:v>1.8833333333333333</c:v>
                </c:pt>
                <c:pt idx="50">
                  <c:v>1.9166666666666667</c:v>
                </c:pt>
                <c:pt idx="51">
                  <c:v>1.95</c:v>
                </c:pt>
                <c:pt idx="52">
                  <c:v>1.9833333333333334</c:v>
                </c:pt>
              </c:numCache>
            </c:numRef>
          </c:xVal>
          <c:yVal>
            <c:numRef>
              <c:f>'Wedge to Wedge'!$O$2:$O$52</c:f>
              <c:numCache>
                <c:formatCode>General</c:formatCode>
                <c:ptCount val="51"/>
                <c:pt idx="0">
                  <c:v>78.76606466275021</c:v>
                </c:pt>
                <c:pt idx="1">
                  <c:v>86.00958203349272</c:v>
                </c:pt>
                <c:pt idx="2">
                  <c:v>94.321596342801911</c:v>
                </c:pt>
                <c:pt idx="3">
                  <c:v>94.733542052770204</c:v>
                </c:pt>
                <c:pt idx="4">
                  <c:v>94.806904126215855</c:v>
                </c:pt>
                <c:pt idx="5">
                  <c:v>98.74499610418097</c:v>
                </c:pt>
                <c:pt idx="6">
                  <c:v>100.3989717193114</c:v>
                </c:pt>
                <c:pt idx="7">
                  <c:v>96.071393872041796</c:v>
                </c:pt>
                <c:pt idx="8">
                  <c:v>98.878449312296766</c:v>
                </c:pt>
                <c:pt idx="9">
                  <c:v>101.02442674009413</c:v>
                </c:pt>
                <c:pt idx="10">
                  <c:v>99.015998036770569</c:v>
                </c:pt>
                <c:pt idx="11">
                  <c:v>101.19293698718845</c:v>
                </c:pt>
                <c:pt idx="12">
                  <c:v>98.142293476091879</c:v>
                </c:pt>
                <c:pt idx="13">
                  <c:v>96.126843392483352</c:v>
                </c:pt>
                <c:pt idx="14">
                  <c:v>102.99599828653629</c:v>
                </c:pt>
                <c:pt idx="15">
                  <c:v>99.012883972611291</c:v>
                </c:pt>
                <c:pt idx="16">
                  <c:v>98.137982615514787</c:v>
                </c:pt>
                <c:pt idx="17">
                  <c:v>99.614145604137036</c:v>
                </c:pt>
                <c:pt idx="18">
                  <c:v>95.753136596494969</c:v>
                </c:pt>
                <c:pt idx="19">
                  <c:v>100.94936612298478</c:v>
                </c:pt>
                <c:pt idx="20">
                  <c:v>95.37637126802332</c:v>
                </c:pt>
                <c:pt idx="21">
                  <c:v>91.198113227403482</c:v>
                </c:pt>
                <c:pt idx="22">
                  <c:v>96.620997244247732</c:v>
                </c:pt>
                <c:pt idx="23">
                  <c:v>92.607020852207512</c:v>
                </c:pt>
                <c:pt idx="24">
                  <c:v>85.446670057650721</c:v>
                </c:pt>
                <c:pt idx="25">
                  <c:v>78.270429797973065</c:v>
                </c:pt>
                <c:pt idx="26">
                  <c:v>78.721852925591179</c:v>
                </c:pt>
                <c:pt idx="27">
                  <c:v>74.759389668382795</c:v>
                </c:pt>
                <c:pt idx="28">
                  <c:v>63.295577524484173</c:v>
                </c:pt>
                <c:pt idx="29">
                  <c:v>56.292210358492781</c:v>
                </c:pt>
                <c:pt idx="30">
                  <c:v>47.861065250914187</c:v>
                </c:pt>
                <c:pt idx="31">
                  <c:v>38.638155320606991</c:v>
                </c:pt>
                <c:pt idx="32">
                  <c:v>27.057368634040778</c:v>
                </c:pt>
                <c:pt idx="33">
                  <c:v>10.979723966998309</c:v>
                </c:pt>
                <c:pt idx="34">
                  <c:v>-4.3749577527650283</c:v>
                </c:pt>
                <c:pt idx="35">
                  <c:v>-14.067383432099025</c:v>
                </c:pt>
                <c:pt idx="36">
                  <c:v>-21.741851340344741</c:v>
                </c:pt>
                <c:pt idx="37">
                  <c:v>-33.79223699049583</c:v>
                </c:pt>
                <c:pt idx="38">
                  <c:v>-45.756743219734879</c:v>
                </c:pt>
                <c:pt idx="39">
                  <c:v>-51.803124281910527</c:v>
                </c:pt>
                <c:pt idx="40">
                  <c:v>-55.491074912671664</c:v>
                </c:pt>
                <c:pt idx="41">
                  <c:v>-63.162844913166097</c:v>
                </c:pt>
                <c:pt idx="42">
                  <c:v>-70.365030546309853</c:v>
                </c:pt>
                <c:pt idx="43">
                  <c:v>-73.54155824627307</c:v>
                </c:pt>
                <c:pt idx="44">
                  <c:v>-75.476741894134861</c:v>
                </c:pt>
                <c:pt idx="45">
                  <c:v>-79.495362455091836</c:v>
                </c:pt>
                <c:pt idx="46">
                  <c:v>-78.896834381431532</c:v>
                </c:pt>
                <c:pt idx="47">
                  <c:v>-78.431497251237815</c:v>
                </c:pt>
                <c:pt idx="48">
                  <c:v>-83.739107837669891</c:v>
                </c:pt>
                <c:pt idx="49">
                  <c:v>-86.183809419974807</c:v>
                </c:pt>
                <c:pt idx="50">
                  <c:v>-83.830340497587073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989-488F-B514-DF86368F5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7720888"/>
        <c:axId val="497723840"/>
      </c:scatterChart>
      <c:valAx>
        <c:axId val="497720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723840"/>
        <c:crosses val="autoZero"/>
        <c:crossBetween val="midCat"/>
      </c:valAx>
      <c:valAx>
        <c:axId val="4977238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77208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'Wedge to Wedge'!$M$3:$M$55</c:f>
              <c:numCache>
                <c:formatCode>General</c:formatCode>
                <c:ptCount val="53"/>
                <c:pt idx="0">
                  <c:v>0.25</c:v>
                </c:pt>
                <c:pt idx="1">
                  <c:v>0.28333333333333333</c:v>
                </c:pt>
                <c:pt idx="2">
                  <c:v>0.31666666666666665</c:v>
                </c:pt>
                <c:pt idx="3">
                  <c:v>0.35</c:v>
                </c:pt>
                <c:pt idx="4">
                  <c:v>0.38333333333333336</c:v>
                </c:pt>
                <c:pt idx="5">
                  <c:v>0.41666666666666669</c:v>
                </c:pt>
                <c:pt idx="6">
                  <c:v>0.45</c:v>
                </c:pt>
                <c:pt idx="7">
                  <c:v>0.48333333333333334</c:v>
                </c:pt>
                <c:pt idx="8">
                  <c:v>0.51666666666666672</c:v>
                </c:pt>
                <c:pt idx="9">
                  <c:v>0.55000000000000004</c:v>
                </c:pt>
                <c:pt idx="10">
                  <c:v>0.58333333333333337</c:v>
                </c:pt>
                <c:pt idx="11">
                  <c:v>0.6166666666666667</c:v>
                </c:pt>
                <c:pt idx="12">
                  <c:v>0.65</c:v>
                </c:pt>
                <c:pt idx="13">
                  <c:v>0.68333333333333335</c:v>
                </c:pt>
                <c:pt idx="14">
                  <c:v>0.71666666666666667</c:v>
                </c:pt>
                <c:pt idx="15">
                  <c:v>0.75</c:v>
                </c:pt>
                <c:pt idx="16">
                  <c:v>0.78333333333333333</c:v>
                </c:pt>
                <c:pt idx="17">
                  <c:v>0.81666666666666665</c:v>
                </c:pt>
                <c:pt idx="18">
                  <c:v>0.85</c:v>
                </c:pt>
                <c:pt idx="19">
                  <c:v>0.8833333333333333</c:v>
                </c:pt>
                <c:pt idx="20">
                  <c:v>0.91666666666666663</c:v>
                </c:pt>
                <c:pt idx="21">
                  <c:v>0.95</c:v>
                </c:pt>
                <c:pt idx="22">
                  <c:v>0.98333333333333328</c:v>
                </c:pt>
                <c:pt idx="23">
                  <c:v>1.0166666666666666</c:v>
                </c:pt>
                <c:pt idx="24">
                  <c:v>1.05</c:v>
                </c:pt>
                <c:pt idx="25">
                  <c:v>1.0833333333333333</c:v>
                </c:pt>
                <c:pt idx="26">
                  <c:v>1.1166666666666667</c:v>
                </c:pt>
                <c:pt idx="27">
                  <c:v>1.1499999999999999</c:v>
                </c:pt>
                <c:pt idx="28">
                  <c:v>1.1833333333333333</c:v>
                </c:pt>
                <c:pt idx="29">
                  <c:v>1.2166666666666666</c:v>
                </c:pt>
                <c:pt idx="30">
                  <c:v>1.25</c:v>
                </c:pt>
                <c:pt idx="31">
                  <c:v>1.2833333333333334</c:v>
                </c:pt>
                <c:pt idx="32">
                  <c:v>1.3166666666666667</c:v>
                </c:pt>
                <c:pt idx="33">
                  <c:v>1.35</c:v>
                </c:pt>
                <c:pt idx="34">
                  <c:v>1.3833333333333333</c:v>
                </c:pt>
                <c:pt idx="35">
                  <c:v>1.4166666666666667</c:v>
                </c:pt>
                <c:pt idx="36">
                  <c:v>1.45</c:v>
                </c:pt>
                <c:pt idx="37">
                  <c:v>1.4833333333333334</c:v>
                </c:pt>
                <c:pt idx="38">
                  <c:v>1.5166666666666666</c:v>
                </c:pt>
                <c:pt idx="39">
                  <c:v>1.55</c:v>
                </c:pt>
                <c:pt idx="40">
                  <c:v>1.5833333333333333</c:v>
                </c:pt>
                <c:pt idx="41">
                  <c:v>1.6166666666666667</c:v>
                </c:pt>
                <c:pt idx="42">
                  <c:v>1.65</c:v>
                </c:pt>
                <c:pt idx="43">
                  <c:v>1.6833333333333333</c:v>
                </c:pt>
                <c:pt idx="44">
                  <c:v>1.7166666666666666</c:v>
                </c:pt>
                <c:pt idx="45">
                  <c:v>1.75</c:v>
                </c:pt>
                <c:pt idx="46">
                  <c:v>1.7833333333333334</c:v>
                </c:pt>
                <c:pt idx="47">
                  <c:v>1.8166666666666667</c:v>
                </c:pt>
                <c:pt idx="48">
                  <c:v>1.85</c:v>
                </c:pt>
                <c:pt idx="49">
                  <c:v>1.8833333333333333</c:v>
                </c:pt>
                <c:pt idx="50">
                  <c:v>1.9166666666666667</c:v>
                </c:pt>
                <c:pt idx="51">
                  <c:v>1.95</c:v>
                </c:pt>
                <c:pt idx="52">
                  <c:v>1.9833333333333334</c:v>
                </c:pt>
              </c:numCache>
            </c:numRef>
          </c:xVal>
          <c:yVal>
            <c:numRef>
              <c:f>'Wedge to Wedge'!$P$2:$P$50</c:f>
              <c:numCache>
                <c:formatCode>General</c:formatCode>
                <c:ptCount val="49"/>
                <c:pt idx="0">
                  <c:v>233.33297520077556</c:v>
                </c:pt>
                <c:pt idx="1">
                  <c:v>130.85940028916229</c:v>
                </c:pt>
                <c:pt idx="2">
                  <c:v>7.2796167512091632</c:v>
                </c:pt>
                <c:pt idx="3">
                  <c:v>60.171810771161454</c:v>
                </c:pt>
                <c:pt idx="4">
                  <c:v>83.881013896433188</c:v>
                </c:pt>
                <c:pt idx="5">
                  <c:v>-40.104033482087623</c:v>
                </c:pt>
                <c:pt idx="6">
                  <c:v>-22.807836105219582</c:v>
                </c:pt>
                <c:pt idx="7">
                  <c:v>74.295493020784946</c:v>
                </c:pt>
                <c:pt idx="8">
                  <c:v>2.0632308671070363</c:v>
                </c:pt>
                <c:pt idx="9">
                  <c:v>2.5276537064147679</c:v>
                </c:pt>
                <c:pt idx="10">
                  <c:v>-13.105568410180343</c:v>
                </c:pt>
                <c:pt idx="11">
                  <c:v>-75.991403920576431</c:v>
                </c:pt>
                <c:pt idx="12">
                  <c:v>72.805572156666202</c:v>
                </c:pt>
                <c:pt idx="13">
                  <c:v>43.290608701919105</c:v>
                </c:pt>
                <c:pt idx="14">
                  <c:v>-72.870235065322589</c:v>
                </c:pt>
                <c:pt idx="15">
                  <c:v>9.0189244728861713</c:v>
                </c:pt>
                <c:pt idx="16">
                  <c:v>-35.77269028529728</c:v>
                </c:pt>
                <c:pt idx="17">
                  <c:v>20.028307782716229</c:v>
                </c:pt>
                <c:pt idx="18">
                  <c:v>-5.6514799270747327</c:v>
                </c:pt>
                <c:pt idx="19">
                  <c:v>-146.26879343371957</c:v>
                </c:pt>
                <c:pt idx="20">
                  <c:v>18.669389643366191</c:v>
                </c:pt>
                <c:pt idx="21">
                  <c:v>21.133614372060453</c:v>
                </c:pt>
                <c:pt idx="22">
                  <c:v>-167.61490779895522</c:v>
                </c:pt>
                <c:pt idx="23">
                  <c:v>-215.04886581351639</c:v>
                </c:pt>
                <c:pt idx="24">
                  <c:v>-100.87225698089316</c:v>
                </c:pt>
                <c:pt idx="25">
                  <c:v>-52.665601943854071</c:v>
                </c:pt>
                <c:pt idx="26">
                  <c:v>-231.39413101660514</c:v>
                </c:pt>
                <c:pt idx="27">
                  <c:v>-277.00768964835027</c:v>
                </c:pt>
                <c:pt idx="28">
                  <c:v>-231.51768410354984</c:v>
                </c:pt>
                <c:pt idx="29">
                  <c:v>-264.81082556828693</c:v>
                </c:pt>
                <c:pt idx="30">
                  <c:v>-312.05544925310016</c:v>
                </c:pt>
                <c:pt idx="31">
                  <c:v>-414.87647030413035</c:v>
                </c:pt>
                <c:pt idx="32">
                  <c:v>-471.48489580208718</c:v>
                </c:pt>
                <c:pt idx="33">
                  <c:v>-375.70661098646013</c:v>
                </c:pt>
                <c:pt idx="34">
                  <c:v>-260.50340381369574</c:v>
                </c:pt>
                <c:pt idx="35">
                  <c:v>-295.87280337595217</c:v>
                </c:pt>
                <c:pt idx="36">
                  <c:v>-360.22337819085215</c:v>
                </c:pt>
                <c:pt idx="37">
                  <c:v>-270.16330937122052</c:v>
                </c:pt>
                <c:pt idx="38">
                  <c:v>-146.01497539405179</c:v>
                </c:pt>
                <c:pt idx="39">
                  <c:v>-170.39580946883359</c:v>
                </c:pt>
                <c:pt idx="40">
                  <c:v>-223.1093345045729</c:v>
                </c:pt>
                <c:pt idx="41">
                  <c:v>-155.68069999660463</c:v>
                </c:pt>
                <c:pt idx="42">
                  <c:v>-76.675670217375128</c:v>
                </c:pt>
                <c:pt idx="43">
                  <c:v>-89.307063132281513</c:v>
                </c:pt>
                <c:pt idx="44">
                  <c:v>-51.301387309450078</c:v>
                </c:pt>
                <c:pt idx="45">
                  <c:v>15.957978057810273</c:v>
                </c:pt>
                <c:pt idx="46">
                  <c:v>-72.634101843575408</c:v>
                </c:pt>
                <c:pt idx="47">
                  <c:v>-116.28468253105491</c:v>
                </c:pt>
                <c:pt idx="48">
                  <c:v>-1.3684898987577301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91B-4E5D-9159-1B5F2278DA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3246832"/>
        <c:axId val="543247488"/>
      </c:scatterChart>
      <c:valAx>
        <c:axId val="543246832"/>
        <c:scaling>
          <c:orientation val="minMax"/>
          <c:max val="2.5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247488"/>
        <c:crosses val="autoZero"/>
        <c:crossBetween val="midCat"/>
      </c:valAx>
      <c:valAx>
        <c:axId val="5432474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2468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'Wedge to Wedge'!$AL$2:$AL$58</c:f>
              <c:numCache>
                <c:formatCode>General</c:formatCode>
                <c:ptCount val="57"/>
                <c:pt idx="0">
                  <c:v>0.16666666666666666</c:v>
                </c:pt>
                <c:pt idx="1">
                  <c:v>0.2</c:v>
                </c:pt>
                <c:pt idx="2">
                  <c:v>0.23333333333333334</c:v>
                </c:pt>
                <c:pt idx="3">
                  <c:v>0.26666666666666666</c:v>
                </c:pt>
                <c:pt idx="4">
                  <c:v>0.3</c:v>
                </c:pt>
                <c:pt idx="5">
                  <c:v>0.33333333333333331</c:v>
                </c:pt>
                <c:pt idx="6">
                  <c:v>0.36666666666666664</c:v>
                </c:pt>
                <c:pt idx="7">
                  <c:v>0.4</c:v>
                </c:pt>
                <c:pt idx="8">
                  <c:v>0.43333333333333335</c:v>
                </c:pt>
                <c:pt idx="9">
                  <c:v>0.46666666666666667</c:v>
                </c:pt>
                <c:pt idx="10">
                  <c:v>0.5</c:v>
                </c:pt>
                <c:pt idx="11">
                  <c:v>0.53333333333333333</c:v>
                </c:pt>
                <c:pt idx="12">
                  <c:v>0.56666666666666665</c:v>
                </c:pt>
                <c:pt idx="13">
                  <c:v>0.6</c:v>
                </c:pt>
                <c:pt idx="14">
                  <c:v>0.6333333333333333</c:v>
                </c:pt>
                <c:pt idx="15">
                  <c:v>0.66666666666666663</c:v>
                </c:pt>
                <c:pt idx="16">
                  <c:v>0.7</c:v>
                </c:pt>
                <c:pt idx="17">
                  <c:v>0.73333333333333328</c:v>
                </c:pt>
                <c:pt idx="18">
                  <c:v>0.76666666666666672</c:v>
                </c:pt>
                <c:pt idx="19">
                  <c:v>0.8</c:v>
                </c:pt>
                <c:pt idx="20">
                  <c:v>0.83333333333333337</c:v>
                </c:pt>
                <c:pt idx="21">
                  <c:v>0.8666666666666667</c:v>
                </c:pt>
                <c:pt idx="22">
                  <c:v>0.9</c:v>
                </c:pt>
                <c:pt idx="23">
                  <c:v>0.93333333333333335</c:v>
                </c:pt>
                <c:pt idx="24">
                  <c:v>0.96666666666666667</c:v>
                </c:pt>
                <c:pt idx="25">
                  <c:v>1</c:v>
                </c:pt>
                <c:pt idx="26">
                  <c:v>1.0333333333333334</c:v>
                </c:pt>
                <c:pt idx="27">
                  <c:v>1.0666666666666667</c:v>
                </c:pt>
                <c:pt idx="28">
                  <c:v>1.1000000000000001</c:v>
                </c:pt>
                <c:pt idx="29">
                  <c:v>1.1333333333333333</c:v>
                </c:pt>
                <c:pt idx="30">
                  <c:v>1.1666666666666667</c:v>
                </c:pt>
                <c:pt idx="31">
                  <c:v>1.2</c:v>
                </c:pt>
                <c:pt idx="32">
                  <c:v>1.2333333333333334</c:v>
                </c:pt>
                <c:pt idx="33">
                  <c:v>1.2666666666666666</c:v>
                </c:pt>
                <c:pt idx="34">
                  <c:v>1.3</c:v>
                </c:pt>
                <c:pt idx="35">
                  <c:v>1.3333333333333333</c:v>
                </c:pt>
                <c:pt idx="36">
                  <c:v>1.3666666666666667</c:v>
                </c:pt>
                <c:pt idx="37">
                  <c:v>1.4</c:v>
                </c:pt>
                <c:pt idx="38">
                  <c:v>1.4333333333333333</c:v>
                </c:pt>
                <c:pt idx="39">
                  <c:v>1.4666666666666666</c:v>
                </c:pt>
                <c:pt idx="40">
                  <c:v>1.5</c:v>
                </c:pt>
                <c:pt idx="41">
                  <c:v>1.5333333333333334</c:v>
                </c:pt>
                <c:pt idx="42">
                  <c:v>1.5666666666666667</c:v>
                </c:pt>
                <c:pt idx="43">
                  <c:v>1.6</c:v>
                </c:pt>
                <c:pt idx="44">
                  <c:v>1.6333333333333333</c:v>
                </c:pt>
                <c:pt idx="45">
                  <c:v>1.6666666666666667</c:v>
                </c:pt>
                <c:pt idx="46">
                  <c:v>1.7</c:v>
                </c:pt>
                <c:pt idx="47">
                  <c:v>1.7333333333333334</c:v>
                </c:pt>
                <c:pt idx="48">
                  <c:v>1.7666666666666666</c:v>
                </c:pt>
                <c:pt idx="49">
                  <c:v>1.8</c:v>
                </c:pt>
                <c:pt idx="50">
                  <c:v>1.8333333333333333</c:v>
                </c:pt>
                <c:pt idx="51">
                  <c:v>1.8666666666666667</c:v>
                </c:pt>
                <c:pt idx="52">
                  <c:v>1.9</c:v>
                </c:pt>
                <c:pt idx="53">
                  <c:v>1.9333333333333333</c:v>
                </c:pt>
                <c:pt idx="54">
                  <c:v>1.9666666666666666</c:v>
                </c:pt>
                <c:pt idx="55">
                  <c:v>2</c:v>
                </c:pt>
              </c:numCache>
            </c:numRef>
          </c:xVal>
          <c:yVal>
            <c:numRef>
              <c:f>'Wedge to Wedge'!$AM$2:$AM$56</c:f>
              <c:numCache>
                <c:formatCode>General</c:formatCode>
                <c:ptCount val="55"/>
                <c:pt idx="0">
                  <c:v>32.137863405760861</c:v>
                </c:pt>
                <c:pt idx="1">
                  <c:v>34.221581935239364</c:v>
                </c:pt>
                <c:pt idx="2">
                  <c:v>37.073721818027508</c:v>
                </c:pt>
                <c:pt idx="3">
                  <c:v>39.979995736244909</c:v>
                </c:pt>
                <c:pt idx="4">
                  <c:v>43.030953248968011</c:v>
                </c:pt>
                <c:pt idx="5">
                  <c:v>46.110646375289292</c:v>
                </c:pt>
                <c:pt idx="6">
                  <c:v>49.392658893155129</c:v>
                </c:pt>
                <c:pt idx="7">
                  <c:v>52.613598925872935</c:v>
                </c:pt>
                <c:pt idx="8">
                  <c:v>56.277141844004753</c:v>
                </c:pt>
                <c:pt idx="9">
                  <c:v>59.493901372160522</c:v>
                </c:pt>
                <c:pt idx="10">
                  <c:v>62.941765562925184</c:v>
                </c:pt>
                <c:pt idx="11">
                  <c:v>66.382735634106723</c:v>
                </c:pt>
                <c:pt idx="12">
                  <c:v>69.981054027727794</c:v>
                </c:pt>
                <c:pt idx="13">
                  <c:v>73.375893024130789</c:v>
                </c:pt>
                <c:pt idx="14">
                  <c:v>76.763896692554766</c:v>
                </c:pt>
                <c:pt idx="15">
                  <c:v>80.543407624869616</c:v>
                </c:pt>
                <c:pt idx="16">
                  <c:v>83.956532669869631</c:v>
                </c:pt>
                <c:pt idx="17">
                  <c:v>87.456814609504931</c:v>
                </c:pt>
                <c:pt idx="18">
                  <c:v>91.036890770175205</c:v>
                </c:pt>
                <c:pt idx="19">
                  <c:v>94.490016362863557</c:v>
                </c:pt>
                <c:pt idx="20">
                  <c:v>98.135699243340298</c:v>
                </c:pt>
                <c:pt idx="21">
                  <c:v>101.57537975354757</c:v>
                </c:pt>
                <c:pt idx="22">
                  <c:v>104.75962766983389</c:v>
                </c:pt>
                <c:pt idx="23">
                  <c:v>108.31615932290777</c:v>
                </c:pt>
                <c:pt idx="24">
                  <c:v>111.37709272819671</c:v>
                </c:pt>
                <c:pt idx="25">
                  <c:v>114.55785360893941</c:v>
                </c:pt>
                <c:pt idx="26">
                  <c:v>117.8450831892259</c:v>
                </c:pt>
                <c:pt idx="27">
                  <c:v>120.72343560673349</c:v>
                </c:pt>
                <c:pt idx="28">
                  <c:v>123.84812093839909</c:v>
                </c:pt>
                <c:pt idx="29">
                  <c:v>126.1835632412365</c:v>
                </c:pt>
                <c:pt idx="30">
                  <c:v>128.60211431640468</c:v>
                </c:pt>
                <c:pt idx="31">
                  <c:v>130.54352873908962</c:v>
                </c:pt>
                <c:pt idx="32">
                  <c:v>132.27043169411806</c:v>
                </c:pt>
                <c:pt idx="33">
                  <c:v>133.68703153645424</c:v>
                </c:pt>
                <c:pt idx="34">
                  <c:v>134.4521766820761</c:v>
                </c:pt>
                <c:pt idx="35">
                  <c:v>135.09750142394643</c:v>
                </c:pt>
                <c:pt idx="36">
                  <c:v>134.94088291084282</c:v>
                </c:pt>
                <c:pt idx="37">
                  <c:v>134.64568863603375</c:v>
                </c:pt>
                <c:pt idx="38">
                  <c:v>134.00657786822174</c:v>
                </c:pt>
                <c:pt idx="39">
                  <c:v>133.03554938535677</c:v>
                </c:pt>
                <c:pt idx="40">
                  <c:v>131.51145685571188</c:v>
                </c:pt>
                <c:pt idx="41">
                  <c:v>129.83699312720506</c:v>
                </c:pt>
                <c:pt idx="42">
                  <c:v>127.79379242993915</c:v>
                </c:pt>
                <c:pt idx="43">
                  <c:v>125.54456693245922</c:v>
                </c:pt>
                <c:pt idx="44">
                  <c:v>123.41515308289209</c:v>
                </c:pt>
                <c:pt idx="45">
                  <c:v>120.64356478268019</c:v>
                </c:pt>
                <c:pt idx="46">
                  <c:v>118.0748777789031</c:v>
                </c:pt>
                <c:pt idx="47">
                  <c:v>114.97737852470743</c:v>
                </c:pt>
                <c:pt idx="48">
                  <c:v>112.41194936097497</c:v>
                </c:pt>
                <c:pt idx="49">
                  <c:v>109.44735002292853</c:v>
                </c:pt>
                <c:pt idx="50">
                  <c:v>106.52287703077093</c:v>
                </c:pt>
                <c:pt idx="51">
                  <c:v>103.55183122350664</c:v>
                </c:pt>
                <c:pt idx="52">
                  <c:v>100.5306661477226</c:v>
                </c:pt>
                <c:pt idx="53">
                  <c:v>97.356611195646678</c:v>
                </c:pt>
                <c:pt idx="54">
                  <c:v>93.573587964645299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52A-4F22-A6DF-2306BBBDF2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0149600"/>
        <c:axId val="543912584"/>
      </c:scatterChart>
      <c:valAx>
        <c:axId val="540149600"/>
        <c:scaling>
          <c:orientation val="minMax"/>
          <c:max val="2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3912584"/>
        <c:crosses val="autoZero"/>
        <c:crossBetween val="midCat"/>
      </c:valAx>
      <c:valAx>
        <c:axId val="5439125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0149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'Wedge to Wedge'!$AL$3:$AL$57</c:f>
              <c:numCache>
                <c:formatCode>General</c:formatCode>
                <c:ptCount val="55"/>
                <c:pt idx="0">
                  <c:v>0.2</c:v>
                </c:pt>
                <c:pt idx="1">
                  <c:v>0.23333333333333334</c:v>
                </c:pt>
                <c:pt idx="2">
                  <c:v>0.26666666666666666</c:v>
                </c:pt>
                <c:pt idx="3">
                  <c:v>0.3</c:v>
                </c:pt>
                <c:pt idx="4">
                  <c:v>0.33333333333333331</c:v>
                </c:pt>
                <c:pt idx="5">
                  <c:v>0.36666666666666664</c:v>
                </c:pt>
                <c:pt idx="6">
                  <c:v>0.4</c:v>
                </c:pt>
                <c:pt idx="7">
                  <c:v>0.43333333333333335</c:v>
                </c:pt>
                <c:pt idx="8">
                  <c:v>0.46666666666666667</c:v>
                </c:pt>
                <c:pt idx="9">
                  <c:v>0.5</c:v>
                </c:pt>
                <c:pt idx="10">
                  <c:v>0.53333333333333333</c:v>
                </c:pt>
                <c:pt idx="11">
                  <c:v>0.56666666666666665</c:v>
                </c:pt>
                <c:pt idx="12">
                  <c:v>0.6</c:v>
                </c:pt>
                <c:pt idx="13">
                  <c:v>0.6333333333333333</c:v>
                </c:pt>
                <c:pt idx="14">
                  <c:v>0.66666666666666663</c:v>
                </c:pt>
                <c:pt idx="15">
                  <c:v>0.7</c:v>
                </c:pt>
                <c:pt idx="16">
                  <c:v>0.73333333333333328</c:v>
                </c:pt>
                <c:pt idx="17">
                  <c:v>0.76666666666666672</c:v>
                </c:pt>
                <c:pt idx="18">
                  <c:v>0.8</c:v>
                </c:pt>
                <c:pt idx="19">
                  <c:v>0.83333333333333337</c:v>
                </c:pt>
                <c:pt idx="20">
                  <c:v>0.8666666666666667</c:v>
                </c:pt>
                <c:pt idx="21">
                  <c:v>0.9</c:v>
                </c:pt>
                <c:pt idx="22">
                  <c:v>0.93333333333333335</c:v>
                </c:pt>
                <c:pt idx="23">
                  <c:v>0.96666666666666667</c:v>
                </c:pt>
                <c:pt idx="24">
                  <c:v>1</c:v>
                </c:pt>
                <c:pt idx="25">
                  <c:v>1.0333333333333334</c:v>
                </c:pt>
                <c:pt idx="26">
                  <c:v>1.0666666666666667</c:v>
                </c:pt>
                <c:pt idx="27">
                  <c:v>1.1000000000000001</c:v>
                </c:pt>
                <c:pt idx="28">
                  <c:v>1.1333333333333333</c:v>
                </c:pt>
                <c:pt idx="29">
                  <c:v>1.1666666666666667</c:v>
                </c:pt>
                <c:pt idx="30">
                  <c:v>1.2</c:v>
                </c:pt>
                <c:pt idx="31">
                  <c:v>1.2333333333333334</c:v>
                </c:pt>
                <c:pt idx="32">
                  <c:v>1.2666666666666666</c:v>
                </c:pt>
                <c:pt idx="33">
                  <c:v>1.3</c:v>
                </c:pt>
                <c:pt idx="34">
                  <c:v>1.3333333333333333</c:v>
                </c:pt>
                <c:pt idx="35">
                  <c:v>1.3666666666666667</c:v>
                </c:pt>
                <c:pt idx="36">
                  <c:v>1.4</c:v>
                </c:pt>
                <c:pt idx="37">
                  <c:v>1.4333333333333333</c:v>
                </c:pt>
                <c:pt idx="38">
                  <c:v>1.4666666666666666</c:v>
                </c:pt>
                <c:pt idx="39">
                  <c:v>1.5</c:v>
                </c:pt>
                <c:pt idx="40">
                  <c:v>1.5333333333333334</c:v>
                </c:pt>
                <c:pt idx="41">
                  <c:v>1.5666666666666667</c:v>
                </c:pt>
                <c:pt idx="42">
                  <c:v>1.6</c:v>
                </c:pt>
                <c:pt idx="43">
                  <c:v>1.6333333333333333</c:v>
                </c:pt>
                <c:pt idx="44">
                  <c:v>1.6666666666666667</c:v>
                </c:pt>
                <c:pt idx="45">
                  <c:v>1.7</c:v>
                </c:pt>
                <c:pt idx="46">
                  <c:v>1.7333333333333334</c:v>
                </c:pt>
                <c:pt idx="47">
                  <c:v>1.7666666666666666</c:v>
                </c:pt>
                <c:pt idx="48">
                  <c:v>1.8</c:v>
                </c:pt>
                <c:pt idx="49">
                  <c:v>1.8333333333333333</c:v>
                </c:pt>
                <c:pt idx="50">
                  <c:v>1.8666666666666667</c:v>
                </c:pt>
                <c:pt idx="51">
                  <c:v>1.9</c:v>
                </c:pt>
                <c:pt idx="52">
                  <c:v>1.9333333333333333</c:v>
                </c:pt>
                <c:pt idx="53">
                  <c:v>1.9666666666666666</c:v>
                </c:pt>
                <c:pt idx="54">
                  <c:v>2</c:v>
                </c:pt>
              </c:numCache>
            </c:numRef>
          </c:xVal>
          <c:yVal>
            <c:numRef>
              <c:f>'Wedge to Wedge'!$AN$2:$AN$53</c:f>
              <c:numCache>
                <c:formatCode>General</c:formatCode>
                <c:ptCount val="52"/>
                <c:pt idx="0">
                  <c:v>74.037876183999686</c:v>
                </c:pt>
                <c:pt idx="1">
                  <c:v>86.376207015083196</c:v>
                </c:pt>
                <c:pt idx="2">
                  <c:v>89.358471464107566</c:v>
                </c:pt>
                <c:pt idx="3">
                  <c:v>91.959759585665765</c:v>
                </c:pt>
                <c:pt idx="4">
                  <c:v>95.425584662806799</c:v>
                </c:pt>
                <c:pt idx="5">
                  <c:v>97.544288258754591</c:v>
                </c:pt>
                <c:pt idx="6">
                  <c:v>103.26724426274428</c:v>
                </c:pt>
                <c:pt idx="7">
                  <c:v>103.20453669431383</c:v>
                </c:pt>
                <c:pt idx="8">
                  <c:v>99.969355783806492</c:v>
                </c:pt>
                <c:pt idx="9">
                  <c:v>103.33251392919304</c:v>
                </c:pt>
                <c:pt idx="10">
                  <c:v>105.58932697203917</c:v>
                </c:pt>
                <c:pt idx="11">
                  <c:v>104.89736085036103</c:v>
                </c:pt>
                <c:pt idx="12">
                  <c:v>101.74263997240462</c:v>
                </c:pt>
                <c:pt idx="13">
                  <c:v>107.51271901108242</c:v>
                </c:pt>
                <c:pt idx="14">
                  <c:v>107.889539659723</c:v>
                </c:pt>
                <c:pt idx="15">
                  <c:v>103.70110476952976</c:v>
                </c:pt>
                <c:pt idx="16">
                  <c:v>106.20537150458345</c:v>
                </c:pt>
                <c:pt idx="17">
                  <c:v>105.49802630037922</c:v>
                </c:pt>
                <c:pt idx="18">
                  <c:v>106.48212709747642</c:v>
                </c:pt>
                <c:pt idx="19">
                  <c:v>106.28045086026016</c:v>
                </c:pt>
                <c:pt idx="20">
                  <c:v>99.358926397403906</c:v>
                </c:pt>
                <c:pt idx="21">
                  <c:v>101.11169354040302</c:v>
                </c:pt>
                <c:pt idx="22">
                  <c:v>99.261975875442403</c:v>
                </c:pt>
                <c:pt idx="23">
                  <c:v>93.625414290474694</c:v>
                </c:pt>
                <c:pt idx="24">
                  <c:v>97.019856915437686</c:v>
                </c:pt>
                <c:pt idx="25">
                  <c:v>92.483729966911184</c:v>
                </c:pt>
                <c:pt idx="26">
                  <c:v>90.045566237597839</c:v>
                </c:pt>
                <c:pt idx="27">
                  <c:v>81.901914517545165</c:v>
                </c:pt>
                <c:pt idx="28">
                  <c:v>71.309900670083849</c:v>
                </c:pt>
                <c:pt idx="29">
                  <c:v>65.399482467796886</c:v>
                </c:pt>
                <c:pt idx="30">
                  <c:v>55.024760665700697</c:v>
                </c:pt>
                <c:pt idx="31">
                  <c:v>47.152541960469286</c:v>
                </c:pt>
                <c:pt idx="32">
                  <c:v>32.72617481937062</c:v>
                </c:pt>
                <c:pt idx="33">
                  <c:v>21.157048312382759</c:v>
                </c:pt>
                <c:pt idx="34">
                  <c:v>7.3305934315007466</c:v>
                </c:pt>
                <c:pt idx="35">
                  <c:v>-6.7771918186900866</c:v>
                </c:pt>
                <c:pt idx="36">
                  <c:v>-14.014575639316153</c:v>
                </c:pt>
                <c:pt idx="37">
                  <c:v>-24.152088760154705</c:v>
                </c:pt>
                <c:pt idx="38">
                  <c:v>-37.42681518764784</c:v>
                </c:pt>
                <c:pt idx="39">
                  <c:v>-47.978343872275524</c:v>
                </c:pt>
                <c:pt idx="40">
                  <c:v>-55.764966386591098</c:v>
                </c:pt>
                <c:pt idx="41">
                  <c:v>-64.386392921187664</c:v>
                </c:pt>
                <c:pt idx="42">
                  <c:v>-65.67959020570585</c:v>
                </c:pt>
                <c:pt idx="43">
                  <c:v>-73.515032246685493</c:v>
                </c:pt>
                <c:pt idx="44">
                  <c:v>-80.104129559834846</c:v>
                </c:pt>
                <c:pt idx="45">
                  <c:v>-84.992793869591324</c:v>
                </c:pt>
                <c:pt idx="46">
                  <c:v>-84.943926268921942</c:v>
                </c:pt>
                <c:pt idx="47">
                  <c:v>-82.950427526683526</c:v>
                </c:pt>
                <c:pt idx="48">
                  <c:v>-88.336084953060677</c:v>
                </c:pt>
                <c:pt idx="49">
                  <c:v>-88.432781991328412</c:v>
                </c:pt>
                <c:pt idx="50">
                  <c:v>-89.883163245724958</c:v>
                </c:pt>
                <c:pt idx="51">
                  <c:v>-92.928300417899422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0C-4A71-9F19-BDA8D49881F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0516736"/>
        <c:axId val="491954968"/>
      </c:scatterChart>
      <c:valAx>
        <c:axId val="6205167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954968"/>
        <c:crosses val="autoZero"/>
        <c:crossBetween val="midCat"/>
      </c:valAx>
      <c:valAx>
        <c:axId val="4919549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05167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'Wedge to Wedge'!$AL$4:$AL$58</c:f>
              <c:numCache>
                <c:formatCode>General</c:formatCode>
                <c:ptCount val="55"/>
                <c:pt idx="0">
                  <c:v>0.23333333333333334</c:v>
                </c:pt>
                <c:pt idx="1">
                  <c:v>0.26666666666666666</c:v>
                </c:pt>
                <c:pt idx="2">
                  <c:v>0.3</c:v>
                </c:pt>
                <c:pt idx="3">
                  <c:v>0.33333333333333331</c:v>
                </c:pt>
                <c:pt idx="4">
                  <c:v>0.36666666666666664</c:v>
                </c:pt>
                <c:pt idx="5">
                  <c:v>0.4</c:v>
                </c:pt>
                <c:pt idx="6">
                  <c:v>0.43333333333333335</c:v>
                </c:pt>
                <c:pt idx="7">
                  <c:v>0.46666666666666667</c:v>
                </c:pt>
                <c:pt idx="8">
                  <c:v>0.5</c:v>
                </c:pt>
                <c:pt idx="9">
                  <c:v>0.53333333333333333</c:v>
                </c:pt>
                <c:pt idx="10">
                  <c:v>0.56666666666666665</c:v>
                </c:pt>
                <c:pt idx="11">
                  <c:v>0.6</c:v>
                </c:pt>
                <c:pt idx="12">
                  <c:v>0.6333333333333333</c:v>
                </c:pt>
                <c:pt idx="13">
                  <c:v>0.66666666666666663</c:v>
                </c:pt>
                <c:pt idx="14">
                  <c:v>0.7</c:v>
                </c:pt>
                <c:pt idx="15">
                  <c:v>0.73333333333333328</c:v>
                </c:pt>
                <c:pt idx="16">
                  <c:v>0.76666666666666672</c:v>
                </c:pt>
                <c:pt idx="17">
                  <c:v>0.8</c:v>
                </c:pt>
                <c:pt idx="18">
                  <c:v>0.83333333333333337</c:v>
                </c:pt>
                <c:pt idx="19">
                  <c:v>0.8666666666666667</c:v>
                </c:pt>
                <c:pt idx="20">
                  <c:v>0.9</c:v>
                </c:pt>
                <c:pt idx="21">
                  <c:v>0.93333333333333335</c:v>
                </c:pt>
                <c:pt idx="22">
                  <c:v>0.96666666666666667</c:v>
                </c:pt>
                <c:pt idx="23">
                  <c:v>1</c:v>
                </c:pt>
                <c:pt idx="24">
                  <c:v>1.0333333333333334</c:v>
                </c:pt>
                <c:pt idx="25">
                  <c:v>1.0666666666666667</c:v>
                </c:pt>
                <c:pt idx="26">
                  <c:v>1.1000000000000001</c:v>
                </c:pt>
                <c:pt idx="27">
                  <c:v>1.1333333333333333</c:v>
                </c:pt>
                <c:pt idx="28">
                  <c:v>1.1666666666666667</c:v>
                </c:pt>
                <c:pt idx="29">
                  <c:v>1.2</c:v>
                </c:pt>
                <c:pt idx="30">
                  <c:v>1.2333333333333334</c:v>
                </c:pt>
                <c:pt idx="31">
                  <c:v>1.2666666666666666</c:v>
                </c:pt>
                <c:pt idx="32">
                  <c:v>1.3</c:v>
                </c:pt>
                <c:pt idx="33">
                  <c:v>1.3333333333333333</c:v>
                </c:pt>
                <c:pt idx="34">
                  <c:v>1.3666666666666667</c:v>
                </c:pt>
                <c:pt idx="35">
                  <c:v>1.4</c:v>
                </c:pt>
                <c:pt idx="36">
                  <c:v>1.4333333333333333</c:v>
                </c:pt>
                <c:pt idx="37">
                  <c:v>1.4666666666666666</c:v>
                </c:pt>
                <c:pt idx="38">
                  <c:v>1.5</c:v>
                </c:pt>
                <c:pt idx="39">
                  <c:v>1.5333333333333334</c:v>
                </c:pt>
                <c:pt idx="40">
                  <c:v>1.5666666666666667</c:v>
                </c:pt>
                <c:pt idx="41">
                  <c:v>1.6</c:v>
                </c:pt>
                <c:pt idx="42">
                  <c:v>1.6333333333333333</c:v>
                </c:pt>
                <c:pt idx="43">
                  <c:v>1.6666666666666667</c:v>
                </c:pt>
                <c:pt idx="44">
                  <c:v>1.7</c:v>
                </c:pt>
                <c:pt idx="45">
                  <c:v>1.7333333333333334</c:v>
                </c:pt>
                <c:pt idx="46">
                  <c:v>1.7666666666666666</c:v>
                </c:pt>
                <c:pt idx="47">
                  <c:v>1.8</c:v>
                </c:pt>
                <c:pt idx="48">
                  <c:v>1.8333333333333333</c:v>
                </c:pt>
                <c:pt idx="49">
                  <c:v>1.8666666666666667</c:v>
                </c:pt>
                <c:pt idx="50">
                  <c:v>1.9</c:v>
                </c:pt>
                <c:pt idx="51">
                  <c:v>1.9333333333333333</c:v>
                </c:pt>
                <c:pt idx="52">
                  <c:v>1.9666666666666666</c:v>
                </c:pt>
                <c:pt idx="53">
                  <c:v>2</c:v>
                </c:pt>
              </c:numCache>
            </c:numRef>
          </c:xVal>
          <c:yVal>
            <c:numRef>
              <c:f>'Wedge to Wedge'!$AO$2:$AO$52</c:f>
              <c:numCache>
                <c:formatCode>General</c:formatCode>
                <c:ptCount val="51"/>
                <c:pt idx="0">
                  <c:v>229.80892920161816</c:v>
                </c:pt>
                <c:pt idx="1">
                  <c:v>83.753288558738546</c:v>
                </c:pt>
                <c:pt idx="2">
                  <c:v>91.006697980488497</c:v>
                </c:pt>
                <c:pt idx="3">
                  <c:v>83.767930096332407</c:v>
                </c:pt>
                <c:pt idx="4">
                  <c:v>117.62489399906232</c:v>
                </c:pt>
                <c:pt idx="5">
                  <c:v>84.903726533388536</c:v>
                </c:pt>
                <c:pt idx="6">
                  <c:v>-49.468327184066865</c:v>
                </c:pt>
                <c:pt idx="7">
                  <c:v>1.9196585231881618</c:v>
                </c:pt>
                <c:pt idx="8">
                  <c:v>84.29956782349025</c:v>
                </c:pt>
                <c:pt idx="9">
                  <c:v>23.472703817519761</c:v>
                </c:pt>
                <c:pt idx="10">
                  <c:v>-57.700304994518362</c:v>
                </c:pt>
                <c:pt idx="11">
                  <c:v>39.230372410820998</c:v>
                </c:pt>
                <c:pt idx="12">
                  <c:v>92.203495309775732</c:v>
                </c:pt>
                <c:pt idx="13">
                  <c:v>-57.17421362328993</c:v>
                </c:pt>
                <c:pt idx="14">
                  <c:v>-25.262522327093187</c:v>
                </c:pt>
                <c:pt idx="15">
                  <c:v>26.953822962741903</c:v>
                </c:pt>
                <c:pt idx="16">
                  <c:v>4.1513338933945159</c:v>
                </c:pt>
                <c:pt idx="17">
                  <c:v>11.736368398214037</c:v>
                </c:pt>
                <c:pt idx="18">
                  <c:v>-106.84801050108777</c:v>
                </c:pt>
                <c:pt idx="19">
                  <c:v>-77.53135979785705</c:v>
                </c:pt>
                <c:pt idx="20">
                  <c:v>-1.4542578294225452</c:v>
                </c:pt>
                <c:pt idx="21">
                  <c:v>-112.29418874892498</c:v>
                </c:pt>
                <c:pt idx="22">
                  <c:v>-33.631784400070764</c:v>
                </c:pt>
                <c:pt idx="23">
                  <c:v>-17.125264853452652</c:v>
                </c:pt>
                <c:pt idx="24">
                  <c:v>-104.61436016759754</c:v>
                </c:pt>
                <c:pt idx="25">
                  <c:v>-158.72723174049031</c:v>
                </c:pt>
                <c:pt idx="26">
                  <c:v>-281.03498351270991</c:v>
                </c:pt>
                <c:pt idx="27">
                  <c:v>-247.53648074622424</c:v>
                </c:pt>
                <c:pt idx="28">
                  <c:v>-244.27710006574733</c:v>
                </c:pt>
                <c:pt idx="29">
                  <c:v>-273.70410760991405</c:v>
                </c:pt>
                <c:pt idx="30">
                  <c:v>-334.47878769495122</c:v>
                </c:pt>
                <c:pt idx="31">
                  <c:v>-389.93240472129798</c:v>
                </c:pt>
                <c:pt idx="32">
                  <c:v>-380.93372081804819</c:v>
                </c:pt>
                <c:pt idx="33">
                  <c:v>-419.01360196609284</c:v>
                </c:pt>
                <c:pt idx="34">
                  <c:v>-320.17753606225358</c:v>
                </c:pt>
                <c:pt idx="35">
                  <c:v>-260.62345412196936</c:v>
                </c:pt>
                <c:pt idx="36">
                  <c:v>-351.18359322497537</c:v>
                </c:pt>
                <c:pt idx="37">
                  <c:v>-357.39382668181236</c:v>
                </c:pt>
                <c:pt idx="38">
                  <c:v>-275.07226798414894</c:v>
                </c:pt>
                <c:pt idx="39">
                  <c:v>-246.12073573368133</c:v>
                </c:pt>
                <c:pt idx="40">
                  <c:v>-148.7193572867213</c:v>
                </c:pt>
                <c:pt idx="41">
                  <c:v>-136.92958988246747</c:v>
                </c:pt>
                <c:pt idx="42">
                  <c:v>-216.36809031193499</c:v>
                </c:pt>
                <c:pt idx="43">
                  <c:v>-172.16642434358749</c:v>
                </c:pt>
                <c:pt idx="44">
                  <c:v>-72.59695063630646</c:v>
                </c:pt>
                <c:pt idx="45">
                  <c:v>30.635495143616971</c:v>
                </c:pt>
                <c:pt idx="46">
                  <c:v>-50.882380262081043</c:v>
                </c:pt>
                <c:pt idx="47">
                  <c:v>-82.235316969673292</c:v>
                </c:pt>
                <c:pt idx="48">
                  <c:v>-23.206174389964222</c:v>
                </c:pt>
                <c:pt idx="49">
                  <c:v>-67.432776398565167</c:v>
                </c:pt>
                <c:pt idx="50">
                  <c:v>-217.09514250651861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F38-4CA3-AC5F-8B6F476807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91952344"/>
        <c:axId val="491953328"/>
      </c:scatterChart>
      <c:valAx>
        <c:axId val="4919523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953328"/>
        <c:crosses val="autoZero"/>
        <c:crossBetween val="midCat"/>
      </c:valAx>
      <c:valAx>
        <c:axId val="4919533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919523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'epsilon ratio'!$A$2:$B$2</c:f>
              <c:strCache>
                <c:ptCount val="1"/>
                <c:pt idx="0">
                  <c:v>α 0.087266463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'epsilon ratio'!$C$2:$C$12</c:f>
              <c:numCache>
                <c:formatCode>General</c:formatCode>
                <c:ptCount val="11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</c:numCache>
            </c:numRef>
          </c:xVal>
          <c:yVal>
            <c:numRef>
              <c:f>'epsilon ratio'!$F$2:$F$12</c:f>
              <c:numCache>
                <c:formatCode>General</c:formatCode>
                <c:ptCount val="11"/>
                <c:pt idx="0">
                  <c:v>0.17502465630905414</c:v>
                </c:pt>
                <c:pt idx="1">
                  <c:v>0.24752224270195408</c:v>
                </c:pt>
                <c:pt idx="2">
                  <c:v>0.35004931261810829</c:v>
                </c:pt>
                <c:pt idx="3">
                  <c:v>0.42872110036317918</c:v>
                </c:pt>
                <c:pt idx="4">
                  <c:v>0.49504448540390816</c:v>
                </c:pt>
                <c:pt idx="5">
                  <c:v>0.55347656062477057</c:v>
                </c:pt>
                <c:pt idx="6">
                  <c:v>0.60630319460912485</c:v>
                </c:pt>
                <c:pt idx="7">
                  <c:v>0.65488229814634269</c:v>
                </c:pt>
                <c:pt idx="8">
                  <c:v>0.70009862523621658</c:v>
                </c:pt>
                <c:pt idx="9">
                  <c:v>0.74256672810586222</c:v>
                </c:pt>
                <c:pt idx="10">
                  <c:v>0.78273405849116506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32-45F0-ACBF-E28FA53659C1}"/>
            </c:ext>
          </c:extLst>
        </c:ser>
        <c:ser>
          <c:idx val="1"/>
          <c:order val="1"/>
          <c:tx>
            <c:strRef>
              <c:f>'epsilon ratio'!$I$2:$J$2</c:f>
              <c:strCache>
                <c:ptCount val="1"/>
                <c:pt idx="0">
                  <c:v>α 0.06981317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'epsilon ratio'!$K$2:$K$12</c:f>
              <c:numCache>
                <c:formatCode>General</c:formatCode>
                <c:ptCount val="11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</c:numCache>
            </c:numRef>
          </c:xVal>
          <c:yVal>
            <c:numRef>
              <c:f>'epsilon ratio'!$N$2:$N$12</c:f>
              <c:numCache>
                <c:formatCode>General</c:formatCode>
                <c:ptCount val="11"/>
                <c:pt idx="0">
                  <c:v>0.13989145260601935</c:v>
                </c:pt>
                <c:pt idx="1">
                  <c:v>0.19783638953550561</c:v>
                </c:pt>
                <c:pt idx="2">
                  <c:v>0.27978290521203869</c:v>
                </c:pt>
                <c:pt idx="3">
                  <c:v>0.3426626782614835</c:v>
                </c:pt>
                <c:pt idx="4">
                  <c:v>0.39567277907101123</c:v>
                </c:pt>
                <c:pt idx="5">
                  <c:v>0.44237561542451864</c:v>
                </c:pt>
                <c:pt idx="6">
                  <c:v>0.48459820691647826</c:v>
                </c:pt>
                <c:pt idx="7">
                  <c:v>0.52342588698984904</c:v>
                </c:pt>
                <c:pt idx="8">
                  <c:v>0.55956581042407738</c:v>
                </c:pt>
                <c:pt idx="9">
                  <c:v>0.59350916860651681</c:v>
                </c:pt>
                <c:pt idx="10">
                  <c:v>0.62561359499649871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332-45F0-ACBF-E28FA53659C1}"/>
            </c:ext>
          </c:extLst>
        </c:ser>
        <c:ser>
          <c:idx val="2"/>
          <c:order val="2"/>
          <c:tx>
            <c:strRef>
              <c:f>'epsilon ratio'!$Q$2:$R$2</c:f>
              <c:strCache>
                <c:ptCount val="1"/>
                <c:pt idx="0">
                  <c:v>α 0.052359878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'epsilon ratio'!$S$2:$S$12</c:f>
              <c:numCache>
                <c:formatCode>General</c:formatCode>
                <c:ptCount val="11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</c:numCache>
            </c:numRef>
          </c:xVal>
          <c:yVal>
            <c:numRef>
              <c:f>'epsilon ratio'!$V$2:$V$12</c:f>
              <c:numCache>
                <c:formatCode>General</c:formatCode>
                <c:ptCount val="11"/>
                <c:pt idx="0">
                  <c:v>0.10484390991087755</c:v>
                </c:pt>
                <c:pt idx="1">
                  <c:v>0.148271679328186</c:v>
                </c:pt>
                <c:pt idx="2">
                  <c:v>0.20968781982175511</c:v>
                </c:pt>
                <c:pt idx="3">
                  <c:v>0.25681408191997818</c:v>
                </c:pt>
                <c:pt idx="4">
                  <c:v>0.29654335865637199</c:v>
                </c:pt>
                <c:pt idx="5">
                  <c:v>0.33154555411587427</c:v>
                </c:pt>
                <c:pt idx="6">
                  <c:v>0.36318995765962819</c:v>
                </c:pt>
                <c:pt idx="7">
                  <c:v>0.3922899899762966</c:v>
                </c:pt>
                <c:pt idx="8">
                  <c:v>0.41937563964351021</c:v>
                </c:pt>
                <c:pt idx="9">
                  <c:v>0.44481503798455796</c:v>
                </c:pt>
                <c:pt idx="10">
                  <c:v>0.4688762191751723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5332-45F0-ACBF-E28FA53659C1}"/>
            </c:ext>
          </c:extLst>
        </c:ser>
        <c:ser>
          <c:idx val="3"/>
          <c:order val="3"/>
          <c:tx>
            <c:strRef>
              <c:f>'epsilon ratio'!$Y$2:$Z$2</c:f>
              <c:strCache>
                <c:ptCount val="1"/>
                <c:pt idx="0">
                  <c:v>α 0.034906585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'epsilon ratio'!$AA$2:$AA$12</c:f>
              <c:numCache>
                <c:formatCode>General</c:formatCode>
                <c:ptCount val="11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</c:numCache>
            </c:numRef>
          </c:xVal>
          <c:yVal>
            <c:numRef>
              <c:f>'epsilon ratio'!$AD$2:$AD$12</c:f>
              <c:numCache>
                <c:formatCode>General</c:formatCode>
                <c:ptCount val="11"/>
                <c:pt idx="0">
                  <c:v>6.9860430277687208E-2</c:v>
                </c:pt>
                <c:pt idx="1">
                  <c:v>9.8797567971925251E-2</c:v>
                </c:pt>
                <c:pt idx="2">
                  <c:v>0.13972086055537442</c:v>
                </c:pt>
                <c:pt idx="3">
                  <c:v>0.17112240739161419</c:v>
                </c:pt>
                <c:pt idx="4">
                  <c:v>0.1975951359438505</c:v>
                </c:pt>
                <c:pt idx="5">
                  <c:v>0.22091807799688093</c:v>
                </c:pt>
                <c:pt idx="6">
                  <c:v>0.24200362935915476</c:v>
                </c:pt>
                <c:pt idx="7">
                  <c:v>0.26139379499171422</c:v>
                </c:pt>
                <c:pt idx="8">
                  <c:v>0.27944172111074883</c:v>
                </c:pt>
                <c:pt idx="9">
                  <c:v>0.29639270391577577</c:v>
                </c:pt>
                <c:pt idx="10">
                  <c:v>0.31242534207658623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5332-45F0-ACBF-E28FA53659C1}"/>
            </c:ext>
          </c:extLst>
        </c:ser>
        <c:ser>
          <c:idx val="4"/>
          <c:order val="4"/>
          <c:tx>
            <c:strRef>
              <c:f>'epsilon ratio'!$AG$2:$AH$2</c:f>
              <c:strCache>
                <c:ptCount val="1"/>
                <c:pt idx="0">
                  <c:v>α 0.017453293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'epsilon ratio'!$AI$2:$AI$12</c:f>
              <c:numCache>
                <c:formatCode>General</c:formatCode>
                <c:ptCount val="11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</c:numCache>
            </c:numRef>
          </c:xVal>
          <c:yVal>
            <c:numRef>
              <c:f>'epsilon ratio'!$AL$2:$AL$12</c:f>
              <c:numCache>
                <c:formatCode>General</c:formatCode>
                <c:ptCount val="11"/>
                <c:pt idx="0">
                  <c:v>3.4919572625637975E-2</c:v>
                </c:pt>
                <c:pt idx="1">
                  <c:v>4.9383733199449498E-2</c:v>
                </c:pt>
                <c:pt idx="2">
                  <c:v>6.983914525127595E-2</c:v>
                </c:pt>
                <c:pt idx="3">
                  <c:v>8.5535134968872481E-2</c:v>
                </c:pt>
                <c:pt idx="4">
                  <c:v>9.8767466398898995E-2</c:v>
                </c:pt>
                <c:pt idx="5">
                  <c:v>0.11042538441668227</c:v>
                </c:pt>
                <c:pt idx="6">
                  <c:v>0.12096494793239264</c:v>
                </c:pt>
                <c:pt idx="7">
                  <c:v>0.13065707685770744</c:v>
                </c:pt>
                <c:pt idx="8">
                  <c:v>0.1396782905025519</c:v>
                </c:pt>
                <c:pt idx="9">
                  <c:v>0.14815119959834849</c:v>
                </c:pt>
                <c:pt idx="10">
                  <c:v>0.15616507627233467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5332-45F0-ACBF-E28FA53659C1}"/>
            </c:ext>
          </c:extLst>
        </c:ser>
        <c:ser>
          <c:idx val="5"/>
          <c:order val="5"/>
          <c:tx>
            <c:strRef>
              <c:f>'epsilon ratio'!$AO$2:$AP$2</c:f>
              <c:strCache>
                <c:ptCount val="1"/>
                <c:pt idx="0">
                  <c:v>α 0.008726646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'epsilon ratio'!$AQ$2:$AQ$12</c:f>
              <c:numCache>
                <c:formatCode>General</c:formatCode>
                <c:ptCount val="11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</c:numCache>
            </c:numRef>
          </c:xVal>
          <c:yVal>
            <c:numRef>
              <c:f>'epsilon ratio'!$AT$2:$AT$12</c:f>
              <c:numCache>
                <c:formatCode>General</c:formatCode>
                <c:ptCount val="11"/>
                <c:pt idx="0">
                  <c:v>1.7458456606546727E-2</c:v>
                </c:pt>
                <c:pt idx="1">
                  <c:v>2.4689986111080545E-2</c:v>
                </c:pt>
                <c:pt idx="2">
                  <c:v>3.4916913213093453E-2</c:v>
                </c:pt>
                <c:pt idx="3">
                  <c:v>4.276431038256142E-2</c:v>
                </c:pt>
                <c:pt idx="4">
                  <c:v>4.9379972222161089E-2</c:v>
                </c:pt>
                <c:pt idx="5">
                  <c:v>5.5208487307901774E-2</c:v>
                </c:pt>
                <c:pt idx="6">
                  <c:v>6.0477867728550919E-2</c:v>
                </c:pt>
                <c:pt idx="7">
                  <c:v>6.5323563123557873E-2</c:v>
                </c:pt>
                <c:pt idx="8">
                  <c:v>6.9833826426186907E-2</c:v>
                </c:pt>
                <c:pt idx="9">
                  <c:v>7.4069958333241634E-2</c:v>
                </c:pt>
                <c:pt idx="10">
                  <c:v>7.8076591508937573E-2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5332-45F0-ACBF-E28FA53659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8212056"/>
        <c:axId val="438218288"/>
      </c:scatterChart>
      <c:valAx>
        <c:axId val="438212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218288"/>
        <c:crosses val="autoZero"/>
        <c:crossBetween val="midCat"/>
      </c:valAx>
      <c:valAx>
        <c:axId val="4382182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212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'epsilon ratio'!$A$2:$B$2</c:f>
              <c:strCache>
                <c:ptCount val="1"/>
                <c:pt idx="0">
                  <c:v>α 0.087266463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'epsilon ratio'!$C$2:$C$12</c:f>
              <c:numCache>
                <c:formatCode>General</c:formatCode>
                <c:ptCount val="11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</c:numCache>
            </c:numRef>
          </c:xVal>
          <c:yVal>
            <c:numRef>
              <c:f>'epsilon ratio'!$H$2:$H$12</c:f>
              <c:numCache>
                <c:formatCode>General</c:formatCode>
                <c:ptCount val="11"/>
                <c:pt idx="0">
                  <c:v>5.3616406175744664E-3</c:v>
                </c:pt>
                <c:pt idx="1">
                  <c:v>1.5165009755888538E-2</c:v>
                </c:pt>
                <c:pt idx="2">
                  <c:v>4.2893124940595731E-2</c:v>
                </c:pt>
                <c:pt idx="3">
                  <c:v>7.8799702183429909E-2</c:v>
                </c:pt>
                <c:pt idx="4">
                  <c:v>0.1213200780471083</c:v>
                </c:pt>
                <c:pt idx="5">
                  <c:v>0.16954996346807133</c:v>
                </c:pt>
                <c:pt idx="6">
                  <c:v>0.22287921507753478</c:v>
                </c:pt>
                <c:pt idx="7">
                  <c:v>0.28085991110764569</c:v>
                </c:pt>
                <c:pt idx="8">
                  <c:v>0.34314499952476585</c:v>
                </c:pt>
                <c:pt idx="9">
                  <c:v>0.40945526340899041</c:v>
                </c:pt>
                <c:pt idx="10">
                  <c:v>0.47955971567281847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F8-4E6C-946C-7AF78A42F04B}"/>
            </c:ext>
          </c:extLst>
        </c:ser>
        <c:ser>
          <c:idx val="1"/>
          <c:order val="1"/>
          <c:tx>
            <c:strRef>
              <c:f>'epsilon ratio'!$I$2:$J$2</c:f>
              <c:strCache>
                <c:ptCount val="1"/>
                <c:pt idx="0">
                  <c:v>α 0.06981317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'epsilon ratio'!$K$2:$K$12</c:f>
              <c:numCache>
                <c:formatCode>General</c:formatCode>
                <c:ptCount val="11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</c:numCache>
            </c:numRef>
          </c:xVal>
          <c:yVal>
            <c:numRef>
              <c:f>'epsilon ratio'!$P$2:$P$12</c:f>
              <c:numCache>
                <c:formatCode>General</c:formatCode>
                <c:ptCount val="11"/>
                <c:pt idx="0">
                  <c:v>2.737622360620405E-3</c:v>
                </c:pt>
                <c:pt idx="1">
                  <c:v>7.7431653420904495E-3</c:v>
                </c:pt>
                <c:pt idx="2">
                  <c:v>2.190097888496324E-2</c:v>
                </c:pt>
                <c:pt idx="3">
                  <c:v>4.023466735172132E-2</c:v>
                </c:pt>
                <c:pt idx="4">
                  <c:v>6.1945322736723596E-2</c:v>
                </c:pt>
                <c:pt idx="5">
                  <c:v>8.6571220329673321E-2</c:v>
                </c:pt>
                <c:pt idx="6">
                  <c:v>0.11380082449274852</c:v>
                </c:pt>
                <c:pt idx="7">
                  <c:v>0.14340542898937997</c:v>
                </c:pt>
                <c:pt idx="8">
                  <c:v>0.17520783107970592</c:v>
                </c:pt>
                <c:pt idx="9">
                  <c:v>0.20906546423644209</c:v>
                </c:pt>
                <c:pt idx="10">
                  <c:v>0.24486038780282671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4F8-4E6C-946C-7AF78A42F04B}"/>
            </c:ext>
          </c:extLst>
        </c:ser>
        <c:ser>
          <c:idx val="2"/>
          <c:order val="2"/>
          <c:tx>
            <c:strRef>
              <c:f>'epsilon ratio'!$Q$2:$R$2</c:f>
              <c:strCache>
                <c:ptCount val="1"/>
                <c:pt idx="0">
                  <c:v>α 0.052359878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'epsilon ratio'!$S$2:$S$12</c:f>
              <c:numCache>
                <c:formatCode>General</c:formatCode>
                <c:ptCount val="11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</c:numCache>
            </c:numRef>
          </c:xVal>
          <c:yVal>
            <c:numRef>
              <c:f>'epsilon ratio'!$X$2:$X$12</c:f>
              <c:numCache>
                <c:formatCode>General</c:formatCode>
                <c:ptCount val="11"/>
                <c:pt idx="0">
                  <c:v>1.1524699911957936E-3</c:v>
                </c:pt>
                <c:pt idx="1">
                  <c:v>3.2596773835541857E-3</c:v>
                </c:pt>
                <c:pt idx="2">
                  <c:v>9.2197599295663485E-3</c:v>
                </c:pt>
                <c:pt idx="3">
                  <c:v>1.69377805337971E-2</c:v>
                </c:pt>
                <c:pt idx="4">
                  <c:v>2.6077419068433486E-2</c:v>
                </c:pt>
                <c:pt idx="5">
                  <c:v>3.6444301071729086E-2</c:v>
                </c:pt>
                <c:pt idx="6">
                  <c:v>4.790727789478972E-2</c:v>
                </c:pt>
                <c:pt idx="7">
                  <c:v>6.0370069978302549E-2</c:v>
                </c:pt>
                <c:pt idx="8">
                  <c:v>7.3758079436530788E-2</c:v>
                </c:pt>
                <c:pt idx="9">
                  <c:v>8.8011289355963002E-2</c:v>
                </c:pt>
                <c:pt idx="10">
                  <c:v>0.10308004969369516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4F8-4E6C-946C-7AF78A42F04B}"/>
            </c:ext>
          </c:extLst>
        </c:ser>
        <c:ser>
          <c:idx val="3"/>
          <c:order val="3"/>
          <c:tx>
            <c:strRef>
              <c:f>'epsilon ratio'!$Y$2:$Z$2</c:f>
              <c:strCache>
                <c:ptCount val="1"/>
                <c:pt idx="0">
                  <c:v>α 0.034906585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'epsilon ratio'!$AA$2:$AA$12</c:f>
              <c:numCache>
                <c:formatCode>General</c:formatCode>
                <c:ptCount val="11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</c:numCache>
            </c:numRef>
          </c:xVal>
          <c:yVal>
            <c:numRef>
              <c:f>'epsilon ratio'!$AF$2:$AF$12</c:f>
              <c:numCache>
                <c:formatCode>General</c:formatCode>
                <c:ptCount val="11"/>
                <c:pt idx="0">
                  <c:v>3.4095241310177577E-4</c:v>
                </c:pt>
                <c:pt idx="1">
                  <c:v>9.6435905346473083E-4</c:v>
                </c:pt>
                <c:pt idx="2">
                  <c:v>2.7276193048142061E-3</c:v>
                </c:pt>
                <c:pt idx="3">
                  <c:v>5.0109566320198362E-3</c:v>
                </c:pt>
                <c:pt idx="4">
                  <c:v>7.7148724277178466E-3</c:v>
                </c:pt>
                <c:pt idx="5">
                  <c:v>1.0781861991322465E-2</c:v>
                </c:pt>
                <c:pt idx="6">
                  <c:v>1.4173125658931718E-2</c:v>
                </c:pt>
                <c:pt idx="7">
                  <c:v>1.7860179610289229E-2</c:v>
                </c:pt>
                <c:pt idx="8">
                  <c:v>2.1820954438513649E-2</c:v>
                </c:pt>
                <c:pt idx="9">
                  <c:v>2.6037694443547733E-2</c:v>
                </c:pt>
                <c:pt idx="10">
                  <c:v>3.0495710911526426E-2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34F8-4E6C-946C-7AF78A42F04B}"/>
            </c:ext>
          </c:extLst>
        </c:ser>
        <c:ser>
          <c:idx val="4"/>
          <c:order val="4"/>
          <c:tx>
            <c:strRef>
              <c:f>'epsilon ratio'!$AG$2:$AH$2</c:f>
              <c:strCache>
                <c:ptCount val="1"/>
                <c:pt idx="0">
                  <c:v>α 0.017453293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'epsilon ratio'!$AI$2:$AI$12</c:f>
              <c:numCache>
                <c:formatCode>General</c:formatCode>
                <c:ptCount val="11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</c:numCache>
            </c:numRef>
          </c:xVal>
          <c:yVal>
            <c:numRef>
              <c:f>'epsilon ratio'!$AN$2:$AN$12</c:f>
              <c:numCache>
                <c:formatCode>General</c:formatCode>
                <c:ptCount val="11"/>
                <c:pt idx="0">
                  <c:v>4.2580108078037468E-5</c:v>
                </c:pt>
                <c:pt idx="1">
                  <c:v>1.2043473266254556E-4</c:v>
                </c:pt>
                <c:pt idx="2">
                  <c:v>3.4064086462429975E-4</c:v>
                </c:pt>
                <c:pt idx="3">
                  <c:v>6.2579722790251173E-4</c:v>
                </c:pt>
                <c:pt idx="4">
                  <c:v>9.6347786130036449E-4</c:v>
                </c:pt>
                <c:pt idx="5">
                  <c:v>1.3465012454273312E-3</c:v>
                </c:pt>
                <c:pt idx="6">
                  <c:v>1.7700218539904373E-3</c:v>
                </c:pt>
                <c:pt idx="7">
                  <c:v>2.2304824628775035E-3</c:v>
                </c:pt>
                <c:pt idx="8">
                  <c:v>2.725126916994398E-3</c:v>
                </c:pt>
                <c:pt idx="9">
                  <c:v>3.2517377818887306E-3</c:v>
                </c:pt>
                <c:pt idx="10">
                  <c:v>3.8084806460711891E-3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34F8-4E6C-946C-7AF78A42F04B}"/>
            </c:ext>
          </c:extLst>
        </c:ser>
        <c:ser>
          <c:idx val="5"/>
          <c:order val="5"/>
          <c:tx>
            <c:strRef>
              <c:f>'epsilon ratio'!$AO$2:$AP$2</c:f>
              <c:strCache>
                <c:ptCount val="1"/>
                <c:pt idx="0">
                  <c:v>α 0.008726646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'epsilon ratio'!$AQ$2:$AQ$12</c:f>
              <c:numCache>
                <c:formatCode>General</c:formatCode>
                <c:ptCount val="11"/>
                <c:pt idx="0">
                  <c:v>500</c:v>
                </c:pt>
                <c:pt idx="1">
                  <c:v>1000</c:v>
                </c:pt>
                <c:pt idx="2">
                  <c:v>2000</c:v>
                </c:pt>
                <c:pt idx="3">
                  <c:v>3000</c:v>
                </c:pt>
                <c:pt idx="4">
                  <c:v>4000</c:v>
                </c:pt>
                <c:pt idx="5">
                  <c:v>5000</c:v>
                </c:pt>
                <c:pt idx="6">
                  <c:v>6000</c:v>
                </c:pt>
                <c:pt idx="7">
                  <c:v>7000</c:v>
                </c:pt>
                <c:pt idx="8">
                  <c:v>8000</c:v>
                </c:pt>
                <c:pt idx="9">
                  <c:v>9000</c:v>
                </c:pt>
                <c:pt idx="10">
                  <c:v>10000</c:v>
                </c:pt>
              </c:numCache>
            </c:numRef>
          </c:xVal>
          <c:yVal>
            <c:numRef>
              <c:f>'epsilon ratio'!$AU$2:$AU$12</c:f>
              <c:numCache>
                <c:formatCode>General</c:formatCode>
                <c:ptCount val="11"/>
                <c:pt idx="0">
                  <c:v>5.3212975428778226E-6</c:v>
                </c:pt>
                <c:pt idx="1">
                  <c:v>1.505090230912089E-5</c:v>
                </c:pt>
                <c:pt idx="2">
                  <c:v>4.257038034302258E-5</c:v>
                </c:pt>
                <c:pt idx="3">
                  <c:v>7.8206782497459328E-5</c:v>
                </c:pt>
                <c:pt idx="4">
                  <c:v>1.2040721847296712E-4</c:v>
                </c:pt>
                <c:pt idx="5">
                  <c:v>1.6827420342951433E-4</c:v>
                </c:pt>
                <c:pt idx="6">
                  <c:v>2.2120218495493956E-4</c:v>
                </c:pt>
                <c:pt idx="7">
                  <c:v>2.7874661161943155E-4</c:v>
                </c:pt>
                <c:pt idx="8">
                  <c:v>3.4056304274418064E-4</c:v>
                </c:pt>
                <c:pt idx="9">
                  <c:v>4.0637436234626398E-4</c:v>
                </c:pt>
                <c:pt idx="10">
                  <c:v>4.7595132137509674E-4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34F8-4E6C-946C-7AF78A42F0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38212056"/>
        <c:axId val="438218288"/>
      </c:scatterChart>
      <c:valAx>
        <c:axId val="4382120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218288"/>
        <c:crosses val="autoZero"/>
        <c:crossBetween val="midCat"/>
      </c:valAx>
      <c:valAx>
        <c:axId val="4382182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82120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0172949249795026"/>
          <c:y val="2.2216518339203139E-2"/>
          <c:w val="0.8836212206570172"/>
          <c:h val="0.87074025693554535"/>
        </c:manualLayout>
      </c:layout>
      <c:scatterChart>
        <c:scatterStyle val="lineMarker"/>
        <c:varyColors val="0"/>
        <c:ser>
          <c:idx val="0"/>
          <c:order val="0"/>
          <c:tx>
            <c:v>2mL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'Wedge to Wedge'!$M$2:$M$54</c:f>
              <c:numCache>
                <c:formatCode>General</c:formatCode>
                <c:ptCount val="53"/>
                <c:pt idx="0">
                  <c:v>0.21666666666666667</c:v>
                </c:pt>
                <c:pt idx="1">
                  <c:v>0.25</c:v>
                </c:pt>
                <c:pt idx="2">
                  <c:v>0.28333333333333333</c:v>
                </c:pt>
                <c:pt idx="3">
                  <c:v>0.31666666666666665</c:v>
                </c:pt>
                <c:pt idx="4">
                  <c:v>0.35</c:v>
                </c:pt>
                <c:pt idx="5">
                  <c:v>0.38333333333333336</c:v>
                </c:pt>
                <c:pt idx="6">
                  <c:v>0.41666666666666669</c:v>
                </c:pt>
                <c:pt idx="7">
                  <c:v>0.45</c:v>
                </c:pt>
                <c:pt idx="8">
                  <c:v>0.48333333333333334</c:v>
                </c:pt>
                <c:pt idx="9">
                  <c:v>0.51666666666666672</c:v>
                </c:pt>
                <c:pt idx="10">
                  <c:v>0.55000000000000004</c:v>
                </c:pt>
                <c:pt idx="11">
                  <c:v>0.58333333333333337</c:v>
                </c:pt>
                <c:pt idx="12">
                  <c:v>0.6166666666666667</c:v>
                </c:pt>
                <c:pt idx="13">
                  <c:v>0.65</c:v>
                </c:pt>
                <c:pt idx="14">
                  <c:v>0.68333333333333335</c:v>
                </c:pt>
                <c:pt idx="15">
                  <c:v>0.71666666666666667</c:v>
                </c:pt>
                <c:pt idx="16">
                  <c:v>0.75</c:v>
                </c:pt>
                <c:pt idx="17">
                  <c:v>0.78333333333333333</c:v>
                </c:pt>
                <c:pt idx="18">
                  <c:v>0.81666666666666665</c:v>
                </c:pt>
                <c:pt idx="19">
                  <c:v>0.85</c:v>
                </c:pt>
                <c:pt idx="20">
                  <c:v>0.8833333333333333</c:v>
                </c:pt>
                <c:pt idx="21">
                  <c:v>0.91666666666666663</c:v>
                </c:pt>
                <c:pt idx="22">
                  <c:v>0.95</c:v>
                </c:pt>
                <c:pt idx="23">
                  <c:v>0.98333333333333328</c:v>
                </c:pt>
                <c:pt idx="24">
                  <c:v>1.0166666666666666</c:v>
                </c:pt>
                <c:pt idx="25">
                  <c:v>1.05</c:v>
                </c:pt>
                <c:pt idx="26">
                  <c:v>1.0833333333333333</c:v>
                </c:pt>
                <c:pt idx="27">
                  <c:v>1.1166666666666667</c:v>
                </c:pt>
                <c:pt idx="28">
                  <c:v>1.1499999999999999</c:v>
                </c:pt>
                <c:pt idx="29">
                  <c:v>1.1833333333333333</c:v>
                </c:pt>
                <c:pt idx="30">
                  <c:v>1.2166666666666666</c:v>
                </c:pt>
                <c:pt idx="31">
                  <c:v>1.25</c:v>
                </c:pt>
                <c:pt idx="32">
                  <c:v>1.2833333333333334</c:v>
                </c:pt>
                <c:pt idx="33">
                  <c:v>1.3166666666666667</c:v>
                </c:pt>
                <c:pt idx="34">
                  <c:v>1.35</c:v>
                </c:pt>
                <c:pt idx="35">
                  <c:v>1.3833333333333333</c:v>
                </c:pt>
                <c:pt idx="36">
                  <c:v>1.4166666666666667</c:v>
                </c:pt>
                <c:pt idx="37">
                  <c:v>1.45</c:v>
                </c:pt>
                <c:pt idx="38">
                  <c:v>1.4833333333333334</c:v>
                </c:pt>
                <c:pt idx="39">
                  <c:v>1.5166666666666666</c:v>
                </c:pt>
                <c:pt idx="40">
                  <c:v>1.55</c:v>
                </c:pt>
                <c:pt idx="41">
                  <c:v>1.5833333333333333</c:v>
                </c:pt>
                <c:pt idx="42">
                  <c:v>1.6166666666666667</c:v>
                </c:pt>
                <c:pt idx="43">
                  <c:v>1.65</c:v>
                </c:pt>
                <c:pt idx="44">
                  <c:v>1.6833333333333333</c:v>
                </c:pt>
                <c:pt idx="45">
                  <c:v>1.7166666666666666</c:v>
                </c:pt>
                <c:pt idx="46">
                  <c:v>1.75</c:v>
                </c:pt>
                <c:pt idx="47">
                  <c:v>1.7833333333333334</c:v>
                </c:pt>
                <c:pt idx="48">
                  <c:v>1.8166666666666667</c:v>
                </c:pt>
                <c:pt idx="49">
                  <c:v>1.85</c:v>
                </c:pt>
                <c:pt idx="50">
                  <c:v>1.8833333333333333</c:v>
                </c:pt>
                <c:pt idx="51">
                  <c:v>1.9166666666666667</c:v>
                </c:pt>
                <c:pt idx="52">
                  <c:v>1.95</c:v>
                </c:pt>
              </c:numCache>
            </c:numRef>
          </c:xVal>
          <c:yVal>
            <c:numRef>
              <c:f>'Wedge to Wedge'!$N$2:$N$54</c:f>
              <c:numCache>
                <c:formatCode>General</c:formatCode>
                <c:ptCount val="53"/>
                <c:pt idx="0">
                  <c:v>27.617572761589766</c:v>
                </c:pt>
                <c:pt idx="1">
                  <c:v>30.285314190050276</c:v>
                </c:pt>
                <c:pt idx="2">
                  <c:v>32.868643739106446</c:v>
                </c:pt>
                <c:pt idx="3">
                  <c:v>36.019286325616456</c:v>
                </c:pt>
                <c:pt idx="4">
                  <c:v>39.156750161959906</c:v>
                </c:pt>
                <c:pt idx="5">
                  <c:v>42.33485579580114</c:v>
                </c:pt>
                <c:pt idx="6">
                  <c:v>45.477210437040966</c:v>
                </c:pt>
                <c:pt idx="7">
                  <c:v>48.91785553607987</c:v>
                </c:pt>
                <c:pt idx="8">
                  <c:v>52.170475218328392</c:v>
                </c:pt>
                <c:pt idx="9">
                  <c:v>55.322615127549327</c:v>
                </c:pt>
                <c:pt idx="10">
                  <c:v>58.76237183914818</c:v>
                </c:pt>
                <c:pt idx="11">
                  <c:v>62.057576910222267</c:v>
                </c:pt>
                <c:pt idx="12">
                  <c:v>65.363438374932883</c:v>
                </c:pt>
                <c:pt idx="13">
                  <c:v>68.803772709368161</c:v>
                </c:pt>
                <c:pt idx="14">
                  <c:v>71.906257940005673</c:v>
                </c:pt>
                <c:pt idx="15">
                  <c:v>75.212228935533716</c:v>
                </c:pt>
                <c:pt idx="16">
                  <c:v>78.772657825774758</c:v>
                </c:pt>
                <c:pt idx="17">
                  <c:v>81.813087867041133</c:v>
                </c:pt>
                <c:pt idx="18">
                  <c:v>85.315190000142408</c:v>
                </c:pt>
                <c:pt idx="19">
                  <c:v>88.454030907316934</c:v>
                </c:pt>
                <c:pt idx="20">
                  <c:v>91.698732439908738</c:v>
                </c:pt>
                <c:pt idx="21">
                  <c:v>95.183988648849251</c:v>
                </c:pt>
                <c:pt idx="22">
                  <c:v>98.057157191110292</c:v>
                </c:pt>
                <c:pt idx="23">
                  <c:v>101.26386286400948</c:v>
                </c:pt>
                <c:pt idx="24">
                  <c:v>104.49855700739347</c:v>
                </c:pt>
                <c:pt idx="25">
                  <c:v>107.43766425415666</c:v>
                </c:pt>
                <c:pt idx="26">
                  <c:v>110.19500167790352</c:v>
                </c:pt>
                <c:pt idx="27">
                  <c:v>112.65569290735486</c:v>
                </c:pt>
                <c:pt idx="28">
                  <c:v>115.44312520627626</c:v>
                </c:pt>
                <c:pt idx="29">
                  <c:v>117.63965221858038</c:v>
                </c:pt>
                <c:pt idx="30">
                  <c:v>119.66283037457521</c:v>
                </c:pt>
                <c:pt idx="31">
                  <c:v>121.3924662424799</c:v>
                </c:pt>
                <c:pt idx="32">
                  <c:v>122.8535680579695</c:v>
                </c:pt>
                <c:pt idx="33">
                  <c:v>123.9683432638537</c:v>
                </c:pt>
                <c:pt idx="34">
                  <c:v>124.65739263357221</c:v>
                </c:pt>
                <c:pt idx="35">
                  <c:v>124.70032486165358</c:v>
                </c:pt>
                <c:pt idx="36">
                  <c:v>124.36572878338788</c:v>
                </c:pt>
                <c:pt idx="37">
                  <c:v>123.76249929951365</c:v>
                </c:pt>
                <c:pt idx="38">
                  <c:v>122.9162720273649</c:v>
                </c:pt>
                <c:pt idx="39">
                  <c:v>121.50968350014726</c:v>
                </c:pt>
                <c:pt idx="40">
                  <c:v>119.86582247938257</c:v>
                </c:pt>
                <c:pt idx="41">
                  <c:v>118.05614188135323</c:v>
                </c:pt>
                <c:pt idx="42">
                  <c:v>116.16641748520446</c:v>
                </c:pt>
                <c:pt idx="43">
                  <c:v>113.84528555380882</c:v>
                </c:pt>
                <c:pt idx="44">
                  <c:v>111.47541544878381</c:v>
                </c:pt>
                <c:pt idx="45">
                  <c:v>108.94251500405728</c:v>
                </c:pt>
                <c:pt idx="46">
                  <c:v>106.44363265584148</c:v>
                </c:pt>
                <c:pt idx="47">
                  <c:v>103.64282417371781</c:v>
                </c:pt>
                <c:pt idx="48">
                  <c:v>101.18384369707938</c:v>
                </c:pt>
                <c:pt idx="49">
                  <c:v>98.414057690301959</c:v>
                </c:pt>
                <c:pt idx="50">
                  <c:v>95.60123650790139</c:v>
                </c:pt>
                <c:pt idx="51">
                  <c:v>92.668470395636973</c:v>
                </c:pt>
                <c:pt idx="52">
                  <c:v>90.012547141395586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8D-42A1-8FB9-CD00472D6FA4}"/>
            </c:ext>
          </c:extLst>
        </c:ser>
        <c:ser>
          <c:idx val="1"/>
          <c:order val="1"/>
          <c:tx>
            <c:v>3mL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'Wedge to Wedge'!$AL$2:$AL$56</c:f>
              <c:numCache>
                <c:formatCode>General</c:formatCode>
                <c:ptCount val="55"/>
                <c:pt idx="0">
                  <c:v>0.16666666666666666</c:v>
                </c:pt>
                <c:pt idx="1">
                  <c:v>0.2</c:v>
                </c:pt>
                <c:pt idx="2">
                  <c:v>0.23333333333333334</c:v>
                </c:pt>
                <c:pt idx="3">
                  <c:v>0.26666666666666666</c:v>
                </c:pt>
                <c:pt idx="4">
                  <c:v>0.3</c:v>
                </c:pt>
                <c:pt idx="5">
                  <c:v>0.33333333333333331</c:v>
                </c:pt>
                <c:pt idx="6">
                  <c:v>0.36666666666666664</c:v>
                </c:pt>
                <c:pt idx="7">
                  <c:v>0.4</c:v>
                </c:pt>
                <c:pt idx="8">
                  <c:v>0.43333333333333335</c:v>
                </c:pt>
                <c:pt idx="9">
                  <c:v>0.46666666666666667</c:v>
                </c:pt>
                <c:pt idx="10">
                  <c:v>0.5</c:v>
                </c:pt>
                <c:pt idx="11">
                  <c:v>0.53333333333333333</c:v>
                </c:pt>
                <c:pt idx="12">
                  <c:v>0.56666666666666665</c:v>
                </c:pt>
                <c:pt idx="13">
                  <c:v>0.6</c:v>
                </c:pt>
                <c:pt idx="14">
                  <c:v>0.6333333333333333</c:v>
                </c:pt>
                <c:pt idx="15">
                  <c:v>0.66666666666666663</c:v>
                </c:pt>
                <c:pt idx="16">
                  <c:v>0.7</c:v>
                </c:pt>
                <c:pt idx="17">
                  <c:v>0.73333333333333328</c:v>
                </c:pt>
                <c:pt idx="18">
                  <c:v>0.76666666666666672</c:v>
                </c:pt>
                <c:pt idx="19">
                  <c:v>0.8</c:v>
                </c:pt>
                <c:pt idx="20">
                  <c:v>0.83333333333333337</c:v>
                </c:pt>
                <c:pt idx="21">
                  <c:v>0.8666666666666667</c:v>
                </c:pt>
                <c:pt idx="22">
                  <c:v>0.9</c:v>
                </c:pt>
                <c:pt idx="23">
                  <c:v>0.93333333333333335</c:v>
                </c:pt>
                <c:pt idx="24">
                  <c:v>0.96666666666666667</c:v>
                </c:pt>
                <c:pt idx="25">
                  <c:v>1</c:v>
                </c:pt>
                <c:pt idx="26">
                  <c:v>1.0333333333333334</c:v>
                </c:pt>
                <c:pt idx="27">
                  <c:v>1.0666666666666667</c:v>
                </c:pt>
                <c:pt idx="28">
                  <c:v>1.1000000000000001</c:v>
                </c:pt>
                <c:pt idx="29">
                  <c:v>1.1333333333333333</c:v>
                </c:pt>
                <c:pt idx="30">
                  <c:v>1.1666666666666667</c:v>
                </c:pt>
                <c:pt idx="31">
                  <c:v>1.2</c:v>
                </c:pt>
                <c:pt idx="32">
                  <c:v>1.2333333333333334</c:v>
                </c:pt>
                <c:pt idx="33">
                  <c:v>1.2666666666666666</c:v>
                </c:pt>
                <c:pt idx="34">
                  <c:v>1.3</c:v>
                </c:pt>
                <c:pt idx="35">
                  <c:v>1.3333333333333333</c:v>
                </c:pt>
                <c:pt idx="36">
                  <c:v>1.3666666666666667</c:v>
                </c:pt>
                <c:pt idx="37">
                  <c:v>1.4</c:v>
                </c:pt>
                <c:pt idx="38">
                  <c:v>1.4333333333333333</c:v>
                </c:pt>
                <c:pt idx="39">
                  <c:v>1.4666666666666666</c:v>
                </c:pt>
                <c:pt idx="40">
                  <c:v>1.5</c:v>
                </c:pt>
                <c:pt idx="41">
                  <c:v>1.5333333333333334</c:v>
                </c:pt>
                <c:pt idx="42">
                  <c:v>1.5666666666666667</c:v>
                </c:pt>
                <c:pt idx="43">
                  <c:v>1.6</c:v>
                </c:pt>
                <c:pt idx="44">
                  <c:v>1.6333333333333333</c:v>
                </c:pt>
                <c:pt idx="45">
                  <c:v>1.6666666666666667</c:v>
                </c:pt>
                <c:pt idx="46">
                  <c:v>1.7</c:v>
                </c:pt>
                <c:pt idx="47">
                  <c:v>1.7333333333333334</c:v>
                </c:pt>
                <c:pt idx="48">
                  <c:v>1.7666666666666666</c:v>
                </c:pt>
                <c:pt idx="49">
                  <c:v>1.8</c:v>
                </c:pt>
                <c:pt idx="50">
                  <c:v>1.8333333333333333</c:v>
                </c:pt>
                <c:pt idx="51">
                  <c:v>1.8666666666666667</c:v>
                </c:pt>
                <c:pt idx="52">
                  <c:v>1.9</c:v>
                </c:pt>
                <c:pt idx="53">
                  <c:v>1.9333333333333333</c:v>
                </c:pt>
                <c:pt idx="54">
                  <c:v>1.9666666666666666</c:v>
                </c:pt>
              </c:numCache>
            </c:numRef>
          </c:xVal>
          <c:yVal>
            <c:numRef>
              <c:f>'Wedge to Wedge'!$AM$2:$AM$56</c:f>
              <c:numCache>
                <c:formatCode>General</c:formatCode>
                <c:ptCount val="55"/>
                <c:pt idx="0">
                  <c:v>32.137863405760861</c:v>
                </c:pt>
                <c:pt idx="1">
                  <c:v>34.221581935239364</c:v>
                </c:pt>
                <c:pt idx="2">
                  <c:v>37.073721818027508</c:v>
                </c:pt>
                <c:pt idx="3">
                  <c:v>39.979995736244909</c:v>
                </c:pt>
                <c:pt idx="4">
                  <c:v>43.030953248968011</c:v>
                </c:pt>
                <c:pt idx="5">
                  <c:v>46.110646375289292</c:v>
                </c:pt>
                <c:pt idx="6">
                  <c:v>49.392658893155129</c:v>
                </c:pt>
                <c:pt idx="7">
                  <c:v>52.613598925872935</c:v>
                </c:pt>
                <c:pt idx="8">
                  <c:v>56.277141844004753</c:v>
                </c:pt>
                <c:pt idx="9">
                  <c:v>59.493901372160522</c:v>
                </c:pt>
                <c:pt idx="10">
                  <c:v>62.941765562925184</c:v>
                </c:pt>
                <c:pt idx="11">
                  <c:v>66.382735634106723</c:v>
                </c:pt>
                <c:pt idx="12">
                  <c:v>69.981054027727794</c:v>
                </c:pt>
                <c:pt idx="13">
                  <c:v>73.375893024130789</c:v>
                </c:pt>
                <c:pt idx="14">
                  <c:v>76.763896692554766</c:v>
                </c:pt>
                <c:pt idx="15">
                  <c:v>80.543407624869616</c:v>
                </c:pt>
                <c:pt idx="16">
                  <c:v>83.956532669869631</c:v>
                </c:pt>
                <c:pt idx="17">
                  <c:v>87.456814609504931</c:v>
                </c:pt>
                <c:pt idx="18">
                  <c:v>91.036890770175205</c:v>
                </c:pt>
                <c:pt idx="19">
                  <c:v>94.490016362863557</c:v>
                </c:pt>
                <c:pt idx="20">
                  <c:v>98.135699243340298</c:v>
                </c:pt>
                <c:pt idx="21">
                  <c:v>101.57537975354757</c:v>
                </c:pt>
                <c:pt idx="22">
                  <c:v>104.75962766983389</c:v>
                </c:pt>
                <c:pt idx="23">
                  <c:v>108.31615932290777</c:v>
                </c:pt>
                <c:pt idx="24">
                  <c:v>111.37709272819671</c:v>
                </c:pt>
                <c:pt idx="25">
                  <c:v>114.55785360893941</c:v>
                </c:pt>
                <c:pt idx="26">
                  <c:v>117.8450831892259</c:v>
                </c:pt>
                <c:pt idx="27">
                  <c:v>120.72343560673349</c:v>
                </c:pt>
                <c:pt idx="28">
                  <c:v>123.84812093839909</c:v>
                </c:pt>
                <c:pt idx="29">
                  <c:v>126.1835632412365</c:v>
                </c:pt>
                <c:pt idx="30">
                  <c:v>128.60211431640468</c:v>
                </c:pt>
                <c:pt idx="31">
                  <c:v>130.54352873908962</c:v>
                </c:pt>
                <c:pt idx="32">
                  <c:v>132.27043169411806</c:v>
                </c:pt>
                <c:pt idx="33">
                  <c:v>133.68703153645424</c:v>
                </c:pt>
                <c:pt idx="34">
                  <c:v>134.4521766820761</c:v>
                </c:pt>
                <c:pt idx="35">
                  <c:v>135.09750142394643</c:v>
                </c:pt>
                <c:pt idx="36">
                  <c:v>134.94088291084282</c:v>
                </c:pt>
                <c:pt idx="37">
                  <c:v>134.64568863603375</c:v>
                </c:pt>
                <c:pt idx="38">
                  <c:v>134.00657786822174</c:v>
                </c:pt>
                <c:pt idx="39">
                  <c:v>133.03554938535677</c:v>
                </c:pt>
                <c:pt idx="40">
                  <c:v>131.51145685571188</c:v>
                </c:pt>
                <c:pt idx="41">
                  <c:v>129.83699312720506</c:v>
                </c:pt>
                <c:pt idx="42">
                  <c:v>127.79379242993915</c:v>
                </c:pt>
                <c:pt idx="43">
                  <c:v>125.54456693245922</c:v>
                </c:pt>
                <c:pt idx="44">
                  <c:v>123.41515308289209</c:v>
                </c:pt>
                <c:pt idx="45">
                  <c:v>120.64356478268019</c:v>
                </c:pt>
                <c:pt idx="46">
                  <c:v>118.0748777789031</c:v>
                </c:pt>
                <c:pt idx="47">
                  <c:v>114.97737852470743</c:v>
                </c:pt>
                <c:pt idx="48">
                  <c:v>112.41194936097497</c:v>
                </c:pt>
                <c:pt idx="49">
                  <c:v>109.44735002292853</c:v>
                </c:pt>
                <c:pt idx="50">
                  <c:v>106.52287703077093</c:v>
                </c:pt>
                <c:pt idx="51">
                  <c:v>103.55183122350664</c:v>
                </c:pt>
                <c:pt idx="52">
                  <c:v>100.5306661477226</c:v>
                </c:pt>
                <c:pt idx="53">
                  <c:v>97.356611195646678</c:v>
                </c:pt>
                <c:pt idx="54">
                  <c:v>93.573587964645299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F8D-42A1-8FB9-CD00472D6F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0193552"/>
        <c:axId val="620188304"/>
      </c:scatterChart>
      <c:valAx>
        <c:axId val="620193552"/>
        <c:scaling>
          <c:orientation val="minMax"/>
          <c:max val="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8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</a:t>
                </a:r>
                <a:r>
                  <a:rPr lang="en-US" sz="18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20188304"/>
        <c:crossesAt val="-80"/>
        <c:crossBetween val="midCat"/>
        <c:majorUnit val="0.5"/>
      </c:valAx>
      <c:valAx>
        <c:axId val="6201883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l-GR" sz="18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Δ</a:t>
                </a:r>
                <a:r>
                  <a:rPr lang="en-US" sz="18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</a:t>
                </a:r>
                <a:r>
                  <a:rPr lang="en-US" sz="18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, mm</a:t>
                </a:r>
              </a:p>
            </c:rich>
          </c:tx>
          <c:layout>
            <c:manualLayout>
              <c:xMode val="edge"/>
              <c:yMode val="edge"/>
              <c:x val="0"/>
              <c:y val="0.43095704053711492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6201935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91002177322350286"/>
          <c:y val="3.370533676711332E-2"/>
          <c:w val="4.6030366241399022E-2"/>
          <c:h val="6.816479472223309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userShapes r:id="rId3"/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9.9409073865766778E-2"/>
          <c:y val="3.0020248065420595E-2"/>
          <c:w val="0.77474225810513841"/>
          <c:h val="0.84386542591267"/>
        </c:manualLayout>
      </c:layout>
      <c:scatterChart>
        <c:scatterStyle val="lineMarker"/>
        <c:varyColors val="0"/>
        <c:ser>
          <c:idx val="0"/>
          <c:order val="0"/>
          <c:tx>
            <c:strRef>
              <c:f>TrackingData_Normalized!$I$2</c:f>
              <c:strCache>
                <c:ptCount val="1"/>
                <c:pt idx="0">
                  <c:v>2mL 1.19deg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TrackingData_Normalized!$W$6:$W$119</c:f>
              <c:numCache>
                <c:formatCode>General</c:formatCode>
                <c:ptCount val="114"/>
                <c:pt idx="0">
                  <c:v>0</c:v>
                </c:pt>
                <c:pt idx="1">
                  <c:v>3.5968374196793541E-3</c:v>
                </c:pt>
                <c:pt idx="2">
                  <c:v>7.1936748393587081E-3</c:v>
                </c:pt>
                <c:pt idx="3">
                  <c:v>1.0790512259038062E-2</c:v>
                </c:pt>
                <c:pt idx="4">
                  <c:v>1.4387349678717416E-2</c:v>
                </c:pt>
                <c:pt idx="5">
                  <c:v>1.7984187098396769E-2</c:v>
                </c:pt>
                <c:pt idx="6">
                  <c:v>2.1581024518076124E-2</c:v>
                </c:pt>
                <c:pt idx="7">
                  <c:v>2.517786193775548E-2</c:v>
                </c:pt>
                <c:pt idx="8">
                  <c:v>2.8774699357434833E-2</c:v>
                </c:pt>
                <c:pt idx="9">
                  <c:v>3.2371536777114185E-2</c:v>
                </c:pt>
                <c:pt idx="10">
                  <c:v>3.5968374196793537E-2</c:v>
                </c:pt>
                <c:pt idx="11">
                  <c:v>3.956521161647289E-2</c:v>
                </c:pt>
                <c:pt idx="12">
                  <c:v>4.3162049036152249E-2</c:v>
                </c:pt>
                <c:pt idx="13">
                  <c:v>4.6758886455831601E-2</c:v>
                </c:pt>
                <c:pt idx="14">
                  <c:v>5.035572387551096E-2</c:v>
                </c:pt>
                <c:pt idx="15">
                  <c:v>5.3952561295190313E-2</c:v>
                </c:pt>
                <c:pt idx="16">
                  <c:v>5.7549398714869665E-2</c:v>
                </c:pt>
                <c:pt idx="17">
                  <c:v>6.1146236134549017E-2</c:v>
                </c:pt>
                <c:pt idx="18">
                  <c:v>6.474307355422837E-2</c:v>
                </c:pt>
                <c:pt idx="19">
                  <c:v>6.8339910973907722E-2</c:v>
                </c:pt>
                <c:pt idx="20">
                  <c:v>7.1936748393587074E-2</c:v>
                </c:pt>
                <c:pt idx="21">
                  <c:v>7.5533585813266427E-2</c:v>
                </c:pt>
                <c:pt idx="22">
                  <c:v>7.9130423232945779E-2</c:v>
                </c:pt>
                <c:pt idx="23">
                  <c:v>8.2727260652625131E-2</c:v>
                </c:pt>
                <c:pt idx="24">
                  <c:v>8.6324098072304498E-2</c:v>
                </c:pt>
                <c:pt idx="25">
                  <c:v>8.992093549198385E-2</c:v>
                </c:pt>
                <c:pt idx="26">
                  <c:v>9.3517772911663202E-2</c:v>
                </c:pt>
                <c:pt idx="27">
                  <c:v>9.7114610331342568E-2</c:v>
                </c:pt>
                <c:pt idx="28">
                  <c:v>0.10071144775102192</c:v>
                </c:pt>
                <c:pt idx="29">
                  <c:v>0.10430828517070127</c:v>
                </c:pt>
                <c:pt idx="30">
                  <c:v>0.10790512259038063</c:v>
                </c:pt>
                <c:pt idx="31">
                  <c:v>0.11150196001005996</c:v>
                </c:pt>
                <c:pt idx="32">
                  <c:v>0.11509879742973933</c:v>
                </c:pt>
                <c:pt idx="33">
                  <c:v>0.1186956348494187</c:v>
                </c:pt>
                <c:pt idx="34">
                  <c:v>0.12229247226909803</c:v>
                </c:pt>
                <c:pt idx="35">
                  <c:v>0.1258893096887774</c:v>
                </c:pt>
                <c:pt idx="36">
                  <c:v>0.12948614710845674</c:v>
                </c:pt>
                <c:pt idx="37">
                  <c:v>0.13308298452813611</c:v>
                </c:pt>
                <c:pt idx="38">
                  <c:v>0.13667982194781544</c:v>
                </c:pt>
                <c:pt idx="39">
                  <c:v>0.14027665936749481</c:v>
                </c:pt>
                <c:pt idx="40">
                  <c:v>0.14387349678717415</c:v>
                </c:pt>
                <c:pt idx="41">
                  <c:v>0.14747033420685352</c:v>
                </c:pt>
                <c:pt idx="42">
                  <c:v>0.15106717162653285</c:v>
                </c:pt>
                <c:pt idx="43">
                  <c:v>0.15466400904621222</c:v>
                </c:pt>
                <c:pt idx="44">
                  <c:v>0.15826084646589156</c:v>
                </c:pt>
                <c:pt idx="45">
                  <c:v>0.16185768388557092</c:v>
                </c:pt>
                <c:pt idx="46">
                  <c:v>0.16545452130525026</c:v>
                </c:pt>
                <c:pt idx="47">
                  <c:v>0.16905135872492963</c:v>
                </c:pt>
                <c:pt idx="48">
                  <c:v>0.172648196144609</c:v>
                </c:pt>
                <c:pt idx="49">
                  <c:v>0.17624503356428833</c:v>
                </c:pt>
                <c:pt idx="50">
                  <c:v>0.1798418709839677</c:v>
                </c:pt>
                <c:pt idx="51">
                  <c:v>0.18343870840364704</c:v>
                </c:pt>
                <c:pt idx="52">
                  <c:v>0.1870355458233264</c:v>
                </c:pt>
                <c:pt idx="53">
                  <c:v>0.19063238324300577</c:v>
                </c:pt>
                <c:pt idx="54">
                  <c:v>0.19422922066268514</c:v>
                </c:pt>
                <c:pt idx="55">
                  <c:v>0.19782605808236448</c:v>
                </c:pt>
                <c:pt idx="56">
                  <c:v>0.20142289550204384</c:v>
                </c:pt>
                <c:pt idx="57">
                  <c:v>0.20501973292172318</c:v>
                </c:pt>
                <c:pt idx="58">
                  <c:v>0.20861657034140255</c:v>
                </c:pt>
                <c:pt idx="59">
                  <c:v>0.21221340776108188</c:v>
                </c:pt>
                <c:pt idx="60">
                  <c:v>0.21581024518076125</c:v>
                </c:pt>
                <c:pt idx="61">
                  <c:v>0.21940708260044059</c:v>
                </c:pt>
                <c:pt idx="62">
                  <c:v>0.22300392002011993</c:v>
                </c:pt>
                <c:pt idx="63">
                  <c:v>0.22660075743979932</c:v>
                </c:pt>
                <c:pt idx="64">
                  <c:v>0.23019759485947866</c:v>
                </c:pt>
                <c:pt idx="65">
                  <c:v>0.233794432279158</c:v>
                </c:pt>
                <c:pt idx="66">
                  <c:v>0.23739126969883739</c:v>
                </c:pt>
                <c:pt idx="67">
                  <c:v>0.24098810711851673</c:v>
                </c:pt>
                <c:pt idx="68">
                  <c:v>0.24458494453819607</c:v>
                </c:pt>
                <c:pt idx="69">
                  <c:v>0.24818178195787541</c:v>
                </c:pt>
                <c:pt idx="70">
                  <c:v>0.2517786193775548</c:v>
                </c:pt>
                <c:pt idx="71">
                  <c:v>0.25537545679723417</c:v>
                </c:pt>
                <c:pt idx="72">
                  <c:v>0.25897229421691348</c:v>
                </c:pt>
                <c:pt idx="73">
                  <c:v>0.26256913163659285</c:v>
                </c:pt>
                <c:pt idx="74">
                  <c:v>0.26616596905627221</c:v>
                </c:pt>
                <c:pt idx="75">
                  <c:v>0.26976280647595158</c:v>
                </c:pt>
                <c:pt idx="76">
                  <c:v>0.27335964389563089</c:v>
                </c:pt>
                <c:pt idx="77">
                  <c:v>0.27695648131531025</c:v>
                </c:pt>
                <c:pt idx="78">
                  <c:v>0.28055331873498962</c:v>
                </c:pt>
                <c:pt idx="79">
                  <c:v>0.28415015615466899</c:v>
                </c:pt>
                <c:pt idx="80">
                  <c:v>0.2877469935743483</c:v>
                </c:pt>
                <c:pt idx="81">
                  <c:v>0.29134383099402772</c:v>
                </c:pt>
                <c:pt idx="82">
                  <c:v>0.29494066841370703</c:v>
                </c:pt>
                <c:pt idx="83">
                  <c:v>0.2985375058333864</c:v>
                </c:pt>
                <c:pt idx="84">
                  <c:v>0.30213434325306571</c:v>
                </c:pt>
                <c:pt idx="85">
                  <c:v>0.30573118067274513</c:v>
                </c:pt>
                <c:pt idx="86">
                  <c:v>0.30932801809242444</c:v>
                </c:pt>
                <c:pt idx="87">
                  <c:v>0.31292485551210381</c:v>
                </c:pt>
                <c:pt idx="88">
                  <c:v>0.31652169293178312</c:v>
                </c:pt>
                <c:pt idx="89">
                  <c:v>0.32011853035146254</c:v>
                </c:pt>
                <c:pt idx="90">
                  <c:v>0.32371536777114185</c:v>
                </c:pt>
                <c:pt idx="91">
                  <c:v>0.32731220519082121</c:v>
                </c:pt>
                <c:pt idx="92">
                  <c:v>0.33090904261050053</c:v>
                </c:pt>
                <c:pt idx="93">
                  <c:v>0.33450588003017995</c:v>
                </c:pt>
                <c:pt idx="94">
                  <c:v>0.33810271744985926</c:v>
                </c:pt>
                <c:pt idx="95">
                  <c:v>0.34169955486953862</c:v>
                </c:pt>
                <c:pt idx="96">
                  <c:v>0.34529639228921799</c:v>
                </c:pt>
                <c:pt idx="97">
                  <c:v>0.34889322970889736</c:v>
                </c:pt>
                <c:pt idx="98">
                  <c:v>0.35249006712857667</c:v>
                </c:pt>
                <c:pt idx="99">
                  <c:v>0.35608690454825603</c:v>
                </c:pt>
                <c:pt idx="100">
                  <c:v>0.3596837419679354</c:v>
                </c:pt>
                <c:pt idx="101">
                  <c:v>0.36328057938761477</c:v>
                </c:pt>
                <c:pt idx="102">
                  <c:v>0.36687741680729408</c:v>
                </c:pt>
                <c:pt idx="103">
                  <c:v>0.37047425422697344</c:v>
                </c:pt>
                <c:pt idx="104">
                  <c:v>0.37407109164665281</c:v>
                </c:pt>
                <c:pt idx="105">
                  <c:v>0.37766792906633218</c:v>
                </c:pt>
                <c:pt idx="106">
                  <c:v>0.38126476648601154</c:v>
                </c:pt>
                <c:pt idx="107">
                  <c:v>0.38486160390569085</c:v>
                </c:pt>
                <c:pt idx="108">
                  <c:v>0.38845844132537027</c:v>
                </c:pt>
                <c:pt idx="109">
                  <c:v>0.39205527874504958</c:v>
                </c:pt>
                <c:pt idx="110">
                  <c:v>0.39565211616472895</c:v>
                </c:pt>
                <c:pt idx="111">
                  <c:v>0.39924895358440826</c:v>
                </c:pt>
                <c:pt idx="112">
                  <c:v>0.40284579100408768</c:v>
                </c:pt>
                <c:pt idx="113">
                  <c:v>0.40644262842376699</c:v>
                </c:pt>
              </c:numCache>
            </c:numRef>
          </c:xVal>
          <c:yVal>
            <c:numRef>
              <c:f>TrackingData_Normalized!$X$6:$X$119</c:f>
              <c:numCache>
                <c:formatCode>General</c:formatCode>
                <c:ptCount val="114"/>
                <c:pt idx="0">
                  <c:v>0</c:v>
                </c:pt>
                <c:pt idx="1">
                  <c:v>2.8143011972591624E-4</c:v>
                </c:pt>
                <c:pt idx="2">
                  <c:v>3.6040640415212856E-4</c:v>
                </c:pt>
                <c:pt idx="3">
                  <c:v>7.5515625434766391E-4</c:v>
                </c:pt>
                <c:pt idx="4">
                  <c:v>1.2344488780177468E-3</c:v>
                </c:pt>
                <c:pt idx="5">
                  <c:v>1.5699664424540811E-3</c:v>
                </c:pt>
                <c:pt idx="6">
                  <c:v>1.9828344777169772E-3</c:v>
                </c:pt>
                <c:pt idx="7">
                  <c:v>2.1195256981289185E-3</c:v>
                </c:pt>
                <c:pt idx="8">
                  <c:v>2.722754596037828E-3</c:v>
                </c:pt>
                <c:pt idx="9">
                  <c:v>3.0581497483083545E-3</c:v>
                </c:pt>
                <c:pt idx="10">
                  <c:v>3.2820109797647421E-3</c:v>
                </c:pt>
                <c:pt idx="11">
                  <c:v>3.890256094419921E-3</c:v>
                </c:pt>
                <c:pt idx="12">
                  <c:v>4.1185064884980034E-3</c:v>
                </c:pt>
                <c:pt idx="13">
                  <c:v>4.2910480128907436E-3</c:v>
                </c:pt>
                <c:pt idx="14">
                  <c:v>4.964669808186566E-3</c:v>
                </c:pt>
                <c:pt idx="15">
                  <c:v>5.1932817844433455E-3</c:v>
                </c:pt>
                <c:pt idx="16">
                  <c:v>5.7510986925858633E-3</c:v>
                </c:pt>
                <c:pt idx="17">
                  <c:v>6.0882643627905636E-3</c:v>
                </c:pt>
                <c:pt idx="18">
                  <c:v>6.5379069819091994E-3</c:v>
                </c:pt>
                <c:pt idx="19">
                  <c:v>7.0366535119015163E-3</c:v>
                </c:pt>
                <c:pt idx="20">
                  <c:v>7.4316737547692529E-3</c:v>
                </c:pt>
                <c:pt idx="21">
                  <c:v>8.0585390638719754E-3</c:v>
                </c:pt>
                <c:pt idx="22">
                  <c:v>8.5058965616626302E-3</c:v>
                </c:pt>
                <c:pt idx="23">
                  <c:v>8.9019154008187374E-3</c:v>
                </c:pt>
                <c:pt idx="24">
                  <c:v>9.4642568417077546E-3</c:v>
                </c:pt>
                <c:pt idx="25">
                  <c:v>9.8041141544691277E-3</c:v>
                </c:pt>
                <c:pt idx="26">
                  <c:v>1.0530902990103876E-2</c:v>
                </c:pt>
                <c:pt idx="27">
                  <c:v>1.086845082740546E-2</c:v>
                </c:pt>
                <c:pt idx="28">
                  <c:v>1.137660155888429E-2</c:v>
                </c:pt>
                <c:pt idx="29">
                  <c:v>1.1934760888280755E-2</c:v>
                </c:pt>
                <c:pt idx="30">
                  <c:v>1.2439720657238968E-2</c:v>
                </c:pt>
                <c:pt idx="31">
                  <c:v>1.2946886708851229E-2</c:v>
                </c:pt>
                <c:pt idx="32">
                  <c:v>1.356598271392785E-2</c:v>
                </c:pt>
                <c:pt idx="33">
                  <c:v>1.401702823200897E-2</c:v>
                </c:pt>
                <c:pt idx="34">
                  <c:v>1.4691622666330256E-2</c:v>
                </c:pt>
                <c:pt idx="35">
                  <c:v>1.4973034546313036E-2</c:v>
                </c:pt>
                <c:pt idx="36">
                  <c:v>1.5592142999894467E-2</c:v>
                </c:pt>
                <c:pt idx="37">
                  <c:v>1.6269095254613366E-2</c:v>
                </c:pt>
                <c:pt idx="38">
                  <c:v>1.6831874089775108E-2</c:v>
                </c:pt>
                <c:pt idx="39">
                  <c:v>1.7451935337732462E-2</c:v>
                </c:pt>
                <c:pt idx="40">
                  <c:v>1.8181169887995431E-2</c:v>
                </c:pt>
                <c:pt idx="41">
                  <c:v>1.8688316190318632E-2</c:v>
                </c:pt>
                <c:pt idx="42">
                  <c:v>1.9138572472573286E-2</c:v>
                </c:pt>
                <c:pt idx="43">
                  <c:v>1.9757677235451295E-2</c:v>
                </c:pt>
                <c:pt idx="44">
                  <c:v>2.049089590181773E-2</c:v>
                </c:pt>
                <c:pt idx="45">
                  <c:v>2.0997402971501815E-2</c:v>
                </c:pt>
                <c:pt idx="46">
                  <c:v>2.172902982118239E-2</c:v>
                </c:pt>
                <c:pt idx="47">
                  <c:v>2.2349024807047185E-2</c:v>
                </c:pt>
                <c:pt idx="48">
                  <c:v>2.3080633005594601E-2</c:v>
                </c:pt>
                <c:pt idx="49">
                  <c:v>2.3586261924435269E-2</c:v>
                </c:pt>
                <c:pt idx="50">
                  <c:v>2.437503293523428E-2</c:v>
                </c:pt>
                <c:pt idx="51">
                  <c:v>2.5105144153081235E-2</c:v>
                </c:pt>
                <c:pt idx="52">
                  <c:v>2.5893100481130242E-2</c:v>
                </c:pt>
                <c:pt idx="53">
                  <c:v>2.6512211026543036E-2</c:v>
                </c:pt>
                <c:pt idx="54">
                  <c:v>2.7356455284854822E-2</c:v>
                </c:pt>
                <c:pt idx="55">
                  <c:v>2.7975569509403653E-2</c:v>
                </c:pt>
                <c:pt idx="56">
                  <c:v>2.8652295308707082E-2</c:v>
                </c:pt>
                <c:pt idx="57">
                  <c:v>2.9496508123743138E-2</c:v>
                </c:pt>
                <c:pt idx="58">
                  <c:v>3.0287111473885964E-2</c:v>
                </c:pt>
                <c:pt idx="59">
                  <c:v>3.1187536817967716E-2</c:v>
                </c:pt>
                <c:pt idx="60">
                  <c:v>3.1972889338944821E-2</c:v>
                </c:pt>
                <c:pt idx="61">
                  <c:v>3.2819578879812357E-2</c:v>
                </c:pt>
                <c:pt idx="62">
                  <c:v>3.3605773166154991E-2</c:v>
                </c:pt>
                <c:pt idx="63">
                  <c:v>3.4222643156235986E-2</c:v>
                </c:pt>
                <c:pt idx="64">
                  <c:v>3.4898968918128402E-2</c:v>
                </c:pt>
                <c:pt idx="65">
                  <c:v>3.563123161769554E-2</c:v>
                </c:pt>
                <c:pt idx="66">
                  <c:v>3.6306056183424903E-2</c:v>
                </c:pt>
                <c:pt idx="67">
                  <c:v>3.7206594547225046E-2</c:v>
                </c:pt>
                <c:pt idx="68">
                  <c:v>3.8221567377857348E-2</c:v>
                </c:pt>
                <c:pt idx="69">
                  <c:v>3.9008204453194209E-2</c:v>
                </c:pt>
                <c:pt idx="70">
                  <c:v>4.0020352570174222E-2</c:v>
                </c:pt>
                <c:pt idx="71">
                  <c:v>4.0752053113813295E-2</c:v>
                </c:pt>
                <c:pt idx="72">
                  <c:v>4.1484670714747318E-2</c:v>
                </c:pt>
                <c:pt idx="73">
                  <c:v>4.2272153027125961E-2</c:v>
                </c:pt>
                <c:pt idx="74">
                  <c:v>4.30606109046303E-2</c:v>
                </c:pt>
                <c:pt idx="75">
                  <c:v>4.4016966292295207E-2</c:v>
                </c:pt>
                <c:pt idx="76">
                  <c:v>4.4748663418815969E-2</c:v>
                </c:pt>
                <c:pt idx="77">
                  <c:v>4.5929947359718767E-2</c:v>
                </c:pt>
                <c:pt idx="78">
                  <c:v>4.6886798505276252E-2</c:v>
                </c:pt>
                <c:pt idx="79">
                  <c:v>4.7787364701301301E-2</c:v>
                </c:pt>
                <c:pt idx="80">
                  <c:v>4.8687703529168597E-2</c:v>
                </c:pt>
                <c:pt idx="81">
                  <c:v>4.9531828994377768E-2</c:v>
                </c:pt>
                <c:pt idx="82">
                  <c:v>5.0319831326352933E-2</c:v>
                </c:pt>
                <c:pt idx="83">
                  <c:v>5.110820565192567E-2</c:v>
                </c:pt>
                <c:pt idx="84">
                  <c:v>5.1952122064476462E-2</c:v>
                </c:pt>
                <c:pt idx="85">
                  <c:v>5.2796770509776401E-2</c:v>
                </c:pt>
                <c:pt idx="86">
                  <c:v>5.3867165865532161E-2</c:v>
                </c:pt>
                <c:pt idx="87">
                  <c:v>5.4768644089221219E-2</c:v>
                </c:pt>
                <c:pt idx="88">
                  <c:v>5.5781749968796562E-2</c:v>
                </c:pt>
                <c:pt idx="89">
                  <c:v>5.6794857366467735E-2</c:v>
                </c:pt>
                <c:pt idx="90">
                  <c:v>5.763864743127748E-2</c:v>
                </c:pt>
                <c:pt idx="91">
                  <c:v>5.8426221363682473E-2</c:v>
                </c:pt>
                <c:pt idx="92">
                  <c:v>5.9270893686050569E-2</c:v>
                </c:pt>
                <c:pt idx="93">
                  <c:v>6.0227334399693848E-2</c:v>
                </c:pt>
                <c:pt idx="94">
                  <c:v>6.1128280502012279E-2</c:v>
                </c:pt>
                <c:pt idx="95">
                  <c:v>6.2140178303882472E-2</c:v>
                </c:pt>
                <c:pt idx="96">
                  <c:v>6.3153320191594364E-2</c:v>
                </c:pt>
                <c:pt idx="97">
                  <c:v>6.4279846871348398E-2</c:v>
                </c:pt>
                <c:pt idx="98">
                  <c:v>6.523746857697646E-2</c:v>
                </c:pt>
                <c:pt idx="99">
                  <c:v>6.6136940383953388E-2</c:v>
                </c:pt>
                <c:pt idx="100">
                  <c:v>6.7094097418243778E-2</c:v>
                </c:pt>
                <c:pt idx="101">
                  <c:v>6.8107577513409998E-2</c:v>
                </c:pt>
                <c:pt idx="102">
                  <c:v>6.8839280002456663E-2</c:v>
                </c:pt>
                <c:pt idx="103">
                  <c:v>6.9851772108003349E-2</c:v>
                </c:pt>
                <c:pt idx="104">
                  <c:v>7.0921194252428987E-2</c:v>
                </c:pt>
                <c:pt idx="105">
                  <c:v>7.1822047272871614E-2</c:v>
                </c:pt>
                <c:pt idx="106">
                  <c:v>7.2890596597250099E-2</c:v>
                </c:pt>
                <c:pt idx="107">
                  <c:v>7.3678491342703392E-2</c:v>
                </c:pt>
                <c:pt idx="108">
                  <c:v>7.463545876698692E-2</c:v>
                </c:pt>
                <c:pt idx="109">
                  <c:v>7.5536032872730502E-2</c:v>
                </c:pt>
                <c:pt idx="110">
                  <c:v>7.6492892918839706E-2</c:v>
                </c:pt>
                <c:pt idx="111">
                  <c:v>7.7337181243335273E-2</c:v>
                </c:pt>
                <c:pt idx="112">
                  <c:v>7.8350226202377402E-2</c:v>
                </c:pt>
                <c:pt idx="113">
                  <c:v>7.8350226202377402E-2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11B-4083-8EA5-36CE2E121F9C}"/>
            </c:ext>
          </c:extLst>
        </c:ser>
        <c:ser>
          <c:idx val="1"/>
          <c:order val="1"/>
          <c:tx>
            <c:strRef>
              <c:f>TrackingData_Normalized!$AB$2</c:f>
              <c:strCache>
                <c:ptCount val="1"/>
                <c:pt idx="0">
                  <c:v>3mL 1.19deg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TrackingData_Normalized!$AP$6:$AP$109</c:f>
              <c:numCache>
                <c:formatCode>General</c:formatCode>
                <c:ptCount val="104"/>
                <c:pt idx="0">
                  <c:v>0</c:v>
                </c:pt>
                <c:pt idx="1">
                  <c:v>2.9957448667770627E-3</c:v>
                </c:pt>
                <c:pt idx="2">
                  <c:v>5.9914897335541254E-3</c:v>
                </c:pt>
                <c:pt idx="3">
                  <c:v>8.9872346003311877E-3</c:v>
                </c:pt>
                <c:pt idx="4">
                  <c:v>1.1982979467108251E-2</c:v>
                </c:pt>
                <c:pt idx="5">
                  <c:v>1.4978724333885312E-2</c:v>
                </c:pt>
                <c:pt idx="6">
                  <c:v>1.7974469200662375E-2</c:v>
                </c:pt>
                <c:pt idx="7">
                  <c:v>2.097021406743944E-2</c:v>
                </c:pt>
                <c:pt idx="8">
                  <c:v>2.3965958934216502E-2</c:v>
                </c:pt>
                <c:pt idx="9">
                  <c:v>2.6961703800993563E-2</c:v>
                </c:pt>
                <c:pt idx="10">
                  <c:v>2.9957448667770625E-2</c:v>
                </c:pt>
                <c:pt idx="11">
                  <c:v>3.295319353454769E-2</c:v>
                </c:pt>
                <c:pt idx="12">
                  <c:v>3.5948938401324751E-2</c:v>
                </c:pt>
                <c:pt idx="13">
                  <c:v>3.8944683268101812E-2</c:v>
                </c:pt>
                <c:pt idx="14">
                  <c:v>4.1940428134878881E-2</c:v>
                </c:pt>
                <c:pt idx="15">
                  <c:v>4.4936173001655942E-2</c:v>
                </c:pt>
                <c:pt idx="16">
                  <c:v>4.7931917868433004E-2</c:v>
                </c:pt>
                <c:pt idx="17">
                  <c:v>5.0927662735210065E-2</c:v>
                </c:pt>
                <c:pt idx="18">
                  <c:v>5.3923407601987126E-2</c:v>
                </c:pt>
                <c:pt idx="19">
                  <c:v>5.6919152468764188E-2</c:v>
                </c:pt>
                <c:pt idx="20">
                  <c:v>5.9914897335541249E-2</c:v>
                </c:pt>
                <c:pt idx="21">
                  <c:v>6.2910642202318318E-2</c:v>
                </c:pt>
                <c:pt idx="22">
                  <c:v>6.5906387069095379E-2</c:v>
                </c:pt>
                <c:pt idx="23">
                  <c:v>6.890213193587244E-2</c:v>
                </c:pt>
                <c:pt idx="24">
                  <c:v>7.1897876802649502E-2</c:v>
                </c:pt>
                <c:pt idx="25">
                  <c:v>7.4893621669426563E-2</c:v>
                </c:pt>
                <c:pt idx="26">
                  <c:v>7.7889366536203625E-2</c:v>
                </c:pt>
                <c:pt idx="27">
                  <c:v>8.0885111402980686E-2</c:v>
                </c:pt>
                <c:pt idx="28">
                  <c:v>8.3880856269757761E-2</c:v>
                </c:pt>
                <c:pt idx="29">
                  <c:v>8.6876601136534823E-2</c:v>
                </c:pt>
                <c:pt idx="30">
                  <c:v>8.9872346003311884E-2</c:v>
                </c:pt>
                <c:pt idx="31">
                  <c:v>9.2868090870088932E-2</c:v>
                </c:pt>
                <c:pt idx="32">
                  <c:v>9.5863835736866007E-2</c:v>
                </c:pt>
                <c:pt idx="33">
                  <c:v>9.8859580603643069E-2</c:v>
                </c:pt>
                <c:pt idx="34">
                  <c:v>0.10185532547042013</c:v>
                </c:pt>
                <c:pt idx="35">
                  <c:v>0.10485107033719719</c:v>
                </c:pt>
                <c:pt idx="36">
                  <c:v>0.10784681520397425</c:v>
                </c:pt>
                <c:pt idx="37">
                  <c:v>0.11084256007075133</c:v>
                </c:pt>
                <c:pt idx="38">
                  <c:v>0.11383830493752838</c:v>
                </c:pt>
                <c:pt idx="39">
                  <c:v>0.11683404980430545</c:v>
                </c:pt>
                <c:pt idx="40">
                  <c:v>0.1198297946710825</c:v>
                </c:pt>
                <c:pt idx="41">
                  <c:v>0.12282553953785957</c:v>
                </c:pt>
                <c:pt idx="42">
                  <c:v>0.12582128440463664</c:v>
                </c:pt>
                <c:pt idx="43">
                  <c:v>0.1288170292714137</c:v>
                </c:pt>
                <c:pt idx="44">
                  <c:v>0.13181277413819076</c:v>
                </c:pt>
                <c:pt idx="45">
                  <c:v>0.13480851900496782</c:v>
                </c:pt>
                <c:pt idx="46">
                  <c:v>0.13780426387174488</c:v>
                </c:pt>
                <c:pt idx="47">
                  <c:v>0.14080000873852194</c:v>
                </c:pt>
                <c:pt idx="48">
                  <c:v>0.143795753605299</c:v>
                </c:pt>
                <c:pt idx="49">
                  <c:v>0.14679149847207607</c:v>
                </c:pt>
                <c:pt idx="50">
                  <c:v>0.14978724333885313</c:v>
                </c:pt>
                <c:pt idx="51">
                  <c:v>0.15278298820563019</c:v>
                </c:pt>
                <c:pt idx="52">
                  <c:v>0.15577873307240725</c:v>
                </c:pt>
                <c:pt idx="53">
                  <c:v>0.15877447793918431</c:v>
                </c:pt>
                <c:pt idx="54">
                  <c:v>0.16177022280596137</c:v>
                </c:pt>
                <c:pt idx="55">
                  <c:v>0.16476596767273843</c:v>
                </c:pt>
                <c:pt idx="56">
                  <c:v>0.16776171253951552</c:v>
                </c:pt>
                <c:pt idx="57">
                  <c:v>0.17075745740629256</c:v>
                </c:pt>
                <c:pt idx="58">
                  <c:v>0.17375320227306965</c:v>
                </c:pt>
                <c:pt idx="59">
                  <c:v>0.17674894713984668</c:v>
                </c:pt>
                <c:pt idx="60">
                  <c:v>0.17974469200662377</c:v>
                </c:pt>
                <c:pt idx="61">
                  <c:v>0.1827404368734008</c:v>
                </c:pt>
                <c:pt idx="62">
                  <c:v>0.18573618174017786</c:v>
                </c:pt>
                <c:pt idx="63">
                  <c:v>0.18873192660695495</c:v>
                </c:pt>
                <c:pt idx="64">
                  <c:v>0.19172767147373201</c:v>
                </c:pt>
                <c:pt idx="65">
                  <c:v>0.19472341634050905</c:v>
                </c:pt>
                <c:pt idx="66">
                  <c:v>0.19771916120728614</c:v>
                </c:pt>
                <c:pt idx="67">
                  <c:v>0.2007149060740632</c:v>
                </c:pt>
                <c:pt idx="68">
                  <c:v>0.20371065094084026</c:v>
                </c:pt>
                <c:pt idx="69">
                  <c:v>0.20670639580761729</c:v>
                </c:pt>
                <c:pt idx="70">
                  <c:v>0.20970214067439438</c:v>
                </c:pt>
                <c:pt idx="71">
                  <c:v>0.21269788554117144</c:v>
                </c:pt>
                <c:pt idx="72">
                  <c:v>0.21569363040794851</c:v>
                </c:pt>
                <c:pt idx="73">
                  <c:v>0.21868937527472554</c:v>
                </c:pt>
                <c:pt idx="74">
                  <c:v>0.22168512014150266</c:v>
                </c:pt>
                <c:pt idx="75">
                  <c:v>0.22468086500827969</c:v>
                </c:pt>
                <c:pt idx="76">
                  <c:v>0.22767660987505675</c:v>
                </c:pt>
                <c:pt idx="77">
                  <c:v>0.23067235474183381</c:v>
                </c:pt>
                <c:pt idx="78">
                  <c:v>0.2336680996086109</c:v>
                </c:pt>
                <c:pt idx="79">
                  <c:v>0.23666384447538794</c:v>
                </c:pt>
                <c:pt idx="80">
                  <c:v>0.239659589342165</c:v>
                </c:pt>
                <c:pt idx="81">
                  <c:v>0.24265533420894209</c:v>
                </c:pt>
                <c:pt idx="82">
                  <c:v>0.24565107907571915</c:v>
                </c:pt>
                <c:pt idx="83">
                  <c:v>0.24864682394249618</c:v>
                </c:pt>
                <c:pt idx="84">
                  <c:v>0.25164256880927327</c:v>
                </c:pt>
                <c:pt idx="85">
                  <c:v>0.25463831367605033</c:v>
                </c:pt>
                <c:pt idx="86">
                  <c:v>0.25763405854282739</c:v>
                </c:pt>
                <c:pt idx="87">
                  <c:v>0.26062980340960445</c:v>
                </c:pt>
                <c:pt idx="88">
                  <c:v>0.26362554827638152</c:v>
                </c:pt>
                <c:pt idx="89">
                  <c:v>0.26662129314315858</c:v>
                </c:pt>
                <c:pt idx="90">
                  <c:v>0.26961703800993564</c:v>
                </c:pt>
                <c:pt idx="91">
                  <c:v>0.2726127828767127</c:v>
                </c:pt>
                <c:pt idx="92">
                  <c:v>0.27560852774348976</c:v>
                </c:pt>
                <c:pt idx="93">
                  <c:v>0.27860427261026682</c:v>
                </c:pt>
                <c:pt idx="94">
                  <c:v>0.28160001747704388</c:v>
                </c:pt>
                <c:pt idx="95">
                  <c:v>0.28459576234382095</c:v>
                </c:pt>
                <c:pt idx="96">
                  <c:v>0.28759150721059801</c:v>
                </c:pt>
                <c:pt idx="97">
                  <c:v>0.29058725207737507</c:v>
                </c:pt>
                <c:pt idx="98">
                  <c:v>0.29358299694415213</c:v>
                </c:pt>
                <c:pt idx="99">
                  <c:v>0.29657874181092919</c:v>
                </c:pt>
                <c:pt idx="100">
                  <c:v>0.29957448667770625</c:v>
                </c:pt>
                <c:pt idx="101">
                  <c:v>0.30257023154448331</c:v>
                </c:pt>
                <c:pt idx="102">
                  <c:v>0.30556597641126038</c:v>
                </c:pt>
                <c:pt idx="103">
                  <c:v>0.30856172127803744</c:v>
                </c:pt>
              </c:numCache>
            </c:numRef>
          </c:xVal>
          <c:yVal>
            <c:numRef>
              <c:f>TrackingData_Normalized!$AQ$6:$AQ$109</c:f>
              <c:numCache>
                <c:formatCode>General</c:formatCode>
                <c:ptCount val="104"/>
                <c:pt idx="0">
                  <c:v>0</c:v>
                </c:pt>
                <c:pt idx="1">
                  <c:v>5.843375228206469E-4</c:v>
                </c:pt>
                <c:pt idx="2">
                  <c:v>5.9204340539001257E-4</c:v>
                </c:pt>
                <c:pt idx="3">
                  <c:v>8.9484432943253691E-4</c:v>
                </c:pt>
                <c:pt idx="4">
                  <c:v>1.4014616938826572E-3</c:v>
                </c:pt>
                <c:pt idx="5">
                  <c:v>1.7803783212962385E-3</c:v>
                </c:pt>
                <c:pt idx="6">
                  <c:v>2.2777691204553317E-3</c:v>
                </c:pt>
                <c:pt idx="7">
                  <c:v>2.7926631579039589E-3</c:v>
                </c:pt>
                <c:pt idx="8">
                  <c:v>3.1639912320018402E-3</c:v>
                </c:pt>
                <c:pt idx="9">
                  <c:v>3.560756642592477E-3</c:v>
                </c:pt>
                <c:pt idx="10">
                  <c:v>3.9958203822836299E-3</c:v>
                </c:pt>
                <c:pt idx="11">
                  <c:v>4.3707080622807848E-3</c:v>
                </c:pt>
                <c:pt idx="12">
                  <c:v>4.802553201501864E-3</c:v>
                </c:pt>
                <c:pt idx="13">
                  <c:v>5.1963229369801807E-3</c:v>
                </c:pt>
                <c:pt idx="14">
                  <c:v>5.6287086660500325E-3</c:v>
                </c:pt>
                <c:pt idx="15">
                  <c:v>6.0716184040589087E-3</c:v>
                </c:pt>
                <c:pt idx="16">
                  <c:v>6.5145650520684059E-3</c:v>
                </c:pt>
                <c:pt idx="17">
                  <c:v>6.8977853716140555E-3</c:v>
                </c:pt>
                <c:pt idx="18">
                  <c:v>7.3790753774707132E-3</c:v>
                </c:pt>
                <c:pt idx="19">
                  <c:v>8.0348172253222501E-3</c:v>
                </c:pt>
                <c:pt idx="20">
                  <c:v>8.6388403185333387E-3</c:v>
                </c:pt>
                <c:pt idx="21">
                  <c:v>9.3003073500420724E-3</c:v>
                </c:pt>
                <c:pt idx="22">
                  <c:v>9.9592565691788756E-3</c:v>
                </c:pt>
                <c:pt idx="23">
                  <c:v>1.0620709946483391E-2</c:v>
                </c:pt>
                <c:pt idx="24">
                  <c:v>1.1000701783621279E-2</c:v>
                </c:pt>
                <c:pt idx="25">
                  <c:v>1.1659959157453484E-2</c:v>
                </c:pt>
                <c:pt idx="26">
                  <c:v>1.2319257302719308E-2</c:v>
                </c:pt>
                <c:pt idx="27">
                  <c:v>1.2975795856794694E-2</c:v>
                </c:pt>
                <c:pt idx="28">
                  <c:v>1.3526604732820025E-2</c:v>
                </c:pt>
                <c:pt idx="29">
                  <c:v>1.3969265567004445E-2</c:v>
                </c:pt>
                <c:pt idx="30">
                  <c:v>1.4515787910555375E-2</c:v>
                </c:pt>
                <c:pt idx="31">
                  <c:v>1.512160532306535E-2</c:v>
                </c:pt>
                <c:pt idx="32">
                  <c:v>1.5727526424386677E-2</c:v>
                </c:pt>
                <c:pt idx="33">
                  <c:v>1.6386917096097225E-2</c:v>
                </c:pt>
                <c:pt idx="34">
                  <c:v>1.7046326921502784E-2</c:v>
                </c:pt>
                <c:pt idx="35">
                  <c:v>1.7928600138121791E-2</c:v>
                </c:pt>
                <c:pt idx="36">
                  <c:v>1.8586394821098522E-2</c:v>
                </c:pt>
                <c:pt idx="37">
                  <c:v>1.9300759049430453E-2</c:v>
                </c:pt>
                <c:pt idx="38">
                  <c:v>2.0015140685488174E-2</c:v>
                </c:pt>
                <c:pt idx="39">
                  <c:v>2.0891146744824767E-2</c:v>
                </c:pt>
                <c:pt idx="40">
                  <c:v>2.1605668680918965E-2</c:v>
                </c:pt>
                <c:pt idx="41">
                  <c:v>2.2429382939481272E-2</c:v>
                </c:pt>
                <c:pt idx="42">
                  <c:v>2.3145505666824422E-2</c:v>
                </c:pt>
                <c:pt idx="43">
                  <c:v>2.3860967714607457E-2</c:v>
                </c:pt>
                <c:pt idx="44">
                  <c:v>2.4521544333348074E-2</c:v>
                </c:pt>
                <c:pt idx="45">
                  <c:v>2.5182191747181872E-2</c:v>
                </c:pt>
                <c:pt idx="46">
                  <c:v>2.6004457764306488E-2</c:v>
                </c:pt>
                <c:pt idx="47">
                  <c:v>2.6771727935648641E-2</c:v>
                </c:pt>
                <c:pt idx="48">
                  <c:v>2.7596835755324432E-2</c:v>
                </c:pt>
                <c:pt idx="49">
                  <c:v>2.8476292483431819E-2</c:v>
                </c:pt>
                <c:pt idx="50">
                  <c:v>2.9410154165737827E-2</c:v>
                </c:pt>
                <c:pt idx="51">
                  <c:v>3.0399569666809248E-2</c:v>
                </c:pt>
                <c:pt idx="52">
                  <c:v>3.1445108698208372E-2</c:v>
                </c:pt>
                <c:pt idx="53">
                  <c:v>3.23230197920071E-2</c:v>
                </c:pt>
                <c:pt idx="54">
                  <c:v>3.3368329103259743E-2</c:v>
                </c:pt>
                <c:pt idx="55">
                  <c:v>3.424904004329872E-2</c:v>
                </c:pt>
                <c:pt idx="56">
                  <c:v>3.5182250114473131E-2</c:v>
                </c:pt>
                <c:pt idx="57">
                  <c:v>3.6115860912113378E-2</c:v>
                </c:pt>
                <c:pt idx="58">
                  <c:v>3.6995076730558421E-2</c:v>
                </c:pt>
                <c:pt idx="59">
                  <c:v>3.79848028850127E-2</c:v>
                </c:pt>
                <c:pt idx="60">
                  <c:v>3.8920051447777479E-2</c:v>
                </c:pt>
                <c:pt idx="61">
                  <c:v>3.9798778934364364E-2</c:v>
                </c:pt>
                <c:pt idx="62">
                  <c:v>4.0459154088617048E-2</c:v>
                </c:pt>
                <c:pt idx="63">
                  <c:v>4.1448178336894931E-2</c:v>
                </c:pt>
                <c:pt idx="64">
                  <c:v>4.2492974199740532E-2</c:v>
                </c:pt>
                <c:pt idx="65">
                  <c:v>4.3592338921920451E-2</c:v>
                </c:pt>
                <c:pt idx="66">
                  <c:v>4.4801270992531034E-2</c:v>
                </c:pt>
                <c:pt idx="67">
                  <c:v>4.5735741219513938E-2</c:v>
                </c:pt>
                <c:pt idx="68">
                  <c:v>4.6670568235020318E-2</c:v>
                </c:pt>
                <c:pt idx="69">
                  <c:v>4.7824559455212037E-2</c:v>
                </c:pt>
                <c:pt idx="70">
                  <c:v>4.8978907694908987E-2</c:v>
                </c:pt>
                <c:pt idx="71">
                  <c:v>5.0023650976524343E-2</c:v>
                </c:pt>
                <c:pt idx="72">
                  <c:v>5.1013087190437664E-2</c:v>
                </c:pt>
                <c:pt idx="73">
                  <c:v>5.1947555463476125E-2</c:v>
                </c:pt>
                <c:pt idx="74">
                  <c:v>5.2716344271147436E-2</c:v>
                </c:pt>
                <c:pt idx="75">
                  <c:v>5.3705796822377694E-2</c:v>
                </c:pt>
                <c:pt idx="76">
                  <c:v>5.475041231205794E-2</c:v>
                </c:pt>
                <c:pt idx="77">
                  <c:v>5.5794831200762132E-2</c:v>
                </c:pt>
                <c:pt idx="78">
                  <c:v>5.7004158713412599E-2</c:v>
                </c:pt>
                <c:pt idx="79">
                  <c:v>5.8158127478882535E-2</c:v>
                </c:pt>
                <c:pt idx="80">
                  <c:v>5.9147584347717962E-2</c:v>
                </c:pt>
                <c:pt idx="81">
                  <c:v>6.0246980885387887E-2</c:v>
                </c:pt>
                <c:pt idx="82">
                  <c:v>6.1621226580864649E-2</c:v>
                </c:pt>
                <c:pt idx="83">
                  <c:v>6.2720623154891589E-2</c:v>
                </c:pt>
                <c:pt idx="84">
                  <c:v>6.398492923328028E-2</c:v>
                </c:pt>
                <c:pt idx="85">
                  <c:v>6.4974362924220555E-2</c:v>
                </c:pt>
                <c:pt idx="86">
                  <c:v>6.5963820227635084E-2</c:v>
                </c:pt>
                <c:pt idx="87">
                  <c:v>6.7063307345876955E-2</c:v>
                </c:pt>
                <c:pt idx="88">
                  <c:v>6.8052874344183362E-2</c:v>
                </c:pt>
                <c:pt idx="89">
                  <c:v>6.9097451535455101E-2</c:v>
                </c:pt>
                <c:pt idx="90">
                  <c:v>7.0196692399355651E-2</c:v>
                </c:pt>
                <c:pt idx="91">
                  <c:v>7.124111671312558E-2</c:v>
                </c:pt>
                <c:pt idx="92">
                  <c:v>7.2396043992289133E-2</c:v>
                </c:pt>
                <c:pt idx="93">
                  <c:v>7.3660604293104337E-2</c:v>
                </c:pt>
                <c:pt idx="94">
                  <c:v>7.4869924763385096E-2</c:v>
                </c:pt>
                <c:pt idx="95">
                  <c:v>7.6188708121137719E-2</c:v>
                </c:pt>
                <c:pt idx="96">
                  <c:v>7.72333437533856E-2</c:v>
                </c:pt>
                <c:pt idx="97">
                  <c:v>7.8222792148753648E-2</c:v>
                </c:pt>
                <c:pt idx="98">
                  <c:v>7.9376768215442997E-2</c:v>
                </c:pt>
                <c:pt idx="99">
                  <c:v>8.0476161058849222E-2</c:v>
                </c:pt>
                <c:pt idx="100">
                  <c:v>8.1410645064092582E-2</c:v>
                </c:pt>
                <c:pt idx="101">
                  <c:v>8.2619977421954482E-2</c:v>
                </c:pt>
                <c:pt idx="102">
                  <c:v>8.3609431262814893E-2</c:v>
                </c:pt>
                <c:pt idx="103">
                  <c:v>8.4159127876251391E-2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11B-4083-8EA5-36CE2E121F9C}"/>
            </c:ext>
          </c:extLst>
        </c:ser>
        <c:ser>
          <c:idx val="2"/>
          <c:order val="2"/>
          <c:tx>
            <c:strRef>
              <c:f>TrackingData_Normalized!$AU$2</c:f>
              <c:strCache>
                <c:ptCount val="1"/>
                <c:pt idx="0">
                  <c:v>4mL 1.19deg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noFill/>
              </a:ln>
              <a:effectLst/>
            </c:spPr>
          </c:marker>
          <c:xVal>
            <c:numRef>
              <c:f>TrackingData_Normalized!$BI$6:$BI$108</c:f>
              <c:numCache>
                <c:formatCode>General</c:formatCode>
                <c:ptCount val="103"/>
                <c:pt idx="0">
                  <c:v>0</c:v>
                </c:pt>
                <c:pt idx="1">
                  <c:v>2.6639573213993444E-3</c:v>
                </c:pt>
                <c:pt idx="2">
                  <c:v>5.3279146427986888E-3</c:v>
                </c:pt>
                <c:pt idx="3">
                  <c:v>7.9918719641980333E-3</c:v>
                </c:pt>
                <c:pt idx="4">
                  <c:v>1.0655829285597378E-2</c:v>
                </c:pt>
                <c:pt idx="5">
                  <c:v>1.3319786606996722E-2</c:v>
                </c:pt>
                <c:pt idx="6">
                  <c:v>1.5983743928396067E-2</c:v>
                </c:pt>
                <c:pt idx="7">
                  <c:v>1.8647701249795413E-2</c:v>
                </c:pt>
                <c:pt idx="8">
                  <c:v>2.1311658571194755E-2</c:v>
                </c:pt>
                <c:pt idx="9">
                  <c:v>2.3975615892594098E-2</c:v>
                </c:pt>
                <c:pt idx="10">
                  <c:v>2.6639573213993444E-2</c:v>
                </c:pt>
                <c:pt idx="11">
                  <c:v>2.9303530535392787E-2</c:v>
                </c:pt>
                <c:pt idx="12">
                  <c:v>3.1967487856792133E-2</c:v>
                </c:pt>
                <c:pt idx="13">
                  <c:v>3.4631445178191479E-2</c:v>
                </c:pt>
                <c:pt idx="14">
                  <c:v>3.7295402499590825E-2</c:v>
                </c:pt>
                <c:pt idx="15">
                  <c:v>3.9959359820990165E-2</c:v>
                </c:pt>
                <c:pt idx="16">
                  <c:v>4.2623317142389511E-2</c:v>
                </c:pt>
                <c:pt idx="17">
                  <c:v>4.5287274463788857E-2</c:v>
                </c:pt>
                <c:pt idx="18">
                  <c:v>4.7951231785188196E-2</c:v>
                </c:pt>
                <c:pt idx="19">
                  <c:v>5.0615189106587542E-2</c:v>
                </c:pt>
                <c:pt idx="20">
                  <c:v>5.3279146427986888E-2</c:v>
                </c:pt>
                <c:pt idx="21">
                  <c:v>5.5943103749386228E-2</c:v>
                </c:pt>
                <c:pt idx="22">
                  <c:v>5.8607061070785574E-2</c:v>
                </c:pt>
                <c:pt idx="23">
                  <c:v>6.127101839218492E-2</c:v>
                </c:pt>
                <c:pt idx="24">
                  <c:v>6.3934975713584266E-2</c:v>
                </c:pt>
                <c:pt idx="25">
                  <c:v>6.6598933034983612E-2</c:v>
                </c:pt>
                <c:pt idx="26">
                  <c:v>6.9262890356382958E-2</c:v>
                </c:pt>
                <c:pt idx="27">
                  <c:v>7.1926847677782305E-2</c:v>
                </c:pt>
                <c:pt idx="28">
                  <c:v>7.4590804999181651E-2</c:v>
                </c:pt>
                <c:pt idx="29">
                  <c:v>7.7254762320580983E-2</c:v>
                </c:pt>
                <c:pt idx="30">
                  <c:v>7.9918719641980329E-2</c:v>
                </c:pt>
                <c:pt idx="31">
                  <c:v>8.2582676963379661E-2</c:v>
                </c:pt>
                <c:pt idx="32">
                  <c:v>8.5246634284779021E-2</c:v>
                </c:pt>
                <c:pt idx="33">
                  <c:v>8.7910591606178368E-2</c:v>
                </c:pt>
                <c:pt idx="34">
                  <c:v>9.0574548927577714E-2</c:v>
                </c:pt>
                <c:pt idx="35">
                  <c:v>9.323850624897706E-2</c:v>
                </c:pt>
                <c:pt idx="36">
                  <c:v>9.5902463570376392E-2</c:v>
                </c:pt>
                <c:pt idx="37">
                  <c:v>9.8566420891775752E-2</c:v>
                </c:pt>
                <c:pt idx="38">
                  <c:v>0.10123037821317508</c:v>
                </c:pt>
                <c:pt idx="39">
                  <c:v>0.10389433553457443</c:v>
                </c:pt>
                <c:pt idx="40">
                  <c:v>0.10655829285597378</c:v>
                </c:pt>
                <c:pt idx="41">
                  <c:v>0.10922225017737312</c:v>
                </c:pt>
                <c:pt idx="42">
                  <c:v>0.11188620749877246</c:v>
                </c:pt>
                <c:pt idx="43">
                  <c:v>0.11455016482017182</c:v>
                </c:pt>
                <c:pt idx="44">
                  <c:v>0.11721412214157115</c:v>
                </c:pt>
                <c:pt idx="45">
                  <c:v>0.11987807946297049</c:v>
                </c:pt>
                <c:pt idx="46">
                  <c:v>0.12254203678436984</c:v>
                </c:pt>
                <c:pt idx="47">
                  <c:v>0.12520599410576919</c:v>
                </c:pt>
                <c:pt idx="48">
                  <c:v>0.12786995142716853</c:v>
                </c:pt>
                <c:pt idx="49">
                  <c:v>0.13053390874856788</c:v>
                </c:pt>
                <c:pt idx="50">
                  <c:v>0.13319786606996722</c:v>
                </c:pt>
                <c:pt idx="51">
                  <c:v>0.13586182339136657</c:v>
                </c:pt>
                <c:pt idx="52">
                  <c:v>0.13852578071276592</c:v>
                </c:pt>
                <c:pt idx="53">
                  <c:v>0.14118973803416524</c:v>
                </c:pt>
                <c:pt idx="54">
                  <c:v>0.14385369535556461</c:v>
                </c:pt>
                <c:pt idx="55">
                  <c:v>0.14651765267696393</c:v>
                </c:pt>
                <c:pt idx="56">
                  <c:v>0.1491816099983633</c:v>
                </c:pt>
                <c:pt idx="57">
                  <c:v>0.15184556731976262</c:v>
                </c:pt>
                <c:pt idx="58">
                  <c:v>0.15450952464116197</c:v>
                </c:pt>
                <c:pt idx="59">
                  <c:v>0.15717348196256131</c:v>
                </c:pt>
                <c:pt idx="60">
                  <c:v>0.15983743928396066</c:v>
                </c:pt>
                <c:pt idx="61">
                  <c:v>0.16250139660536</c:v>
                </c:pt>
                <c:pt idx="62">
                  <c:v>0.16516535392675932</c:v>
                </c:pt>
                <c:pt idx="63">
                  <c:v>0.1678293112481587</c:v>
                </c:pt>
                <c:pt idx="64">
                  <c:v>0.17049326856955804</c:v>
                </c:pt>
                <c:pt idx="65">
                  <c:v>0.17315722589095736</c:v>
                </c:pt>
                <c:pt idx="66">
                  <c:v>0.17582118321235674</c:v>
                </c:pt>
                <c:pt idx="67">
                  <c:v>0.17848514053375608</c:v>
                </c:pt>
                <c:pt idx="68">
                  <c:v>0.18114909785515543</c:v>
                </c:pt>
                <c:pt idx="69">
                  <c:v>0.18381305517655475</c:v>
                </c:pt>
                <c:pt idx="70">
                  <c:v>0.18647701249795412</c:v>
                </c:pt>
                <c:pt idx="71">
                  <c:v>0.18914096981935347</c:v>
                </c:pt>
                <c:pt idx="72">
                  <c:v>0.19180492714075278</c:v>
                </c:pt>
                <c:pt idx="73">
                  <c:v>0.19446888446215213</c:v>
                </c:pt>
                <c:pt idx="74">
                  <c:v>0.1971328417835515</c:v>
                </c:pt>
                <c:pt idx="75">
                  <c:v>0.19979679910495082</c:v>
                </c:pt>
                <c:pt idx="76">
                  <c:v>0.20246075642635017</c:v>
                </c:pt>
                <c:pt idx="77">
                  <c:v>0.20512471374774949</c:v>
                </c:pt>
                <c:pt idx="78">
                  <c:v>0.20778867106914886</c:v>
                </c:pt>
                <c:pt idx="79">
                  <c:v>0.21045262839054821</c:v>
                </c:pt>
                <c:pt idx="80">
                  <c:v>0.21311658571194755</c:v>
                </c:pt>
                <c:pt idx="81">
                  <c:v>0.2157805430333469</c:v>
                </c:pt>
                <c:pt idx="82">
                  <c:v>0.21844450035474625</c:v>
                </c:pt>
                <c:pt idx="83">
                  <c:v>0.22110845767614559</c:v>
                </c:pt>
                <c:pt idx="84">
                  <c:v>0.22377241499754491</c:v>
                </c:pt>
                <c:pt idx="85">
                  <c:v>0.22643637231894428</c:v>
                </c:pt>
                <c:pt idx="86">
                  <c:v>0.22910032964034363</c:v>
                </c:pt>
                <c:pt idx="87">
                  <c:v>0.23176428696174295</c:v>
                </c:pt>
                <c:pt idx="88">
                  <c:v>0.2344282442831423</c:v>
                </c:pt>
                <c:pt idx="89">
                  <c:v>0.23709220160454167</c:v>
                </c:pt>
                <c:pt idx="90">
                  <c:v>0.23975615892594099</c:v>
                </c:pt>
                <c:pt idx="91">
                  <c:v>0.24242011624734033</c:v>
                </c:pt>
                <c:pt idx="92">
                  <c:v>0.24508407356873968</c:v>
                </c:pt>
                <c:pt idx="93">
                  <c:v>0.24774803089013903</c:v>
                </c:pt>
                <c:pt idx="94">
                  <c:v>0.25041198821153837</c:v>
                </c:pt>
                <c:pt idx="95">
                  <c:v>0.25307594553293772</c:v>
                </c:pt>
                <c:pt idx="96">
                  <c:v>0.25573990285433706</c:v>
                </c:pt>
                <c:pt idx="97">
                  <c:v>0.25840386017573641</c:v>
                </c:pt>
                <c:pt idx="98">
                  <c:v>0.26106781749713576</c:v>
                </c:pt>
                <c:pt idx="99">
                  <c:v>0.2637317748185351</c:v>
                </c:pt>
                <c:pt idx="100">
                  <c:v>0.26639573213993445</c:v>
                </c:pt>
                <c:pt idx="101">
                  <c:v>0.2690596894613338</c:v>
                </c:pt>
                <c:pt idx="102">
                  <c:v>0.27172364678273314</c:v>
                </c:pt>
              </c:numCache>
            </c:numRef>
          </c:xVal>
          <c:yVal>
            <c:numRef>
              <c:f>TrackingData_Normalized!$BJ$6:$BJ$108</c:f>
              <c:numCache>
                <c:formatCode>General</c:formatCode>
                <c:ptCount val="103"/>
                <c:pt idx="0">
                  <c:v>0</c:v>
                </c:pt>
                <c:pt idx="1">
                  <c:v>2.9347049681096004E-4</c:v>
                </c:pt>
                <c:pt idx="2">
                  <c:v>5.8843638711208969E-4</c:v>
                </c:pt>
                <c:pt idx="3">
                  <c:v>7.5580208863414828E-4</c:v>
                </c:pt>
                <c:pt idx="4">
                  <c:v>1.0489470691889401E-3</c:v>
                </c:pt>
                <c:pt idx="5">
                  <c:v>1.3057266686152241E-3</c:v>
                </c:pt>
                <c:pt idx="6">
                  <c:v>1.5098590111941039E-3</c:v>
                </c:pt>
                <c:pt idx="7">
                  <c:v>1.8446716942403202E-3</c:v>
                </c:pt>
                <c:pt idx="8">
                  <c:v>1.9704447643021602E-3</c:v>
                </c:pt>
                <c:pt idx="9">
                  <c:v>2.3062207168225548E-3</c:v>
                </c:pt>
                <c:pt idx="10">
                  <c:v>2.5154614012368004E-3</c:v>
                </c:pt>
                <c:pt idx="11">
                  <c:v>2.7670075413604805E-3</c:v>
                </c:pt>
                <c:pt idx="12">
                  <c:v>3.0607651778294513E-3</c:v>
                </c:pt>
                <c:pt idx="13">
                  <c:v>3.3542105519770568E-3</c:v>
                </c:pt>
                <c:pt idx="14">
                  <c:v>3.6483826828093272E-3</c:v>
                </c:pt>
                <c:pt idx="15">
                  <c:v>4.026702966646538E-3</c:v>
                </c:pt>
                <c:pt idx="16">
                  <c:v>4.2771063493147856E-3</c:v>
                </c:pt>
                <c:pt idx="17">
                  <c:v>4.6124414336451095E-3</c:v>
                </c:pt>
                <c:pt idx="18">
                  <c:v>4.9486726410410175E-3</c:v>
                </c:pt>
                <c:pt idx="19">
                  <c:v>5.3677913567824051E-3</c:v>
                </c:pt>
                <c:pt idx="20">
                  <c:v>5.7023290107974462E-3</c:v>
                </c:pt>
                <c:pt idx="21">
                  <c:v>6.2479951899545375E-3</c:v>
                </c:pt>
                <c:pt idx="22">
                  <c:v>6.6245790233931427E-3</c:v>
                </c:pt>
                <c:pt idx="23">
                  <c:v>6.9599483044905756E-3</c:v>
                </c:pt>
                <c:pt idx="24">
                  <c:v>7.46300653565683E-3</c:v>
                </c:pt>
                <c:pt idx="25">
                  <c:v>7.7145373165295921E-3</c:v>
                </c:pt>
                <c:pt idx="26">
                  <c:v>8.0495856612295656E-3</c:v>
                </c:pt>
                <c:pt idx="27">
                  <c:v>8.4268999829424443E-3</c:v>
                </c:pt>
                <c:pt idx="28">
                  <c:v>8.8883591217025649E-3</c:v>
                </c:pt>
                <c:pt idx="29">
                  <c:v>9.3075848738198817E-3</c:v>
                </c:pt>
                <c:pt idx="30">
                  <c:v>9.7272639054111643E-3</c:v>
                </c:pt>
                <c:pt idx="31">
                  <c:v>1.027283625575557E-2</c:v>
                </c:pt>
                <c:pt idx="32">
                  <c:v>1.056568650789773E-2</c:v>
                </c:pt>
                <c:pt idx="33">
                  <c:v>1.1110666422358825E-2</c:v>
                </c:pt>
                <c:pt idx="34">
                  <c:v>1.1572337580630481E-2</c:v>
                </c:pt>
                <c:pt idx="35">
                  <c:v>1.203294770183448E-2</c:v>
                </c:pt>
                <c:pt idx="36">
                  <c:v>1.2536504321230928E-2</c:v>
                </c:pt>
                <c:pt idx="37">
                  <c:v>1.3080668029546834E-2</c:v>
                </c:pt>
                <c:pt idx="38">
                  <c:v>1.3584073836930685E-2</c:v>
                </c:pt>
                <c:pt idx="39">
                  <c:v>1.3961817932287582E-2</c:v>
                </c:pt>
                <c:pt idx="40">
                  <c:v>1.4464875183438695E-2</c:v>
                </c:pt>
                <c:pt idx="41">
                  <c:v>1.4884622760524008E-2</c:v>
                </c:pt>
                <c:pt idx="42">
                  <c:v>1.5471507754207652E-2</c:v>
                </c:pt>
                <c:pt idx="43">
                  <c:v>1.6016476066098531E-2</c:v>
                </c:pt>
                <c:pt idx="44">
                  <c:v>1.6477605596049372E-2</c:v>
                </c:pt>
                <c:pt idx="45">
                  <c:v>1.6980658370673266E-2</c:v>
                </c:pt>
                <c:pt idx="46">
                  <c:v>1.7440985884678399E-2</c:v>
                </c:pt>
                <c:pt idx="47">
                  <c:v>1.7902142125789472E-2</c:v>
                </c:pt>
                <c:pt idx="48">
                  <c:v>1.8446716942403203E-2</c:v>
                </c:pt>
                <c:pt idx="49">
                  <c:v>1.8866146838830027E-2</c:v>
                </c:pt>
                <c:pt idx="50">
                  <c:v>1.9369234279394663E-2</c:v>
                </c:pt>
                <c:pt idx="51">
                  <c:v>1.991424594928274E-2</c:v>
                </c:pt>
                <c:pt idx="52">
                  <c:v>2.058502990405647E-2</c:v>
                </c:pt>
                <c:pt idx="53">
                  <c:v>2.108811811028628E-2</c:v>
                </c:pt>
                <c:pt idx="54">
                  <c:v>2.1633130547532724E-2</c:v>
                </c:pt>
                <c:pt idx="55">
                  <c:v>2.2220541855725633E-2</c:v>
                </c:pt>
                <c:pt idx="56">
                  <c:v>2.2723349402291985E-2</c:v>
                </c:pt>
                <c:pt idx="57">
                  <c:v>2.3310545538476314E-2</c:v>
                </c:pt>
                <c:pt idx="58">
                  <c:v>2.3939395042760603E-2</c:v>
                </c:pt>
                <c:pt idx="59">
                  <c:v>2.4442223547923043E-2</c:v>
                </c:pt>
                <c:pt idx="60">
                  <c:v>2.5029156953050056E-2</c:v>
                </c:pt>
                <c:pt idx="61">
                  <c:v>2.5574407400959082E-2</c:v>
                </c:pt>
                <c:pt idx="62">
                  <c:v>2.6203561403268384E-2</c:v>
                </c:pt>
                <c:pt idx="63">
                  <c:v>2.6748035269560284E-2</c:v>
                </c:pt>
                <c:pt idx="64">
                  <c:v>2.7293271398024462E-2</c:v>
                </c:pt>
                <c:pt idx="65">
                  <c:v>2.7921904824971876E-2</c:v>
                </c:pt>
                <c:pt idx="66">
                  <c:v>2.85929030378059E-2</c:v>
                </c:pt>
                <c:pt idx="67">
                  <c:v>2.9011685119747187E-2</c:v>
                </c:pt>
                <c:pt idx="68">
                  <c:v>2.9472942023624004E-2</c:v>
                </c:pt>
                <c:pt idx="69">
                  <c:v>3.0143874848674472E-2</c:v>
                </c:pt>
                <c:pt idx="70">
                  <c:v>3.0689087281359138E-2</c:v>
                </c:pt>
                <c:pt idx="71">
                  <c:v>3.1443379313545752E-2</c:v>
                </c:pt>
                <c:pt idx="72">
                  <c:v>3.1988723723232235E-2</c:v>
                </c:pt>
                <c:pt idx="73">
                  <c:v>3.2617580598638396E-2</c:v>
                </c:pt>
                <c:pt idx="74">
                  <c:v>3.3246437794652556E-2</c:v>
                </c:pt>
                <c:pt idx="75">
                  <c:v>3.3833059748226819E-2</c:v>
                </c:pt>
                <c:pt idx="76">
                  <c:v>3.4503974786898019E-2</c:v>
                </c:pt>
                <c:pt idx="77">
                  <c:v>3.5132836034013001E-2</c:v>
                </c:pt>
                <c:pt idx="78">
                  <c:v>3.576169742543589E-2</c:v>
                </c:pt>
                <c:pt idx="79">
                  <c:v>3.6348634847687668E-2</c:v>
                </c:pt>
                <c:pt idx="80">
                  <c:v>3.7019420611788596E-2</c:v>
                </c:pt>
                <c:pt idx="81">
                  <c:v>3.7522510027378365E-2</c:v>
                </c:pt>
                <c:pt idx="82">
                  <c:v>3.8109609198187337E-2</c:v>
                </c:pt>
                <c:pt idx="83">
                  <c:v>3.8738468558789325E-2</c:v>
                </c:pt>
                <c:pt idx="84">
                  <c:v>3.9367529023864908E-2</c:v>
                </c:pt>
                <c:pt idx="85">
                  <c:v>3.9954263857265714E-2</c:v>
                </c:pt>
                <c:pt idx="86">
                  <c:v>4.066740395697311E-2</c:v>
                </c:pt>
                <c:pt idx="87">
                  <c:v>4.1338181039940559E-2</c:v>
                </c:pt>
                <c:pt idx="88">
                  <c:v>4.2008958526059591E-2</c:v>
                </c:pt>
                <c:pt idx="89">
                  <c:v>4.2554233992786974E-2</c:v>
                </c:pt>
                <c:pt idx="90">
                  <c:v>4.3182596175637536E-2</c:v>
                </c:pt>
                <c:pt idx="91">
                  <c:v>4.3895522208243866E-2</c:v>
                </c:pt>
                <c:pt idx="92">
                  <c:v>4.4608008044932708E-2</c:v>
                </c:pt>
                <c:pt idx="93">
                  <c:v>4.5236691703110982E-2</c:v>
                </c:pt>
                <c:pt idx="94">
                  <c:v>4.5865552791508245E-2</c:v>
                </c:pt>
                <c:pt idx="95">
                  <c:v>4.6494130468063756E-2</c:v>
                </c:pt>
                <c:pt idx="96">
                  <c:v>4.712314476282755E-2</c:v>
                </c:pt>
                <c:pt idx="97">
                  <c:v>4.7919704749799175E-2</c:v>
                </c:pt>
                <c:pt idx="98">
                  <c:v>4.8548694675867692E-2</c:v>
                </c:pt>
                <c:pt idx="99">
                  <c:v>4.9177431229044402E-2</c:v>
                </c:pt>
                <c:pt idx="100">
                  <c:v>4.9722569825295986E-2</c:v>
                </c:pt>
                <c:pt idx="101">
                  <c:v>5.0267583396089006E-2</c:v>
                </c:pt>
                <c:pt idx="102">
                  <c:v>5.0267583396089006E-2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11B-4083-8EA5-36CE2E121F9C}"/>
            </c:ext>
          </c:extLst>
        </c:ser>
        <c:ser>
          <c:idx val="6"/>
          <c:order val="3"/>
          <c:tx>
            <c:strRef>
              <c:f>TrackingData_Normalized!$DS$2</c:f>
              <c:strCache>
                <c:ptCount val="1"/>
                <c:pt idx="0">
                  <c:v>2mL 3.99eg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/>
              </a:solidFill>
              <a:ln w="9525">
                <a:noFill/>
              </a:ln>
              <a:effectLst/>
            </c:spPr>
          </c:marker>
          <c:xVal>
            <c:numRef>
              <c:f>TrackingData_Normalized!$EG$6:$EG$84</c:f>
              <c:numCache>
                <c:formatCode>General</c:formatCode>
                <c:ptCount val="79"/>
                <c:pt idx="0">
                  <c:v>0</c:v>
                </c:pt>
                <c:pt idx="1">
                  <c:v>2.0761306719200047E-2</c:v>
                </c:pt>
                <c:pt idx="2">
                  <c:v>4.1522613438400094E-2</c:v>
                </c:pt>
                <c:pt idx="3">
                  <c:v>6.2283920157600141E-2</c:v>
                </c:pt>
                <c:pt idx="4">
                  <c:v>8.3045226876800188E-2</c:v>
                </c:pt>
                <c:pt idx="5">
                  <c:v>0.10380653359600023</c:v>
                </c:pt>
                <c:pt idx="6">
                  <c:v>0.12456784031520028</c:v>
                </c:pt>
                <c:pt idx="7">
                  <c:v>0.14532914703440034</c:v>
                </c:pt>
                <c:pt idx="8">
                  <c:v>0.16609045375360038</c:v>
                </c:pt>
                <c:pt idx="9">
                  <c:v>0.18685176047280042</c:v>
                </c:pt>
                <c:pt idx="10">
                  <c:v>0.20761306719200046</c:v>
                </c:pt>
                <c:pt idx="11">
                  <c:v>0.2283743739112005</c:v>
                </c:pt>
                <c:pt idx="12">
                  <c:v>0.24913568063040056</c:v>
                </c:pt>
                <c:pt idx="13">
                  <c:v>0.2698969873496006</c:v>
                </c:pt>
                <c:pt idx="14">
                  <c:v>0.29065829406880067</c:v>
                </c:pt>
                <c:pt idx="15">
                  <c:v>0.31141960078800068</c:v>
                </c:pt>
                <c:pt idx="16">
                  <c:v>0.33218090750720075</c:v>
                </c:pt>
                <c:pt idx="17">
                  <c:v>0.35294221422640076</c:v>
                </c:pt>
                <c:pt idx="18">
                  <c:v>0.37370352094560083</c:v>
                </c:pt>
                <c:pt idx="19">
                  <c:v>0.3944648276648009</c:v>
                </c:pt>
                <c:pt idx="20">
                  <c:v>0.41522613438400091</c:v>
                </c:pt>
                <c:pt idx="21">
                  <c:v>0.43598744110320098</c:v>
                </c:pt>
                <c:pt idx="22">
                  <c:v>0.45674874782240099</c:v>
                </c:pt>
                <c:pt idx="23">
                  <c:v>0.47751005454160106</c:v>
                </c:pt>
                <c:pt idx="24">
                  <c:v>0.49827136126080113</c:v>
                </c:pt>
                <c:pt idx="25">
                  <c:v>0.51903266798000125</c:v>
                </c:pt>
                <c:pt idx="26">
                  <c:v>0.53979397469920121</c:v>
                </c:pt>
                <c:pt idx="27">
                  <c:v>0.56055528141840127</c:v>
                </c:pt>
                <c:pt idx="28">
                  <c:v>0.58131658813760134</c:v>
                </c:pt>
                <c:pt idx="29">
                  <c:v>0.60207789485680141</c:v>
                </c:pt>
                <c:pt idx="30">
                  <c:v>0.62283920157600137</c:v>
                </c:pt>
                <c:pt idx="31">
                  <c:v>0.64360050829520143</c:v>
                </c:pt>
                <c:pt idx="32">
                  <c:v>0.6643618150144015</c:v>
                </c:pt>
                <c:pt idx="33">
                  <c:v>0.68512312173360157</c:v>
                </c:pt>
                <c:pt idx="34">
                  <c:v>0.70588442845280153</c:v>
                </c:pt>
                <c:pt idx="35">
                  <c:v>0.72664573517200171</c:v>
                </c:pt>
                <c:pt idx="36">
                  <c:v>0.74740704189120166</c:v>
                </c:pt>
                <c:pt idx="37">
                  <c:v>0.76816834861040173</c:v>
                </c:pt>
                <c:pt idx="38">
                  <c:v>0.7889296553296018</c:v>
                </c:pt>
                <c:pt idx="39">
                  <c:v>0.80969096204880187</c:v>
                </c:pt>
                <c:pt idx="40">
                  <c:v>0.83045226876800182</c:v>
                </c:pt>
                <c:pt idx="41">
                  <c:v>0.85121357548720189</c:v>
                </c:pt>
                <c:pt idx="42">
                  <c:v>0.87197488220640196</c:v>
                </c:pt>
                <c:pt idx="43">
                  <c:v>0.89273618892560203</c:v>
                </c:pt>
                <c:pt idx="44">
                  <c:v>0.91349749564480198</c:v>
                </c:pt>
                <c:pt idx="45">
                  <c:v>0.93425880236400216</c:v>
                </c:pt>
                <c:pt idx="46">
                  <c:v>0.95502010908320212</c:v>
                </c:pt>
                <c:pt idx="47">
                  <c:v>0.97578141580240219</c:v>
                </c:pt>
                <c:pt idx="48">
                  <c:v>0.99654272252160225</c:v>
                </c:pt>
                <c:pt idx="49">
                  <c:v>1.0173040292408022</c:v>
                </c:pt>
                <c:pt idx="50">
                  <c:v>1.0380653359600025</c:v>
                </c:pt>
                <c:pt idx="51">
                  <c:v>1.0588266426792023</c:v>
                </c:pt>
                <c:pt idx="52">
                  <c:v>1.0795879493984024</c:v>
                </c:pt>
                <c:pt idx="53">
                  <c:v>1.1003492561176025</c:v>
                </c:pt>
                <c:pt idx="54">
                  <c:v>1.1211105628368025</c:v>
                </c:pt>
                <c:pt idx="55">
                  <c:v>1.1418718695560026</c:v>
                </c:pt>
                <c:pt idx="56">
                  <c:v>1.1626331762752027</c:v>
                </c:pt>
                <c:pt idx="57">
                  <c:v>1.1833944829944025</c:v>
                </c:pt>
                <c:pt idx="58">
                  <c:v>1.2041557897136028</c:v>
                </c:pt>
                <c:pt idx="59">
                  <c:v>1.2249170964328027</c:v>
                </c:pt>
                <c:pt idx="60">
                  <c:v>1.2456784031520027</c:v>
                </c:pt>
                <c:pt idx="61">
                  <c:v>1.2664397098712028</c:v>
                </c:pt>
                <c:pt idx="62">
                  <c:v>1.2872010165904029</c:v>
                </c:pt>
                <c:pt idx="63">
                  <c:v>1.3079623233096029</c:v>
                </c:pt>
                <c:pt idx="64">
                  <c:v>1.328723630028803</c:v>
                </c:pt>
                <c:pt idx="65">
                  <c:v>1.3494849367480029</c:v>
                </c:pt>
                <c:pt idx="66">
                  <c:v>1.3702462434672031</c:v>
                </c:pt>
                <c:pt idx="67">
                  <c:v>1.3910075501864032</c:v>
                </c:pt>
                <c:pt idx="68">
                  <c:v>1.4117688569056031</c:v>
                </c:pt>
                <c:pt idx="69">
                  <c:v>1.4325301636248031</c:v>
                </c:pt>
                <c:pt idx="70">
                  <c:v>1.4532914703440034</c:v>
                </c:pt>
                <c:pt idx="71">
                  <c:v>1.4740527770632033</c:v>
                </c:pt>
                <c:pt idx="72">
                  <c:v>1.4948140837824033</c:v>
                </c:pt>
                <c:pt idx="73">
                  <c:v>1.5155753905016034</c:v>
                </c:pt>
                <c:pt idx="74">
                  <c:v>1.5363366972208035</c:v>
                </c:pt>
                <c:pt idx="75">
                  <c:v>1.5570980039400035</c:v>
                </c:pt>
                <c:pt idx="76">
                  <c:v>1.5778593106592036</c:v>
                </c:pt>
                <c:pt idx="77">
                  <c:v>1.5986206173784034</c:v>
                </c:pt>
                <c:pt idx="78">
                  <c:v>1.6193819240976037</c:v>
                </c:pt>
              </c:numCache>
            </c:numRef>
          </c:xVal>
          <c:yVal>
            <c:numRef>
              <c:f>TrackingData_Normalized!$EH$6:$EH$83</c:f>
              <c:numCache>
                <c:formatCode>General</c:formatCode>
                <c:ptCount val="78"/>
                <c:pt idx="0">
                  <c:v>0</c:v>
                </c:pt>
                <c:pt idx="1">
                  <c:v>4.1863571903475129E-3</c:v>
                </c:pt>
                <c:pt idx="2">
                  <c:v>9.5481282449449978E-3</c:v>
                </c:pt>
                <c:pt idx="3">
                  <c:v>1.342172893662311E-2</c:v>
                </c:pt>
                <c:pt idx="4">
                  <c:v>1.9506600060039743E-2</c:v>
                </c:pt>
                <c:pt idx="5">
                  <c:v>2.4500027316050502E-2</c:v>
                </c:pt>
                <c:pt idx="6">
                  <c:v>3.0916314894278714E-2</c:v>
                </c:pt>
                <c:pt idx="7">
                  <c:v>3.6273504261767599E-2</c:v>
                </c:pt>
                <c:pt idx="8">
                  <c:v>4.2818757279273228E-2</c:v>
                </c:pt>
                <c:pt idx="9">
                  <c:v>4.8524876700618211E-2</c:v>
                </c:pt>
                <c:pt idx="10">
                  <c:v>5.6744951259919879E-2</c:v>
                </c:pt>
                <c:pt idx="11">
                  <c:v>6.2506209198195078E-2</c:v>
                </c:pt>
                <c:pt idx="12">
                  <c:v>7.0683380519858272E-2</c:v>
                </c:pt>
                <c:pt idx="13">
                  <c:v>7.7694175786459096E-2</c:v>
                </c:pt>
                <c:pt idx="14">
                  <c:v>8.5117426889879819E-2</c:v>
                </c:pt>
                <c:pt idx="15">
                  <c:v>9.3724933796901305E-2</c:v>
                </c:pt>
                <c:pt idx="16">
                  <c:v>0.10274468179588049</c:v>
                </c:pt>
                <c:pt idx="17">
                  <c:v>0.11096504481696211</c:v>
                </c:pt>
                <c:pt idx="18">
                  <c:v>0.11916632086201054</c:v>
                </c:pt>
                <c:pt idx="19">
                  <c:v>0.12859918390127004</c:v>
                </c:pt>
                <c:pt idx="20">
                  <c:v>0.13762304885469567</c:v>
                </c:pt>
                <c:pt idx="21">
                  <c:v>0.14623757534262155</c:v>
                </c:pt>
                <c:pt idx="22">
                  <c:v>0.15565977626647404</c:v>
                </c:pt>
                <c:pt idx="23">
                  <c:v>0.16591760625360913</c:v>
                </c:pt>
                <c:pt idx="24">
                  <c:v>0.17581933450655168</c:v>
                </c:pt>
                <c:pt idx="25">
                  <c:v>0.18607521833602003</c:v>
                </c:pt>
                <c:pt idx="26">
                  <c:v>0.19715236409628939</c:v>
                </c:pt>
                <c:pt idx="27">
                  <c:v>0.20783328114291025</c:v>
                </c:pt>
                <c:pt idx="28">
                  <c:v>0.21850071499633747</c:v>
                </c:pt>
                <c:pt idx="29">
                  <c:v>0.22957899799831707</c:v>
                </c:pt>
                <c:pt idx="30">
                  <c:v>0.24067003026073092</c:v>
                </c:pt>
                <c:pt idx="31">
                  <c:v>0.2521713923104873</c:v>
                </c:pt>
                <c:pt idx="32">
                  <c:v>0.26323813449561922</c:v>
                </c:pt>
                <c:pt idx="33">
                  <c:v>0.27513832327480353</c:v>
                </c:pt>
                <c:pt idx="34">
                  <c:v>0.28665085456575884</c:v>
                </c:pt>
                <c:pt idx="35">
                  <c:v>0.29898486636572835</c:v>
                </c:pt>
                <c:pt idx="36">
                  <c:v>0.31169336193091085</c:v>
                </c:pt>
                <c:pt idx="37">
                  <c:v>0.32318329200685408</c:v>
                </c:pt>
                <c:pt idx="38">
                  <c:v>0.3350838833693518</c:v>
                </c:pt>
                <c:pt idx="39">
                  <c:v>0.34658482959380232</c:v>
                </c:pt>
                <c:pt idx="40">
                  <c:v>0.35849617485509466</c:v>
                </c:pt>
                <c:pt idx="41">
                  <c:v>0.37079700239930236</c:v>
                </c:pt>
                <c:pt idx="42">
                  <c:v>0.38353925303818781</c:v>
                </c:pt>
                <c:pt idx="43">
                  <c:v>0.39585049860221733</c:v>
                </c:pt>
                <c:pt idx="44">
                  <c:v>0.40940322689392195</c:v>
                </c:pt>
                <c:pt idx="45">
                  <c:v>0.42214579580214884</c:v>
                </c:pt>
                <c:pt idx="46">
                  <c:v>0.43527759900416868</c:v>
                </c:pt>
                <c:pt idx="47">
                  <c:v>0.44717851849657264</c:v>
                </c:pt>
                <c:pt idx="48">
                  <c:v>0.45991048247932909</c:v>
                </c:pt>
                <c:pt idx="49">
                  <c:v>0.47301436666548896</c:v>
                </c:pt>
                <c:pt idx="50">
                  <c:v>0.48536422254388312</c:v>
                </c:pt>
                <c:pt idx="51">
                  <c:v>0.49852750019680653</c:v>
                </c:pt>
                <c:pt idx="52">
                  <c:v>0.51164887654418378</c:v>
                </c:pt>
                <c:pt idx="53">
                  <c:v>0.52519149507198415</c:v>
                </c:pt>
                <c:pt idx="54">
                  <c:v>0.53754452738851499</c:v>
                </c:pt>
                <c:pt idx="55">
                  <c:v>0.55025520951843265</c:v>
                </c:pt>
                <c:pt idx="56">
                  <c:v>0.56256651681176262</c:v>
                </c:pt>
                <c:pt idx="57">
                  <c:v>0.57650973982310416</c:v>
                </c:pt>
                <c:pt idx="58">
                  <c:v>0.58965196261177089</c:v>
                </c:pt>
                <c:pt idx="59">
                  <c:v>0.60318559450236331</c:v>
                </c:pt>
                <c:pt idx="60">
                  <c:v>0.61672895388980431</c:v>
                </c:pt>
                <c:pt idx="61">
                  <c:v>0.62945163462919729</c:v>
                </c:pt>
                <c:pt idx="62">
                  <c:v>0.64261199126671764</c:v>
                </c:pt>
                <c:pt idx="63">
                  <c:v>0.65498418502881117</c:v>
                </c:pt>
                <c:pt idx="64">
                  <c:v>0.66812663716632703</c:v>
                </c:pt>
                <c:pt idx="65">
                  <c:v>0.68084796708896522</c:v>
                </c:pt>
                <c:pt idx="66">
                  <c:v>0.69523228108494473</c:v>
                </c:pt>
                <c:pt idx="67">
                  <c:v>0.70795355785830383</c:v>
                </c:pt>
                <c:pt idx="68">
                  <c:v>0.72108536171979754</c:v>
                </c:pt>
                <c:pt idx="69">
                  <c:v>0.73340702531157109</c:v>
                </c:pt>
                <c:pt idx="70">
                  <c:v>0.74695980749440671</c:v>
                </c:pt>
                <c:pt idx="71">
                  <c:v>0.75928149037559556</c:v>
                </c:pt>
                <c:pt idx="72">
                  <c:v>0.7724239175798896</c:v>
                </c:pt>
                <c:pt idx="73">
                  <c:v>0.78636608227177851</c:v>
                </c:pt>
                <c:pt idx="74">
                  <c:v>0.79909806702266861</c:v>
                </c:pt>
                <c:pt idx="75">
                  <c:v>0.81264054730839308</c:v>
                </c:pt>
                <c:pt idx="76">
                  <c:v>0.82534279673655142</c:v>
                </c:pt>
                <c:pt idx="77">
                  <c:v>0.83723490728074035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11B-4083-8EA5-36CE2E121F9C}"/>
            </c:ext>
          </c:extLst>
        </c:ser>
        <c:ser>
          <c:idx val="7"/>
          <c:order val="4"/>
          <c:tx>
            <c:strRef>
              <c:f>TrackingData_Normalized!$EL$2</c:f>
              <c:strCache>
                <c:ptCount val="1"/>
                <c:pt idx="0">
                  <c:v>3mL 3.99deg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TrackingData_Normalized!$EZ$6:$EZ$71</c:f>
              <c:numCache>
                <c:formatCode>General</c:formatCode>
                <c:ptCount val="66"/>
                <c:pt idx="0">
                  <c:v>0</c:v>
                </c:pt>
                <c:pt idx="1">
                  <c:v>1.6899707202181494E-2</c:v>
                </c:pt>
                <c:pt idx="2">
                  <c:v>3.3799414404362987E-2</c:v>
                </c:pt>
                <c:pt idx="3">
                  <c:v>5.0699121606544488E-2</c:v>
                </c:pt>
                <c:pt idx="4">
                  <c:v>6.7598828808725975E-2</c:v>
                </c:pt>
                <c:pt idx="5">
                  <c:v>8.4498536010907468E-2</c:v>
                </c:pt>
                <c:pt idx="6">
                  <c:v>0.10139824321308898</c:v>
                </c:pt>
                <c:pt idx="7">
                  <c:v>0.11829795041527047</c:v>
                </c:pt>
                <c:pt idx="8">
                  <c:v>0.13519765761745195</c:v>
                </c:pt>
                <c:pt idx="9">
                  <c:v>0.15209736481963346</c:v>
                </c:pt>
                <c:pt idx="10">
                  <c:v>0.16899707202181494</c:v>
                </c:pt>
                <c:pt idx="11">
                  <c:v>0.18589677922399644</c:v>
                </c:pt>
                <c:pt idx="12">
                  <c:v>0.20279648642617795</c:v>
                </c:pt>
                <c:pt idx="13">
                  <c:v>0.21969619362835946</c:v>
                </c:pt>
                <c:pt idx="14">
                  <c:v>0.23659590083054094</c:v>
                </c:pt>
                <c:pt idx="15">
                  <c:v>0.25349560803272242</c:v>
                </c:pt>
                <c:pt idx="16">
                  <c:v>0.2703953152349039</c:v>
                </c:pt>
                <c:pt idx="17">
                  <c:v>0.28729502243708543</c:v>
                </c:pt>
                <c:pt idx="18">
                  <c:v>0.30419472963926691</c:v>
                </c:pt>
                <c:pt idx="19">
                  <c:v>0.32109443684144839</c:v>
                </c:pt>
                <c:pt idx="20">
                  <c:v>0.33799414404362987</c:v>
                </c:pt>
                <c:pt idx="21">
                  <c:v>0.35489385124581135</c:v>
                </c:pt>
                <c:pt idx="22">
                  <c:v>0.37179355844799289</c:v>
                </c:pt>
                <c:pt idx="23">
                  <c:v>0.38869326565017437</c:v>
                </c:pt>
                <c:pt idx="24">
                  <c:v>0.4055929728523559</c:v>
                </c:pt>
                <c:pt idx="25">
                  <c:v>0.42249268005453738</c:v>
                </c:pt>
                <c:pt idx="26">
                  <c:v>0.43939238725671892</c:v>
                </c:pt>
                <c:pt idx="27">
                  <c:v>0.4562920944589004</c:v>
                </c:pt>
                <c:pt idx="28">
                  <c:v>0.47319180166108188</c:v>
                </c:pt>
                <c:pt idx="29">
                  <c:v>0.49009150886326336</c:v>
                </c:pt>
                <c:pt idx="30">
                  <c:v>0.50699121606544484</c:v>
                </c:pt>
                <c:pt idx="31">
                  <c:v>0.52389092326762632</c:v>
                </c:pt>
                <c:pt idx="32">
                  <c:v>0.5407906304698078</c:v>
                </c:pt>
                <c:pt idx="33">
                  <c:v>0.55769033767198939</c:v>
                </c:pt>
                <c:pt idx="34">
                  <c:v>0.57459004487417087</c:v>
                </c:pt>
                <c:pt idx="35">
                  <c:v>0.59148975207635235</c:v>
                </c:pt>
                <c:pt idx="36">
                  <c:v>0.60838945927853383</c:v>
                </c:pt>
                <c:pt idx="37">
                  <c:v>0.62528916648071531</c:v>
                </c:pt>
                <c:pt idx="38">
                  <c:v>0.64218887368289679</c:v>
                </c:pt>
                <c:pt idx="39">
                  <c:v>0.65908858088507838</c:v>
                </c:pt>
                <c:pt idx="40">
                  <c:v>0.67598828808725975</c:v>
                </c:pt>
                <c:pt idx="41">
                  <c:v>0.69288799528944134</c:v>
                </c:pt>
                <c:pt idx="42">
                  <c:v>0.70978770249162271</c:v>
                </c:pt>
                <c:pt idx="43">
                  <c:v>0.7266874096938043</c:v>
                </c:pt>
                <c:pt idx="44">
                  <c:v>0.74358711689598578</c:v>
                </c:pt>
                <c:pt idx="45">
                  <c:v>0.76048682409816726</c:v>
                </c:pt>
                <c:pt idx="46">
                  <c:v>0.77738653130034874</c:v>
                </c:pt>
                <c:pt idx="47">
                  <c:v>0.79428623850253033</c:v>
                </c:pt>
                <c:pt idx="48">
                  <c:v>0.81118594570471181</c:v>
                </c:pt>
                <c:pt idx="49">
                  <c:v>0.82808565290689329</c:v>
                </c:pt>
                <c:pt idx="50">
                  <c:v>0.84498536010907477</c:v>
                </c:pt>
                <c:pt idx="51">
                  <c:v>0.86188506731125625</c:v>
                </c:pt>
                <c:pt idx="52">
                  <c:v>0.87878477451343784</c:v>
                </c:pt>
                <c:pt idx="53">
                  <c:v>0.89568448171561921</c:v>
                </c:pt>
                <c:pt idx="54">
                  <c:v>0.9125841889178008</c:v>
                </c:pt>
                <c:pt idx="55">
                  <c:v>0.92948389611998217</c:v>
                </c:pt>
                <c:pt idx="56">
                  <c:v>0.94638360332216376</c:v>
                </c:pt>
                <c:pt idx="57">
                  <c:v>0.96328331052434524</c:v>
                </c:pt>
                <c:pt idx="58">
                  <c:v>0.98018301772652672</c:v>
                </c:pt>
                <c:pt idx="59">
                  <c:v>0.9970827249287082</c:v>
                </c:pt>
                <c:pt idx="60">
                  <c:v>1.0139824321308897</c:v>
                </c:pt>
                <c:pt idx="61">
                  <c:v>1.0308821393330712</c:v>
                </c:pt>
                <c:pt idx="62">
                  <c:v>1.0477818465352526</c:v>
                </c:pt>
                <c:pt idx="63">
                  <c:v>1.0646815537374343</c:v>
                </c:pt>
                <c:pt idx="64">
                  <c:v>1.0815812609396156</c:v>
                </c:pt>
              </c:numCache>
            </c:numRef>
          </c:xVal>
          <c:yVal>
            <c:numRef>
              <c:f>TrackingData_Normalized!$FA$6:$FA$71</c:f>
              <c:numCache>
                <c:formatCode>General</c:formatCode>
                <c:ptCount val="66"/>
                <c:pt idx="0">
                  <c:v>0</c:v>
                </c:pt>
                <c:pt idx="1">
                  <c:v>5.836044612275916E-3</c:v>
                </c:pt>
                <c:pt idx="2">
                  <c:v>9.5649795196181813E-3</c:v>
                </c:pt>
                <c:pt idx="3">
                  <c:v>1.4423052294285683E-2</c:v>
                </c:pt>
                <c:pt idx="4">
                  <c:v>1.9198314717049969E-2</c:v>
                </c:pt>
                <c:pt idx="5">
                  <c:v>2.4442883796917409E-2</c:v>
                </c:pt>
                <c:pt idx="6">
                  <c:v>3.0891624387412549E-2</c:v>
                </c:pt>
                <c:pt idx="7">
                  <c:v>3.6051454088575623E-2</c:v>
                </c:pt>
                <c:pt idx="8">
                  <c:v>4.3456457048083465E-2</c:v>
                </c:pt>
                <c:pt idx="9">
                  <c:v>4.9274382999291648E-2</c:v>
                </c:pt>
                <c:pt idx="10">
                  <c:v>5.7357911907607806E-2</c:v>
                </c:pt>
                <c:pt idx="11">
                  <c:v>6.3826488497380332E-2</c:v>
                </c:pt>
                <c:pt idx="12">
                  <c:v>7.1902780621825077E-2</c:v>
                </c:pt>
                <c:pt idx="13">
                  <c:v>7.9031468636075977E-2</c:v>
                </c:pt>
                <c:pt idx="14">
                  <c:v>8.813898888178899E-2</c:v>
                </c:pt>
                <c:pt idx="15">
                  <c:v>9.6561952748002181E-2</c:v>
                </c:pt>
                <c:pt idx="16">
                  <c:v>0.10561839310075252</c:v>
                </c:pt>
                <c:pt idx="17">
                  <c:v>0.11466465381542852</c:v>
                </c:pt>
                <c:pt idx="18">
                  <c:v>0.123400580300186</c:v>
                </c:pt>
                <c:pt idx="19">
                  <c:v>0.13376485328121898</c:v>
                </c:pt>
                <c:pt idx="20">
                  <c:v>0.1431924692780093</c:v>
                </c:pt>
                <c:pt idx="21">
                  <c:v>0.15292218778689887</c:v>
                </c:pt>
                <c:pt idx="22">
                  <c:v>0.16389752886718709</c:v>
                </c:pt>
                <c:pt idx="23">
                  <c:v>0.17359416328060859</c:v>
                </c:pt>
                <c:pt idx="24">
                  <c:v>0.18526265305052891</c:v>
                </c:pt>
                <c:pt idx="25">
                  <c:v>0.19595049180916407</c:v>
                </c:pt>
                <c:pt idx="26">
                  <c:v>0.20727560646490201</c:v>
                </c:pt>
                <c:pt idx="27">
                  <c:v>0.21891600963660013</c:v>
                </c:pt>
                <c:pt idx="28">
                  <c:v>0.23025100582667588</c:v>
                </c:pt>
                <c:pt idx="29">
                  <c:v>0.24156951924638301</c:v>
                </c:pt>
                <c:pt idx="30">
                  <c:v>0.25388336878888729</c:v>
                </c:pt>
                <c:pt idx="31">
                  <c:v>0.26457109678429741</c:v>
                </c:pt>
                <c:pt idx="32">
                  <c:v>0.27720054126295035</c:v>
                </c:pt>
                <c:pt idx="33">
                  <c:v>0.28953297218642277</c:v>
                </c:pt>
                <c:pt idx="34">
                  <c:v>0.30182955430370606</c:v>
                </c:pt>
                <c:pt idx="35">
                  <c:v>0.31445013635320307</c:v>
                </c:pt>
                <c:pt idx="36">
                  <c:v>0.32737869531588959</c:v>
                </c:pt>
                <c:pt idx="37">
                  <c:v>0.33969235121900371</c:v>
                </c:pt>
                <c:pt idx="38">
                  <c:v>0.35263754194975538</c:v>
                </c:pt>
                <c:pt idx="39">
                  <c:v>0.36527485736331045</c:v>
                </c:pt>
                <c:pt idx="40">
                  <c:v>0.37757276195798645</c:v>
                </c:pt>
                <c:pt idx="41">
                  <c:v>0.38987089778570372</c:v>
                </c:pt>
                <c:pt idx="42">
                  <c:v>0.40312613625038807</c:v>
                </c:pt>
                <c:pt idx="43">
                  <c:v>0.41639608101953712</c:v>
                </c:pt>
                <c:pt idx="44">
                  <c:v>0.42938500503822197</c:v>
                </c:pt>
                <c:pt idx="45">
                  <c:v>0.44236258703490983</c:v>
                </c:pt>
                <c:pt idx="46">
                  <c:v>0.45562269487889678</c:v>
                </c:pt>
                <c:pt idx="47">
                  <c:v>0.46953871449087242</c:v>
                </c:pt>
                <c:pt idx="48">
                  <c:v>0.48346266987067327</c:v>
                </c:pt>
                <c:pt idx="49">
                  <c:v>0.49639324751350938</c:v>
                </c:pt>
                <c:pt idx="50">
                  <c:v>0.50967720853687093</c:v>
                </c:pt>
                <c:pt idx="51">
                  <c:v>0.52357985187980893</c:v>
                </c:pt>
                <c:pt idx="52">
                  <c:v>0.53654688171292897</c:v>
                </c:pt>
                <c:pt idx="53">
                  <c:v>0.55014004844830211</c:v>
                </c:pt>
                <c:pt idx="54">
                  <c:v>0.56406399425965592</c:v>
                </c:pt>
                <c:pt idx="55">
                  <c:v>0.57798096009414424</c:v>
                </c:pt>
                <c:pt idx="56">
                  <c:v>0.59191188797463345</c:v>
                </c:pt>
                <c:pt idx="57">
                  <c:v>0.60518152705419137</c:v>
                </c:pt>
                <c:pt idx="58">
                  <c:v>0.61844460605419627</c:v>
                </c:pt>
                <c:pt idx="59">
                  <c:v>0.63333294908125837</c:v>
                </c:pt>
                <c:pt idx="60">
                  <c:v>0.64631309435756368</c:v>
                </c:pt>
                <c:pt idx="61">
                  <c:v>0.66055363175502413</c:v>
                </c:pt>
                <c:pt idx="62">
                  <c:v>0.6738233522128132</c:v>
                </c:pt>
                <c:pt idx="63">
                  <c:v>0.68809218189793786</c:v>
                </c:pt>
                <c:pt idx="64">
                  <c:v>0.70134756132736675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11B-4083-8EA5-36CE2E121F9C}"/>
            </c:ext>
          </c:extLst>
        </c:ser>
        <c:ser>
          <c:idx val="8"/>
          <c:order val="5"/>
          <c:tx>
            <c:strRef>
              <c:f>TrackingData_Normalized!$FE$2</c:f>
              <c:strCache>
                <c:ptCount val="1"/>
                <c:pt idx="0">
                  <c:v>4mL 3.99deg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TrackingData_Normalized!$FS$6:$FS$70</c:f>
              <c:numCache>
                <c:formatCode>General</c:formatCode>
                <c:ptCount val="65"/>
                <c:pt idx="0">
                  <c:v>0</c:v>
                </c:pt>
                <c:pt idx="1">
                  <c:v>1.5308542706746867E-2</c:v>
                </c:pt>
                <c:pt idx="2">
                  <c:v>3.0617085413493735E-2</c:v>
                </c:pt>
                <c:pt idx="3">
                  <c:v>4.5925628120240605E-2</c:v>
                </c:pt>
                <c:pt idx="4">
                  <c:v>6.1234170826987469E-2</c:v>
                </c:pt>
                <c:pt idx="5">
                  <c:v>7.6542713533734333E-2</c:v>
                </c:pt>
                <c:pt idx="6">
                  <c:v>9.1851256240481211E-2</c:v>
                </c:pt>
                <c:pt idx="7">
                  <c:v>0.10715979894722807</c:v>
                </c:pt>
                <c:pt idx="8">
                  <c:v>0.12246834165397494</c:v>
                </c:pt>
                <c:pt idx="9">
                  <c:v>0.1377768843607218</c:v>
                </c:pt>
                <c:pt idx="10">
                  <c:v>0.15308542706746867</c:v>
                </c:pt>
                <c:pt idx="11">
                  <c:v>0.16839396977421553</c:v>
                </c:pt>
                <c:pt idx="12">
                  <c:v>0.18370251248096242</c:v>
                </c:pt>
                <c:pt idx="13">
                  <c:v>0.19901105518770928</c:v>
                </c:pt>
                <c:pt idx="14">
                  <c:v>0.21431959789445615</c:v>
                </c:pt>
                <c:pt idx="15">
                  <c:v>0.22962814060120301</c:v>
                </c:pt>
                <c:pt idx="16">
                  <c:v>0.24493668330794988</c:v>
                </c:pt>
                <c:pt idx="17">
                  <c:v>0.26024522601469674</c:v>
                </c:pt>
                <c:pt idx="18">
                  <c:v>0.2755537687214436</c:v>
                </c:pt>
                <c:pt idx="19">
                  <c:v>0.29086231142819047</c:v>
                </c:pt>
                <c:pt idx="20">
                  <c:v>0.30617085413493733</c:v>
                </c:pt>
                <c:pt idx="21">
                  <c:v>0.3214793968416842</c:v>
                </c:pt>
                <c:pt idx="22">
                  <c:v>0.33678793954843106</c:v>
                </c:pt>
                <c:pt idx="23">
                  <c:v>0.35209648225517792</c:v>
                </c:pt>
                <c:pt idx="24">
                  <c:v>0.36740502496192484</c:v>
                </c:pt>
                <c:pt idx="25">
                  <c:v>0.38271356766867171</c:v>
                </c:pt>
                <c:pt idx="26">
                  <c:v>0.39802211037541857</c:v>
                </c:pt>
                <c:pt idx="27">
                  <c:v>0.41333065308216543</c:v>
                </c:pt>
                <c:pt idx="28">
                  <c:v>0.4286391957889123</c:v>
                </c:pt>
                <c:pt idx="29">
                  <c:v>0.44394773849565916</c:v>
                </c:pt>
                <c:pt idx="30">
                  <c:v>0.45925628120240602</c:v>
                </c:pt>
                <c:pt idx="31">
                  <c:v>0.47456482390915283</c:v>
                </c:pt>
                <c:pt idx="32">
                  <c:v>0.48987336661589975</c:v>
                </c:pt>
                <c:pt idx="33">
                  <c:v>0.50518190932264662</c:v>
                </c:pt>
                <c:pt idx="34">
                  <c:v>0.52049045202939348</c:v>
                </c:pt>
                <c:pt idx="35">
                  <c:v>0.53579899473614034</c:v>
                </c:pt>
                <c:pt idx="36">
                  <c:v>0.55110753744288721</c:v>
                </c:pt>
                <c:pt idx="37">
                  <c:v>0.56641608014963407</c:v>
                </c:pt>
                <c:pt idx="38">
                  <c:v>0.58172462285638094</c:v>
                </c:pt>
                <c:pt idx="39">
                  <c:v>0.5970331655631278</c:v>
                </c:pt>
                <c:pt idx="40">
                  <c:v>0.61234170826987466</c:v>
                </c:pt>
                <c:pt idx="41">
                  <c:v>0.62765025097662153</c:v>
                </c:pt>
                <c:pt idx="42">
                  <c:v>0.64295879368336839</c:v>
                </c:pt>
                <c:pt idx="43">
                  <c:v>0.65826733639011525</c:v>
                </c:pt>
                <c:pt idx="44">
                  <c:v>0.67357587909686212</c:v>
                </c:pt>
                <c:pt idx="45">
                  <c:v>0.68888442180360898</c:v>
                </c:pt>
                <c:pt idx="46">
                  <c:v>0.70419296451035585</c:v>
                </c:pt>
                <c:pt idx="47">
                  <c:v>0.71950150721710271</c:v>
                </c:pt>
                <c:pt idx="48">
                  <c:v>0.73481004992384968</c:v>
                </c:pt>
                <c:pt idx="49">
                  <c:v>0.75011859263059644</c:v>
                </c:pt>
                <c:pt idx="50">
                  <c:v>0.76542713533734341</c:v>
                </c:pt>
                <c:pt idx="51">
                  <c:v>0.78073567804409016</c:v>
                </c:pt>
                <c:pt idx="52">
                  <c:v>0.79604422075083714</c:v>
                </c:pt>
                <c:pt idx="53">
                  <c:v>0.81135276345758389</c:v>
                </c:pt>
                <c:pt idx="54">
                  <c:v>0.82666130616433087</c:v>
                </c:pt>
                <c:pt idx="55">
                  <c:v>0.84196984887107762</c:v>
                </c:pt>
                <c:pt idx="56">
                  <c:v>0.85727839157782459</c:v>
                </c:pt>
                <c:pt idx="57">
                  <c:v>0.87258693428457135</c:v>
                </c:pt>
                <c:pt idx="58">
                  <c:v>0.88789547699131832</c:v>
                </c:pt>
                <c:pt idx="59">
                  <c:v>0.90320401969806507</c:v>
                </c:pt>
                <c:pt idx="60">
                  <c:v>0.91851256240481205</c:v>
                </c:pt>
                <c:pt idx="61">
                  <c:v>0.9338211051115588</c:v>
                </c:pt>
                <c:pt idx="62">
                  <c:v>0.94912964781830567</c:v>
                </c:pt>
                <c:pt idx="63">
                  <c:v>0.96443819052505264</c:v>
                </c:pt>
              </c:numCache>
            </c:numRef>
          </c:xVal>
          <c:yVal>
            <c:numRef>
              <c:f>TrackingData_Normalized!$FT$6:$FT$70</c:f>
              <c:numCache>
                <c:formatCode>General</c:formatCode>
                <c:ptCount val="65"/>
                <c:pt idx="0">
                  <c:v>0</c:v>
                </c:pt>
                <c:pt idx="1">
                  <c:v>3.9954331780638003E-3</c:v>
                </c:pt>
                <c:pt idx="2">
                  <c:v>6.6343749049920277E-3</c:v>
                </c:pt>
                <c:pt idx="3">
                  <c:v>1.23353406658664E-2</c:v>
                </c:pt>
                <c:pt idx="4">
                  <c:v>1.6504371727672901E-2</c:v>
                </c:pt>
                <c:pt idx="5">
                  <c:v>2.07364198986036E-2</c:v>
                </c:pt>
                <c:pt idx="6">
                  <c:v>2.6299991555601622E-2</c:v>
                </c:pt>
                <c:pt idx="7">
                  <c:v>3.3552179414628056E-2</c:v>
                </c:pt>
                <c:pt idx="8">
                  <c:v>3.8958064184051067E-2</c:v>
                </c:pt>
                <c:pt idx="9">
                  <c:v>4.6575539920375608E-2</c:v>
                </c:pt>
                <c:pt idx="10">
                  <c:v>5.2639439351321995E-2</c:v>
                </c:pt>
                <c:pt idx="11">
                  <c:v>6.1436110091646678E-2</c:v>
                </c:pt>
                <c:pt idx="12">
                  <c:v>6.8125838572297454E-2</c:v>
                </c:pt>
                <c:pt idx="13">
                  <c:v>7.6598128349789671E-2</c:v>
                </c:pt>
                <c:pt idx="14">
                  <c:v>8.4491512590854384E-2</c:v>
                </c:pt>
                <c:pt idx="15">
                  <c:v>9.2709219508724683E-2</c:v>
                </c:pt>
                <c:pt idx="16">
                  <c:v>0.10210237380678731</c:v>
                </c:pt>
                <c:pt idx="17">
                  <c:v>0.11002411291544185</c:v>
                </c:pt>
                <c:pt idx="18">
                  <c:v>0.11973975871213942</c:v>
                </c:pt>
                <c:pt idx="19">
                  <c:v>0.12824155839390225</c:v>
                </c:pt>
                <c:pt idx="20">
                  <c:v>0.13799590742555776</c:v>
                </c:pt>
                <c:pt idx="21">
                  <c:v>0.14739751695373346</c:v>
                </c:pt>
                <c:pt idx="22">
                  <c:v>0.15650642996126302</c:v>
                </c:pt>
                <c:pt idx="23">
                  <c:v>0.1665444833124998</c:v>
                </c:pt>
                <c:pt idx="24">
                  <c:v>0.17687702034448016</c:v>
                </c:pt>
                <c:pt idx="25">
                  <c:v>0.18810277006268275</c:v>
                </c:pt>
                <c:pt idx="26">
                  <c:v>0.19964182287071786</c:v>
                </c:pt>
                <c:pt idx="27">
                  <c:v>0.21058164004168461</c:v>
                </c:pt>
                <c:pt idx="28">
                  <c:v>0.22215433394449963</c:v>
                </c:pt>
                <c:pt idx="29">
                  <c:v>0.23460345013061504</c:v>
                </c:pt>
                <c:pt idx="30">
                  <c:v>0.24613407744751345</c:v>
                </c:pt>
                <c:pt idx="31">
                  <c:v>0.25767352574640601</c:v>
                </c:pt>
                <c:pt idx="32">
                  <c:v>0.26952433442618057</c:v>
                </c:pt>
                <c:pt idx="33">
                  <c:v>0.28106408332698513</c:v>
                </c:pt>
                <c:pt idx="34">
                  <c:v>0.29202706076467444</c:v>
                </c:pt>
                <c:pt idx="35">
                  <c:v>0.30296689393116649</c:v>
                </c:pt>
                <c:pt idx="36">
                  <c:v>0.31480963467233586</c:v>
                </c:pt>
                <c:pt idx="37">
                  <c:v>0.32724535929917165</c:v>
                </c:pt>
                <c:pt idx="38">
                  <c:v>0.33976869397926585</c:v>
                </c:pt>
                <c:pt idx="39">
                  <c:v>0.35248000337519009</c:v>
                </c:pt>
                <c:pt idx="40">
                  <c:v>0.36494587043883209</c:v>
                </c:pt>
                <c:pt idx="41">
                  <c:v>0.37860357203985867</c:v>
                </c:pt>
                <c:pt idx="42">
                  <c:v>0.39136540805948061</c:v>
                </c:pt>
                <c:pt idx="43">
                  <c:v>0.40441677735159098</c:v>
                </c:pt>
                <c:pt idx="44">
                  <c:v>0.41685532436872119</c:v>
                </c:pt>
                <c:pt idx="45">
                  <c:v>0.42992079260863253</c:v>
                </c:pt>
                <c:pt idx="46">
                  <c:v>0.44268891853768311</c:v>
                </c:pt>
                <c:pt idx="47">
                  <c:v>0.45454621942581808</c:v>
                </c:pt>
                <c:pt idx="48">
                  <c:v>0.46641080740802021</c:v>
                </c:pt>
                <c:pt idx="49">
                  <c:v>0.47946930229688506</c:v>
                </c:pt>
                <c:pt idx="50">
                  <c:v>0.49225278395135402</c:v>
                </c:pt>
                <c:pt idx="51">
                  <c:v>0.50591825364749587</c:v>
                </c:pt>
                <c:pt idx="52">
                  <c:v>0.51957692156999891</c:v>
                </c:pt>
                <c:pt idx="53">
                  <c:v>0.53296768353852253</c:v>
                </c:pt>
                <c:pt idx="54">
                  <c:v>0.54725540170465581</c:v>
                </c:pt>
                <c:pt idx="55">
                  <c:v>0.56032090218000352</c:v>
                </c:pt>
                <c:pt idx="56">
                  <c:v>0.57337892027866133</c:v>
                </c:pt>
                <c:pt idx="57">
                  <c:v>0.58614823247297043</c:v>
                </c:pt>
                <c:pt idx="58">
                  <c:v>0.59981362104011338</c:v>
                </c:pt>
                <c:pt idx="59">
                  <c:v>0.61284412744240502</c:v>
                </c:pt>
                <c:pt idx="60">
                  <c:v>0.62623388389145018</c:v>
                </c:pt>
                <c:pt idx="61">
                  <c:v>0.63897514055112647</c:v>
                </c:pt>
                <c:pt idx="62">
                  <c:v>0.65295173119010219</c:v>
                </c:pt>
                <c:pt idx="63">
                  <c:v>0.66570051468971636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11B-4083-8EA5-36CE2E121F9C}"/>
            </c:ext>
          </c:extLst>
        </c:ser>
        <c:ser>
          <c:idx val="13"/>
          <c:order val="6"/>
          <c:tx>
            <c:strRef>
              <c:f>TrackingData_Normalized!$IS$2</c:f>
              <c:strCache>
                <c:ptCount val="1"/>
                <c:pt idx="0">
                  <c:v>6mL 3.99deg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6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TrackingData_Normalized!$JF$6:$JF$22</c:f>
              <c:numCache>
                <c:formatCode>General</c:formatCode>
                <c:ptCount val="17"/>
                <c:pt idx="0">
                  <c:v>0</c:v>
                </c:pt>
                <c:pt idx="1">
                  <c:v>4.251156982414963E-2</c:v>
                </c:pt>
                <c:pt idx="2">
                  <c:v>8.5023139648299259E-2</c:v>
                </c:pt>
                <c:pt idx="3">
                  <c:v>0.12753470947244888</c:v>
                </c:pt>
                <c:pt idx="4">
                  <c:v>0.17004627929659852</c:v>
                </c:pt>
                <c:pt idx="5">
                  <c:v>0.21255784912074813</c:v>
                </c:pt>
                <c:pt idx="6">
                  <c:v>0.25506941894489776</c:v>
                </c:pt>
                <c:pt idx="7">
                  <c:v>0.29758098876904743</c:v>
                </c:pt>
                <c:pt idx="8">
                  <c:v>0.34009255859319704</c:v>
                </c:pt>
                <c:pt idx="9">
                  <c:v>0.38260412841734665</c:v>
                </c:pt>
                <c:pt idx="10">
                  <c:v>0.42511569824149625</c:v>
                </c:pt>
                <c:pt idx="11">
                  <c:v>0.46762726806564586</c:v>
                </c:pt>
                <c:pt idx="12">
                  <c:v>0.51013883788979553</c:v>
                </c:pt>
                <c:pt idx="13">
                  <c:v>0.55265040771394514</c:v>
                </c:pt>
                <c:pt idx="14">
                  <c:v>0.59516197753809486</c:v>
                </c:pt>
                <c:pt idx="15">
                  <c:v>0.63767354736224446</c:v>
                </c:pt>
                <c:pt idx="16">
                  <c:v>0.68018511718639407</c:v>
                </c:pt>
              </c:numCache>
            </c:numRef>
          </c:xVal>
          <c:yVal>
            <c:numRef>
              <c:f>TrackingData_Normalized!$JG$6:$JG$21</c:f>
              <c:numCache>
                <c:formatCode>General</c:formatCode>
                <c:ptCount val="16"/>
                <c:pt idx="0">
                  <c:v>0</c:v>
                </c:pt>
                <c:pt idx="1">
                  <c:v>6.5789411813095946E-3</c:v>
                </c:pt>
                <c:pt idx="2">
                  <c:v>1.8283586718258624E-2</c:v>
                </c:pt>
                <c:pt idx="3">
                  <c:v>3.3247829272273072E-2</c:v>
                </c:pt>
                <c:pt idx="4">
                  <c:v>5.2469371682035366E-2</c:v>
                </c:pt>
                <c:pt idx="5">
                  <c:v>7.4410891432783122E-2</c:v>
                </c:pt>
                <c:pt idx="6">
                  <c:v>9.9404653044259064E-2</c:v>
                </c:pt>
                <c:pt idx="7">
                  <c:v>0.12497447967361841</c:v>
                </c:pt>
                <c:pt idx="8">
                  <c:v>0.15362672360719309</c:v>
                </c:pt>
                <c:pt idx="9">
                  <c:v>0.18420173495344599</c:v>
                </c:pt>
                <c:pt idx="10">
                  <c:v>0.21667481119395546</c:v>
                </c:pt>
                <c:pt idx="11">
                  <c:v>0.2493505602075792</c:v>
                </c:pt>
                <c:pt idx="12">
                  <c:v>0.28277931137120921</c:v>
                </c:pt>
                <c:pt idx="13">
                  <c:v>0.3171775393702998</c:v>
                </c:pt>
                <c:pt idx="14">
                  <c:v>0.35269175593352237</c:v>
                </c:pt>
                <c:pt idx="15">
                  <c:v>0.38783598984808587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11B-4083-8EA5-36CE2E121F9C}"/>
            </c:ext>
          </c:extLst>
        </c:ser>
        <c:ser>
          <c:idx val="9"/>
          <c:order val="7"/>
          <c:tx>
            <c:strRef>
              <c:f>TrackingData_Normalized!$FX$2</c:f>
              <c:strCache>
                <c:ptCount val="1"/>
                <c:pt idx="0">
                  <c:v>2ml 4deg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6"/>
              </a:solidFill>
              <a:ln w="9525">
                <a:noFill/>
              </a:ln>
              <a:effectLst/>
            </c:spPr>
          </c:marker>
          <c:xVal>
            <c:numRef>
              <c:f>TrackingData_Normalized!$GK$6:$GK$115</c:f>
              <c:numCache>
                <c:formatCode>General</c:formatCode>
                <c:ptCount val="110"/>
                <c:pt idx="0">
                  <c:v>0</c:v>
                </c:pt>
                <c:pt idx="1">
                  <c:v>1.3794324768087922E-2</c:v>
                </c:pt>
                <c:pt idx="2">
                  <c:v>2.7588649536175843E-2</c:v>
                </c:pt>
                <c:pt idx="3">
                  <c:v>4.138297430426377E-2</c:v>
                </c:pt>
                <c:pt idx="4">
                  <c:v>5.5177299072351686E-2</c:v>
                </c:pt>
                <c:pt idx="5">
                  <c:v>6.8971623840439603E-2</c:v>
                </c:pt>
                <c:pt idx="6">
                  <c:v>8.276594860852754E-2</c:v>
                </c:pt>
                <c:pt idx="7">
                  <c:v>9.6560273376615463E-2</c:v>
                </c:pt>
                <c:pt idx="8">
                  <c:v>0.11035459814470337</c:v>
                </c:pt>
                <c:pt idx="9">
                  <c:v>0.1241489229127913</c:v>
                </c:pt>
                <c:pt idx="10">
                  <c:v>0.13794324768087921</c:v>
                </c:pt>
                <c:pt idx="11">
                  <c:v>0.15173757244896713</c:v>
                </c:pt>
                <c:pt idx="12">
                  <c:v>0.16553189721705508</c:v>
                </c:pt>
                <c:pt idx="13">
                  <c:v>0.179326221985143</c:v>
                </c:pt>
                <c:pt idx="14">
                  <c:v>0.19312054675323093</c:v>
                </c:pt>
                <c:pt idx="15">
                  <c:v>0.20691487152131882</c:v>
                </c:pt>
                <c:pt idx="16">
                  <c:v>0.22070919628940674</c:v>
                </c:pt>
                <c:pt idx="17">
                  <c:v>0.23450352105749467</c:v>
                </c:pt>
                <c:pt idx="18">
                  <c:v>0.24829784582558259</c:v>
                </c:pt>
                <c:pt idx="19">
                  <c:v>0.26209217059367051</c:v>
                </c:pt>
                <c:pt idx="20">
                  <c:v>0.27588649536175841</c:v>
                </c:pt>
                <c:pt idx="21">
                  <c:v>0.28968082012984636</c:v>
                </c:pt>
                <c:pt idx="22">
                  <c:v>0.30347514489793426</c:v>
                </c:pt>
                <c:pt idx="23">
                  <c:v>0.31726946966602221</c:v>
                </c:pt>
                <c:pt idx="24">
                  <c:v>0.33106379443411016</c:v>
                </c:pt>
                <c:pt idx="25">
                  <c:v>0.34485811920219805</c:v>
                </c:pt>
                <c:pt idx="26">
                  <c:v>0.35865244397028601</c:v>
                </c:pt>
                <c:pt idx="27">
                  <c:v>0.3724467687383739</c:v>
                </c:pt>
                <c:pt idx="28">
                  <c:v>0.38624109350646185</c:v>
                </c:pt>
                <c:pt idx="29">
                  <c:v>0.40003541827454975</c:v>
                </c:pt>
                <c:pt idx="30">
                  <c:v>0.41382974304263764</c:v>
                </c:pt>
                <c:pt idx="31">
                  <c:v>0.42762406781072554</c:v>
                </c:pt>
                <c:pt idx="32">
                  <c:v>0.44141839257881349</c:v>
                </c:pt>
                <c:pt idx="33">
                  <c:v>0.4552127173469015</c:v>
                </c:pt>
                <c:pt idx="34">
                  <c:v>0.46900704211498934</c:v>
                </c:pt>
                <c:pt idx="35">
                  <c:v>0.48280136688307729</c:v>
                </c:pt>
                <c:pt idx="36">
                  <c:v>0.49659569165116518</c:v>
                </c:pt>
                <c:pt idx="37">
                  <c:v>0.51039001641925319</c:v>
                </c:pt>
                <c:pt idx="38">
                  <c:v>0.52418434118734103</c:v>
                </c:pt>
                <c:pt idx="39">
                  <c:v>0.53797866595542898</c:v>
                </c:pt>
                <c:pt idx="40">
                  <c:v>0.55177299072351682</c:v>
                </c:pt>
                <c:pt idx="41">
                  <c:v>0.56556731549160488</c:v>
                </c:pt>
                <c:pt idx="42">
                  <c:v>0.57936164025969272</c:v>
                </c:pt>
                <c:pt idx="43">
                  <c:v>0.59315596502778067</c:v>
                </c:pt>
                <c:pt idx="44">
                  <c:v>0.60695028979586851</c:v>
                </c:pt>
                <c:pt idx="45">
                  <c:v>0.62074461456395646</c:v>
                </c:pt>
                <c:pt idx="46">
                  <c:v>0.63453893933204442</c:v>
                </c:pt>
                <c:pt idx="47">
                  <c:v>0.64833326410013237</c:v>
                </c:pt>
                <c:pt idx="48">
                  <c:v>0.66212758886822032</c:v>
                </c:pt>
                <c:pt idx="49">
                  <c:v>0.67592191363630816</c:v>
                </c:pt>
                <c:pt idx="50">
                  <c:v>0.68971623840439611</c:v>
                </c:pt>
                <c:pt idx="51">
                  <c:v>0.70351056317248406</c:v>
                </c:pt>
                <c:pt idx="52">
                  <c:v>0.71730488794057201</c:v>
                </c:pt>
                <c:pt idx="53">
                  <c:v>0.73109921270865985</c:v>
                </c:pt>
                <c:pt idx="54">
                  <c:v>0.7448935374767478</c:v>
                </c:pt>
                <c:pt idx="55">
                  <c:v>0.75868786224483575</c:v>
                </c:pt>
                <c:pt idx="56">
                  <c:v>0.7724821870129237</c:v>
                </c:pt>
                <c:pt idx="57">
                  <c:v>0.78627651178101154</c:v>
                </c:pt>
                <c:pt idx="58">
                  <c:v>0.8000708365490995</c:v>
                </c:pt>
                <c:pt idx="59">
                  <c:v>0.81386516131718734</c:v>
                </c:pt>
                <c:pt idx="60">
                  <c:v>0.82765948608527529</c:v>
                </c:pt>
                <c:pt idx="61">
                  <c:v>0.84145381085336324</c:v>
                </c:pt>
                <c:pt idx="62">
                  <c:v>0.85524813562145108</c:v>
                </c:pt>
                <c:pt idx="63">
                  <c:v>0.86904246038953914</c:v>
                </c:pt>
                <c:pt idx="64">
                  <c:v>0.88283678515762698</c:v>
                </c:pt>
                <c:pt idx="65">
                  <c:v>0.89663110992571493</c:v>
                </c:pt>
                <c:pt idx="66">
                  <c:v>0.91042543469380299</c:v>
                </c:pt>
                <c:pt idx="67">
                  <c:v>0.92421975946189083</c:v>
                </c:pt>
                <c:pt idx="68">
                  <c:v>0.93801408422997867</c:v>
                </c:pt>
                <c:pt idx="69">
                  <c:v>0.95180840899806662</c:v>
                </c:pt>
                <c:pt idx="70">
                  <c:v>0.96560273376615458</c:v>
                </c:pt>
                <c:pt idx="71">
                  <c:v>0.97939705853424253</c:v>
                </c:pt>
                <c:pt idx="72">
                  <c:v>0.99319138330233037</c:v>
                </c:pt>
                <c:pt idx="73">
                  <c:v>1.0069857080704183</c:v>
                </c:pt>
                <c:pt idx="74">
                  <c:v>1.0207800328385064</c:v>
                </c:pt>
                <c:pt idx="75">
                  <c:v>1.0345743576065942</c:v>
                </c:pt>
                <c:pt idx="76">
                  <c:v>1.0483686823746821</c:v>
                </c:pt>
                <c:pt idx="77">
                  <c:v>1.0621630071427699</c:v>
                </c:pt>
                <c:pt idx="78">
                  <c:v>1.075957331910858</c:v>
                </c:pt>
                <c:pt idx="79">
                  <c:v>1.0897516566789458</c:v>
                </c:pt>
                <c:pt idx="80">
                  <c:v>1.1035459814470336</c:v>
                </c:pt>
                <c:pt idx="81">
                  <c:v>1.1173403062151217</c:v>
                </c:pt>
                <c:pt idx="82">
                  <c:v>1.1311346309832098</c:v>
                </c:pt>
                <c:pt idx="83">
                  <c:v>1.1449289557512976</c:v>
                </c:pt>
                <c:pt idx="84">
                  <c:v>1.1587232805193854</c:v>
                </c:pt>
                <c:pt idx="85">
                  <c:v>1.1725176052874735</c:v>
                </c:pt>
                <c:pt idx="86">
                  <c:v>1.1863119300555613</c:v>
                </c:pt>
                <c:pt idx="87">
                  <c:v>1.2001062548236492</c:v>
                </c:pt>
                <c:pt idx="88">
                  <c:v>1.213900579591737</c:v>
                </c:pt>
                <c:pt idx="89">
                  <c:v>1.2276949043598251</c:v>
                </c:pt>
                <c:pt idx="90">
                  <c:v>1.2414892291279129</c:v>
                </c:pt>
                <c:pt idx="91">
                  <c:v>1.255283553896001</c:v>
                </c:pt>
                <c:pt idx="92">
                  <c:v>1.2690778786640888</c:v>
                </c:pt>
                <c:pt idx="93">
                  <c:v>1.2828722034321769</c:v>
                </c:pt>
                <c:pt idx="94">
                  <c:v>1.2966665282002647</c:v>
                </c:pt>
                <c:pt idx="95">
                  <c:v>1.3104608529683526</c:v>
                </c:pt>
                <c:pt idx="96">
                  <c:v>1.3242551777364406</c:v>
                </c:pt>
                <c:pt idx="97">
                  <c:v>1.3380495025045285</c:v>
                </c:pt>
                <c:pt idx="98">
                  <c:v>1.3518438272726163</c:v>
                </c:pt>
                <c:pt idx="99">
                  <c:v>1.3656381520407042</c:v>
                </c:pt>
                <c:pt idx="100">
                  <c:v>1.3794324768087922</c:v>
                </c:pt>
                <c:pt idx="101">
                  <c:v>1.3932268015768803</c:v>
                </c:pt>
                <c:pt idx="102">
                  <c:v>1.4070211263449681</c:v>
                </c:pt>
                <c:pt idx="103">
                  <c:v>1.420815451113056</c:v>
                </c:pt>
                <c:pt idx="104">
                  <c:v>1.434609775881144</c:v>
                </c:pt>
                <c:pt idx="105">
                  <c:v>1.4484041006492319</c:v>
                </c:pt>
                <c:pt idx="106">
                  <c:v>1.4621984254173197</c:v>
                </c:pt>
                <c:pt idx="107">
                  <c:v>1.4759927501854075</c:v>
                </c:pt>
                <c:pt idx="108">
                  <c:v>1.4897870749534956</c:v>
                </c:pt>
                <c:pt idx="109">
                  <c:v>1.5035813997215834</c:v>
                </c:pt>
              </c:numCache>
            </c:numRef>
          </c:xVal>
          <c:yVal>
            <c:numRef>
              <c:f>TrackingData_Normalized!$GL$6:$GL$115</c:f>
              <c:numCache>
                <c:formatCode>General</c:formatCode>
                <c:ptCount val="110"/>
                <c:pt idx="0">
                  <c:v>0</c:v>
                </c:pt>
                <c:pt idx="1">
                  <c:v>2.7603581561143889E-3</c:v>
                </c:pt>
                <c:pt idx="2">
                  <c:v>5.2519395734431833E-3</c:v>
                </c:pt>
                <c:pt idx="3">
                  <c:v>8.2994564542653113E-3</c:v>
                </c:pt>
                <c:pt idx="4">
                  <c:v>1.1438012924715878E-2</c:v>
                </c:pt>
                <c:pt idx="5">
                  <c:v>1.5519498500672005E-2</c:v>
                </c:pt>
                <c:pt idx="6">
                  <c:v>1.9096412291325904E-2</c:v>
                </c:pt>
                <c:pt idx="7">
                  <c:v>2.2676976470758566E-2</c:v>
                </c:pt>
                <c:pt idx="8">
                  <c:v>2.6259697867215916E-2</c:v>
                </c:pt>
                <c:pt idx="9">
                  <c:v>2.9568061860631382E-2</c:v>
                </c:pt>
                <c:pt idx="10">
                  <c:v>3.2877244630638722E-2</c:v>
                </c:pt>
                <c:pt idx="11">
                  <c:v>3.6722101846324358E-2</c:v>
                </c:pt>
                <c:pt idx="12">
                  <c:v>4.0600730543142831E-2</c:v>
                </c:pt>
                <c:pt idx="13">
                  <c:v>4.419677361732393E-2</c:v>
                </c:pt>
                <c:pt idx="14">
                  <c:v>4.6955306879328119E-2</c:v>
                </c:pt>
                <c:pt idx="15">
                  <c:v>4.9999832628959205E-2</c:v>
                </c:pt>
                <c:pt idx="16">
                  <c:v>5.3608543289999679E-2</c:v>
                </c:pt>
                <c:pt idx="17">
                  <c:v>5.7744950882262565E-2</c:v>
                </c:pt>
                <c:pt idx="18">
                  <c:v>6.2957954489041054E-2</c:v>
                </c:pt>
                <c:pt idx="19">
                  <c:v>6.6821195813274364E-2</c:v>
                </c:pt>
                <c:pt idx="20">
                  <c:v>7.1803277660524814E-2</c:v>
                </c:pt>
                <c:pt idx="21">
                  <c:v>7.6798005787771448E-2</c:v>
                </c:pt>
                <c:pt idx="22">
                  <c:v>8.2304974755237043E-2</c:v>
                </c:pt>
                <c:pt idx="23">
                  <c:v>8.7576903163302175E-2</c:v>
                </c:pt>
                <c:pt idx="24">
                  <c:v>9.3083026189582294E-2</c:v>
                </c:pt>
                <c:pt idx="25">
                  <c:v>9.8620531600434283E-2</c:v>
                </c:pt>
                <c:pt idx="26">
                  <c:v>0.10385148278674713</c:v>
                </c:pt>
                <c:pt idx="27">
                  <c:v>0.10911273663930139</c:v>
                </c:pt>
                <c:pt idx="28">
                  <c:v>0.11437513291806155</c:v>
                </c:pt>
                <c:pt idx="29">
                  <c:v>0.12101738825974487</c:v>
                </c:pt>
                <c:pt idx="30">
                  <c:v>0.127084743077087</c:v>
                </c:pt>
                <c:pt idx="31">
                  <c:v>0.13400280850184881</c:v>
                </c:pt>
                <c:pt idx="32">
                  <c:v>0.14008185329220776</c:v>
                </c:pt>
                <c:pt idx="33">
                  <c:v>0.14727616675526631</c:v>
                </c:pt>
                <c:pt idx="34">
                  <c:v>0.1541476530824161</c:v>
                </c:pt>
                <c:pt idx="35">
                  <c:v>0.16192859496559339</c:v>
                </c:pt>
                <c:pt idx="36">
                  <c:v>0.16909824291878875</c:v>
                </c:pt>
                <c:pt idx="37">
                  <c:v>0.1763054389657536</c:v>
                </c:pt>
                <c:pt idx="38">
                  <c:v>0.18347475866106022</c:v>
                </c:pt>
                <c:pt idx="39">
                  <c:v>0.19039369031666212</c:v>
                </c:pt>
                <c:pt idx="40">
                  <c:v>0.19785145091559825</c:v>
                </c:pt>
                <c:pt idx="41">
                  <c:v>0.20641222970296538</c:v>
                </c:pt>
                <c:pt idx="42">
                  <c:v>0.21442155842880117</c:v>
                </c:pt>
                <c:pt idx="43">
                  <c:v>0.22270668138656111</c:v>
                </c:pt>
                <c:pt idx="44">
                  <c:v>0.23099184385955746</c:v>
                </c:pt>
                <c:pt idx="45">
                  <c:v>0.23982858386953698</c:v>
                </c:pt>
                <c:pt idx="46">
                  <c:v>0.24811382204415269</c:v>
                </c:pt>
                <c:pt idx="47">
                  <c:v>0.25557175161649009</c:v>
                </c:pt>
                <c:pt idx="48">
                  <c:v>0.26332977693378085</c:v>
                </c:pt>
                <c:pt idx="49">
                  <c:v>0.27189065438773757</c:v>
                </c:pt>
                <c:pt idx="50">
                  <c:v>0.28071526021826737</c:v>
                </c:pt>
                <c:pt idx="51">
                  <c:v>0.29010366167344082</c:v>
                </c:pt>
                <c:pt idx="52">
                  <c:v>0.29867662010839385</c:v>
                </c:pt>
                <c:pt idx="53">
                  <c:v>0.30780122432525192</c:v>
                </c:pt>
                <c:pt idx="54">
                  <c:v>0.31551123149646781</c:v>
                </c:pt>
                <c:pt idx="55">
                  <c:v>0.32383224973212094</c:v>
                </c:pt>
                <c:pt idx="56">
                  <c:v>0.33294473871023572</c:v>
                </c:pt>
                <c:pt idx="57">
                  <c:v>0.34205727427575355</c:v>
                </c:pt>
                <c:pt idx="58">
                  <c:v>0.35063035910824214</c:v>
                </c:pt>
                <c:pt idx="59">
                  <c:v>0.36001864767913089</c:v>
                </c:pt>
                <c:pt idx="60">
                  <c:v>0.3702224836061328</c:v>
                </c:pt>
                <c:pt idx="61">
                  <c:v>0.37908311214978901</c:v>
                </c:pt>
                <c:pt idx="62">
                  <c:v>0.38794425492687129</c:v>
                </c:pt>
                <c:pt idx="63">
                  <c:v>0.39594140935169586</c:v>
                </c:pt>
                <c:pt idx="64">
                  <c:v>0.40451454783238167</c:v>
                </c:pt>
                <c:pt idx="65">
                  <c:v>0.41446655919854059</c:v>
                </c:pt>
                <c:pt idx="66">
                  <c:v>0.42411840860954597</c:v>
                </c:pt>
                <c:pt idx="67">
                  <c:v>0.43325525015796029</c:v>
                </c:pt>
                <c:pt idx="68">
                  <c:v>0.44263132745179262</c:v>
                </c:pt>
                <c:pt idx="69">
                  <c:v>0.45120441552111051</c:v>
                </c:pt>
                <c:pt idx="70">
                  <c:v>0.46031693215493896</c:v>
                </c:pt>
                <c:pt idx="71">
                  <c:v>0.46889004014066732</c:v>
                </c:pt>
                <c:pt idx="72">
                  <c:v>0.47829050044669763</c:v>
                </c:pt>
                <c:pt idx="73">
                  <c:v>0.48794239851680066</c:v>
                </c:pt>
                <c:pt idx="74">
                  <c:v>0.49761854712619769</c:v>
                </c:pt>
                <c:pt idx="75">
                  <c:v>0.50757049647582508</c:v>
                </c:pt>
                <c:pt idx="76">
                  <c:v>0.51559212214682593</c:v>
                </c:pt>
                <c:pt idx="77">
                  <c:v>0.52412892445503445</c:v>
                </c:pt>
                <c:pt idx="78">
                  <c:v>0.53354131572373686</c:v>
                </c:pt>
                <c:pt idx="79">
                  <c:v>0.54346916730142703</c:v>
                </c:pt>
                <c:pt idx="80">
                  <c:v>0.55288154729323336</c:v>
                </c:pt>
                <c:pt idx="81">
                  <c:v>0.56199407465117823</c:v>
                </c:pt>
                <c:pt idx="82">
                  <c:v>0.57084293430120503</c:v>
                </c:pt>
                <c:pt idx="83">
                  <c:v>0.58025564896274573</c:v>
                </c:pt>
                <c:pt idx="84">
                  <c:v>0.59018316523252579</c:v>
                </c:pt>
                <c:pt idx="85">
                  <c:v>0.59794130112376842</c:v>
                </c:pt>
                <c:pt idx="86">
                  <c:v>0.60786878524510857</c:v>
                </c:pt>
                <c:pt idx="87">
                  <c:v>0.61725706798634683</c:v>
                </c:pt>
                <c:pt idx="88">
                  <c:v>0.62608184694586111</c:v>
                </c:pt>
                <c:pt idx="89">
                  <c:v>0.63493062033321923</c:v>
                </c:pt>
                <c:pt idx="90">
                  <c:v>0.64347974755497239</c:v>
                </c:pt>
                <c:pt idx="91">
                  <c:v>0.65314396369503402</c:v>
                </c:pt>
                <c:pt idx="92">
                  <c:v>0.66285602963442636</c:v>
                </c:pt>
                <c:pt idx="93">
                  <c:v>0.67226878047665595</c:v>
                </c:pt>
                <c:pt idx="94">
                  <c:v>0.68136895658277863</c:v>
                </c:pt>
                <c:pt idx="95">
                  <c:v>0.69019359668572677</c:v>
                </c:pt>
                <c:pt idx="96">
                  <c:v>0.69931820274915679</c:v>
                </c:pt>
                <c:pt idx="97">
                  <c:v>0.70817928603058522</c:v>
                </c:pt>
                <c:pt idx="98">
                  <c:v>0.71784327898185052</c:v>
                </c:pt>
                <c:pt idx="99">
                  <c:v>0.72754422219317127</c:v>
                </c:pt>
                <c:pt idx="100">
                  <c:v>0.73554118643308519</c:v>
                </c:pt>
                <c:pt idx="101">
                  <c:v>0.74352618079118982</c:v>
                </c:pt>
                <c:pt idx="102">
                  <c:v>0.75265081817361246</c:v>
                </c:pt>
                <c:pt idx="103">
                  <c:v>0.76286641564920299</c:v>
                </c:pt>
                <c:pt idx="104">
                  <c:v>0.7719910488564794</c:v>
                </c:pt>
                <c:pt idx="105">
                  <c:v>0.78110356682900106</c:v>
                </c:pt>
                <c:pt idx="106">
                  <c:v>0.78961708442211753</c:v>
                </c:pt>
                <c:pt idx="107">
                  <c:v>0.79789082404957035</c:v>
                </c:pt>
                <c:pt idx="108">
                  <c:v>0.80701514945401254</c:v>
                </c:pt>
                <c:pt idx="109">
                  <c:v>0.81696687776590793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11B-4083-8EA5-36CE2E121F9C}"/>
            </c:ext>
          </c:extLst>
        </c:ser>
        <c:ser>
          <c:idx val="10"/>
          <c:order val="8"/>
          <c:tx>
            <c:strRef>
              <c:f>TrackingData_Normalized!$GP$2</c:f>
              <c:strCache>
                <c:ptCount val="1"/>
                <c:pt idx="0">
                  <c:v>2ml 4deg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6"/>
              </a:solidFill>
              <a:ln w="9525">
                <a:noFill/>
              </a:ln>
              <a:effectLst/>
            </c:spPr>
          </c:marker>
          <c:xVal>
            <c:numRef>
              <c:f>TrackingData_Normalized!$HC$6:$HC$102</c:f>
              <c:numCache>
                <c:formatCode>General</c:formatCode>
                <c:ptCount val="97"/>
                <c:pt idx="0">
                  <c:v>0</c:v>
                </c:pt>
                <c:pt idx="1">
                  <c:v>1.2385615701262228E-2</c:v>
                </c:pt>
                <c:pt idx="2">
                  <c:v>2.4771231402524456E-2</c:v>
                </c:pt>
                <c:pt idx="3">
                  <c:v>3.7156847103786687E-2</c:v>
                </c:pt>
                <c:pt idx="4">
                  <c:v>4.9542462805048912E-2</c:v>
                </c:pt>
                <c:pt idx="5">
                  <c:v>6.1928078506311136E-2</c:v>
                </c:pt>
                <c:pt idx="6">
                  <c:v>7.4313694207573375E-2</c:v>
                </c:pt>
                <c:pt idx="7">
                  <c:v>8.6699309908835606E-2</c:v>
                </c:pt>
                <c:pt idx="8">
                  <c:v>9.9084925610097824E-2</c:v>
                </c:pt>
                <c:pt idx="9">
                  <c:v>0.11147054131136006</c:v>
                </c:pt>
                <c:pt idx="10">
                  <c:v>0.12385615701262227</c:v>
                </c:pt>
                <c:pt idx="11">
                  <c:v>0.13624177271388452</c:v>
                </c:pt>
                <c:pt idx="12">
                  <c:v>0.14862738841514675</c:v>
                </c:pt>
                <c:pt idx="13">
                  <c:v>0.16101300411640898</c:v>
                </c:pt>
                <c:pt idx="14">
                  <c:v>0.17339861981767121</c:v>
                </c:pt>
                <c:pt idx="15">
                  <c:v>0.18578423551893342</c:v>
                </c:pt>
                <c:pt idx="16">
                  <c:v>0.19816985122019565</c:v>
                </c:pt>
                <c:pt idx="17">
                  <c:v>0.21055546692145788</c:v>
                </c:pt>
                <c:pt idx="18">
                  <c:v>0.22294108262272011</c:v>
                </c:pt>
                <c:pt idx="19">
                  <c:v>0.23532669832398234</c:v>
                </c:pt>
                <c:pt idx="20">
                  <c:v>0.24771231402524455</c:v>
                </c:pt>
                <c:pt idx="21">
                  <c:v>0.2600979297265068</c:v>
                </c:pt>
                <c:pt idx="22">
                  <c:v>0.27248354542776904</c:v>
                </c:pt>
                <c:pt idx="23">
                  <c:v>0.28486916112903121</c:v>
                </c:pt>
                <c:pt idx="24">
                  <c:v>0.2972547768302935</c:v>
                </c:pt>
                <c:pt idx="25">
                  <c:v>0.30964039253155573</c:v>
                </c:pt>
                <c:pt idx="26">
                  <c:v>0.32202600823281796</c:v>
                </c:pt>
                <c:pt idx="27">
                  <c:v>0.33441162393408019</c:v>
                </c:pt>
                <c:pt idx="28">
                  <c:v>0.34679723963534242</c:v>
                </c:pt>
                <c:pt idx="29">
                  <c:v>0.35918285533660466</c:v>
                </c:pt>
                <c:pt idx="30">
                  <c:v>0.37156847103786683</c:v>
                </c:pt>
                <c:pt idx="31">
                  <c:v>0.38395408673912906</c:v>
                </c:pt>
                <c:pt idx="32">
                  <c:v>0.39633970244039129</c:v>
                </c:pt>
                <c:pt idx="33">
                  <c:v>0.40872531814165358</c:v>
                </c:pt>
                <c:pt idx="34">
                  <c:v>0.42111093384291576</c:v>
                </c:pt>
                <c:pt idx="35">
                  <c:v>0.43349654954417804</c:v>
                </c:pt>
                <c:pt idx="36">
                  <c:v>0.44588216524544022</c:v>
                </c:pt>
                <c:pt idx="37">
                  <c:v>0.45826778094670245</c:v>
                </c:pt>
                <c:pt idx="38">
                  <c:v>0.47065339664796468</c:v>
                </c:pt>
                <c:pt idx="39">
                  <c:v>0.48303901234922691</c:v>
                </c:pt>
                <c:pt idx="40">
                  <c:v>0.49542462805048909</c:v>
                </c:pt>
                <c:pt idx="41">
                  <c:v>0.50781024375175143</c:v>
                </c:pt>
                <c:pt idx="42">
                  <c:v>0.52019585945301361</c:v>
                </c:pt>
                <c:pt idx="43">
                  <c:v>0.53258147515427579</c:v>
                </c:pt>
                <c:pt idx="44">
                  <c:v>0.54496709085553807</c:v>
                </c:pt>
                <c:pt idx="45">
                  <c:v>0.55735270655680025</c:v>
                </c:pt>
                <c:pt idx="46">
                  <c:v>0.56973832225806242</c:v>
                </c:pt>
                <c:pt idx="47">
                  <c:v>0.58212393795932471</c:v>
                </c:pt>
                <c:pt idx="48">
                  <c:v>0.594509553660587</c:v>
                </c:pt>
                <c:pt idx="49">
                  <c:v>0.60689516936184917</c:v>
                </c:pt>
                <c:pt idx="50">
                  <c:v>0.61928078506311146</c:v>
                </c:pt>
                <c:pt idx="51">
                  <c:v>0.63166640076437364</c:v>
                </c:pt>
                <c:pt idx="52">
                  <c:v>0.64405201646563592</c:v>
                </c:pt>
                <c:pt idx="53">
                  <c:v>0.6564376321668981</c:v>
                </c:pt>
                <c:pt idx="54">
                  <c:v>0.66882324786816039</c:v>
                </c:pt>
                <c:pt idx="55">
                  <c:v>0.68120886356942256</c:v>
                </c:pt>
                <c:pt idx="56">
                  <c:v>0.69359447927068485</c:v>
                </c:pt>
                <c:pt idx="57">
                  <c:v>0.70598009497194703</c:v>
                </c:pt>
                <c:pt idx="58">
                  <c:v>0.71836571067320931</c:v>
                </c:pt>
                <c:pt idx="59">
                  <c:v>0.73075132637447149</c:v>
                </c:pt>
                <c:pt idx="60">
                  <c:v>0.74313694207573366</c:v>
                </c:pt>
                <c:pt idx="61">
                  <c:v>0.75552255777699595</c:v>
                </c:pt>
                <c:pt idx="62">
                  <c:v>0.76790817347825813</c:v>
                </c:pt>
                <c:pt idx="63">
                  <c:v>0.78029378917952041</c:v>
                </c:pt>
                <c:pt idx="64">
                  <c:v>0.79267940488078259</c:v>
                </c:pt>
                <c:pt idx="65">
                  <c:v>0.80506502058204477</c:v>
                </c:pt>
                <c:pt idx="66">
                  <c:v>0.81745063628330716</c:v>
                </c:pt>
                <c:pt idx="67">
                  <c:v>0.82983625198456934</c:v>
                </c:pt>
                <c:pt idx="68">
                  <c:v>0.84222186768583152</c:v>
                </c:pt>
                <c:pt idx="69">
                  <c:v>0.85460748338709369</c:v>
                </c:pt>
                <c:pt idx="70">
                  <c:v>0.86699309908835609</c:v>
                </c:pt>
                <c:pt idx="71">
                  <c:v>0.87937871478961827</c:v>
                </c:pt>
                <c:pt idx="72">
                  <c:v>0.89176433049088044</c:v>
                </c:pt>
                <c:pt idx="73">
                  <c:v>0.90414994619214262</c:v>
                </c:pt>
                <c:pt idx="74">
                  <c:v>0.9165355618934049</c:v>
                </c:pt>
                <c:pt idx="75">
                  <c:v>0.92892117759466719</c:v>
                </c:pt>
                <c:pt idx="76">
                  <c:v>0.94130679329592937</c:v>
                </c:pt>
                <c:pt idx="77">
                  <c:v>0.95369240899719154</c:v>
                </c:pt>
                <c:pt idx="78">
                  <c:v>0.96607802469845383</c:v>
                </c:pt>
                <c:pt idx="79">
                  <c:v>0.97846364039971601</c:v>
                </c:pt>
                <c:pt idx="80">
                  <c:v>0.99084925610097818</c:v>
                </c:pt>
                <c:pt idx="81">
                  <c:v>1.0032348718022406</c:v>
                </c:pt>
                <c:pt idx="82">
                  <c:v>1.0156204875035029</c:v>
                </c:pt>
                <c:pt idx="83">
                  <c:v>1.0280061032047649</c:v>
                </c:pt>
                <c:pt idx="84">
                  <c:v>1.0403917189060272</c:v>
                </c:pt>
                <c:pt idx="85">
                  <c:v>1.0527773346072895</c:v>
                </c:pt>
                <c:pt idx="86">
                  <c:v>1.0651629503085516</c:v>
                </c:pt>
                <c:pt idx="87">
                  <c:v>1.0775485660098139</c:v>
                </c:pt>
                <c:pt idx="88">
                  <c:v>1.0899341817110761</c:v>
                </c:pt>
                <c:pt idx="89">
                  <c:v>1.1023197974123384</c:v>
                </c:pt>
                <c:pt idx="90">
                  <c:v>1.1147054131136005</c:v>
                </c:pt>
                <c:pt idx="91">
                  <c:v>1.1270910288148628</c:v>
                </c:pt>
                <c:pt idx="92">
                  <c:v>1.1394766445161248</c:v>
                </c:pt>
                <c:pt idx="93">
                  <c:v>1.1518622602173874</c:v>
                </c:pt>
                <c:pt idx="94">
                  <c:v>1.1642478759186494</c:v>
                </c:pt>
                <c:pt idx="95">
                  <c:v>1.1766334916199117</c:v>
                </c:pt>
                <c:pt idx="96">
                  <c:v>1.189019107321174</c:v>
                </c:pt>
              </c:numCache>
            </c:numRef>
          </c:xVal>
          <c:yVal>
            <c:numRef>
              <c:f>TrackingData_Normalized!$HD$6:$HD$102</c:f>
              <c:numCache>
                <c:formatCode>General</c:formatCode>
                <c:ptCount val="97"/>
                <c:pt idx="0">
                  <c:v>0</c:v>
                </c:pt>
                <c:pt idx="1">
                  <c:v>3.1083027393576904E-3</c:v>
                </c:pt>
                <c:pt idx="2">
                  <c:v>6.8275322046663124E-3</c:v>
                </c:pt>
                <c:pt idx="3">
                  <c:v>1.0522352673845964E-2</c:v>
                </c:pt>
                <c:pt idx="4">
                  <c:v>1.4759511431722444E-2</c:v>
                </c:pt>
                <c:pt idx="5">
                  <c:v>1.8710220858065677E-2</c:v>
                </c:pt>
                <c:pt idx="6">
                  <c:v>2.3730150240095126E-2</c:v>
                </c:pt>
                <c:pt idx="7">
                  <c:v>2.7481313525369064E-2</c:v>
                </c:pt>
                <c:pt idx="8">
                  <c:v>3.2507001385974989E-2</c:v>
                </c:pt>
                <c:pt idx="9">
                  <c:v>3.7538043866909399E-2</c:v>
                </c:pt>
                <c:pt idx="10">
                  <c:v>4.2079356291284023E-2</c:v>
                </c:pt>
                <c:pt idx="11">
                  <c:v>4.6582170267601114E-2</c:v>
                </c:pt>
                <c:pt idx="12">
                  <c:v>5.1634223322818258E-2</c:v>
                </c:pt>
                <c:pt idx="13">
                  <c:v>5.6951369953952308E-2</c:v>
                </c:pt>
                <c:pt idx="14">
                  <c:v>6.3063704356657785E-2</c:v>
                </c:pt>
                <c:pt idx="15">
                  <c:v>6.9425589920928649E-2</c:v>
                </c:pt>
                <c:pt idx="16">
                  <c:v>7.5835463854474094E-2</c:v>
                </c:pt>
                <c:pt idx="17">
                  <c:v>8.3522806988725343E-2</c:v>
                </c:pt>
                <c:pt idx="18">
                  <c:v>9.1757110392762298E-2</c:v>
                </c:pt>
                <c:pt idx="19">
                  <c:v>9.9991800185086077E-2</c:v>
                </c:pt>
                <c:pt idx="20">
                  <c:v>0.107460053232773</c:v>
                </c:pt>
                <c:pt idx="21">
                  <c:v>0.11357318796644045</c:v>
                </c:pt>
                <c:pt idx="22">
                  <c:v>0.12101215509267745</c:v>
                </c:pt>
                <c:pt idx="23">
                  <c:v>0.12843729056391051</c:v>
                </c:pt>
                <c:pt idx="24">
                  <c:v>0.13615575989479103</c:v>
                </c:pt>
                <c:pt idx="25">
                  <c:v>0.14330339381783522</c:v>
                </c:pt>
                <c:pt idx="26">
                  <c:v>0.1510213704298817</c:v>
                </c:pt>
                <c:pt idx="27">
                  <c:v>0.16084840542497542</c:v>
                </c:pt>
                <c:pt idx="28">
                  <c:v>0.17066351348673972</c:v>
                </c:pt>
                <c:pt idx="29">
                  <c:v>0.17999773119503179</c:v>
                </c:pt>
                <c:pt idx="30">
                  <c:v>0.18877671303735213</c:v>
                </c:pt>
                <c:pt idx="31">
                  <c:v>0.19730391984908499</c:v>
                </c:pt>
                <c:pt idx="32">
                  <c:v>0.20524781958087202</c:v>
                </c:pt>
                <c:pt idx="33">
                  <c:v>0.21270047820670768</c:v>
                </c:pt>
                <c:pt idx="34">
                  <c:v>0.221214217631372</c:v>
                </c:pt>
                <c:pt idx="35">
                  <c:v>0.2302203451832856</c:v>
                </c:pt>
                <c:pt idx="36">
                  <c:v>0.24085595042843463</c:v>
                </c:pt>
                <c:pt idx="37">
                  <c:v>0.25096101621564293</c:v>
                </c:pt>
                <c:pt idx="38">
                  <c:v>0.26107865752986414</c:v>
                </c:pt>
                <c:pt idx="39">
                  <c:v>0.27089355839776935</c:v>
                </c:pt>
                <c:pt idx="40">
                  <c:v>0.27993751181246052</c:v>
                </c:pt>
                <c:pt idx="41">
                  <c:v>0.287667799400391</c:v>
                </c:pt>
                <c:pt idx="42">
                  <c:v>0.29644669999714224</c:v>
                </c:pt>
                <c:pt idx="43">
                  <c:v>0.30652656339561035</c:v>
                </c:pt>
                <c:pt idx="44">
                  <c:v>0.31689692295191729</c:v>
                </c:pt>
                <c:pt idx="45">
                  <c:v>0.32750800827920334</c:v>
                </c:pt>
                <c:pt idx="46">
                  <c:v>0.33921688506352177</c:v>
                </c:pt>
                <c:pt idx="47">
                  <c:v>0.3482246987568044</c:v>
                </c:pt>
                <c:pt idx="48">
                  <c:v>0.35646076860546549</c:v>
                </c:pt>
                <c:pt idx="49">
                  <c:v>0.36552838396988796</c:v>
                </c:pt>
                <c:pt idx="50">
                  <c:v>0.37481349248425477</c:v>
                </c:pt>
                <c:pt idx="51">
                  <c:v>0.38518373192594818</c:v>
                </c:pt>
                <c:pt idx="52">
                  <c:v>0.3963498587604094</c:v>
                </c:pt>
                <c:pt idx="53">
                  <c:v>0.40779329890669413</c:v>
                </c:pt>
                <c:pt idx="54">
                  <c:v>0.41735566926924955</c:v>
                </c:pt>
                <c:pt idx="55">
                  <c:v>0.4256036549412372</c:v>
                </c:pt>
                <c:pt idx="56">
                  <c:v>0.43467220132131668</c:v>
                </c:pt>
                <c:pt idx="57">
                  <c:v>0.44395673426869714</c:v>
                </c:pt>
                <c:pt idx="58">
                  <c:v>0.45566575060827258</c:v>
                </c:pt>
                <c:pt idx="59">
                  <c:v>0.46625297362270585</c:v>
                </c:pt>
                <c:pt idx="60">
                  <c:v>0.47690039822058855</c:v>
                </c:pt>
                <c:pt idx="61">
                  <c:v>0.48592042740667973</c:v>
                </c:pt>
                <c:pt idx="62">
                  <c:v>0.49443355965381769</c:v>
                </c:pt>
                <c:pt idx="63">
                  <c:v>0.50374261766582185</c:v>
                </c:pt>
                <c:pt idx="64">
                  <c:v>0.51435457706404752</c:v>
                </c:pt>
                <c:pt idx="65">
                  <c:v>0.52554428870450764</c:v>
                </c:pt>
                <c:pt idx="66">
                  <c:v>0.53671041987352885</c:v>
                </c:pt>
                <c:pt idx="67">
                  <c:v>0.54652636210867456</c:v>
                </c:pt>
                <c:pt idx="68">
                  <c:v>0.55452078138719851</c:v>
                </c:pt>
                <c:pt idx="69">
                  <c:v>0.56278082726103318</c:v>
                </c:pt>
                <c:pt idx="70">
                  <c:v>0.57394697761632341</c:v>
                </c:pt>
                <c:pt idx="71">
                  <c:v>0.58536630218699892</c:v>
                </c:pt>
                <c:pt idx="72">
                  <c:v>0.59621984643494119</c:v>
                </c:pt>
                <c:pt idx="73">
                  <c:v>0.60580579595176487</c:v>
                </c:pt>
                <c:pt idx="74">
                  <c:v>0.61430715770164879</c:v>
                </c:pt>
                <c:pt idx="75">
                  <c:v>0.62282025840370803</c:v>
                </c:pt>
                <c:pt idx="76">
                  <c:v>0.63346762961953462</c:v>
                </c:pt>
                <c:pt idx="77">
                  <c:v>0.64464573634698186</c:v>
                </c:pt>
                <c:pt idx="78">
                  <c:v>0.65551092662505872</c:v>
                </c:pt>
                <c:pt idx="79">
                  <c:v>0.66479659484598963</c:v>
                </c:pt>
                <c:pt idx="80">
                  <c:v>0.67303272375531376</c:v>
                </c:pt>
                <c:pt idx="81">
                  <c:v>0.68258400891193194</c:v>
                </c:pt>
                <c:pt idx="82">
                  <c:v>0.6932308646578027</c:v>
                </c:pt>
                <c:pt idx="83">
                  <c:v>0.70388955556406041</c:v>
                </c:pt>
                <c:pt idx="84">
                  <c:v>0.71397114709292353</c:v>
                </c:pt>
                <c:pt idx="85">
                  <c:v>0.72273789833730728</c:v>
                </c:pt>
                <c:pt idx="86">
                  <c:v>0.73123935556331199</c:v>
                </c:pt>
                <c:pt idx="87">
                  <c:v>0.74055981449252961</c:v>
                </c:pt>
                <c:pt idx="88">
                  <c:v>0.75143751029987627</c:v>
                </c:pt>
                <c:pt idx="89">
                  <c:v>0.76153088364120636</c:v>
                </c:pt>
                <c:pt idx="90">
                  <c:v>0.77240897380152596</c:v>
                </c:pt>
                <c:pt idx="91">
                  <c:v>0.78092177814650765</c:v>
                </c:pt>
                <c:pt idx="92">
                  <c:v>0.7897227982263042</c:v>
                </c:pt>
                <c:pt idx="93">
                  <c:v>0.79873209727176431</c:v>
                </c:pt>
                <c:pt idx="94">
                  <c:v>0.8085829165112991</c:v>
                </c:pt>
                <c:pt idx="95">
                  <c:v>0.81871080286231546</c:v>
                </c:pt>
                <c:pt idx="96">
                  <c:v>0.82774282867757731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11B-4083-8EA5-36CE2E121F9C}"/>
            </c:ext>
          </c:extLst>
        </c:ser>
        <c:ser>
          <c:idx val="11"/>
          <c:order val="9"/>
          <c:tx>
            <c:strRef>
              <c:f>TrackingData_Normalized!$HH$2</c:f>
              <c:strCache>
                <c:ptCount val="1"/>
                <c:pt idx="0">
                  <c:v>2ml 4deg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5"/>
            <c:spPr>
              <a:solidFill>
                <a:schemeClr val="accent6"/>
              </a:solidFill>
              <a:ln w="9525">
                <a:noFill/>
              </a:ln>
              <a:effectLst/>
            </c:spPr>
          </c:marker>
          <c:xVal>
            <c:numRef>
              <c:f>TrackingData_Normalized!$HU$6:$HU$104</c:f>
              <c:numCache>
                <c:formatCode>General</c:formatCode>
                <c:ptCount val="99"/>
                <c:pt idx="0">
                  <c:v>0</c:v>
                </c:pt>
                <c:pt idx="1">
                  <c:v>1.3312953801874829E-2</c:v>
                </c:pt>
                <c:pt idx="2">
                  <c:v>2.6625907603749659E-2</c:v>
                </c:pt>
                <c:pt idx="3">
                  <c:v>3.9938861405624491E-2</c:v>
                </c:pt>
                <c:pt idx="4">
                  <c:v>5.3251815207499317E-2</c:v>
                </c:pt>
                <c:pt idx="5">
                  <c:v>6.6564769009374136E-2</c:v>
                </c:pt>
                <c:pt idx="6">
                  <c:v>7.9877722811248983E-2</c:v>
                </c:pt>
                <c:pt idx="7">
                  <c:v>9.3190676613123802E-2</c:v>
                </c:pt>
                <c:pt idx="8">
                  <c:v>0.10650363041499863</c:v>
                </c:pt>
                <c:pt idx="9">
                  <c:v>0.11981658421687345</c:v>
                </c:pt>
                <c:pt idx="10">
                  <c:v>0.13312953801874827</c:v>
                </c:pt>
                <c:pt idx="11">
                  <c:v>0.14644249182062311</c:v>
                </c:pt>
                <c:pt idx="12">
                  <c:v>0.15975544562249797</c:v>
                </c:pt>
                <c:pt idx="13">
                  <c:v>0.1730683994243728</c:v>
                </c:pt>
                <c:pt idx="14">
                  <c:v>0.1863813532262476</c:v>
                </c:pt>
                <c:pt idx="15">
                  <c:v>0.19969430702812244</c:v>
                </c:pt>
                <c:pt idx="16">
                  <c:v>0.21300726082999727</c:v>
                </c:pt>
                <c:pt idx="17">
                  <c:v>0.2263202146318721</c:v>
                </c:pt>
                <c:pt idx="18">
                  <c:v>0.23963316843374691</c:v>
                </c:pt>
                <c:pt idx="19">
                  <c:v>0.25294612223562174</c:v>
                </c:pt>
                <c:pt idx="20">
                  <c:v>0.26625907603749654</c:v>
                </c:pt>
                <c:pt idx="21">
                  <c:v>0.27957202983937141</c:v>
                </c:pt>
                <c:pt idx="22">
                  <c:v>0.29288498364124621</c:v>
                </c:pt>
                <c:pt idx="23">
                  <c:v>0.30619793744312107</c:v>
                </c:pt>
                <c:pt idx="24">
                  <c:v>0.31951089124499593</c:v>
                </c:pt>
                <c:pt idx="25">
                  <c:v>0.33282384504687074</c:v>
                </c:pt>
                <c:pt idx="26">
                  <c:v>0.3461367988487456</c:v>
                </c:pt>
                <c:pt idx="27">
                  <c:v>0.3594497526506204</c:v>
                </c:pt>
                <c:pt idx="28">
                  <c:v>0.37276270645249521</c:v>
                </c:pt>
                <c:pt idx="29">
                  <c:v>0.38607566025437007</c:v>
                </c:pt>
                <c:pt idx="30">
                  <c:v>0.39938861405624487</c:v>
                </c:pt>
                <c:pt idx="31">
                  <c:v>0.41270156785811968</c:v>
                </c:pt>
                <c:pt idx="32">
                  <c:v>0.42601452165999454</c:v>
                </c:pt>
                <c:pt idx="33">
                  <c:v>0.4393274754618694</c:v>
                </c:pt>
                <c:pt idx="34">
                  <c:v>0.4526404292637442</c:v>
                </c:pt>
                <c:pt idx="35">
                  <c:v>0.46595338306561906</c:v>
                </c:pt>
                <c:pt idx="36">
                  <c:v>0.47926633686749381</c:v>
                </c:pt>
                <c:pt idx="37">
                  <c:v>0.49257929066936873</c:v>
                </c:pt>
                <c:pt idx="38">
                  <c:v>0.50589224447124348</c:v>
                </c:pt>
                <c:pt idx="39">
                  <c:v>0.5192051982731184</c:v>
                </c:pt>
                <c:pt idx="40">
                  <c:v>0.53251815207499309</c:v>
                </c:pt>
                <c:pt idx="41">
                  <c:v>0.54583110587686801</c:v>
                </c:pt>
                <c:pt idx="42">
                  <c:v>0.55914405967874281</c:v>
                </c:pt>
                <c:pt idx="43">
                  <c:v>0.57245701348061762</c:v>
                </c:pt>
                <c:pt idx="44">
                  <c:v>0.58576996728249242</c:v>
                </c:pt>
                <c:pt idx="45">
                  <c:v>0.59908292108436734</c:v>
                </c:pt>
                <c:pt idx="46">
                  <c:v>0.61239587488624214</c:v>
                </c:pt>
                <c:pt idx="47">
                  <c:v>0.62570882868811695</c:v>
                </c:pt>
                <c:pt idx="48">
                  <c:v>0.63902178248999186</c:v>
                </c:pt>
                <c:pt idx="49">
                  <c:v>0.65233473629186667</c:v>
                </c:pt>
                <c:pt idx="50">
                  <c:v>0.66564769009374147</c:v>
                </c:pt>
                <c:pt idx="51">
                  <c:v>0.67896064389561628</c:v>
                </c:pt>
                <c:pt idx="52">
                  <c:v>0.69227359769749119</c:v>
                </c:pt>
                <c:pt idx="53">
                  <c:v>0.70558655149936589</c:v>
                </c:pt>
                <c:pt idx="54">
                  <c:v>0.7188995053012408</c:v>
                </c:pt>
                <c:pt idx="55">
                  <c:v>0.73221245910311561</c:v>
                </c:pt>
                <c:pt idx="56">
                  <c:v>0.74552541290499041</c:v>
                </c:pt>
                <c:pt idx="57">
                  <c:v>0.75883836670686522</c:v>
                </c:pt>
                <c:pt idx="58">
                  <c:v>0.77215132050874014</c:v>
                </c:pt>
                <c:pt idx="59">
                  <c:v>0.78546427431061483</c:v>
                </c:pt>
                <c:pt idx="60">
                  <c:v>0.79877722811248975</c:v>
                </c:pt>
                <c:pt idx="61">
                  <c:v>0.81209018191436455</c:v>
                </c:pt>
                <c:pt idx="62">
                  <c:v>0.82540313571623936</c:v>
                </c:pt>
                <c:pt idx="63">
                  <c:v>0.83871608951811427</c:v>
                </c:pt>
                <c:pt idx="64">
                  <c:v>0.85202904331998908</c:v>
                </c:pt>
                <c:pt idx="65">
                  <c:v>0.86534199712186388</c:v>
                </c:pt>
                <c:pt idx="66">
                  <c:v>0.8786549509237388</c:v>
                </c:pt>
                <c:pt idx="67">
                  <c:v>0.8919679047256136</c:v>
                </c:pt>
                <c:pt idx="68">
                  <c:v>0.90528085852748841</c:v>
                </c:pt>
                <c:pt idx="69">
                  <c:v>0.9185938123293631</c:v>
                </c:pt>
                <c:pt idx="70">
                  <c:v>0.93190676613123813</c:v>
                </c:pt>
                <c:pt idx="71">
                  <c:v>0.94521971993311293</c:v>
                </c:pt>
                <c:pt idx="72">
                  <c:v>0.95853267373498763</c:v>
                </c:pt>
                <c:pt idx="73">
                  <c:v>0.97184562753686243</c:v>
                </c:pt>
                <c:pt idx="74">
                  <c:v>0.98515858133873746</c:v>
                </c:pt>
                <c:pt idx="75">
                  <c:v>0.99847153514061215</c:v>
                </c:pt>
                <c:pt idx="76">
                  <c:v>1.011784488942487</c:v>
                </c:pt>
                <c:pt idx="77">
                  <c:v>1.0250974427443618</c:v>
                </c:pt>
                <c:pt idx="78">
                  <c:v>1.0384103965462368</c:v>
                </c:pt>
                <c:pt idx="79">
                  <c:v>1.0517233503481116</c:v>
                </c:pt>
                <c:pt idx="80">
                  <c:v>1.0650363041499862</c:v>
                </c:pt>
                <c:pt idx="81">
                  <c:v>1.0783492579518612</c:v>
                </c:pt>
                <c:pt idx="82">
                  <c:v>1.091662211753736</c:v>
                </c:pt>
                <c:pt idx="83">
                  <c:v>1.1049751655556108</c:v>
                </c:pt>
                <c:pt idx="84">
                  <c:v>1.1182881193574856</c:v>
                </c:pt>
                <c:pt idx="85">
                  <c:v>1.1316010731593606</c:v>
                </c:pt>
                <c:pt idx="86">
                  <c:v>1.1449140269612352</c:v>
                </c:pt>
                <c:pt idx="87">
                  <c:v>1.15822698076311</c:v>
                </c:pt>
                <c:pt idx="88">
                  <c:v>1.1715399345649848</c:v>
                </c:pt>
                <c:pt idx="89">
                  <c:v>1.1848528883668599</c:v>
                </c:pt>
                <c:pt idx="90">
                  <c:v>1.1981658421687347</c:v>
                </c:pt>
                <c:pt idx="91">
                  <c:v>1.2114787959706095</c:v>
                </c:pt>
                <c:pt idx="92">
                  <c:v>1.2247917497724843</c:v>
                </c:pt>
                <c:pt idx="93">
                  <c:v>1.2381047035743591</c:v>
                </c:pt>
                <c:pt idx="94">
                  <c:v>1.2514176573762339</c:v>
                </c:pt>
                <c:pt idx="95">
                  <c:v>1.2647306111781087</c:v>
                </c:pt>
                <c:pt idx="96">
                  <c:v>1.2780435649799837</c:v>
                </c:pt>
                <c:pt idx="97">
                  <c:v>1.2913565187818585</c:v>
                </c:pt>
              </c:numCache>
            </c:numRef>
          </c:xVal>
          <c:yVal>
            <c:numRef>
              <c:f>TrackingData_Normalized!$HV$6:$HV$103</c:f>
              <c:numCache>
                <c:formatCode>General</c:formatCode>
                <c:ptCount val="98"/>
                <c:pt idx="0">
                  <c:v>0</c:v>
                </c:pt>
                <c:pt idx="1">
                  <c:v>2.3701730055949747E-3</c:v>
                </c:pt>
                <c:pt idx="2">
                  <c:v>5.8870206003179288E-3</c:v>
                </c:pt>
                <c:pt idx="3">
                  <c:v>1.1206143418873467E-2</c:v>
                </c:pt>
                <c:pt idx="4">
                  <c:v>1.5592230104005693E-2</c:v>
                </c:pt>
                <c:pt idx="5">
                  <c:v>2.0612435341442158E-2</c:v>
                </c:pt>
                <c:pt idx="6">
                  <c:v>2.6179416519988296E-2</c:v>
                </c:pt>
                <c:pt idx="7">
                  <c:v>3.0587030893597659E-2</c:v>
                </c:pt>
                <c:pt idx="8">
                  <c:v>3.5308663592078571E-2</c:v>
                </c:pt>
                <c:pt idx="9">
                  <c:v>3.9705227695828828E-2</c:v>
                </c:pt>
                <c:pt idx="10">
                  <c:v>4.5003530164362655E-2</c:v>
                </c:pt>
                <c:pt idx="11">
                  <c:v>5.0900810398845857E-2</c:v>
                </c:pt>
                <c:pt idx="12">
                  <c:v>5.7081324829944574E-2</c:v>
                </c:pt>
                <c:pt idx="13">
                  <c:v>6.3261866732367097E-2</c:v>
                </c:pt>
                <c:pt idx="14">
                  <c:v>7.0323599331902728E-2</c:v>
                </c:pt>
                <c:pt idx="15">
                  <c:v>7.7412131295470685E-2</c:v>
                </c:pt>
                <c:pt idx="16">
                  <c:v>8.5060943911297482E-2</c:v>
                </c:pt>
                <c:pt idx="17">
                  <c:v>9.3297131605647468E-2</c:v>
                </c:pt>
                <c:pt idx="18">
                  <c:v>0.10094608504726049</c:v>
                </c:pt>
                <c:pt idx="19">
                  <c:v>0.10859507740874635</c:v>
                </c:pt>
                <c:pt idx="20">
                  <c:v>0.11621881955821738</c:v>
                </c:pt>
                <c:pt idx="21">
                  <c:v>0.12476139601216925</c:v>
                </c:pt>
                <c:pt idx="22">
                  <c:v>0.13271699035053813</c:v>
                </c:pt>
                <c:pt idx="23">
                  <c:v>0.14124719848375222</c:v>
                </c:pt>
                <c:pt idx="24">
                  <c:v>0.15007116098714574</c:v>
                </c:pt>
                <c:pt idx="25">
                  <c:v>0.15945876414596494</c:v>
                </c:pt>
                <c:pt idx="26">
                  <c:v>0.16920037167282476</c:v>
                </c:pt>
                <c:pt idx="27">
                  <c:v>0.178611780265297</c:v>
                </c:pt>
                <c:pt idx="28">
                  <c:v>0.18832959797833629</c:v>
                </c:pt>
                <c:pt idx="29">
                  <c:v>0.19746017526463921</c:v>
                </c:pt>
                <c:pt idx="30">
                  <c:v>0.20655263539050955</c:v>
                </c:pt>
                <c:pt idx="31">
                  <c:v>0.21567051616279256</c:v>
                </c:pt>
                <c:pt idx="32">
                  <c:v>0.22565797380188371</c:v>
                </c:pt>
                <c:pt idx="33">
                  <c:v>0.23565729510210315</c:v>
                </c:pt>
                <c:pt idx="34">
                  <c:v>0.24536288512682344</c:v>
                </c:pt>
                <c:pt idx="35">
                  <c:v>0.25565604320637692</c:v>
                </c:pt>
                <c:pt idx="36">
                  <c:v>0.26686506131973531</c:v>
                </c:pt>
                <c:pt idx="37">
                  <c:v>0.27715795401262999</c:v>
                </c:pt>
                <c:pt idx="38">
                  <c:v>0.28745089959560827</c:v>
                </c:pt>
                <c:pt idx="39">
                  <c:v>0.29774389258347189</c:v>
                </c:pt>
                <c:pt idx="40">
                  <c:v>0.30806049535035163</c:v>
                </c:pt>
                <c:pt idx="41">
                  <c:v>0.31835335048800889</c:v>
                </c:pt>
                <c:pt idx="42">
                  <c:v>0.32892830771148279</c:v>
                </c:pt>
                <c:pt idx="43">
                  <c:v>0.34041976138675728</c:v>
                </c:pt>
                <c:pt idx="44">
                  <c:v>0.35128847498142396</c:v>
                </c:pt>
                <c:pt idx="45">
                  <c:v>0.36159311761443991</c:v>
                </c:pt>
                <c:pt idx="46">
                  <c:v>0.3727673752643817</c:v>
                </c:pt>
                <c:pt idx="47">
                  <c:v>0.38308387754310591</c:v>
                </c:pt>
                <c:pt idx="48">
                  <c:v>0.39309501096199195</c:v>
                </c:pt>
                <c:pt idx="49">
                  <c:v>0.40426906647791233</c:v>
                </c:pt>
                <c:pt idx="50">
                  <c:v>0.41513767952494035</c:v>
                </c:pt>
                <c:pt idx="51">
                  <c:v>0.42691111445641955</c:v>
                </c:pt>
                <c:pt idx="52">
                  <c:v>0.43810902559533055</c:v>
                </c:pt>
                <c:pt idx="53">
                  <c:v>0.44900139879400602</c:v>
                </c:pt>
                <c:pt idx="54">
                  <c:v>0.45931868057378977</c:v>
                </c:pt>
                <c:pt idx="55">
                  <c:v>0.4702112257885056</c:v>
                </c:pt>
                <c:pt idx="56">
                  <c:v>0.48109131896066054</c:v>
                </c:pt>
                <c:pt idx="57">
                  <c:v>0.49166552560226617</c:v>
                </c:pt>
                <c:pt idx="58">
                  <c:v>0.50430824514824102</c:v>
                </c:pt>
                <c:pt idx="59">
                  <c:v>0.51489486097853676</c:v>
                </c:pt>
                <c:pt idx="60">
                  <c:v>0.52549343638250168</c:v>
                </c:pt>
                <c:pt idx="61">
                  <c:v>0.53609205767585477</c:v>
                </c:pt>
                <c:pt idx="62">
                  <c:v>0.54758415049603082</c:v>
                </c:pt>
                <c:pt idx="63">
                  <c:v>0.55847664619965698</c:v>
                </c:pt>
                <c:pt idx="64">
                  <c:v>0.57054405470499314</c:v>
                </c:pt>
                <c:pt idx="65">
                  <c:v>0.58202403530138758</c:v>
                </c:pt>
                <c:pt idx="66">
                  <c:v>0.59262288386078976</c:v>
                </c:pt>
                <c:pt idx="67">
                  <c:v>0.602890851382478</c:v>
                </c:pt>
                <c:pt idx="68">
                  <c:v>0.61353971094979531</c:v>
                </c:pt>
                <c:pt idx="69">
                  <c:v>0.62559444384455587</c:v>
                </c:pt>
                <c:pt idx="70">
                  <c:v>0.6370368703892525</c:v>
                </c:pt>
                <c:pt idx="71">
                  <c:v>0.64790483533795384</c:v>
                </c:pt>
                <c:pt idx="72">
                  <c:v>0.65880951679145316</c:v>
                </c:pt>
                <c:pt idx="73">
                  <c:v>0.66997123209024478</c:v>
                </c:pt>
                <c:pt idx="74">
                  <c:v>0.67998244878535885</c:v>
                </c:pt>
                <c:pt idx="75">
                  <c:v>0.69146234900352277</c:v>
                </c:pt>
                <c:pt idx="76">
                  <c:v>0.7032116590473767</c:v>
                </c:pt>
                <c:pt idx="77">
                  <c:v>0.71382246281412065</c:v>
                </c:pt>
                <c:pt idx="78">
                  <c:v>0.72500864527013553</c:v>
                </c:pt>
                <c:pt idx="79">
                  <c:v>0.73500766095727166</c:v>
                </c:pt>
                <c:pt idx="80">
                  <c:v>0.74557004899726131</c:v>
                </c:pt>
                <c:pt idx="81">
                  <c:v>0.75735562466766848</c:v>
                </c:pt>
                <c:pt idx="82">
                  <c:v>0.76854175091275534</c:v>
                </c:pt>
                <c:pt idx="83">
                  <c:v>0.7803153598532967</c:v>
                </c:pt>
                <c:pt idx="84">
                  <c:v>0.79031441378874268</c:v>
                </c:pt>
                <c:pt idx="85">
                  <c:v>0.80031348563936489</c:v>
                </c:pt>
                <c:pt idx="86">
                  <c:v>0.81178126008775675</c:v>
                </c:pt>
                <c:pt idx="87">
                  <c:v>0.82239202444489057</c:v>
                </c:pt>
                <c:pt idx="88">
                  <c:v>0.83419030673743955</c:v>
                </c:pt>
                <c:pt idx="89">
                  <c:v>0.84540171844571477</c:v>
                </c:pt>
                <c:pt idx="90">
                  <c:v>0.85598798286375477</c:v>
                </c:pt>
                <c:pt idx="91">
                  <c:v>0.86593734486491158</c:v>
                </c:pt>
                <c:pt idx="92">
                  <c:v>0.87620606685979996</c:v>
                </c:pt>
                <c:pt idx="93">
                  <c:v>0.88747835874833025</c:v>
                </c:pt>
                <c:pt idx="94">
                  <c:v>0.8986270531664089</c:v>
                </c:pt>
                <c:pt idx="95">
                  <c:v>0.90891973614414734</c:v>
                </c:pt>
                <c:pt idx="96">
                  <c:v>0.91921244035789995</c:v>
                </c:pt>
                <c:pt idx="97">
                  <c:v>0.93012983504295155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F11B-4083-8EA5-36CE2E121F9C}"/>
            </c:ext>
          </c:extLst>
        </c:ser>
        <c:ser>
          <c:idx val="3"/>
          <c:order val="10"/>
          <c:tx>
            <c:strRef>
              <c:f>TrackingData_Normalized!$BN$2</c:f>
              <c:strCache>
                <c:ptCount val="1"/>
                <c:pt idx="0">
                  <c:v>2mL 7.66eg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4"/>
            <c:spPr>
              <a:solidFill>
                <a:schemeClr val="accent6"/>
              </a:solidFill>
              <a:ln w="9525">
                <a:noFill/>
              </a:ln>
              <a:effectLst/>
            </c:spPr>
          </c:marker>
          <c:xVal>
            <c:numRef>
              <c:f>TrackingData_Normalized!$CB$6:$CB$119</c:f>
              <c:numCache>
                <c:formatCode>General</c:formatCode>
                <c:ptCount val="114"/>
                <c:pt idx="0">
                  <c:v>0</c:v>
                </c:pt>
                <c:pt idx="1">
                  <c:v>1.1479853047109047E-2</c:v>
                </c:pt>
                <c:pt idx="2">
                  <c:v>2.2959706094218095E-2</c:v>
                </c:pt>
                <c:pt idx="3">
                  <c:v>3.4439559141327146E-2</c:v>
                </c:pt>
                <c:pt idx="4">
                  <c:v>4.591941218843619E-2</c:v>
                </c:pt>
                <c:pt idx="5">
                  <c:v>5.7399265235545241E-2</c:v>
                </c:pt>
                <c:pt idx="6">
                  <c:v>6.8879118282654292E-2</c:v>
                </c:pt>
                <c:pt idx="7">
                  <c:v>8.0358971329763343E-2</c:v>
                </c:pt>
                <c:pt idx="8">
                  <c:v>9.183882437687238E-2</c:v>
                </c:pt>
                <c:pt idx="9">
                  <c:v>0.10331867742398143</c:v>
                </c:pt>
                <c:pt idx="10">
                  <c:v>0.11479853047109048</c:v>
                </c:pt>
                <c:pt idx="11">
                  <c:v>0.12627838351819953</c:v>
                </c:pt>
                <c:pt idx="12">
                  <c:v>0.13775823656530858</c:v>
                </c:pt>
                <c:pt idx="13">
                  <c:v>0.14923808961241763</c:v>
                </c:pt>
                <c:pt idx="14">
                  <c:v>0.16071794265952669</c:v>
                </c:pt>
                <c:pt idx="15">
                  <c:v>0.17219779570663574</c:v>
                </c:pt>
                <c:pt idx="16">
                  <c:v>0.18367764875374476</c:v>
                </c:pt>
                <c:pt idx="17">
                  <c:v>0.19515750180085381</c:v>
                </c:pt>
                <c:pt idx="18">
                  <c:v>0.20663735484796286</c:v>
                </c:pt>
                <c:pt idx="19">
                  <c:v>0.21811720789507191</c:v>
                </c:pt>
                <c:pt idx="20">
                  <c:v>0.22959706094218096</c:v>
                </c:pt>
                <c:pt idx="21">
                  <c:v>0.24107691398929001</c:v>
                </c:pt>
                <c:pt idx="22">
                  <c:v>0.25255676703639907</c:v>
                </c:pt>
                <c:pt idx="23">
                  <c:v>0.26403662008350809</c:v>
                </c:pt>
                <c:pt idx="24">
                  <c:v>0.27551647313061717</c:v>
                </c:pt>
                <c:pt idx="25">
                  <c:v>0.28699632617772625</c:v>
                </c:pt>
                <c:pt idx="26">
                  <c:v>0.29847617922483527</c:v>
                </c:pt>
                <c:pt idx="27">
                  <c:v>0.30995603227194429</c:v>
                </c:pt>
                <c:pt idx="28">
                  <c:v>0.32143588531905337</c:v>
                </c:pt>
                <c:pt idx="29">
                  <c:v>0.33291573836616239</c:v>
                </c:pt>
                <c:pt idx="30">
                  <c:v>0.34439559141327147</c:v>
                </c:pt>
                <c:pt idx="31">
                  <c:v>0.35587544446038044</c:v>
                </c:pt>
                <c:pt idx="32">
                  <c:v>0.36735529750748952</c:v>
                </c:pt>
                <c:pt idx="33">
                  <c:v>0.37883515055459865</c:v>
                </c:pt>
                <c:pt idx="34">
                  <c:v>0.39031500360170762</c:v>
                </c:pt>
                <c:pt idx="35">
                  <c:v>0.4017948566488167</c:v>
                </c:pt>
                <c:pt idx="36">
                  <c:v>0.41327470969592572</c:v>
                </c:pt>
                <c:pt idx="37">
                  <c:v>0.4247545627430348</c:v>
                </c:pt>
                <c:pt idx="38">
                  <c:v>0.43623441579014383</c:v>
                </c:pt>
                <c:pt idx="39">
                  <c:v>0.4477142688372529</c:v>
                </c:pt>
                <c:pt idx="40">
                  <c:v>0.45919412188436193</c:v>
                </c:pt>
                <c:pt idx="41">
                  <c:v>0.47067397493147101</c:v>
                </c:pt>
                <c:pt idx="42">
                  <c:v>0.48215382797858003</c:v>
                </c:pt>
                <c:pt idx="43">
                  <c:v>0.49363368102568911</c:v>
                </c:pt>
                <c:pt idx="44">
                  <c:v>0.50511353407279813</c:v>
                </c:pt>
                <c:pt idx="45">
                  <c:v>0.51659338711990721</c:v>
                </c:pt>
                <c:pt idx="46">
                  <c:v>0.52807324016701618</c:v>
                </c:pt>
                <c:pt idx="47">
                  <c:v>0.53955309321412526</c:v>
                </c:pt>
                <c:pt idx="48">
                  <c:v>0.55103294626123434</c:v>
                </c:pt>
                <c:pt idx="49">
                  <c:v>0.56251279930834341</c:v>
                </c:pt>
                <c:pt idx="50">
                  <c:v>0.57399265235545249</c:v>
                </c:pt>
                <c:pt idx="51">
                  <c:v>0.58547250540256146</c:v>
                </c:pt>
                <c:pt idx="52">
                  <c:v>0.59695235844967054</c:v>
                </c:pt>
                <c:pt idx="53">
                  <c:v>0.60843221149677951</c:v>
                </c:pt>
                <c:pt idx="54">
                  <c:v>0.61991206454388859</c:v>
                </c:pt>
                <c:pt idx="55">
                  <c:v>0.63139191759099766</c:v>
                </c:pt>
                <c:pt idx="56">
                  <c:v>0.64287177063810674</c:v>
                </c:pt>
                <c:pt idx="57">
                  <c:v>0.65435162368521571</c:v>
                </c:pt>
                <c:pt idx="58">
                  <c:v>0.66583147673232479</c:v>
                </c:pt>
                <c:pt idx="59">
                  <c:v>0.67731132977943387</c:v>
                </c:pt>
                <c:pt idx="60">
                  <c:v>0.68879118282654295</c:v>
                </c:pt>
                <c:pt idx="61">
                  <c:v>0.70027103587365191</c:v>
                </c:pt>
                <c:pt idx="62">
                  <c:v>0.71175088892076088</c:v>
                </c:pt>
                <c:pt idx="63">
                  <c:v>0.72323074196787007</c:v>
                </c:pt>
                <c:pt idx="64">
                  <c:v>0.73471059501497904</c:v>
                </c:pt>
                <c:pt idx="65">
                  <c:v>0.74619044806208812</c:v>
                </c:pt>
                <c:pt idx="66">
                  <c:v>0.75767030110919731</c:v>
                </c:pt>
                <c:pt idx="67">
                  <c:v>0.76915015415630628</c:v>
                </c:pt>
                <c:pt idx="68">
                  <c:v>0.78063000720341524</c:v>
                </c:pt>
                <c:pt idx="69">
                  <c:v>0.79210986025052432</c:v>
                </c:pt>
                <c:pt idx="70">
                  <c:v>0.8035897132976334</c:v>
                </c:pt>
                <c:pt idx="71">
                  <c:v>0.81506956634474248</c:v>
                </c:pt>
                <c:pt idx="72">
                  <c:v>0.82654941939185145</c:v>
                </c:pt>
                <c:pt idx="73">
                  <c:v>0.83802927243896042</c:v>
                </c:pt>
                <c:pt idx="74">
                  <c:v>0.84950912548606961</c:v>
                </c:pt>
                <c:pt idx="75">
                  <c:v>0.86098897853317868</c:v>
                </c:pt>
                <c:pt idx="76">
                  <c:v>0.87246883158028765</c:v>
                </c:pt>
                <c:pt idx="77">
                  <c:v>0.88394868462739662</c:v>
                </c:pt>
                <c:pt idx="78">
                  <c:v>0.89542853767450581</c:v>
                </c:pt>
                <c:pt idx="79">
                  <c:v>0.90690839072161478</c:v>
                </c:pt>
                <c:pt idx="80">
                  <c:v>0.91838824376872386</c:v>
                </c:pt>
                <c:pt idx="81">
                  <c:v>0.92986809681583305</c:v>
                </c:pt>
                <c:pt idx="82">
                  <c:v>0.94134794986294201</c:v>
                </c:pt>
                <c:pt idx="83">
                  <c:v>0.95282780291005098</c:v>
                </c:pt>
                <c:pt idx="84">
                  <c:v>0.96430765595716006</c:v>
                </c:pt>
                <c:pt idx="85">
                  <c:v>0.97578750900426914</c:v>
                </c:pt>
                <c:pt idx="86">
                  <c:v>0.98726736205137822</c:v>
                </c:pt>
                <c:pt idx="87">
                  <c:v>0.99874721509848718</c:v>
                </c:pt>
                <c:pt idx="88">
                  <c:v>1.0102270681455963</c:v>
                </c:pt>
                <c:pt idx="89">
                  <c:v>1.0217069211927055</c:v>
                </c:pt>
                <c:pt idx="90">
                  <c:v>1.0331867742398144</c:v>
                </c:pt>
                <c:pt idx="91">
                  <c:v>1.0446666272869234</c:v>
                </c:pt>
                <c:pt idx="92">
                  <c:v>1.0561464803340324</c:v>
                </c:pt>
                <c:pt idx="93">
                  <c:v>1.0676263333811415</c:v>
                </c:pt>
                <c:pt idx="94">
                  <c:v>1.0791061864282505</c:v>
                </c:pt>
                <c:pt idx="95">
                  <c:v>1.0905860394753595</c:v>
                </c:pt>
                <c:pt idx="96">
                  <c:v>1.1020658925224687</c:v>
                </c:pt>
                <c:pt idx="97">
                  <c:v>1.1135457455695776</c:v>
                </c:pt>
                <c:pt idx="98">
                  <c:v>1.1250255986166868</c:v>
                </c:pt>
                <c:pt idx="99">
                  <c:v>1.1365054516637958</c:v>
                </c:pt>
                <c:pt idx="100">
                  <c:v>1.147985304710905</c:v>
                </c:pt>
                <c:pt idx="101">
                  <c:v>1.159465157758014</c:v>
                </c:pt>
                <c:pt idx="102">
                  <c:v>1.1709450108051229</c:v>
                </c:pt>
                <c:pt idx="103">
                  <c:v>1.1824248638522319</c:v>
                </c:pt>
                <c:pt idx="104">
                  <c:v>1.1939047168993411</c:v>
                </c:pt>
                <c:pt idx="105">
                  <c:v>1.20538456994645</c:v>
                </c:pt>
                <c:pt idx="106">
                  <c:v>1.216864422993559</c:v>
                </c:pt>
                <c:pt idx="107">
                  <c:v>1.2283442760406682</c:v>
                </c:pt>
                <c:pt idx="108">
                  <c:v>1.2398241290877772</c:v>
                </c:pt>
                <c:pt idx="109">
                  <c:v>1.2513039821348864</c:v>
                </c:pt>
                <c:pt idx="110">
                  <c:v>1.2627838351819953</c:v>
                </c:pt>
                <c:pt idx="111">
                  <c:v>1.2742636882291043</c:v>
                </c:pt>
                <c:pt idx="112">
                  <c:v>1.2857435412762135</c:v>
                </c:pt>
              </c:numCache>
            </c:numRef>
          </c:xVal>
          <c:yVal>
            <c:numRef>
              <c:f>TrackingData_Normalized!$CC$6:$CC$119</c:f>
              <c:numCache>
                <c:formatCode>General</c:formatCode>
                <c:ptCount val="114"/>
                <c:pt idx="0">
                  <c:v>0</c:v>
                </c:pt>
                <c:pt idx="1">
                  <c:v>2.9836494121139477E-3</c:v>
                </c:pt>
                <c:pt idx="2">
                  <c:v>6.0700137478033444E-3</c:v>
                </c:pt>
                <c:pt idx="3">
                  <c:v>8.0337219054717902E-3</c:v>
                </c:pt>
                <c:pt idx="4">
                  <c:v>1.134397300701257E-2</c:v>
                </c:pt>
                <c:pt idx="5">
                  <c:v>1.4692769395161405E-2</c:v>
                </c:pt>
                <c:pt idx="6">
                  <c:v>1.8035386729575213E-2</c:v>
                </c:pt>
                <c:pt idx="7">
                  <c:v>2.2034385018526836E-2</c:v>
                </c:pt>
                <c:pt idx="8">
                  <c:v>2.5133790712176942E-2</c:v>
                </c:pt>
                <c:pt idx="9">
                  <c:v>2.8911307921075904E-2</c:v>
                </c:pt>
                <c:pt idx="10">
                  <c:v>3.313881137636783E-2</c:v>
                </c:pt>
                <c:pt idx="11">
                  <c:v>3.6477749490967833E-2</c:v>
                </c:pt>
                <c:pt idx="12">
                  <c:v>4.0480131866192294E-2</c:v>
                </c:pt>
                <c:pt idx="13">
                  <c:v>4.5594441289775536E-2</c:v>
                </c:pt>
                <c:pt idx="14">
                  <c:v>4.9624447537412485E-2</c:v>
                </c:pt>
                <c:pt idx="15">
                  <c:v>5.340278676634027E-2</c:v>
                </c:pt>
                <c:pt idx="16">
                  <c:v>5.8070552859115693E-2</c:v>
                </c:pt>
                <c:pt idx="17">
                  <c:v>6.1849484266098348E-2</c:v>
                </c:pt>
                <c:pt idx="18">
                  <c:v>6.5635012726855832E-2</c:v>
                </c:pt>
                <c:pt idx="19">
                  <c:v>7.07417899457954E-2</c:v>
                </c:pt>
                <c:pt idx="20">
                  <c:v>7.5188228293224885E-2</c:v>
                </c:pt>
                <c:pt idx="21">
                  <c:v>8.0746481249265492E-2</c:v>
                </c:pt>
                <c:pt idx="22">
                  <c:v>8.4975827534221171E-2</c:v>
                </c:pt>
                <c:pt idx="23">
                  <c:v>8.9433477540109788E-2</c:v>
                </c:pt>
                <c:pt idx="24">
                  <c:v>9.3663414184892976E-2</c:v>
                </c:pt>
                <c:pt idx="25">
                  <c:v>9.8554064632425414E-2</c:v>
                </c:pt>
                <c:pt idx="26">
                  <c:v>0.10367317104370183</c:v>
                </c:pt>
                <c:pt idx="27">
                  <c:v>0.1087862016155661</c:v>
                </c:pt>
                <c:pt idx="28">
                  <c:v>0.11391155969587369</c:v>
                </c:pt>
                <c:pt idx="29">
                  <c:v>0.11902438649838723</c:v>
                </c:pt>
                <c:pt idx="30">
                  <c:v>0.12392126476994096</c:v>
                </c:pt>
                <c:pt idx="31">
                  <c:v>0.12881819714121404</c:v>
                </c:pt>
                <c:pt idx="32">
                  <c:v>0.1339374662559723</c:v>
                </c:pt>
                <c:pt idx="33">
                  <c:v>0.13927248767176564</c:v>
                </c:pt>
                <c:pt idx="34">
                  <c:v>0.14460767830895671</c:v>
                </c:pt>
                <c:pt idx="35">
                  <c:v>0.14973326320534347</c:v>
                </c:pt>
                <c:pt idx="36">
                  <c:v>0.15533454366075908</c:v>
                </c:pt>
                <c:pt idx="37">
                  <c:v>0.15977930892670816</c:v>
                </c:pt>
                <c:pt idx="38">
                  <c:v>0.16534341886242523</c:v>
                </c:pt>
                <c:pt idx="39">
                  <c:v>0.17089957328940339</c:v>
                </c:pt>
                <c:pt idx="40">
                  <c:v>0.17667821069077289</c:v>
                </c:pt>
                <c:pt idx="41">
                  <c:v>0.18134573237397789</c:v>
                </c:pt>
                <c:pt idx="42">
                  <c:v>0.18756929815649862</c:v>
                </c:pt>
                <c:pt idx="43">
                  <c:v>0.19268167246954232</c:v>
                </c:pt>
                <c:pt idx="44">
                  <c:v>0.19733657619072345</c:v>
                </c:pt>
                <c:pt idx="45">
                  <c:v>0.20201764588084187</c:v>
                </c:pt>
                <c:pt idx="46">
                  <c:v>0.20849165772542899</c:v>
                </c:pt>
                <c:pt idx="47">
                  <c:v>0.21315223326688917</c:v>
                </c:pt>
                <c:pt idx="48">
                  <c:v>0.21806386148903006</c:v>
                </c:pt>
                <c:pt idx="49">
                  <c:v>0.22342113651935031</c:v>
                </c:pt>
                <c:pt idx="50">
                  <c:v>0.22879671741304503</c:v>
                </c:pt>
                <c:pt idx="51">
                  <c:v>0.23436983425753327</c:v>
                </c:pt>
                <c:pt idx="52">
                  <c:v>0.23971177786188513</c:v>
                </c:pt>
                <c:pt idx="53">
                  <c:v>0.24505372154458577</c:v>
                </c:pt>
                <c:pt idx="54">
                  <c:v>0.24996046163973004</c:v>
                </c:pt>
                <c:pt idx="55">
                  <c:v>0.25508021350059151</c:v>
                </c:pt>
                <c:pt idx="56">
                  <c:v>0.25995066312003318</c:v>
                </c:pt>
                <c:pt idx="57">
                  <c:v>0.26551481049461312</c:v>
                </c:pt>
                <c:pt idx="58">
                  <c:v>0.27084806915382181</c:v>
                </c:pt>
                <c:pt idx="59">
                  <c:v>0.27618999031348707</c:v>
                </c:pt>
                <c:pt idx="60">
                  <c:v>0.28131839343388781</c:v>
                </c:pt>
                <c:pt idx="61">
                  <c:v>0.28619023872088351</c:v>
                </c:pt>
                <c:pt idx="62">
                  <c:v>0.29175436765826523</c:v>
                </c:pt>
                <c:pt idx="63">
                  <c:v>0.2964213104010015</c:v>
                </c:pt>
                <c:pt idx="64">
                  <c:v>0.3019773239205224</c:v>
                </c:pt>
                <c:pt idx="65">
                  <c:v>0.30689960244307485</c:v>
                </c:pt>
                <c:pt idx="66">
                  <c:v>0.31176407966619452</c:v>
                </c:pt>
                <c:pt idx="67">
                  <c:v>0.3166614402956997</c:v>
                </c:pt>
                <c:pt idx="68">
                  <c:v>0.32200329678294837</c:v>
                </c:pt>
                <c:pt idx="69">
                  <c:v>0.32734515617215348</c:v>
                </c:pt>
                <c:pt idx="70">
                  <c:v>0.33292560260838311</c:v>
                </c:pt>
                <c:pt idx="71">
                  <c:v>0.33761779915010492</c:v>
                </c:pt>
                <c:pt idx="72">
                  <c:v>0.34207084725739734</c:v>
                </c:pt>
                <c:pt idx="73">
                  <c:v>0.34721726404952596</c:v>
                </c:pt>
                <c:pt idx="74">
                  <c:v>0.35299457434522669</c:v>
                </c:pt>
                <c:pt idx="75">
                  <c:v>0.35833651522186211</c:v>
                </c:pt>
                <c:pt idx="76">
                  <c:v>0.36258570245228477</c:v>
                </c:pt>
                <c:pt idx="77">
                  <c:v>0.36748325910015789</c:v>
                </c:pt>
                <c:pt idx="78">
                  <c:v>0.37214938702129113</c:v>
                </c:pt>
                <c:pt idx="79">
                  <c:v>0.37813988133663717</c:v>
                </c:pt>
                <c:pt idx="80">
                  <c:v>0.38325077030958715</c:v>
                </c:pt>
                <c:pt idx="81">
                  <c:v>0.38858398511862802</c:v>
                </c:pt>
                <c:pt idx="82">
                  <c:v>0.39304578056688771</c:v>
                </c:pt>
                <c:pt idx="83">
                  <c:v>0.39815674493109976</c:v>
                </c:pt>
                <c:pt idx="84">
                  <c:v>0.40305423825351716</c:v>
                </c:pt>
                <c:pt idx="85">
                  <c:v>0.40885826320288521</c:v>
                </c:pt>
                <c:pt idx="86">
                  <c:v>0.41377395677105466</c:v>
                </c:pt>
                <c:pt idx="87">
                  <c:v>0.41867150732602432</c:v>
                </c:pt>
                <c:pt idx="88">
                  <c:v>0.42332863746026045</c:v>
                </c:pt>
                <c:pt idx="89">
                  <c:v>0.42826312333613387</c:v>
                </c:pt>
                <c:pt idx="90">
                  <c:v>0.43360506635074675</c:v>
                </c:pt>
                <c:pt idx="91">
                  <c:v>0.43849321896348814</c:v>
                </c:pt>
                <c:pt idx="92">
                  <c:v>0.44359446586533396</c:v>
                </c:pt>
                <c:pt idx="93">
                  <c:v>0.44848291323107908</c:v>
                </c:pt>
                <c:pt idx="94">
                  <c:v>0.45363972097225203</c:v>
                </c:pt>
                <c:pt idx="95">
                  <c:v>0.45878842254141783</c:v>
                </c:pt>
                <c:pt idx="96">
                  <c:v>0.46368600825377537</c:v>
                </c:pt>
                <c:pt idx="97">
                  <c:v>0.46859346236726163</c:v>
                </c:pt>
                <c:pt idx="98">
                  <c:v>0.47324923776214689</c:v>
                </c:pt>
                <c:pt idx="99">
                  <c:v>0.47813714935490759</c:v>
                </c:pt>
                <c:pt idx="100">
                  <c:v>0.48323787214366604</c:v>
                </c:pt>
                <c:pt idx="101">
                  <c:v>0.48812606714524143</c:v>
                </c:pt>
                <c:pt idx="102">
                  <c:v>0.49346801233281085</c:v>
                </c:pt>
                <c:pt idx="103">
                  <c:v>0.49902288394664196</c:v>
                </c:pt>
                <c:pt idx="104">
                  <c:v>0.50345777149701043</c:v>
                </c:pt>
                <c:pt idx="105">
                  <c:v>0.50834630688329341</c:v>
                </c:pt>
                <c:pt idx="106">
                  <c:v>0.51256828527662812</c:v>
                </c:pt>
                <c:pt idx="107">
                  <c:v>0.51789265200390644</c:v>
                </c:pt>
                <c:pt idx="108">
                  <c:v>0.52232000256511946</c:v>
                </c:pt>
                <c:pt idx="109">
                  <c:v>0.52720905938939544</c:v>
                </c:pt>
                <c:pt idx="110">
                  <c:v>0.53186771684977252</c:v>
                </c:pt>
                <c:pt idx="111">
                  <c:v>0.53720145279858633</c:v>
                </c:pt>
                <c:pt idx="112">
                  <c:v>0.54231301582137281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F11B-4083-8EA5-36CE2E121F9C}"/>
            </c:ext>
          </c:extLst>
        </c:ser>
        <c:ser>
          <c:idx val="4"/>
          <c:order val="11"/>
          <c:tx>
            <c:strRef>
              <c:f>TrackingData_Normalized!$CG$2</c:f>
              <c:strCache>
                <c:ptCount val="1"/>
                <c:pt idx="0">
                  <c:v>3mL 7.66deg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4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TrackingData_Normalized!$CU$6:$CU$118</c:f>
              <c:numCache>
                <c:formatCode>General</c:formatCode>
                <c:ptCount val="113"/>
                <c:pt idx="0">
                  <c:v>0</c:v>
                </c:pt>
                <c:pt idx="1">
                  <c:v>9.7208865382988133E-3</c:v>
                </c:pt>
                <c:pt idx="2">
                  <c:v>1.9441773076597627E-2</c:v>
                </c:pt>
                <c:pt idx="3">
                  <c:v>2.9162659614896443E-2</c:v>
                </c:pt>
                <c:pt idx="4">
                  <c:v>3.8883546153195253E-2</c:v>
                </c:pt>
                <c:pt idx="5">
                  <c:v>4.8604432691494066E-2</c:v>
                </c:pt>
                <c:pt idx="6">
                  <c:v>5.8325319229792887E-2</c:v>
                </c:pt>
                <c:pt idx="7">
                  <c:v>6.80462057680917E-2</c:v>
                </c:pt>
                <c:pt idx="8">
                  <c:v>7.7767092306390506E-2</c:v>
                </c:pt>
                <c:pt idx="9">
                  <c:v>8.7487978844689313E-2</c:v>
                </c:pt>
                <c:pt idx="10">
                  <c:v>9.7208865382988133E-2</c:v>
                </c:pt>
                <c:pt idx="11">
                  <c:v>0.10692975192128694</c:v>
                </c:pt>
                <c:pt idx="12">
                  <c:v>0.11665063845958577</c:v>
                </c:pt>
                <c:pt idx="13">
                  <c:v>0.12637152499788457</c:v>
                </c:pt>
                <c:pt idx="14">
                  <c:v>0.1360924115361834</c:v>
                </c:pt>
                <c:pt idx="15">
                  <c:v>0.14581329807448221</c:v>
                </c:pt>
                <c:pt idx="16">
                  <c:v>0.15553418461278101</c:v>
                </c:pt>
                <c:pt idx="17">
                  <c:v>0.16525507115107982</c:v>
                </c:pt>
                <c:pt idx="18">
                  <c:v>0.17497595768937863</c:v>
                </c:pt>
                <c:pt idx="19">
                  <c:v>0.18469684422767746</c:v>
                </c:pt>
                <c:pt idx="20">
                  <c:v>0.19441773076597627</c:v>
                </c:pt>
                <c:pt idx="21">
                  <c:v>0.20413861730427507</c:v>
                </c:pt>
                <c:pt idx="22">
                  <c:v>0.21385950384257388</c:v>
                </c:pt>
                <c:pt idx="23">
                  <c:v>0.22358039038087268</c:v>
                </c:pt>
                <c:pt idx="24">
                  <c:v>0.23330127691917155</c:v>
                </c:pt>
                <c:pt idx="25">
                  <c:v>0.24302216345747035</c:v>
                </c:pt>
                <c:pt idx="26">
                  <c:v>0.25274304999576913</c:v>
                </c:pt>
                <c:pt idx="27">
                  <c:v>0.26246393653406797</c:v>
                </c:pt>
                <c:pt idx="28">
                  <c:v>0.2721848230723668</c:v>
                </c:pt>
                <c:pt idx="29">
                  <c:v>0.28190570961066558</c:v>
                </c:pt>
                <c:pt idx="30">
                  <c:v>0.29162659614896441</c:v>
                </c:pt>
                <c:pt idx="31">
                  <c:v>0.30134748268726319</c:v>
                </c:pt>
                <c:pt idx="32">
                  <c:v>0.31106836922556202</c:v>
                </c:pt>
                <c:pt idx="33">
                  <c:v>0.32078925576386086</c:v>
                </c:pt>
                <c:pt idx="34">
                  <c:v>0.33051014230215964</c:v>
                </c:pt>
                <c:pt idx="35">
                  <c:v>0.34023102884045847</c:v>
                </c:pt>
                <c:pt idx="36">
                  <c:v>0.34995191537875725</c:v>
                </c:pt>
                <c:pt idx="37">
                  <c:v>0.35967280191705614</c:v>
                </c:pt>
                <c:pt idx="38">
                  <c:v>0.36939368845535492</c:v>
                </c:pt>
                <c:pt idx="39">
                  <c:v>0.37911457499365375</c:v>
                </c:pt>
                <c:pt idx="40">
                  <c:v>0.38883546153195253</c:v>
                </c:pt>
                <c:pt idx="41">
                  <c:v>0.39855634807025137</c:v>
                </c:pt>
                <c:pt idx="42">
                  <c:v>0.40827723460855014</c:v>
                </c:pt>
                <c:pt idx="43">
                  <c:v>0.41799812114684898</c:v>
                </c:pt>
                <c:pt idx="44">
                  <c:v>0.42771900768514776</c:v>
                </c:pt>
                <c:pt idx="45">
                  <c:v>0.43743989422344659</c:v>
                </c:pt>
                <c:pt idx="46">
                  <c:v>0.44716078076174537</c:v>
                </c:pt>
                <c:pt idx="47">
                  <c:v>0.4568816673000442</c:v>
                </c:pt>
                <c:pt idx="48">
                  <c:v>0.46660255383834309</c:v>
                </c:pt>
                <c:pt idx="49">
                  <c:v>0.47632344037664187</c:v>
                </c:pt>
                <c:pt idx="50">
                  <c:v>0.48604432691494071</c:v>
                </c:pt>
                <c:pt idx="51">
                  <c:v>0.49576521345323948</c:v>
                </c:pt>
                <c:pt idx="52">
                  <c:v>0.50548609999153826</c:v>
                </c:pt>
                <c:pt idx="53">
                  <c:v>0.5152069865298371</c:v>
                </c:pt>
                <c:pt idx="54">
                  <c:v>0.52492787306813593</c:v>
                </c:pt>
                <c:pt idx="55">
                  <c:v>0.53464875960643476</c:v>
                </c:pt>
                <c:pt idx="56">
                  <c:v>0.5443696461447336</c:v>
                </c:pt>
                <c:pt idx="57">
                  <c:v>0.55409053268303232</c:v>
                </c:pt>
                <c:pt idx="58">
                  <c:v>0.56381141922133116</c:v>
                </c:pt>
                <c:pt idx="59">
                  <c:v>0.57353230575962999</c:v>
                </c:pt>
                <c:pt idx="60">
                  <c:v>0.58325319229792882</c:v>
                </c:pt>
                <c:pt idx="61">
                  <c:v>0.59297407883622755</c:v>
                </c:pt>
                <c:pt idx="62">
                  <c:v>0.60269496537452638</c:v>
                </c:pt>
                <c:pt idx="63">
                  <c:v>0.61241585191282522</c:v>
                </c:pt>
                <c:pt idx="64">
                  <c:v>0.62213673845112405</c:v>
                </c:pt>
                <c:pt idx="65">
                  <c:v>0.63185762498942288</c:v>
                </c:pt>
                <c:pt idx="66">
                  <c:v>0.64157851152772172</c:v>
                </c:pt>
                <c:pt idx="67">
                  <c:v>0.65129939806602055</c:v>
                </c:pt>
                <c:pt idx="68">
                  <c:v>0.66102028460431927</c:v>
                </c:pt>
                <c:pt idx="69">
                  <c:v>0.67074117114261811</c:v>
                </c:pt>
                <c:pt idx="70">
                  <c:v>0.68046205768091694</c:v>
                </c:pt>
                <c:pt idx="71">
                  <c:v>0.69018294421921578</c:v>
                </c:pt>
                <c:pt idx="72">
                  <c:v>0.6999038307575145</c:v>
                </c:pt>
                <c:pt idx="73">
                  <c:v>0.70962471729581333</c:v>
                </c:pt>
                <c:pt idx="74">
                  <c:v>0.71934560383411228</c:v>
                </c:pt>
                <c:pt idx="75">
                  <c:v>0.729066490372411</c:v>
                </c:pt>
                <c:pt idx="76">
                  <c:v>0.73878737691070984</c:v>
                </c:pt>
                <c:pt idx="77">
                  <c:v>0.74850826344900856</c:v>
                </c:pt>
                <c:pt idx="78">
                  <c:v>0.7582291499873075</c:v>
                </c:pt>
                <c:pt idx="79">
                  <c:v>0.76795003652560623</c:v>
                </c:pt>
                <c:pt idx="80">
                  <c:v>0.77767092306390506</c:v>
                </c:pt>
                <c:pt idx="81">
                  <c:v>0.7873918096022039</c:v>
                </c:pt>
                <c:pt idx="82">
                  <c:v>0.79711269614050273</c:v>
                </c:pt>
                <c:pt idx="83">
                  <c:v>0.80683358267880145</c:v>
                </c:pt>
                <c:pt idx="84">
                  <c:v>0.81655446921710029</c:v>
                </c:pt>
                <c:pt idx="85">
                  <c:v>0.82627535575539923</c:v>
                </c:pt>
                <c:pt idx="86">
                  <c:v>0.83599624229369796</c:v>
                </c:pt>
                <c:pt idx="87">
                  <c:v>0.84571712883199679</c:v>
                </c:pt>
                <c:pt idx="88">
                  <c:v>0.85543801537029551</c:v>
                </c:pt>
                <c:pt idx="89">
                  <c:v>0.86515890190859446</c:v>
                </c:pt>
                <c:pt idx="90">
                  <c:v>0.87487978844689318</c:v>
                </c:pt>
                <c:pt idx="91">
                  <c:v>0.88460067498519201</c:v>
                </c:pt>
                <c:pt idx="92">
                  <c:v>0.89432156152349074</c:v>
                </c:pt>
                <c:pt idx="93">
                  <c:v>0.90404244806178968</c:v>
                </c:pt>
                <c:pt idx="94">
                  <c:v>0.91376333460008841</c:v>
                </c:pt>
                <c:pt idx="95">
                  <c:v>0.92348422113838724</c:v>
                </c:pt>
                <c:pt idx="96">
                  <c:v>0.93320510767668619</c:v>
                </c:pt>
                <c:pt idx="97">
                  <c:v>0.94292599421498491</c:v>
                </c:pt>
                <c:pt idx="98">
                  <c:v>0.95264688075328374</c:v>
                </c:pt>
                <c:pt idx="99">
                  <c:v>0.96236776729158247</c:v>
                </c:pt>
                <c:pt idx="100">
                  <c:v>0.97208865382988141</c:v>
                </c:pt>
                <c:pt idx="101">
                  <c:v>0.98180954036818013</c:v>
                </c:pt>
                <c:pt idx="102">
                  <c:v>0.99153042690647897</c:v>
                </c:pt>
                <c:pt idx="103">
                  <c:v>1.0012513134447778</c:v>
                </c:pt>
                <c:pt idx="104">
                  <c:v>1.0109721999830765</c:v>
                </c:pt>
                <c:pt idx="105">
                  <c:v>1.0206930865213755</c:v>
                </c:pt>
                <c:pt idx="106">
                  <c:v>1.0304139730596742</c:v>
                </c:pt>
                <c:pt idx="107">
                  <c:v>1.0401348595979729</c:v>
                </c:pt>
                <c:pt idx="108">
                  <c:v>1.0498557461362719</c:v>
                </c:pt>
                <c:pt idx="109">
                  <c:v>1.0595766326745706</c:v>
                </c:pt>
                <c:pt idx="110">
                  <c:v>1.0692975192128695</c:v>
                </c:pt>
                <c:pt idx="111">
                  <c:v>1.0790184057511683</c:v>
                </c:pt>
                <c:pt idx="112">
                  <c:v>1.0887392922894672</c:v>
                </c:pt>
              </c:numCache>
            </c:numRef>
          </c:xVal>
          <c:yVal>
            <c:numRef>
              <c:f>TrackingData_Normalized!$CV$6:$CV$118</c:f>
              <c:numCache>
                <c:formatCode>General</c:formatCode>
                <c:ptCount val="113"/>
                <c:pt idx="0">
                  <c:v>0</c:v>
                </c:pt>
                <c:pt idx="1">
                  <c:v>1.5321730923863212E-3</c:v>
                </c:pt>
                <c:pt idx="2">
                  <c:v>4.820153922864152E-3</c:v>
                </c:pt>
                <c:pt idx="3">
                  <c:v>7.2272460223086867E-3</c:v>
                </c:pt>
                <c:pt idx="4">
                  <c:v>9.0739747503043172E-3</c:v>
                </c:pt>
                <c:pt idx="5">
                  <c:v>1.1729176933384317E-2</c:v>
                </c:pt>
                <c:pt idx="6">
                  <c:v>1.3966178829920926E-2</c:v>
                </c:pt>
                <c:pt idx="7">
                  <c:v>1.640233633042756E-2</c:v>
                </c:pt>
                <c:pt idx="8">
                  <c:v>1.8639690152597338E-2</c:v>
                </c:pt>
                <c:pt idx="9">
                  <c:v>2.1617954040901211E-2</c:v>
                </c:pt>
                <c:pt idx="10">
                  <c:v>2.4040531938371901E-2</c:v>
                </c:pt>
                <c:pt idx="11">
                  <c:v>2.5880736129862768E-2</c:v>
                </c:pt>
                <c:pt idx="12">
                  <c:v>2.93780779678579E-2</c:v>
                </c:pt>
                <c:pt idx="13">
                  <c:v>3.2372989028263466E-2</c:v>
                </c:pt>
                <c:pt idx="14">
                  <c:v>3.4990758499500174E-2</c:v>
                </c:pt>
                <c:pt idx="15">
                  <c:v>3.8515545357543909E-2</c:v>
                </c:pt>
                <c:pt idx="16">
                  <c:v>4.1865152674236204E-2</c:v>
                </c:pt>
                <c:pt idx="17">
                  <c:v>4.4865240373044867E-2</c:v>
                </c:pt>
                <c:pt idx="18">
                  <c:v>4.8029339073951717E-2</c:v>
                </c:pt>
                <c:pt idx="19">
                  <c:v>5.1738790632457808E-2</c:v>
                </c:pt>
                <c:pt idx="20">
                  <c:v>5.4335944528135408E-2</c:v>
                </c:pt>
                <c:pt idx="21">
                  <c:v>5.7139568660442147E-2</c:v>
                </c:pt>
                <c:pt idx="22">
                  <c:v>6.0478610650162135E-2</c:v>
                </c:pt>
                <c:pt idx="23">
                  <c:v>6.3861481782041304E-2</c:v>
                </c:pt>
                <c:pt idx="24">
                  <c:v>6.7025555329326719E-2</c:v>
                </c:pt>
                <c:pt idx="25">
                  <c:v>7.0167003883661386E-2</c:v>
                </c:pt>
                <c:pt idx="26">
                  <c:v>7.4238118195219749E-2</c:v>
                </c:pt>
                <c:pt idx="27">
                  <c:v>7.7949292234884296E-2</c:v>
                </c:pt>
                <c:pt idx="28">
                  <c:v>8.2217688661521904E-2</c:v>
                </c:pt>
                <c:pt idx="29">
                  <c:v>8.5744136906857088E-2</c:v>
                </c:pt>
                <c:pt idx="30">
                  <c:v>8.9287900716891785E-2</c:v>
                </c:pt>
                <c:pt idx="31">
                  <c:v>9.2470504666020165E-2</c:v>
                </c:pt>
                <c:pt idx="32">
                  <c:v>9.5996123321353516E-2</c:v>
                </c:pt>
                <c:pt idx="33">
                  <c:v>9.9884428211995058E-2</c:v>
                </c:pt>
                <c:pt idx="34">
                  <c:v>0.10285415719979851</c:v>
                </c:pt>
                <c:pt idx="35">
                  <c:v>0.10750289366375856</c:v>
                </c:pt>
                <c:pt idx="36">
                  <c:v>0.11159478599447932</c:v>
                </c:pt>
                <c:pt idx="37">
                  <c:v>0.11586410035385976</c:v>
                </c:pt>
                <c:pt idx="38">
                  <c:v>0.11994806965687412</c:v>
                </c:pt>
                <c:pt idx="39">
                  <c:v>0.12367661407874793</c:v>
                </c:pt>
                <c:pt idx="40">
                  <c:v>0.1273972484040905</c:v>
                </c:pt>
                <c:pt idx="41">
                  <c:v>0.13055295241373752</c:v>
                </c:pt>
                <c:pt idx="42">
                  <c:v>0.13500829898195174</c:v>
                </c:pt>
                <c:pt idx="43">
                  <c:v>0.13894731486511649</c:v>
                </c:pt>
                <c:pt idx="44">
                  <c:v>0.14321624687079956</c:v>
                </c:pt>
                <c:pt idx="45">
                  <c:v>0.1475110711700188</c:v>
                </c:pt>
                <c:pt idx="46">
                  <c:v>0.15161194652672699</c:v>
                </c:pt>
                <c:pt idx="47">
                  <c:v>0.15588042497653967</c:v>
                </c:pt>
                <c:pt idx="48">
                  <c:v>0.15977796469762889</c:v>
                </c:pt>
                <c:pt idx="49">
                  <c:v>0.16349009929647626</c:v>
                </c:pt>
                <c:pt idx="50">
                  <c:v>0.16739638106626969</c:v>
                </c:pt>
                <c:pt idx="51">
                  <c:v>0.17147991911108229</c:v>
                </c:pt>
                <c:pt idx="52">
                  <c:v>0.17558016656210451</c:v>
                </c:pt>
                <c:pt idx="53">
                  <c:v>0.17964755931614199</c:v>
                </c:pt>
                <c:pt idx="54">
                  <c:v>0.18428856835251381</c:v>
                </c:pt>
                <c:pt idx="55">
                  <c:v>0.18837282239093514</c:v>
                </c:pt>
                <c:pt idx="56">
                  <c:v>0.19226429202211523</c:v>
                </c:pt>
                <c:pt idx="57">
                  <c:v>0.19599956314705483</c:v>
                </c:pt>
                <c:pt idx="58">
                  <c:v>0.2002695623967003</c:v>
                </c:pt>
                <c:pt idx="59">
                  <c:v>0.20399008555158044</c:v>
                </c:pt>
                <c:pt idx="60">
                  <c:v>0.20845322819983897</c:v>
                </c:pt>
                <c:pt idx="61">
                  <c:v>0.21292391057653823</c:v>
                </c:pt>
                <c:pt idx="62">
                  <c:v>0.21742715305537924</c:v>
                </c:pt>
                <c:pt idx="63">
                  <c:v>0.22060820135416229</c:v>
                </c:pt>
                <c:pt idx="64">
                  <c:v>0.22524822042921591</c:v>
                </c:pt>
                <c:pt idx="65">
                  <c:v>0.22876639707000626</c:v>
                </c:pt>
                <c:pt idx="66">
                  <c:v>0.23303568473599606</c:v>
                </c:pt>
                <c:pt idx="67">
                  <c:v>0.23767638552979142</c:v>
                </c:pt>
                <c:pt idx="68">
                  <c:v>0.24120343093678923</c:v>
                </c:pt>
                <c:pt idx="69">
                  <c:v>0.24623141016286679</c:v>
                </c:pt>
                <c:pt idx="70">
                  <c:v>0.25014573423477182</c:v>
                </c:pt>
                <c:pt idx="71">
                  <c:v>0.25405199751070312</c:v>
                </c:pt>
                <c:pt idx="72">
                  <c:v>0.25815211014776085</c:v>
                </c:pt>
                <c:pt idx="73">
                  <c:v>0.26224400167641448</c:v>
                </c:pt>
                <c:pt idx="74">
                  <c:v>0.26632766215055398</c:v>
                </c:pt>
                <c:pt idx="75">
                  <c:v>0.27078270255335729</c:v>
                </c:pt>
                <c:pt idx="76">
                  <c:v>0.2748666103389672</c:v>
                </c:pt>
                <c:pt idx="77">
                  <c:v>0.27895062839774243</c:v>
                </c:pt>
                <c:pt idx="78">
                  <c:v>0.2830347519561604</c:v>
                </c:pt>
                <c:pt idx="79">
                  <c:v>0.286933327811348</c:v>
                </c:pt>
                <c:pt idx="80">
                  <c:v>0.29102517759088248</c:v>
                </c:pt>
                <c:pt idx="81">
                  <c:v>0.29511702856250122</c:v>
                </c:pt>
                <c:pt idx="82">
                  <c:v>0.29938697510668089</c:v>
                </c:pt>
                <c:pt idx="83">
                  <c:v>0.30347136476207898</c:v>
                </c:pt>
                <c:pt idx="84">
                  <c:v>0.3077488494833297</c:v>
                </c:pt>
                <c:pt idx="85">
                  <c:v>0.31163325704623396</c:v>
                </c:pt>
                <c:pt idx="86">
                  <c:v>0.31571799069051942</c:v>
                </c:pt>
                <c:pt idx="87">
                  <c:v>0.31963834859712276</c:v>
                </c:pt>
                <c:pt idx="88">
                  <c:v>0.3239158186832119</c:v>
                </c:pt>
                <c:pt idx="89">
                  <c:v>0.32802988815629652</c:v>
                </c:pt>
                <c:pt idx="90">
                  <c:v>0.3317354560512803</c:v>
                </c:pt>
                <c:pt idx="91">
                  <c:v>0.33623684464150344</c:v>
                </c:pt>
                <c:pt idx="92">
                  <c:v>0.34036118004003879</c:v>
                </c:pt>
                <c:pt idx="93">
                  <c:v>0.34425918197072208</c:v>
                </c:pt>
                <c:pt idx="94">
                  <c:v>0.34834289590978013</c:v>
                </c:pt>
                <c:pt idx="95">
                  <c:v>0.35228247859050932</c:v>
                </c:pt>
                <c:pt idx="96">
                  <c:v>0.35618876338110017</c:v>
                </c:pt>
                <c:pt idx="97">
                  <c:v>0.3604748347710236</c:v>
                </c:pt>
                <c:pt idx="98">
                  <c:v>0.36455815553295712</c:v>
                </c:pt>
                <c:pt idx="99">
                  <c:v>0.36845596082363707</c:v>
                </c:pt>
                <c:pt idx="100">
                  <c:v>0.37180540783348742</c:v>
                </c:pt>
                <c:pt idx="101">
                  <c:v>0.37607451233292338</c:v>
                </c:pt>
                <c:pt idx="102">
                  <c:v>0.38018329495226938</c:v>
                </c:pt>
                <c:pt idx="103">
                  <c:v>0.38430119462615919</c:v>
                </c:pt>
                <c:pt idx="104">
                  <c:v>0.38820748480885597</c:v>
                </c:pt>
                <c:pt idx="105">
                  <c:v>0.39229061342965776</c:v>
                </c:pt>
                <c:pt idx="106">
                  <c:v>0.39640009449958791</c:v>
                </c:pt>
                <c:pt idx="107">
                  <c:v>0.4001570303234967</c:v>
                </c:pt>
                <c:pt idx="108">
                  <c:v>0.4040725819266025</c:v>
                </c:pt>
                <c:pt idx="109">
                  <c:v>0.40797885950714124</c:v>
                </c:pt>
                <c:pt idx="110">
                  <c:v>0.41207070763695941</c:v>
                </c:pt>
                <c:pt idx="111">
                  <c:v>0.41597698590957344</c:v>
                </c:pt>
                <c:pt idx="112">
                  <c:v>0.41837110312265346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F11B-4083-8EA5-36CE2E121F9C}"/>
            </c:ext>
          </c:extLst>
        </c:ser>
        <c:ser>
          <c:idx val="5"/>
          <c:order val="12"/>
          <c:tx>
            <c:strRef>
              <c:f>TrackingData_Normalized!$CZ$2</c:f>
              <c:strCache>
                <c:ptCount val="1"/>
                <c:pt idx="0">
                  <c:v>4mL 7.66deg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x"/>
            <c:size val="4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TrackingData_Normalized!$DN$6:$DN$90</c:f>
              <c:numCache>
                <c:formatCode>General</c:formatCode>
                <c:ptCount val="85"/>
                <c:pt idx="0">
                  <c:v>0</c:v>
                </c:pt>
                <c:pt idx="1">
                  <c:v>8.7709260224791401E-3</c:v>
                </c:pt>
                <c:pt idx="2">
                  <c:v>1.754185204495828E-2</c:v>
                </c:pt>
                <c:pt idx="3">
                  <c:v>2.6312778067437419E-2</c:v>
                </c:pt>
                <c:pt idx="4">
                  <c:v>3.5083704089916561E-2</c:v>
                </c:pt>
                <c:pt idx="5">
                  <c:v>4.3854630112395696E-2</c:v>
                </c:pt>
                <c:pt idx="6">
                  <c:v>5.2625556134874837E-2</c:v>
                </c:pt>
                <c:pt idx="7">
                  <c:v>6.1396482157353979E-2</c:v>
                </c:pt>
                <c:pt idx="8">
                  <c:v>7.0167408179833121E-2</c:v>
                </c:pt>
                <c:pt idx="9">
                  <c:v>7.8938334202312249E-2</c:v>
                </c:pt>
                <c:pt idx="10">
                  <c:v>8.7709260224791391E-2</c:v>
                </c:pt>
                <c:pt idx="11">
                  <c:v>9.6480186247270533E-2</c:v>
                </c:pt>
                <c:pt idx="12">
                  <c:v>0.10525111226974967</c:v>
                </c:pt>
                <c:pt idx="13">
                  <c:v>0.11402203829222882</c:v>
                </c:pt>
                <c:pt idx="14">
                  <c:v>0.12279296431470796</c:v>
                </c:pt>
                <c:pt idx="15">
                  <c:v>0.1315638903371871</c:v>
                </c:pt>
                <c:pt idx="16">
                  <c:v>0.14033481635966624</c:v>
                </c:pt>
                <c:pt idx="17">
                  <c:v>0.14910574238214536</c:v>
                </c:pt>
                <c:pt idx="18">
                  <c:v>0.1578766684046245</c:v>
                </c:pt>
                <c:pt idx="19">
                  <c:v>0.16664759442710364</c:v>
                </c:pt>
                <c:pt idx="20">
                  <c:v>0.17541852044958278</c:v>
                </c:pt>
                <c:pt idx="21">
                  <c:v>0.18418944647206192</c:v>
                </c:pt>
                <c:pt idx="22">
                  <c:v>0.19296037249454107</c:v>
                </c:pt>
                <c:pt idx="23">
                  <c:v>0.20173129851702018</c:v>
                </c:pt>
                <c:pt idx="24">
                  <c:v>0.21050222453949935</c:v>
                </c:pt>
                <c:pt idx="25">
                  <c:v>0.21927315056197849</c:v>
                </c:pt>
                <c:pt idx="26">
                  <c:v>0.22804407658445763</c:v>
                </c:pt>
                <c:pt idx="27">
                  <c:v>0.23681500260693678</c:v>
                </c:pt>
                <c:pt idx="28">
                  <c:v>0.24558592862941592</c:v>
                </c:pt>
                <c:pt idx="29">
                  <c:v>0.25435685465189506</c:v>
                </c:pt>
                <c:pt idx="30">
                  <c:v>0.2631277806743742</c:v>
                </c:pt>
                <c:pt idx="31">
                  <c:v>0.27189870669685329</c:v>
                </c:pt>
                <c:pt idx="32">
                  <c:v>0.28066963271933248</c:v>
                </c:pt>
                <c:pt idx="33">
                  <c:v>0.28944055874181163</c:v>
                </c:pt>
                <c:pt idx="34">
                  <c:v>0.29821148476429071</c:v>
                </c:pt>
                <c:pt idx="35">
                  <c:v>0.30698241078676991</c:v>
                </c:pt>
                <c:pt idx="36">
                  <c:v>0.315753336809249</c:v>
                </c:pt>
                <c:pt idx="37">
                  <c:v>0.32452426283172819</c:v>
                </c:pt>
                <c:pt idx="38">
                  <c:v>0.33329518885420728</c:v>
                </c:pt>
                <c:pt idx="39">
                  <c:v>0.34206611487668648</c:v>
                </c:pt>
                <c:pt idx="40">
                  <c:v>0.35083704089916556</c:v>
                </c:pt>
                <c:pt idx="41">
                  <c:v>0.35960796692164471</c:v>
                </c:pt>
                <c:pt idx="42">
                  <c:v>0.36837889294412385</c:v>
                </c:pt>
                <c:pt idx="43">
                  <c:v>0.37714981896660299</c:v>
                </c:pt>
                <c:pt idx="44">
                  <c:v>0.38592074498908213</c:v>
                </c:pt>
                <c:pt idx="45">
                  <c:v>0.39469167101156127</c:v>
                </c:pt>
                <c:pt idx="46">
                  <c:v>0.40346259703404036</c:v>
                </c:pt>
                <c:pt idx="47">
                  <c:v>0.41223352305651956</c:v>
                </c:pt>
                <c:pt idx="48">
                  <c:v>0.4210044490789987</c:v>
                </c:pt>
                <c:pt idx="49">
                  <c:v>0.42977537510147784</c:v>
                </c:pt>
                <c:pt idx="50">
                  <c:v>0.43854630112395698</c:v>
                </c:pt>
                <c:pt idx="51">
                  <c:v>0.44731722714643612</c:v>
                </c:pt>
                <c:pt idx="52">
                  <c:v>0.45608815316891527</c:v>
                </c:pt>
                <c:pt idx="53">
                  <c:v>0.46485907919139435</c:v>
                </c:pt>
                <c:pt idx="54">
                  <c:v>0.47363000521387355</c:v>
                </c:pt>
                <c:pt idx="55">
                  <c:v>0.48240093123635264</c:v>
                </c:pt>
                <c:pt idx="56">
                  <c:v>0.49117185725883183</c:v>
                </c:pt>
                <c:pt idx="57">
                  <c:v>0.49994278328131092</c:v>
                </c:pt>
                <c:pt idx="58">
                  <c:v>0.50871370930379012</c:v>
                </c:pt>
                <c:pt idx="59">
                  <c:v>0.5174846353262692</c:v>
                </c:pt>
                <c:pt idx="60">
                  <c:v>0.5262555613487484</c:v>
                </c:pt>
                <c:pt idx="61">
                  <c:v>0.53502648737122749</c:v>
                </c:pt>
                <c:pt idx="62">
                  <c:v>0.54379741339370657</c:v>
                </c:pt>
                <c:pt idx="63">
                  <c:v>0.55256833941618577</c:v>
                </c:pt>
                <c:pt idx="64">
                  <c:v>0.56133926543866497</c:v>
                </c:pt>
                <c:pt idx="65">
                  <c:v>0.57011019146114406</c:v>
                </c:pt>
                <c:pt idx="66">
                  <c:v>0.57888111748362325</c:v>
                </c:pt>
                <c:pt idx="67">
                  <c:v>0.58765204350610234</c:v>
                </c:pt>
                <c:pt idx="68">
                  <c:v>0.59642296952858143</c:v>
                </c:pt>
                <c:pt idx="69">
                  <c:v>0.60519389555106062</c:v>
                </c:pt>
                <c:pt idx="70">
                  <c:v>0.61396482157353982</c:v>
                </c:pt>
                <c:pt idx="71">
                  <c:v>0.62273574759601891</c:v>
                </c:pt>
                <c:pt idx="72">
                  <c:v>0.63150667361849799</c:v>
                </c:pt>
                <c:pt idx="73">
                  <c:v>0.64027759964097708</c:v>
                </c:pt>
                <c:pt idx="74">
                  <c:v>0.64904852566345639</c:v>
                </c:pt>
                <c:pt idx="75">
                  <c:v>0.65781945168593547</c:v>
                </c:pt>
                <c:pt idx="76">
                  <c:v>0.66659037770841456</c:v>
                </c:pt>
                <c:pt idx="77">
                  <c:v>0.67536130373089365</c:v>
                </c:pt>
                <c:pt idx="78">
                  <c:v>0.68413222975337296</c:v>
                </c:pt>
                <c:pt idx="79">
                  <c:v>0.69290315577585204</c:v>
                </c:pt>
                <c:pt idx="80">
                  <c:v>0.70167408179833113</c:v>
                </c:pt>
                <c:pt idx="81">
                  <c:v>0.71044500782081033</c:v>
                </c:pt>
                <c:pt idx="82">
                  <c:v>0.71921593384328941</c:v>
                </c:pt>
                <c:pt idx="83">
                  <c:v>0.72798685986576861</c:v>
                </c:pt>
              </c:numCache>
            </c:numRef>
          </c:xVal>
          <c:yVal>
            <c:numRef>
              <c:f>TrackingData_Normalized!$DO$6:$DO$90</c:f>
              <c:numCache>
                <c:formatCode>General</c:formatCode>
                <c:ptCount val="85"/>
                <c:pt idx="0">
                  <c:v>0</c:v>
                </c:pt>
                <c:pt idx="1">
                  <c:v>2.6395169904101954E-3</c:v>
                </c:pt>
                <c:pt idx="2">
                  <c:v>6.0252304520315887E-3</c:v>
                </c:pt>
                <c:pt idx="3">
                  <c:v>8.8603671947155779E-3</c:v>
                </c:pt>
                <c:pt idx="4">
                  <c:v>1.1120782791772036E-2</c:v>
                </c:pt>
                <c:pt idx="5">
                  <c:v>1.4704380004748862E-2</c:v>
                </c:pt>
                <c:pt idx="6">
                  <c:v>1.7811635588335456E-2</c:v>
                </c:pt>
                <c:pt idx="7">
                  <c:v>2.0586780337709325E-2</c:v>
                </c:pt>
                <c:pt idx="8">
                  <c:v>2.35275752993701E-2</c:v>
                </c:pt>
                <c:pt idx="9">
                  <c:v>2.7285283172091737E-2</c:v>
                </c:pt>
                <c:pt idx="10">
                  <c:v>3.0552434009867079E-2</c:v>
                </c:pt>
                <c:pt idx="11">
                  <c:v>3.3172984085362157E-2</c:v>
                </c:pt>
                <c:pt idx="12">
                  <c:v>3.6930114992698347E-2</c:v>
                </c:pt>
                <c:pt idx="13">
                  <c:v>4.1020596977397294E-2</c:v>
                </c:pt>
                <c:pt idx="14">
                  <c:v>4.4447411744142767E-2</c:v>
                </c:pt>
                <c:pt idx="15">
                  <c:v>4.8374593297711127E-2</c:v>
                </c:pt>
                <c:pt idx="16">
                  <c:v>5.1968062099228322E-2</c:v>
                </c:pt>
                <c:pt idx="17">
                  <c:v>5.6051694946078756E-2</c:v>
                </c:pt>
                <c:pt idx="18">
                  <c:v>5.9640025030766569E-2</c:v>
                </c:pt>
                <c:pt idx="19">
                  <c:v>6.2923284884331035E-2</c:v>
                </c:pt>
                <c:pt idx="20">
                  <c:v>6.6509318540163925E-2</c:v>
                </c:pt>
                <c:pt idx="21">
                  <c:v>7.093488769233422E-2</c:v>
                </c:pt>
                <c:pt idx="22">
                  <c:v>7.4700601772856423E-2</c:v>
                </c:pt>
                <c:pt idx="23">
                  <c:v>7.8620022787074514E-2</c:v>
                </c:pt>
                <c:pt idx="24">
                  <c:v>8.3188556943049108E-2</c:v>
                </c:pt>
                <c:pt idx="25">
                  <c:v>8.7933673843195906E-2</c:v>
                </c:pt>
                <c:pt idx="26">
                  <c:v>9.2825278796711666E-2</c:v>
                </c:pt>
                <c:pt idx="27">
                  <c:v>9.7247431404130502E-2</c:v>
                </c:pt>
                <c:pt idx="28">
                  <c:v>0.10116314749542399</c:v>
                </c:pt>
                <c:pt idx="29">
                  <c:v>0.1059038041044425</c:v>
                </c:pt>
                <c:pt idx="30">
                  <c:v>0.11047716394092422</c:v>
                </c:pt>
                <c:pt idx="31">
                  <c:v>0.11407445437349138</c:v>
                </c:pt>
                <c:pt idx="32">
                  <c:v>0.11854025607940588</c:v>
                </c:pt>
                <c:pt idx="33">
                  <c:v>0.12296099365502497</c:v>
                </c:pt>
                <c:pt idx="34">
                  <c:v>0.12769544549773446</c:v>
                </c:pt>
                <c:pt idx="35">
                  <c:v>0.1324426533389472</c:v>
                </c:pt>
                <c:pt idx="36">
                  <c:v>0.13765493452136626</c:v>
                </c:pt>
                <c:pt idx="37">
                  <c:v>0.14271116094696035</c:v>
                </c:pt>
                <c:pt idx="38">
                  <c:v>0.1474415511014856</c:v>
                </c:pt>
                <c:pt idx="39">
                  <c:v>0.15169251045222673</c:v>
                </c:pt>
                <c:pt idx="40">
                  <c:v>0.15595408849845202</c:v>
                </c:pt>
                <c:pt idx="41">
                  <c:v>0.16070627591865408</c:v>
                </c:pt>
                <c:pt idx="42">
                  <c:v>0.16528388849973191</c:v>
                </c:pt>
                <c:pt idx="43">
                  <c:v>0.17017676504305992</c:v>
                </c:pt>
                <c:pt idx="44">
                  <c:v>0.1745910785654948</c:v>
                </c:pt>
                <c:pt idx="45">
                  <c:v>0.17982183948009228</c:v>
                </c:pt>
                <c:pt idx="46">
                  <c:v>0.18472602154033074</c:v>
                </c:pt>
                <c:pt idx="47">
                  <c:v>0.18981655795728117</c:v>
                </c:pt>
                <c:pt idx="48">
                  <c:v>0.19522282670826122</c:v>
                </c:pt>
                <c:pt idx="49">
                  <c:v>0.19900363555264236</c:v>
                </c:pt>
                <c:pt idx="50">
                  <c:v>0.20390106335324859</c:v>
                </c:pt>
                <c:pt idx="51">
                  <c:v>0.20814565432719381</c:v>
                </c:pt>
                <c:pt idx="52">
                  <c:v>0.2130497521896397</c:v>
                </c:pt>
                <c:pt idx="53">
                  <c:v>0.21825010080960278</c:v>
                </c:pt>
                <c:pt idx="54">
                  <c:v>0.22346417394332391</c:v>
                </c:pt>
                <c:pt idx="55">
                  <c:v>0.22868443786311859</c:v>
                </c:pt>
                <c:pt idx="56">
                  <c:v>0.23343583121171721</c:v>
                </c:pt>
                <c:pt idx="57">
                  <c:v>0.23849799032321561</c:v>
                </c:pt>
                <c:pt idx="58">
                  <c:v>0.24290194869054044</c:v>
                </c:pt>
                <c:pt idx="59">
                  <c:v>0.24748463393952197</c:v>
                </c:pt>
                <c:pt idx="60">
                  <c:v>0.25238368023806274</c:v>
                </c:pt>
                <c:pt idx="61">
                  <c:v>0.25761445639350794</c:v>
                </c:pt>
                <c:pt idx="62">
                  <c:v>0.26224195392611627</c:v>
                </c:pt>
                <c:pt idx="63">
                  <c:v>0.26747868963833576</c:v>
                </c:pt>
                <c:pt idx="64">
                  <c:v>0.27254610343658459</c:v>
                </c:pt>
                <c:pt idx="65">
                  <c:v>0.27743249849085438</c:v>
                </c:pt>
                <c:pt idx="66">
                  <c:v>0.28200438412282874</c:v>
                </c:pt>
                <c:pt idx="67">
                  <c:v>0.28656536791652215</c:v>
                </c:pt>
                <c:pt idx="68">
                  <c:v>0.29129562768828998</c:v>
                </c:pt>
                <c:pt idx="69">
                  <c:v>0.29668970111647192</c:v>
                </c:pt>
                <c:pt idx="70">
                  <c:v>0.30151239557563647</c:v>
                </c:pt>
                <c:pt idx="71">
                  <c:v>0.30657973855521548</c:v>
                </c:pt>
                <c:pt idx="72">
                  <c:v>0.31131418687853418</c:v>
                </c:pt>
                <c:pt idx="73">
                  <c:v>0.31604253607187327</c:v>
                </c:pt>
                <c:pt idx="74">
                  <c:v>0.32094667104547298</c:v>
                </c:pt>
                <c:pt idx="75">
                  <c:v>0.32554309374273327</c:v>
                </c:pt>
                <c:pt idx="76">
                  <c:v>0.33029036166722575</c:v>
                </c:pt>
                <c:pt idx="77">
                  <c:v>0.33505091367393802</c:v>
                </c:pt>
                <c:pt idx="78">
                  <c:v>0.34058830555272063</c:v>
                </c:pt>
                <c:pt idx="79">
                  <c:v>0.34629604061533742</c:v>
                </c:pt>
                <c:pt idx="80">
                  <c:v>0.35152669112581891</c:v>
                </c:pt>
                <c:pt idx="81">
                  <c:v>0.35595362592156971</c:v>
                </c:pt>
                <c:pt idx="82">
                  <c:v>0.35970858074104312</c:v>
                </c:pt>
                <c:pt idx="83">
                  <c:v>0.36509622637200984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F11B-4083-8EA5-36CE2E121F9C}"/>
            </c:ext>
          </c:extLst>
        </c:ser>
        <c:ser>
          <c:idx val="12"/>
          <c:order val="13"/>
          <c:tx>
            <c:strRef>
              <c:f>TrackingData_Normalized!$HZ$2</c:f>
              <c:strCache>
                <c:ptCount val="1"/>
                <c:pt idx="0">
                  <c:v>6ml 7.66deg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4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TrackingData_Normalized!$IM$6:$IM$87</c:f>
              <c:numCache>
                <c:formatCode>General</c:formatCode>
                <c:ptCount val="82"/>
                <c:pt idx="0">
                  <c:v>0</c:v>
                </c:pt>
                <c:pt idx="1">
                  <c:v>1.2478451897198846E-2</c:v>
                </c:pt>
                <c:pt idx="2">
                  <c:v>2.4956903794397692E-2</c:v>
                </c:pt>
                <c:pt idx="3">
                  <c:v>3.743535569159654E-2</c:v>
                </c:pt>
                <c:pt idx="4">
                  <c:v>4.9913807588795385E-2</c:v>
                </c:pt>
                <c:pt idx="5">
                  <c:v>6.2392259485994229E-2</c:v>
                </c:pt>
                <c:pt idx="6">
                  <c:v>7.4870711383193081E-2</c:v>
                </c:pt>
                <c:pt idx="7">
                  <c:v>8.7349163280391925E-2</c:v>
                </c:pt>
                <c:pt idx="8">
                  <c:v>9.982761517759077E-2</c:v>
                </c:pt>
                <c:pt idx="9">
                  <c:v>0.11230606707478961</c:v>
                </c:pt>
                <c:pt idx="10">
                  <c:v>0.12478451897198846</c:v>
                </c:pt>
                <c:pt idx="11">
                  <c:v>0.13726297086918729</c:v>
                </c:pt>
                <c:pt idx="12">
                  <c:v>0.14974142276638616</c:v>
                </c:pt>
                <c:pt idx="13">
                  <c:v>0.16221987466358501</c:v>
                </c:pt>
                <c:pt idx="14">
                  <c:v>0.17469832656078385</c:v>
                </c:pt>
                <c:pt idx="15">
                  <c:v>0.1871767784579827</c:v>
                </c:pt>
                <c:pt idx="16">
                  <c:v>0.19965523035518154</c:v>
                </c:pt>
                <c:pt idx="17">
                  <c:v>0.21213368225238038</c:v>
                </c:pt>
                <c:pt idx="18">
                  <c:v>0.22461213414957923</c:v>
                </c:pt>
                <c:pt idx="19">
                  <c:v>0.23709058604677807</c:v>
                </c:pt>
                <c:pt idx="20">
                  <c:v>0.24956903794397692</c:v>
                </c:pt>
                <c:pt idx="21">
                  <c:v>0.26204748984117576</c:v>
                </c:pt>
                <c:pt idx="22">
                  <c:v>0.27452594173837458</c:v>
                </c:pt>
                <c:pt idx="23">
                  <c:v>0.28700439363557345</c:v>
                </c:pt>
                <c:pt idx="24">
                  <c:v>0.29948284553277232</c:v>
                </c:pt>
                <c:pt idx="25">
                  <c:v>0.31196129742997114</c:v>
                </c:pt>
                <c:pt idx="26">
                  <c:v>0.32443974932717001</c:v>
                </c:pt>
                <c:pt idx="27">
                  <c:v>0.33691820122436883</c:v>
                </c:pt>
                <c:pt idx="28">
                  <c:v>0.3493966531215677</c:v>
                </c:pt>
                <c:pt idx="29">
                  <c:v>0.36187510501876652</c:v>
                </c:pt>
                <c:pt idx="30">
                  <c:v>0.37435355691596539</c:v>
                </c:pt>
                <c:pt idx="31">
                  <c:v>0.38683200881316421</c:v>
                </c:pt>
                <c:pt idx="32">
                  <c:v>0.39931046071036308</c:v>
                </c:pt>
                <c:pt idx="33">
                  <c:v>0.41178891260756195</c:v>
                </c:pt>
                <c:pt idx="34">
                  <c:v>0.42426736450476077</c:v>
                </c:pt>
                <c:pt idx="35">
                  <c:v>0.43674581640195964</c:v>
                </c:pt>
                <c:pt idx="36">
                  <c:v>0.44922426829915846</c:v>
                </c:pt>
                <c:pt idx="37">
                  <c:v>0.46170272019635733</c:v>
                </c:pt>
                <c:pt idx="38">
                  <c:v>0.47418117209355615</c:v>
                </c:pt>
                <c:pt idx="39">
                  <c:v>0.48665962399075502</c:v>
                </c:pt>
                <c:pt idx="40">
                  <c:v>0.49913807588795384</c:v>
                </c:pt>
                <c:pt idx="41">
                  <c:v>0.51161652778515265</c:v>
                </c:pt>
                <c:pt idx="42">
                  <c:v>0.52409497968235152</c:v>
                </c:pt>
                <c:pt idx="43">
                  <c:v>0.5365734315795504</c:v>
                </c:pt>
                <c:pt idx="44">
                  <c:v>0.54905188347674916</c:v>
                </c:pt>
                <c:pt idx="45">
                  <c:v>0.56153033537394803</c:v>
                </c:pt>
                <c:pt idx="46">
                  <c:v>0.5740087872711469</c:v>
                </c:pt>
                <c:pt idx="47">
                  <c:v>0.58648723916834578</c:v>
                </c:pt>
                <c:pt idx="48">
                  <c:v>0.59896569106554465</c:v>
                </c:pt>
                <c:pt idx="49">
                  <c:v>0.61144414296274341</c:v>
                </c:pt>
                <c:pt idx="50">
                  <c:v>0.62392259485994228</c:v>
                </c:pt>
                <c:pt idx="51">
                  <c:v>0.63640104675714115</c:v>
                </c:pt>
                <c:pt idx="52">
                  <c:v>0.64887949865434003</c:v>
                </c:pt>
                <c:pt idx="53">
                  <c:v>0.66135795055153879</c:v>
                </c:pt>
                <c:pt idx="54">
                  <c:v>0.67383640244873766</c:v>
                </c:pt>
                <c:pt idx="55">
                  <c:v>0.68631485434593653</c:v>
                </c:pt>
                <c:pt idx="56">
                  <c:v>0.6987933062431354</c:v>
                </c:pt>
                <c:pt idx="57">
                  <c:v>0.71127175814033416</c:v>
                </c:pt>
                <c:pt idx="58">
                  <c:v>0.72375021003753304</c:v>
                </c:pt>
                <c:pt idx="59">
                  <c:v>0.73622866193473191</c:v>
                </c:pt>
                <c:pt idx="60">
                  <c:v>0.74870711383193078</c:v>
                </c:pt>
                <c:pt idx="61">
                  <c:v>0.76118556572912954</c:v>
                </c:pt>
                <c:pt idx="62">
                  <c:v>0.77366401762632842</c:v>
                </c:pt>
                <c:pt idx="63">
                  <c:v>0.78614246952352729</c:v>
                </c:pt>
                <c:pt idx="64">
                  <c:v>0.79862092142072616</c:v>
                </c:pt>
                <c:pt idx="65">
                  <c:v>0.81109937331792492</c:v>
                </c:pt>
                <c:pt idx="66">
                  <c:v>0.8235778252151239</c:v>
                </c:pt>
                <c:pt idx="67">
                  <c:v>0.83605627711232267</c:v>
                </c:pt>
                <c:pt idx="68">
                  <c:v>0.84853472900952154</c:v>
                </c:pt>
                <c:pt idx="69">
                  <c:v>0.8610131809067203</c:v>
                </c:pt>
                <c:pt idx="70">
                  <c:v>0.87349163280391928</c:v>
                </c:pt>
                <c:pt idx="71">
                  <c:v>0.88597008470111804</c:v>
                </c:pt>
                <c:pt idx="72">
                  <c:v>0.89844853659831692</c:v>
                </c:pt>
                <c:pt idx="73">
                  <c:v>0.91092698849551568</c:v>
                </c:pt>
                <c:pt idx="74">
                  <c:v>0.92340544039271466</c:v>
                </c:pt>
                <c:pt idx="75">
                  <c:v>0.93588389228991342</c:v>
                </c:pt>
                <c:pt idx="76">
                  <c:v>0.94836234418711229</c:v>
                </c:pt>
                <c:pt idx="77">
                  <c:v>0.96084079608431106</c:v>
                </c:pt>
                <c:pt idx="78">
                  <c:v>0.97331924798151004</c:v>
                </c:pt>
                <c:pt idx="79">
                  <c:v>0.9857976998787088</c:v>
                </c:pt>
                <c:pt idx="80">
                  <c:v>0.99827615177590767</c:v>
                </c:pt>
                <c:pt idx="81">
                  <c:v>1.0107546036731065</c:v>
                </c:pt>
              </c:numCache>
            </c:numRef>
          </c:xVal>
          <c:yVal>
            <c:numRef>
              <c:f>TrackingData_Normalized!$IN$6:$IN$87</c:f>
              <c:numCache>
                <c:formatCode>General</c:formatCode>
                <c:ptCount val="82"/>
                <c:pt idx="0">
                  <c:v>0</c:v>
                </c:pt>
                <c:pt idx="1">
                  <c:v>4.2081207825395237E-3</c:v>
                </c:pt>
                <c:pt idx="2">
                  <c:v>9.1337657687572821E-3</c:v>
                </c:pt>
                <c:pt idx="3">
                  <c:v>1.1902362965542953E-2</c:v>
                </c:pt>
                <c:pt idx="4">
                  <c:v>1.6981446061562603E-2</c:v>
                </c:pt>
                <c:pt idx="5">
                  <c:v>2.1647181209232765E-2</c:v>
                </c:pt>
                <c:pt idx="6">
                  <c:v>2.5287658757986498E-2</c:v>
                </c:pt>
                <c:pt idx="7">
                  <c:v>3.0319243356049304E-2</c:v>
                </c:pt>
                <c:pt idx="8">
                  <c:v>3.6789448977180325E-2</c:v>
                </c:pt>
                <c:pt idx="9">
                  <c:v>4.1254848402179765E-2</c:v>
                </c:pt>
                <c:pt idx="10">
                  <c:v>4.5455496599696957E-2</c:v>
                </c:pt>
                <c:pt idx="11">
                  <c:v>5.0784965082847251E-2</c:v>
                </c:pt>
                <c:pt idx="12">
                  <c:v>5.6399983207037124E-2</c:v>
                </c:pt>
                <c:pt idx="13">
                  <c:v>6.1160595759598251E-2</c:v>
                </c:pt>
                <c:pt idx="14">
                  <c:v>6.7893333775896555E-2</c:v>
                </c:pt>
                <c:pt idx="15">
                  <c:v>7.3503984507787432E-2</c:v>
                </c:pt>
                <c:pt idx="16">
                  <c:v>8.1641881334851729E-2</c:v>
                </c:pt>
                <c:pt idx="17">
                  <c:v>8.8091781917510159E-2</c:v>
                </c:pt>
                <c:pt idx="18">
                  <c:v>9.3139739986874789E-2</c:v>
                </c:pt>
                <c:pt idx="19">
                  <c:v>0.10043538326802491</c:v>
                </c:pt>
                <c:pt idx="20">
                  <c:v>0.10717598888801436</c:v>
                </c:pt>
                <c:pt idx="21">
                  <c:v>0.11474691390143452</c:v>
                </c:pt>
                <c:pt idx="22">
                  <c:v>0.12290914795021088</c:v>
                </c:pt>
                <c:pt idx="23">
                  <c:v>0.12879324721858496</c:v>
                </c:pt>
                <c:pt idx="24">
                  <c:v>0.13665850194628223</c:v>
                </c:pt>
                <c:pt idx="25">
                  <c:v>0.14312258091540775</c:v>
                </c:pt>
                <c:pt idx="26">
                  <c:v>0.15013394451283524</c:v>
                </c:pt>
                <c:pt idx="27">
                  <c:v>0.15743996551477188</c:v>
                </c:pt>
                <c:pt idx="28">
                  <c:v>0.16529983136706006</c:v>
                </c:pt>
                <c:pt idx="29">
                  <c:v>0.17367347194874858</c:v>
                </c:pt>
                <c:pt idx="30">
                  <c:v>0.18407705426474144</c:v>
                </c:pt>
                <c:pt idx="31">
                  <c:v>0.19165001544693139</c:v>
                </c:pt>
                <c:pt idx="32">
                  <c:v>0.19895448368474258</c:v>
                </c:pt>
                <c:pt idx="33">
                  <c:v>0.20710111560044739</c:v>
                </c:pt>
                <c:pt idx="34">
                  <c:v>0.21637016936578002</c:v>
                </c:pt>
                <c:pt idx="35">
                  <c:v>0.22591264620515331</c:v>
                </c:pt>
                <c:pt idx="36">
                  <c:v>0.23434879849815773</c:v>
                </c:pt>
                <c:pt idx="37">
                  <c:v>0.24220081974820568</c:v>
                </c:pt>
                <c:pt idx="38">
                  <c:v>0.25032608948606322</c:v>
                </c:pt>
                <c:pt idx="39">
                  <c:v>0.25789826405016142</c:v>
                </c:pt>
                <c:pt idx="40">
                  <c:v>0.26578065042650506</c:v>
                </c:pt>
                <c:pt idx="41">
                  <c:v>0.27506807455942595</c:v>
                </c:pt>
                <c:pt idx="42">
                  <c:v>0.28486570686388796</c:v>
                </c:pt>
                <c:pt idx="43">
                  <c:v>0.29273387924841998</c:v>
                </c:pt>
                <c:pt idx="44">
                  <c:v>0.3008828266513896</c:v>
                </c:pt>
                <c:pt idx="45">
                  <c:v>0.30986453243013945</c:v>
                </c:pt>
                <c:pt idx="46">
                  <c:v>0.31972389816305702</c:v>
                </c:pt>
                <c:pt idx="47">
                  <c:v>0.32927600261965168</c:v>
                </c:pt>
                <c:pt idx="48">
                  <c:v>0.33825764952855736</c:v>
                </c:pt>
                <c:pt idx="49">
                  <c:v>0.34582777074720611</c:v>
                </c:pt>
                <c:pt idx="50">
                  <c:v>0.35424868435028711</c:v>
                </c:pt>
                <c:pt idx="51">
                  <c:v>0.36353022103548177</c:v>
                </c:pt>
                <c:pt idx="52">
                  <c:v>0.37250202344065486</c:v>
                </c:pt>
                <c:pt idx="53">
                  <c:v>0.38147408566392643</c:v>
                </c:pt>
                <c:pt idx="54">
                  <c:v>0.39047511289710229</c:v>
                </c:pt>
                <c:pt idx="55">
                  <c:v>0.39857773569418653</c:v>
                </c:pt>
                <c:pt idx="56">
                  <c:v>0.40838289134281053</c:v>
                </c:pt>
                <c:pt idx="57">
                  <c:v>0.41878430219319446</c:v>
                </c:pt>
                <c:pt idx="58">
                  <c:v>0.42866448303343158</c:v>
                </c:pt>
                <c:pt idx="59">
                  <c:v>0.4368360892225428</c:v>
                </c:pt>
                <c:pt idx="60">
                  <c:v>0.44583913782170204</c:v>
                </c:pt>
                <c:pt idx="61">
                  <c:v>0.45456241112837126</c:v>
                </c:pt>
                <c:pt idx="62">
                  <c:v>0.46325232482285078</c:v>
                </c:pt>
                <c:pt idx="63">
                  <c:v>0.47334415414618425</c:v>
                </c:pt>
                <c:pt idx="64">
                  <c:v>0.48205614925364954</c:v>
                </c:pt>
                <c:pt idx="65">
                  <c:v>0.49046610028587218</c:v>
                </c:pt>
                <c:pt idx="66">
                  <c:v>0.50027797722932354</c:v>
                </c:pt>
                <c:pt idx="67">
                  <c:v>0.51068249991836179</c:v>
                </c:pt>
                <c:pt idx="68">
                  <c:v>0.51993364005945997</c:v>
                </c:pt>
                <c:pt idx="69">
                  <c:v>0.52805326599182323</c:v>
                </c:pt>
                <c:pt idx="70">
                  <c:v>0.53739055287014226</c:v>
                </c:pt>
                <c:pt idx="71">
                  <c:v>0.54638321193533768</c:v>
                </c:pt>
                <c:pt idx="72">
                  <c:v>0.55591390353009473</c:v>
                </c:pt>
                <c:pt idx="73">
                  <c:v>0.56433464117180498</c:v>
                </c:pt>
                <c:pt idx="74">
                  <c:v>0.57297142369929321</c:v>
                </c:pt>
                <c:pt idx="75">
                  <c:v>0.58222314446103784</c:v>
                </c:pt>
                <c:pt idx="76">
                  <c:v>0.59229648406088364</c:v>
                </c:pt>
                <c:pt idx="77">
                  <c:v>0.60184863229640728</c:v>
                </c:pt>
                <c:pt idx="78">
                  <c:v>0.61170130448440829</c:v>
                </c:pt>
                <c:pt idx="79">
                  <c:v>0.61960313496108854</c:v>
                </c:pt>
                <c:pt idx="80">
                  <c:v>0.62801336875737568</c:v>
                </c:pt>
                <c:pt idx="81">
                  <c:v>0.63893662387077543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F11B-4083-8EA5-36CE2E121F9C}"/>
            </c:ext>
          </c:extLst>
        </c:ser>
        <c:ser>
          <c:idx val="14"/>
          <c:order val="14"/>
          <c:tx>
            <c:strRef>
              <c:f>TrackingData_Normalized!$JK$2</c:f>
              <c:strCache>
                <c:ptCount val="1"/>
                <c:pt idx="0">
                  <c:v>2mL 3.14deg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6"/>
              </a:solidFill>
              <a:ln w="9525">
                <a:noFill/>
              </a:ln>
              <a:effectLst/>
            </c:spPr>
          </c:marker>
          <c:xVal>
            <c:numRef>
              <c:f>TrackingData_Normalized!$JX$6:$JX$34</c:f>
              <c:numCache>
                <c:formatCode>General</c:formatCode>
                <c:ptCount val="29"/>
                <c:pt idx="0">
                  <c:v>0</c:v>
                </c:pt>
                <c:pt idx="1">
                  <c:v>2.4968172414650627E-2</c:v>
                </c:pt>
                <c:pt idx="2">
                  <c:v>4.9936344829301253E-2</c:v>
                </c:pt>
                <c:pt idx="3">
                  <c:v>7.490451724395189E-2</c:v>
                </c:pt>
                <c:pt idx="4">
                  <c:v>9.9872689658602506E-2</c:v>
                </c:pt>
                <c:pt idx="5">
                  <c:v>0.12484086207325314</c:v>
                </c:pt>
                <c:pt idx="6">
                  <c:v>0.14980903448790378</c:v>
                </c:pt>
                <c:pt idx="7">
                  <c:v>0.17477720690255441</c:v>
                </c:pt>
                <c:pt idx="8">
                  <c:v>0.19974537931720501</c:v>
                </c:pt>
                <c:pt idx="9">
                  <c:v>0.22471355173185564</c:v>
                </c:pt>
                <c:pt idx="10">
                  <c:v>0.24968172414650627</c:v>
                </c:pt>
                <c:pt idx="11">
                  <c:v>0.2746498965611569</c:v>
                </c:pt>
                <c:pt idx="12">
                  <c:v>0.29961806897580756</c:v>
                </c:pt>
                <c:pt idx="13">
                  <c:v>0.32458624139045816</c:v>
                </c:pt>
                <c:pt idx="14">
                  <c:v>0.34955441380510882</c:v>
                </c:pt>
                <c:pt idx="15">
                  <c:v>0.37452258621975942</c:v>
                </c:pt>
                <c:pt idx="16">
                  <c:v>0.39949075863441003</c:v>
                </c:pt>
                <c:pt idx="17">
                  <c:v>0.42445893104906068</c:v>
                </c:pt>
                <c:pt idx="18">
                  <c:v>0.44942710346371129</c:v>
                </c:pt>
                <c:pt idx="19">
                  <c:v>0.47439527587836189</c:v>
                </c:pt>
                <c:pt idx="20">
                  <c:v>0.49936344829301255</c:v>
                </c:pt>
                <c:pt idx="21">
                  <c:v>0.52433162070766315</c:v>
                </c:pt>
                <c:pt idx="22">
                  <c:v>0.54929979312231381</c:v>
                </c:pt>
                <c:pt idx="23">
                  <c:v>0.57426796553696435</c:v>
                </c:pt>
                <c:pt idx="24">
                  <c:v>0.59923613795161512</c:v>
                </c:pt>
                <c:pt idx="25">
                  <c:v>0.62420431036626567</c:v>
                </c:pt>
                <c:pt idx="26">
                  <c:v>0.64917248278091633</c:v>
                </c:pt>
                <c:pt idx="27">
                  <c:v>0.67414065519556698</c:v>
                </c:pt>
                <c:pt idx="28">
                  <c:v>0.69910882761021764</c:v>
                </c:pt>
              </c:numCache>
            </c:numRef>
          </c:xVal>
          <c:yVal>
            <c:numRef>
              <c:f>TrackingData_Normalized!$JY$6:$JY$34</c:f>
              <c:numCache>
                <c:formatCode>General</c:formatCode>
                <c:ptCount val="29"/>
                <c:pt idx="0">
                  <c:v>0</c:v>
                </c:pt>
                <c:pt idx="1">
                  <c:v>1.8699390843746528E-3</c:v>
                </c:pt>
                <c:pt idx="2">
                  <c:v>5.1248310467411889E-3</c:v>
                </c:pt>
                <c:pt idx="3">
                  <c:v>8.9895483342759923E-3</c:v>
                </c:pt>
                <c:pt idx="4">
                  <c:v>1.3376129119518606E-2</c:v>
                </c:pt>
                <c:pt idx="5">
                  <c:v>1.8759133458716198E-2</c:v>
                </c:pt>
                <c:pt idx="6">
                  <c:v>2.3961501869383079E-2</c:v>
                </c:pt>
                <c:pt idx="7">
                  <c:v>3.0194096312197459E-2</c:v>
                </c:pt>
                <c:pt idx="8">
                  <c:v>3.6547410738883138E-2</c:v>
                </c:pt>
                <c:pt idx="9">
                  <c:v>4.3542240837280241E-2</c:v>
                </c:pt>
                <c:pt idx="10">
                  <c:v>5.1270442532607957E-2</c:v>
                </c:pt>
                <c:pt idx="11">
                  <c:v>5.937723222285432E-2</c:v>
                </c:pt>
                <c:pt idx="12">
                  <c:v>6.8111431322095989E-2</c:v>
                </c:pt>
                <c:pt idx="13">
                  <c:v>7.734870160189819E-2</c:v>
                </c:pt>
                <c:pt idx="14">
                  <c:v>8.7065920252166903E-2</c:v>
                </c:pt>
                <c:pt idx="15">
                  <c:v>9.7041651395484346E-2</c:v>
                </c:pt>
                <c:pt idx="16">
                  <c:v>0.10739124540355718</c:v>
                </c:pt>
                <c:pt idx="17">
                  <c:v>0.11811471044675195</c:v>
                </c:pt>
                <c:pt idx="18">
                  <c:v>0.12906969227271919</c:v>
                </c:pt>
                <c:pt idx="19">
                  <c:v>0.1400494355692905</c:v>
                </c:pt>
                <c:pt idx="20">
                  <c:v>0.15139974496032343</c:v>
                </c:pt>
                <c:pt idx="21">
                  <c:v>0.16262197483780422</c:v>
                </c:pt>
                <c:pt idx="22">
                  <c:v>0.17434612486204204</c:v>
                </c:pt>
                <c:pt idx="23">
                  <c:v>0.18619490092383326</c:v>
                </c:pt>
                <c:pt idx="24">
                  <c:v>0.19804019396055214</c:v>
                </c:pt>
                <c:pt idx="25">
                  <c:v>0.21001357552379901</c:v>
                </c:pt>
                <c:pt idx="26">
                  <c:v>0.22199410537096986</c:v>
                </c:pt>
                <c:pt idx="27">
                  <c:v>0.23420268531203228</c:v>
                </c:pt>
                <c:pt idx="28">
                  <c:v>0.24631479158438777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F11B-4083-8EA5-36CE2E121F9C}"/>
            </c:ext>
          </c:extLst>
        </c:ser>
        <c:ser>
          <c:idx val="15"/>
          <c:order val="15"/>
          <c:tx>
            <c:strRef>
              <c:f>TrackingData_Normalized!$KC$2</c:f>
              <c:strCache>
                <c:ptCount val="1"/>
                <c:pt idx="0">
                  <c:v>3mL 3.14deg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TrackingData_Normalized!$KP$6:$KP$28</c:f>
              <c:numCache>
                <c:formatCode>General</c:formatCode>
                <c:ptCount val="23"/>
                <c:pt idx="0">
                  <c:v>0</c:v>
                </c:pt>
                <c:pt idx="1">
                  <c:v>2.5696325729122366E-2</c:v>
                </c:pt>
                <c:pt idx="2">
                  <c:v>5.1392651458244731E-2</c:v>
                </c:pt>
                <c:pt idx="3">
                  <c:v>7.7088977187367111E-2</c:v>
                </c:pt>
                <c:pt idx="4">
                  <c:v>0.10278530291648946</c:v>
                </c:pt>
                <c:pt idx="5">
                  <c:v>0.12848162864561183</c:v>
                </c:pt>
                <c:pt idx="6">
                  <c:v>0.15417795437473422</c:v>
                </c:pt>
                <c:pt idx="7">
                  <c:v>0.17987428010385659</c:v>
                </c:pt>
                <c:pt idx="8">
                  <c:v>0.20557060583297893</c:v>
                </c:pt>
                <c:pt idx="9">
                  <c:v>0.23126693156210129</c:v>
                </c:pt>
                <c:pt idx="10">
                  <c:v>0.25696325729122366</c:v>
                </c:pt>
                <c:pt idx="11">
                  <c:v>0.28265958302034599</c:v>
                </c:pt>
                <c:pt idx="12">
                  <c:v>0.30835590874946844</c:v>
                </c:pt>
                <c:pt idx="13">
                  <c:v>0.33405223447859078</c:v>
                </c:pt>
                <c:pt idx="14">
                  <c:v>0.35974856020771317</c:v>
                </c:pt>
                <c:pt idx="15">
                  <c:v>0.38544488593683551</c:v>
                </c:pt>
                <c:pt idx="16">
                  <c:v>0.41114121166595785</c:v>
                </c:pt>
                <c:pt idx="17">
                  <c:v>0.43683753739508024</c:v>
                </c:pt>
                <c:pt idx="18">
                  <c:v>0.46253386312420258</c:v>
                </c:pt>
                <c:pt idx="19">
                  <c:v>0.48823018885332498</c:v>
                </c:pt>
                <c:pt idx="20">
                  <c:v>0.51392651458244731</c:v>
                </c:pt>
                <c:pt idx="21">
                  <c:v>0.53962284031156971</c:v>
                </c:pt>
              </c:numCache>
            </c:numRef>
          </c:xVal>
          <c:yVal>
            <c:numRef>
              <c:f>TrackingData_Normalized!$KQ$6:$KQ$27</c:f>
              <c:numCache>
                <c:formatCode>General</c:formatCode>
                <c:ptCount val="22"/>
                <c:pt idx="0">
                  <c:v>0</c:v>
                </c:pt>
                <c:pt idx="1">
                  <c:v>1.3946761480279125E-3</c:v>
                </c:pt>
                <c:pt idx="2">
                  <c:v>5.6457450533620853E-3</c:v>
                </c:pt>
                <c:pt idx="3">
                  <c:v>1.2428752440377033E-2</c:v>
                </c:pt>
                <c:pt idx="4">
                  <c:v>1.9118380613173034E-2</c:v>
                </c:pt>
                <c:pt idx="5">
                  <c:v>2.6836391435511642E-2</c:v>
                </c:pt>
                <c:pt idx="6">
                  <c:v>3.6132336106223358E-2</c:v>
                </c:pt>
                <c:pt idx="7">
                  <c:v>4.5905081914322264E-2</c:v>
                </c:pt>
                <c:pt idx="8">
                  <c:v>5.6269659241022604E-2</c:v>
                </c:pt>
                <c:pt idx="9">
                  <c:v>6.8207181730455563E-2</c:v>
                </c:pt>
                <c:pt idx="10">
                  <c:v>8.082976149537055E-2</c:v>
                </c:pt>
                <c:pt idx="11">
                  <c:v>9.380543782988289E-2</c:v>
                </c:pt>
                <c:pt idx="12">
                  <c:v>0.10762909624856441</c:v>
                </c:pt>
                <c:pt idx="13">
                  <c:v>0.12157196837731819</c:v>
                </c:pt>
                <c:pt idx="14">
                  <c:v>0.13658978110780681</c:v>
                </c:pt>
                <c:pt idx="15">
                  <c:v>0.15184869004315119</c:v>
                </c:pt>
                <c:pt idx="16">
                  <c:v>0.16685820535806303</c:v>
                </c:pt>
                <c:pt idx="17">
                  <c:v>0.18259075415263643</c:v>
                </c:pt>
                <c:pt idx="18">
                  <c:v>0.19843981764924676</c:v>
                </c:pt>
                <c:pt idx="19">
                  <c:v>0.21465416047719751</c:v>
                </c:pt>
                <c:pt idx="20">
                  <c:v>0.23133970767139622</c:v>
                </c:pt>
                <c:pt idx="21">
                  <c:v>0.24766788231772577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F-F11B-4083-8EA5-36CE2E121F9C}"/>
            </c:ext>
          </c:extLst>
        </c:ser>
        <c:ser>
          <c:idx val="16"/>
          <c:order val="16"/>
          <c:tx>
            <c:strRef>
              <c:f>TrackingData_Normalized!$KU$2</c:f>
              <c:strCache>
                <c:ptCount val="1"/>
                <c:pt idx="0">
                  <c:v>4mL 3.14deg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TrackingData_Normalized!$LH$6:$LH$27</c:f>
              <c:numCache>
                <c:formatCode>General</c:formatCode>
                <c:ptCount val="22"/>
                <c:pt idx="0">
                  <c:v>0</c:v>
                </c:pt>
                <c:pt idx="1">
                  <c:v>2.2409764839811542E-2</c:v>
                </c:pt>
                <c:pt idx="2">
                  <c:v>4.4819529679623084E-2</c:v>
                </c:pt>
                <c:pt idx="3">
                  <c:v>6.7229294519434629E-2</c:v>
                </c:pt>
                <c:pt idx="4">
                  <c:v>8.9639059359246168E-2</c:v>
                </c:pt>
                <c:pt idx="5">
                  <c:v>0.11204882419905771</c:v>
                </c:pt>
                <c:pt idx="6">
                  <c:v>0.13445858903886926</c:v>
                </c:pt>
                <c:pt idx="7">
                  <c:v>0.15686835387868081</c:v>
                </c:pt>
                <c:pt idx="8">
                  <c:v>0.17927811871849234</c:v>
                </c:pt>
                <c:pt idx="9">
                  <c:v>0.20168788355830389</c:v>
                </c:pt>
                <c:pt idx="10">
                  <c:v>0.22409764839811541</c:v>
                </c:pt>
                <c:pt idx="11">
                  <c:v>0.24650741323792696</c:v>
                </c:pt>
                <c:pt idx="12">
                  <c:v>0.26891717807773852</c:v>
                </c:pt>
                <c:pt idx="13">
                  <c:v>0.29132694291755007</c:v>
                </c:pt>
                <c:pt idx="14">
                  <c:v>0.31373670775736162</c:v>
                </c:pt>
                <c:pt idx="15">
                  <c:v>0.33614647259717317</c:v>
                </c:pt>
                <c:pt idx="16">
                  <c:v>0.35855623743698467</c:v>
                </c:pt>
                <c:pt idx="17">
                  <c:v>0.38096600227679622</c:v>
                </c:pt>
                <c:pt idx="18">
                  <c:v>0.40337576711660778</c:v>
                </c:pt>
                <c:pt idx="19">
                  <c:v>0.42578553195641933</c:v>
                </c:pt>
                <c:pt idx="20">
                  <c:v>0.44819529679623082</c:v>
                </c:pt>
              </c:numCache>
            </c:numRef>
          </c:xVal>
          <c:yVal>
            <c:numRef>
              <c:f>TrackingData_Normalized!$LI$6:$LI$26</c:f>
              <c:numCache>
                <c:formatCode>General</c:formatCode>
                <c:ptCount val="21"/>
                <c:pt idx="0">
                  <c:v>0</c:v>
                </c:pt>
                <c:pt idx="1">
                  <c:v>3.0184092029733722E-3</c:v>
                </c:pt>
                <c:pt idx="2">
                  <c:v>7.0565715703097345E-3</c:v>
                </c:pt>
                <c:pt idx="3">
                  <c:v>1.2315901527368672E-2</c:v>
                </c:pt>
                <c:pt idx="4">
                  <c:v>1.8802142474469229E-2</c:v>
                </c:pt>
                <c:pt idx="5">
                  <c:v>2.6051983198232563E-2</c:v>
                </c:pt>
                <c:pt idx="6">
                  <c:v>3.4077142898793683E-2</c:v>
                </c:pt>
                <c:pt idx="7">
                  <c:v>4.2982525103238932E-2</c:v>
                </c:pt>
                <c:pt idx="8">
                  <c:v>5.3093737383927198E-2</c:v>
                </c:pt>
                <c:pt idx="9">
                  <c:v>6.3975850644656954E-2</c:v>
                </c:pt>
                <c:pt idx="10">
                  <c:v>7.5301857606434264E-2</c:v>
                </c:pt>
                <c:pt idx="11">
                  <c:v>8.7395163614251467E-2</c:v>
                </c:pt>
                <c:pt idx="12">
                  <c:v>0.10025283905106892</c:v>
                </c:pt>
                <c:pt idx="13">
                  <c:v>0.11344586088613039</c:v>
                </c:pt>
                <c:pt idx="14">
                  <c:v>0.12663547806683254</c:v>
                </c:pt>
                <c:pt idx="15">
                  <c:v>0.14060243859527846</c:v>
                </c:pt>
                <c:pt idx="16">
                  <c:v>0.15499752795705329</c:v>
                </c:pt>
                <c:pt idx="17">
                  <c:v>0.16928896023423814</c:v>
                </c:pt>
                <c:pt idx="18">
                  <c:v>0.18435562315488324</c:v>
                </c:pt>
                <c:pt idx="19">
                  <c:v>0.19919320091964646</c:v>
                </c:pt>
                <c:pt idx="20">
                  <c:v>0.21436303444963895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0-F11B-4083-8EA5-36CE2E121F9C}"/>
            </c:ext>
          </c:extLst>
        </c:ser>
        <c:ser>
          <c:idx val="17"/>
          <c:order val="17"/>
          <c:tx>
            <c:strRef>
              <c:f>TrackingData_Normalized!$LM$2</c:f>
              <c:strCache>
                <c:ptCount val="1"/>
                <c:pt idx="0">
                  <c:v>6mL 3.14deg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6">
                  <a:lumMod val="80000"/>
                  <a:lumOff val="20000"/>
                </a:schemeClr>
              </a:solidFill>
              <a:ln w="9525">
                <a:solidFill>
                  <a:schemeClr val="accent6">
                    <a:lumMod val="80000"/>
                    <a:lumOff val="20000"/>
                  </a:schemeClr>
                </a:solidFill>
              </a:ln>
              <a:effectLst/>
            </c:spPr>
          </c:marker>
          <c:xVal>
            <c:numRef>
              <c:f>TrackingData_Normalized!$LZ$6:$LZ$26</c:f>
              <c:numCache>
                <c:formatCode>General</c:formatCode>
                <c:ptCount val="21"/>
                <c:pt idx="0">
                  <c:v>0</c:v>
                </c:pt>
                <c:pt idx="1">
                  <c:v>3.2981951291472023E-2</c:v>
                </c:pt>
                <c:pt idx="2">
                  <c:v>6.5963902582944045E-2</c:v>
                </c:pt>
                <c:pt idx="3">
                  <c:v>9.8945853874416068E-2</c:v>
                </c:pt>
                <c:pt idx="4">
                  <c:v>0.13192780516588809</c:v>
                </c:pt>
                <c:pt idx="5">
                  <c:v>0.16490975645736008</c:v>
                </c:pt>
                <c:pt idx="6">
                  <c:v>0.19789170774883214</c:v>
                </c:pt>
                <c:pt idx="7">
                  <c:v>0.23087365904030413</c:v>
                </c:pt>
                <c:pt idx="8">
                  <c:v>0.26385561033177618</c:v>
                </c:pt>
                <c:pt idx="9">
                  <c:v>0.29683756162324815</c:v>
                </c:pt>
                <c:pt idx="10">
                  <c:v>0.32981951291472017</c:v>
                </c:pt>
                <c:pt idx="11">
                  <c:v>0.36280146420619219</c:v>
                </c:pt>
                <c:pt idx="12">
                  <c:v>0.39578341549766427</c:v>
                </c:pt>
                <c:pt idx="13">
                  <c:v>0.42876536678913629</c:v>
                </c:pt>
                <c:pt idx="14">
                  <c:v>0.46174731808060826</c:v>
                </c:pt>
                <c:pt idx="15">
                  <c:v>0.49472926937208028</c:v>
                </c:pt>
                <c:pt idx="16">
                  <c:v>0.52771122066355236</c:v>
                </c:pt>
                <c:pt idx="17">
                  <c:v>0.56069317195502433</c:v>
                </c:pt>
                <c:pt idx="18">
                  <c:v>0.59367512324649629</c:v>
                </c:pt>
                <c:pt idx="19">
                  <c:v>0.62665707453796837</c:v>
                </c:pt>
              </c:numCache>
            </c:numRef>
          </c:xVal>
          <c:yVal>
            <c:numRef>
              <c:f>TrackingData_Normalized!$MA$6:$MA$25</c:f>
              <c:numCache>
                <c:formatCode>General</c:formatCode>
                <c:ptCount val="20"/>
                <c:pt idx="0">
                  <c:v>0</c:v>
                </c:pt>
                <c:pt idx="1">
                  <c:v>4.320946638110724E-3</c:v>
                </c:pt>
                <c:pt idx="2">
                  <c:v>1.0938398879638021E-2</c:v>
                </c:pt>
                <c:pt idx="3">
                  <c:v>1.8184265607914491E-2</c:v>
                </c:pt>
                <c:pt idx="4">
                  <c:v>2.8205645146973768E-2</c:v>
                </c:pt>
                <c:pt idx="5">
                  <c:v>3.9708984516042135E-2</c:v>
                </c:pt>
                <c:pt idx="6">
                  <c:v>5.1517939469694345E-2</c:v>
                </c:pt>
                <c:pt idx="7">
                  <c:v>6.584051288552363E-2</c:v>
                </c:pt>
                <c:pt idx="8">
                  <c:v>8.1484156562861051E-2</c:v>
                </c:pt>
                <c:pt idx="9">
                  <c:v>9.9047125607528125E-2</c:v>
                </c:pt>
                <c:pt idx="10">
                  <c:v>0.11601877089834081</c:v>
                </c:pt>
                <c:pt idx="11">
                  <c:v>0.1344759258587965</c:v>
                </c:pt>
                <c:pt idx="12">
                  <c:v>0.15380852558777222</c:v>
                </c:pt>
                <c:pt idx="13">
                  <c:v>0.17447629467616929</c:v>
                </c:pt>
                <c:pt idx="14">
                  <c:v>0.19484391552134556</c:v>
                </c:pt>
                <c:pt idx="15">
                  <c:v>0.21565602514169649</c:v>
                </c:pt>
                <c:pt idx="16">
                  <c:v>0.23735523002393646</c:v>
                </c:pt>
                <c:pt idx="17">
                  <c:v>0.26052736416416078</c:v>
                </c:pt>
                <c:pt idx="18">
                  <c:v>0.28312035374082922</c:v>
                </c:pt>
                <c:pt idx="19">
                  <c:v>0.30614614351808822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11-F11B-4083-8EA5-36CE2E121F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752024"/>
        <c:axId val="425751632"/>
      </c:scatterChart>
      <c:valAx>
        <c:axId val="425752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800" b="0" i="1" baseline="0">
                    <a:effectLst/>
                  </a:rPr>
                  <a:t>t s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25751632"/>
        <c:crosses val="autoZero"/>
        <c:crossBetween val="midCat"/>
      </c:valAx>
      <c:valAx>
        <c:axId val="42575163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800" b="0" i="1" baseline="0">
                    <a:effectLst/>
                  </a:rPr>
                  <a:t>s </a:t>
                </a:r>
                <a:r>
                  <a:rPr lang="en-US" sz="1800" b="0" i="0" baseline="0">
                    <a:effectLst/>
                  </a:rPr>
                  <a:t>mm</a:t>
                </a:r>
                <a:endParaRPr lang="en-US">
                  <a:effectLst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257520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2139210114399197"/>
          <c:y val="2.0629125904716463E-2"/>
          <c:w val="0.1580601109768458"/>
          <c:h val="0.7424116758132505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TrackingData!$E$2</c:f>
              <c:strCache>
                <c:ptCount val="1"/>
                <c:pt idx="0">
                  <c:v>2mL 1.19deg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noFill/>
              </a:ln>
              <a:effectLst/>
            </c:spPr>
          </c:marker>
          <c:xVal>
            <c:numRef>
              <c:f>TrackingData!$R$6:$R$118</c:f>
              <c:numCache>
                <c:formatCode>General</c:formatCode>
                <c:ptCount val="113"/>
                <c:pt idx="0">
                  <c:v>0.1</c:v>
                </c:pt>
                <c:pt idx="1">
                  <c:v>0.11666666666666667</c:v>
                </c:pt>
                <c:pt idx="2">
                  <c:v>0.13333333333333333</c:v>
                </c:pt>
                <c:pt idx="3">
                  <c:v>0.15</c:v>
                </c:pt>
                <c:pt idx="4">
                  <c:v>0.16666666666666666</c:v>
                </c:pt>
                <c:pt idx="5">
                  <c:v>0.18333333333333332</c:v>
                </c:pt>
                <c:pt idx="6">
                  <c:v>0.2</c:v>
                </c:pt>
                <c:pt idx="7">
                  <c:v>0.21666666666666667</c:v>
                </c:pt>
                <c:pt idx="8">
                  <c:v>0.23333333333333334</c:v>
                </c:pt>
                <c:pt idx="9">
                  <c:v>0.25</c:v>
                </c:pt>
                <c:pt idx="10">
                  <c:v>0.26666666666666666</c:v>
                </c:pt>
                <c:pt idx="11">
                  <c:v>0.28333333333333333</c:v>
                </c:pt>
                <c:pt idx="12">
                  <c:v>0.3</c:v>
                </c:pt>
                <c:pt idx="13">
                  <c:v>0.31666666666666665</c:v>
                </c:pt>
                <c:pt idx="14">
                  <c:v>0.33333333333333331</c:v>
                </c:pt>
                <c:pt idx="15">
                  <c:v>0.35</c:v>
                </c:pt>
                <c:pt idx="16">
                  <c:v>0.36666666666666664</c:v>
                </c:pt>
                <c:pt idx="17">
                  <c:v>0.3833333333333333</c:v>
                </c:pt>
                <c:pt idx="18">
                  <c:v>0.4</c:v>
                </c:pt>
                <c:pt idx="19">
                  <c:v>0.41666666666666669</c:v>
                </c:pt>
                <c:pt idx="20">
                  <c:v>0.43333333333333335</c:v>
                </c:pt>
                <c:pt idx="21">
                  <c:v>0.45</c:v>
                </c:pt>
                <c:pt idx="22">
                  <c:v>0.46666666666666667</c:v>
                </c:pt>
                <c:pt idx="23">
                  <c:v>0.48333333333333334</c:v>
                </c:pt>
                <c:pt idx="24">
                  <c:v>0.5</c:v>
                </c:pt>
                <c:pt idx="25">
                  <c:v>0.51666666666666661</c:v>
                </c:pt>
                <c:pt idx="26">
                  <c:v>0.53333333333333333</c:v>
                </c:pt>
                <c:pt idx="27">
                  <c:v>0.55000000000000004</c:v>
                </c:pt>
                <c:pt idx="28">
                  <c:v>0.56666666666666665</c:v>
                </c:pt>
                <c:pt idx="29">
                  <c:v>0.58333333333333337</c:v>
                </c:pt>
                <c:pt idx="30">
                  <c:v>0.6</c:v>
                </c:pt>
                <c:pt idx="31">
                  <c:v>0.6166666666666667</c:v>
                </c:pt>
                <c:pt idx="32">
                  <c:v>0.6333333333333333</c:v>
                </c:pt>
                <c:pt idx="33">
                  <c:v>0.65</c:v>
                </c:pt>
                <c:pt idx="34">
                  <c:v>0.66666666666666663</c:v>
                </c:pt>
                <c:pt idx="35">
                  <c:v>0.68333333333333335</c:v>
                </c:pt>
                <c:pt idx="36">
                  <c:v>0.7</c:v>
                </c:pt>
                <c:pt idx="37">
                  <c:v>0.71666666666666667</c:v>
                </c:pt>
                <c:pt idx="38">
                  <c:v>0.73333333333333328</c:v>
                </c:pt>
                <c:pt idx="39">
                  <c:v>0.75</c:v>
                </c:pt>
                <c:pt idx="40">
                  <c:v>0.76666666666666661</c:v>
                </c:pt>
                <c:pt idx="41">
                  <c:v>0.78333333333333333</c:v>
                </c:pt>
                <c:pt idx="42">
                  <c:v>0.8</c:v>
                </c:pt>
                <c:pt idx="43">
                  <c:v>0.81666666666666665</c:v>
                </c:pt>
                <c:pt idx="44">
                  <c:v>0.83333333333333337</c:v>
                </c:pt>
                <c:pt idx="45">
                  <c:v>0.85</c:v>
                </c:pt>
                <c:pt idx="46">
                  <c:v>0.8666666666666667</c:v>
                </c:pt>
                <c:pt idx="47">
                  <c:v>0.8833333333333333</c:v>
                </c:pt>
                <c:pt idx="48">
                  <c:v>0.9</c:v>
                </c:pt>
                <c:pt idx="49">
                  <c:v>0.91666666666666663</c:v>
                </c:pt>
                <c:pt idx="50">
                  <c:v>0.93333333333333335</c:v>
                </c:pt>
                <c:pt idx="51">
                  <c:v>0.95</c:v>
                </c:pt>
                <c:pt idx="52">
                  <c:v>0.96666666666666667</c:v>
                </c:pt>
                <c:pt idx="53">
                  <c:v>0.98333333333333328</c:v>
                </c:pt>
                <c:pt idx="54">
                  <c:v>1</c:v>
                </c:pt>
                <c:pt idx="55">
                  <c:v>1.0166666666666666</c:v>
                </c:pt>
                <c:pt idx="56">
                  <c:v>1.0333333333333332</c:v>
                </c:pt>
                <c:pt idx="57">
                  <c:v>1.05</c:v>
                </c:pt>
                <c:pt idx="58">
                  <c:v>1.0666666666666667</c:v>
                </c:pt>
                <c:pt idx="59">
                  <c:v>1.0833333333333333</c:v>
                </c:pt>
                <c:pt idx="60">
                  <c:v>1.1000000000000001</c:v>
                </c:pt>
                <c:pt idx="61">
                  <c:v>1.1166666666666667</c:v>
                </c:pt>
                <c:pt idx="62">
                  <c:v>1.1333333333333333</c:v>
                </c:pt>
                <c:pt idx="63">
                  <c:v>1.1499999999999999</c:v>
                </c:pt>
                <c:pt idx="64">
                  <c:v>1.1666666666666667</c:v>
                </c:pt>
                <c:pt idx="65">
                  <c:v>1.1833333333333333</c:v>
                </c:pt>
                <c:pt idx="66">
                  <c:v>1.2</c:v>
                </c:pt>
                <c:pt idx="67">
                  <c:v>1.2166666666666666</c:v>
                </c:pt>
                <c:pt idx="68">
                  <c:v>1.2333333333333334</c:v>
                </c:pt>
                <c:pt idx="69">
                  <c:v>1.25</c:v>
                </c:pt>
                <c:pt idx="70">
                  <c:v>1.2666666666666666</c:v>
                </c:pt>
                <c:pt idx="71">
                  <c:v>1.2833333333333332</c:v>
                </c:pt>
                <c:pt idx="72">
                  <c:v>1.3</c:v>
                </c:pt>
                <c:pt idx="73">
                  <c:v>1.3166666666666667</c:v>
                </c:pt>
                <c:pt idx="74">
                  <c:v>1.3333333333333333</c:v>
                </c:pt>
                <c:pt idx="75">
                  <c:v>1.35</c:v>
                </c:pt>
                <c:pt idx="76">
                  <c:v>1.3666666666666667</c:v>
                </c:pt>
                <c:pt idx="77">
                  <c:v>1.3833333333333333</c:v>
                </c:pt>
                <c:pt idx="78">
                  <c:v>1.4</c:v>
                </c:pt>
                <c:pt idx="79">
                  <c:v>1.4166666666666667</c:v>
                </c:pt>
                <c:pt idx="80">
                  <c:v>1.4333333333333333</c:v>
                </c:pt>
                <c:pt idx="81">
                  <c:v>1.45</c:v>
                </c:pt>
                <c:pt idx="82">
                  <c:v>1.4666666666666666</c:v>
                </c:pt>
                <c:pt idx="83">
                  <c:v>1.4833333333333334</c:v>
                </c:pt>
                <c:pt idx="84">
                  <c:v>1.5</c:v>
                </c:pt>
                <c:pt idx="85">
                  <c:v>1.5166666666666666</c:v>
                </c:pt>
                <c:pt idx="86">
                  <c:v>1.5333333333333332</c:v>
                </c:pt>
                <c:pt idx="87">
                  <c:v>1.55</c:v>
                </c:pt>
                <c:pt idx="88">
                  <c:v>1.5666666666666667</c:v>
                </c:pt>
                <c:pt idx="89">
                  <c:v>1.5833333333333333</c:v>
                </c:pt>
                <c:pt idx="90">
                  <c:v>1.6</c:v>
                </c:pt>
                <c:pt idx="91">
                  <c:v>1.6166666666666667</c:v>
                </c:pt>
                <c:pt idx="92">
                  <c:v>1.6333333333333333</c:v>
                </c:pt>
                <c:pt idx="93">
                  <c:v>1.65</c:v>
                </c:pt>
                <c:pt idx="94">
                  <c:v>1.6666666666666667</c:v>
                </c:pt>
                <c:pt idx="95">
                  <c:v>1.6833333333333333</c:v>
                </c:pt>
                <c:pt idx="96">
                  <c:v>1.7</c:v>
                </c:pt>
                <c:pt idx="97">
                  <c:v>1.7166666666666666</c:v>
                </c:pt>
                <c:pt idx="98">
                  <c:v>1.7333333333333334</c:v>
                </c:pt>
                <c:pt idx="99">
                  <c:v>1.75</c:v>
                </c:pt>
                <c:pt idx="100">
                  <c:v>1.7666666666666666</c:v>
                </c:pt>
                <c:pt idx="101">
                  <c:v>1.7833333333333332</c:v>
                </c:pt>
                <c:pt idx="102">
                  <c:v>1.8</c:v>
                </c:pt>
                <c:pt idx="103">
                  <c:v>1.8166666666666667</c:v>
                </c:pt>
                <c:pt idx="104">
                  <c:v>1.8333333333333333</c:v>
                </c:pt>
                <c:pt idx="105">
                  <c:v>1.8499999999999999</c:v>
                </c:pt>
                <c:pt idx="106">
                  <c:v>1.8666666666666667</c:v>
                </c:pt>
                <c:pt idx="107">
                  <c:v>1.8833333333333333</c:v>
                </c:pt>
                <c:pt idx="108">
                  <c:v>1.9</c:v>
                </c:pt>
                <c:pt idx="109">
                  <c:v>1.9166666666666667</c:v>
                </c:pt>
                <c:pt idx="110">
                  <c:v>1.9333333333333333</c:v>
                </c:pt>
                <c:pt idx="111">
                  <c:v>1.95</c:v>
                </c:pt>
                <c:pt idx="112">
                  <c:v>1.9666666666666666</c:v>
                </c:pt>
              </c:numCache>
            </c:numRef>
          </c:xVal>
          <c:yVal>
            <c:numRef>
              <c:f>TrackingData!$S$6:$S$118</c:f>
              <c:numCache>
                <c:formatCode>General</c:formatCode>
                <c:ptCount val="113"/>
                <c:pt idx="0">
                  <c:v>261.30473429340645</c:v>
                </c:pt>
                <c:pt idx="1">
                  <c:v>261.51184223806723</c:v>
                </c:pt>
                <c:pt idx="2">
                  <c:v>261.56996187345089</c:v>
                </c:pt>
                <c:pt idx="3">
                  <c:v>261.8604632249365</c:v>
                </c:pt>
                <c:pt idx="4">
                  <c:v>262.2131806607108</c:v>
                </c:pt>
                <c:pt idx="5">
                  <c:v>262.4600922323495</c:v>
                </c:pt>
                <c:pt idx="6">
                  <c:v>262.76392698281154</c:v>
                </c:pt>
                <c:pt idx="7">
                  <c:v>262.86451976136789</c:v>
                </c:pt>
                <c:pt idx="8">
                  <c:v>263.30844345129691</c:v>
                </c:pt>
                <c:pt idx="9">
                  <c:v>263.55526493829188</c:v>
                </c:pt>
                <c:pt idx="10">
                  <c:v>263.72000721812077</c:v>
                </c:pt>
                <c:pt idx="11">
                  <c:v>264.16762240468597</c:v>
                </c:pt>
                <c:pt idx="12">
                  <c:v>264.33559472417886</c:v>
                </c:pt>
                <c:pt idx="13">
                  <c:v>264.46257018977724</c:v>
                </c:pt>
                <c:pt idx="14">
                  <c:v>264.9582968932242</c:v>
                </c:pt>
                <c:pt idx="15">
                  <c:v>265.12653530556429</c:v>
                </c:pt>
                <c:pt idx="16">
                  <c:v>265.53703974430357</c:v>
                </c:pt>
                <c:pt idx="17">
                  <c:v>265.78516417758834</c:v>
                </c:pt>
                <c:pt idx="18">
                  <c:v>266.11606180421137</c:v>
                </c:pt>
                <c:pt idx="19">
                  <c:v>266.48309561293803</c:v>
                </c:pt>
                <c:pt idx="20">
                  <c:v>266.77379594977265</c:v>
                </c:pt>
                <c:pt idx="21">
                  <c:v>267.23511397029523</c:v>
                </c:pt>
                <c:pt idx="22">
                  <c:v>267.56432994755534</c:v>
                </c:pt>
                <c:pt idx="23">
                  <c:v>267.85576516388699</c:v>
                </c:pt>
                <c:pt idx="24">
                  <c:v>268.26959926285804</c:v>
                </c:pt>
                <c:pt idx="25">
                  <c:v>268.51970450956185</c:v>
                </c:pt>
                <c:pt idx="26">
                  <c:v>269.05455750289923</c:v>
                </c:pt>
                <c:pt idx="27">
                  <c:v>269.30296317772996</c:v>
                </c:pt>
                <c:pt idx="28">
                  <c:v>269.67691765593912</c:v>
                </c:pt>
                <c:pt idx="29">
                  <c:v>270.08767408676147</c:v>
                </c:pt>
                <c:pt idx="30">
                  <c:v>270.45928029574566</c:v>
                </c:pt>
                <c:pt idx="31">
                  <c:v>270.83251013572658</c:v>
                </c:pt>
                <c:pt idx="32">
                  <c:v>271.28811062825378</c:v>
                </c:pt>
                <c:pt idx="33">
                  <c:v>271.62004066576787</c:v>
                </c:pt>
                <c:pt idx="34">
                  <c:v>272.11648314643747</c:v>
                </c:pt>
                <c:pt idx="35">
                  <c:v>272.32357766824316</c:v>
                </c:pt>
                <c:pt idx="36">
                  <c:v>272.77918732178068</c:v>
                </c:pt>
                <c:pt idx="37">
                  <c:v>273.27736495196763</c:v>
                </c:pt>
                <c:pt idx="38">
                  <c:v>273.69152093485405</c:v>
                </c:pt>
                <c:pt idx="39">
                  <c:v>274.14783176168845</c:v>
                </c:pt>
                <c:pt idx="40">
                  <c:v>274.68448458700669</c:v>
                </c:pt>
                <c:pt idx="41">
                  <c:v>275.05769989323886</c:v>
                </c:pt>
                <c:pt idx="42">
                  <c:v>275.38904912223813</c:v>
                </c:pt>
                <c:pt idx="43">
                  <c:v>275.84465605974088</c:v>
                </c:pt>
                <c:pt idx="44">
                  <c:v>276.38424084592492</c:v>
                </c:pt>
                <c:pt idx="45">
                  <c:v>276.75698573286371</c:v>
                </c:pt>
                <c:pt idx="46">
                  <c:v>277.29539908124138</c:v>
                </c:pt>
                <c:pt idx="47">
                  <c:v>277.75166114497318</c:v>
                </c:pt>
                <c:pt idx="48">
                  <c:v>278.29006076774874</c:v>
                </c:pt>
                <c:pt idx="49">
                  <c:v>278.66215941249982</c:v>
                </c:pt>
                <c:pt idx="50">
                  <c:v>279.24262586368729</c:v>
                </c:pt>
                <c:pt idx="51">
                  <c:v>279.7799238396442</c:v>
                </c:pt>
                <c:pt idx="52">
                  <c:v>280.35979075560755</c:v>
                </c:pt>
                <c:pt idx="53">
                  <c:v>280.81540194854995</c:v>
                </c:pt>
                <c:pt idx="54">
                  <c:v>281.43669185632842</c:v>
                </c:pt>
                <c:pt idx="55">
                  <c:v>281.89230575679301</c:v>
                </c:pt>
                <c:pt idx="56">
                  <c:v>282.39031673560771</c:v>
                </c:pt>
                <c:pt idx="57">
                  <c:v>283.01158350388636</c:v>
                </c:pt>
                <c:pt idx="58">
                  <c:v>283.5933983965121</c:v>
                </c:pt>
                <c:pt idx="59">
                  <c:v>284.25603266790722</c:v>
                </c:pt>
                <c:pt idx="60">
                  <c:v>284.8339834096833</c:v>
                </c:pt>
                <c:pt idx="61">
                  <c:v>285.45707283147516</c:v>
                </c:pt>
                <c:pt idx="62">
                  <c:v>286.03564303891079</c:v>
                </c:pt>
                <c:pt idx="63">
                  <c:v>286.48960537916417</c:v>
                </c:pt>
                <c:pt idx="64">
                  <c:v>286.98732196544529</c:v>
                </c:pt>
                <c:pt idx="65">
                  <c:v>287.52620324370639</c:v>
                </c:pt>
                <c:pt idx="66">
                  <c:v>288.02281508095717</c:v>
                </c:pt>
                <c:pt idx="67">
                  <c:v>288.68553252497651</c:v>
                </c:pt>
                <c:pt idx="68">
                  <c:v>289.43246372425074</c:v>
                </c:pt>
                <c:pt idx="69">
                  <c:v>290.01135978564469</c:v>
                </c:pt>
                <c:pt idx="70">
                  <c:v>290.75621224281645</c:v>
                </c:pt>
                <c:pt idx="71">
                  <c:v>291.29467982349979</c:v>
                </c:pt>
                <c:pt idx="72">
                  <c:v>291.83382227811524</c:v>
                </c:pt>
                <c:pt idx="73">
                  <c:v>292.41334036001876</c:v>
                </c:pt>
                <c:pt idx="74">
                  <c:v>292.99357637249864</c:v>
                </c:pt>
                <c:pt idx="75">
                  <c:v>293.69737026242564</c:v>
                </c:pt>
                <c:pt idx="76">
                  <c:v>294.23583532840894</c:v>
                </c:pt>
                <c:pt idx="77">
                  <c:v>295.10515695361164</c:v>
                </c:pt>
                <c:pt idx="78">
                  <c:v>295.80931567797171</c:v>
                </c:pt>
                <c:pt idx="79">
                  <c:v>296.47205360407344</c:v>
                </c:pt>
                <c:pt idx="80">
                  <c:v>297.13462420710437</c:v>
                </c:pt>
                <c:pt idx="81">
                  <c:v>297.75582669355299</c:v>
                </c:pt>
                <c:pt idx="82">
                  <c:v>298.33572746438097</c:v>
                </c:pt>
                <c:pt idx="83">
                  <c:v>298.91590198994948</c:v>
                </c:pt>
                <c:pt idx="84">
                  <c:v>299.53695063193243</c:v>
                </c:pt>
                <c:pt idx="85">
                  <c:v>300.15853798597021</c:v>
                </c:pt>
                <c:pt idx="86">
                  <c:v>300.94625531459479</c:v>
                </c:pt>
                <c:pt idx="87">
                  <c:v>301.60966441326025</c:v>
                </c:pt>
                <c:pt idx="88">
                  <c:v>302.35522169990361</c:v>
                </c:pt>
                <c:pt idx="89">
                  <c:v>303.10078010373269</c:v>
                </c:pt>
                <c:pt idx="90">
                  <c:v>303.72173576483289</c:v>
                </c:pt>
                <c:pt idx="91">
                  <c:v>304.30132127105963</c:v>
                </c:pt>
                <c:pt idx="92">
                  <c:v>304.92292619653045</c:v>
                </c:pt>
                <c:pt idx="93">
                  <c:v>305.62678287891202</c:v>
                </c:pt>
                <c:pt idx="94">
                  <c:v>306.28980038280611</c:v>
                </c:pt>
                <c:pt idx="95">
                  <c:v>307.0344686299581</c:v>
                </c:pt>
                <c:pt idx="96">
                  <c:v>307.78005241543951</c:v>
                </c:pt>
                <c:pt idx="97">
                  <c:v>308.60907748737066</c:v>
                </c:pt>
                <c:pt idx="98">
                  <c:v>309.31380327652323</c:v>
                </c:pt>
                <c:pt idx="99">
                  <c:v>309.97573582803801</c:v>
                </c:pt>
                <c:pt idx="100">
                  <c:v>310.68011965974205</c:v>
                </c:pt>
                <c:pt idx="101">
                  <c:v>311.42595233631869</c:v>
                </c:pt>
                <c:pt idx="102">
                  <c:v>311.96442134865185</c:v>
                </c:pt>
                <c:pt idx="103">
                  <c:v>312.70952695131172</c:v>
                </c:pt>
                <c:pt idx="104">
                  <c:v>313.49652808154752</c:v>
                </c:pt>
                <c:pt idx="105">
                  <c:v>314.15947708532514</c:v>
                </c:pt>
                <c:pt idx="106">
                  <c:v>314.94583589637278</c:v>
                </c:pt>
                <c:pt idx="107">
                  <c:v>315.52565749293382</c:v>
                </c:pt>
                <c:pt idx="108">
                  <c:v>316.22990178826257</c:v>
                </c:pt>
                <c:pt idx="109">
                  <c:v>316.89264553522503</c:v>
                </c:pt>
                <c:pt idx="110">
                  <c:v>317.59681080961241</c:v>
                </c:pt>
                <c:pt idx="111">
                  <c:v>318.2181331462466</c:v>
                </c:pt>
                <c:pt idx="112">
                  <c:v>318.96364560070776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966-4640-B7C9-290D7D6D6BA3}"/>
            </c:ext>
          </c:extLst>
        </c:ser>
        <c:ser>
          <c:idx val="1"/>
          <c:order val="1"/>
          <c:tx>
            <c:strRef>
              <c:f>TrackingData!$W$2</c:f>
              <c:strCache>
                <c:ptCount val="1"/>
                <c:pt idx="0">
                  <c:v>3mL 1.19deg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TrackingData!$AK$6:$AK$108</c:f>
              <c:numCache>
                <c:formatCode>General</c:formatCode>
                <c:ptCount val="103"/>
                <c:pt idx="0">
                  <c:v>0.11666666666666667</c:v>
                </c:pt>
                <c:pt idx="1">
                  <c:v>0.13333333333333333</c:v>
                </c:pt>
                <c:pt idx="2">
                  <c:v>0.15</c:v>
                </c:pt>
                <c:pt idx="3">
                  <c:v>0.16666666666666666</c:v>
                </c:pt>
                <c:pt idx="4">
                  <c:v>0.18333333333333332</c:v>
                </c:pt>
                <c:pt idx="5">
                  <c:v>0.2</c:v>
                </c:pt>
                <c:pt idx="6">
                  <c:v>0.21666666666666667</c:v>
                </c:pt>
                <c:pt idx="7">
                  <c:v>0.23333333333333334</c:v>
                </c:pt>
                <c:pt idx="8">
                  <c:v>0.25</c:v>
                </c:pt>
                <c:pt idx="9">
                  <c:v>0.26666666666666666</c:v>
                </c:pt>
                <c:pt idx="10">
                  <c:v>0.28333333333333333</c:v>
                </c:pt>
                <c:pt idx="11">
                  <c:v>0.3</c:v>
                </c:pt>
                <c:pt idx="12">
                  <c:v>0.31666666666666665</c:v>
                </c:pt>
                <c:pt idx="13">
                  <c:v>0.33333333333333331</c:v>
                </c:pt>
                <c:pt idx="14">
                  <c:v>0.35</c:v>
                </c:pt>
                <c:pt idx="15">
                  <c:v>0.36666666666666664</c:v>
                </c:pt>
                <c:pt idx="16">
                  <c:v>0.3833333333333333</c:v>
                </c:pt>
                <c:pt idx="17">
                  <c:v>0.4</c:v>
                </c:pt>
                <c:pt idx="18">
                  <c:v>0.41666666666666669</c:v>
                </c:pt>
                <c:pt idx="19">
                  <c:v>0.43333333333333335</c:v>
                </c:pt>
                <c:pt idx="20">
                  <c:v>0.45</c:v>
                </c:pt>
                <c:pt idx="21">
                  <c:v>0.46666666666666667</c:v>
                </c:pt>
                <c:pt idx="22">
                  <c:v>0.48333333333333334</c:v>
                </c:pt>
                <c:pt idx="23">
                  <c:v>0.5</c:v>
                </c:pt>
                <c:pt idx="24">
                  <c:v>0.51666666666666661</c:v>
                </c:pt>
                <c:pt idx="25">
                  <c:v>0.53333333333333333</c:v>
                </c:pt>
                <c:pt idx="26">
                  <c:v>0.55000000000000004</c:v>
                </c:pt>
                <c:pt idx="27">
                  <c:v>0.56666666666666665</c:v>
                </c:pt>
                <c:pt idx="28">
                  <c:v>0.58333333333333337</c:v>
                </c:pt>
                <c:pt idx="29">
                  <c:v>0.6</c:v>
                </c:pt>
                <c:pt idx="30">
                  <c:v>0.6166666666666667</c:v>
                </c:pt>
                <c:pt idx="31">
                  <c:v>0.6333333333333333</c:v>
                </c:pt>
                <c:pt idx="32">
                  <c:v>0.65</c:v>
                </c:pt>
                <c:pt idx="33">
                  <c:v>0.66666666666666663</c:v>
                </c:pt>
                <c:pt idx="34">
                  <c:v>0.68333333333333335</c:v>
                </c:pt>
                <c:pt idx="35">
                  <c:v>0.7</c:v>
                </c:pt>
                <c:pt idx="36">
                  <c:v>0.71666666666666667</c:v>
                </c:pt>
                <c:pt idx="37">
                  <c:v>0.73333333333333328</c:v>
                </c:pt>
                <c:pt idx="38">
                  <c:v>0.75</c:v>
                </c:pt>
                <c:pt idx="39">
                  <c:v>0.76666666666666661</c:v>
                </c:pt>
                <c:pt idx="40">
                  <c:v>0.78333333333333333</c:v>
                </c:pt>
                <c:pt idx="41">
                  <c:v>0.8</c:v>
                </c:pt>
                <c:pt idx="42">
                  <c:v>0.81666666666666665</c:v>
                </c:pt>
                <c:pt idx="43">
                  <c:v>0.83333333333333337</c:v>
                </c:pt>
                <c:pt idx="44">
                  <c:v>0.85</c:v>
                </c:pt>
                <c:pt idx="45">
                  <c:v>0.8666666666666667</c:v>
                </c:pt>
                <c:pt idx="46">
                  <c:v>0.8833333333333333</c:v>
                </c:pt>
                <c:pt idx="47">
                  <c:v>0.9</c:v>
                </c:pt>
                <c:pt idx="48">
                  <c:v>0.91666666666666663</c:v>
                </c:pt>
                <c:pt idx="49">
                  <c:v>0.93333333333333335</c:v>
                </c:pt>
                <c:pt idx="50">
                  <c:v>0.95</c:v>
                </c:pt>
                <c:pt idx="51">
                  <c:v>0.96666666666666667</c:v>
                </c:pt>
                <c:pt idx="52">
                  <c:v>0.98333333333333328</c:v>
                </c:pt>
                <c:pt idx="53">
                  <c:v>1</c:v>
                </c:pt>
                <c:pt idx="54">
                  <c:v>1.0166666666666666</c:v>
                </c:pt>
                <c:pt idx="55">
                  <c:v>1.0333333333333332</c:v>
                </c:pt>
                <c:pt idx="56">
                  <c:v>1.05</c:v>
                </c:pt>
                <c:pt idx="57">
                  <c:v>1.0666666666666667</c:v>
                </c:pt>
                <c:pt idx="58">
                  <c:v>1.0833333333333333</c:v>
                </c:pt>
                <c:pt idx="59">
                  <c:v>1.1000000000000001</c:v>
                </c:pt>
                <c:pt idx="60">
                  <c:v>1.1166666666666667</c:v>
                </c:pt>
                <c:pt idx="61">
                  <c:v>1.1333333333333333</c:v>
                </c:pt>
                <c:pt idx="62">
                  <c:v>1.1499999999999999</c:v>
                </c:pt>
                <c:pt idx="63">
                  <c:v>1.1666666666666667</c:v>
                </c:pt>
                <c:pt idx="64">
                  <c:v>1.1833333333333333</c:v>
                </c:pt>
                <c:pt idx="65">
                  <c:v>1.2</c:v>
                </c:pt>
                <c:pt idx="66">
                  <c:v>1.2166666666666666</c:v>
                </c:pt>
                <c:pt idx="67">
                  <c:v>1.2333333333333334</c:v>
                </c:pt>
                <c:pt idx="68">
                  <c:v>1.25</c:v>
                </c:pt>
                <c:pt idx="69">
                  <c:v>1.2666666666666666</c:v>
                </c:pt>
                <c:pt idx="70">
                  <c:v>1.2833333333333332</c:v>
                </c:pt>
                <c:pt idx="71">
                  <c:v>1.3</c:v>
                </c:pt>
                <c:pt idx="72">
                  <c:v>1.3166666666666667</c:v>
                </c:pt>
                <c:pt idx="73">
                  <c:v>1.3333333333333333</c:v>
                </c:pt>
                <c:pt idx="74">
                  <c:v>1.35</c:v>
                </c:pt>
                <c:pt idx="75">
                  <c:v>1.3666666666666667</c:v>
                </c:pt>
                <c:pt idx="76">
                  <c:v>1.3833333333333333</c:v>
                </c:pt>
                <c:pt idx="77">
                  <c:v>1.4</c:v>
                </c:pt>
                <c:pt idx="78">
                  <c:v>1.4166666666666667</c:v>
                </c:pt>
                <c:pt idx="79">
                  <c:v>1.4333333333333333</c:v>
                </c:pt>
                <c:pt idx="80">
                  <c:v>1.45</c:v>
                </c:pt>
                <c:pt idx="81">
                  <c:v>1.4666666666666666</c:v>
                </c:pt>
                <c:pt idx="82">
                  <c:v>1.4833333333333334</c:v>
                </c:pt>
                <c:pt idx="83">
                  <c:v>1.5</c:v>
                </c:pt>
                <c:pt idx="84">
                  <c:v>1.5166666666666666</c:v>
                </c:pt>
                <c:pt idx="85">
                  <c:v>1.5333333333333332</c:v>
                </c:pt>
                <c:pt idx="86">
                  <c:v>1.55</c:v>
                </c:pt>
                <c:pt idx="87">
                  <c:v>1.5666666666666667</c:v>
                </c:pt>
                <c:pt idx="88">
                  <c:v>1.5833333333333333</c:v>
                </c:pt>
                <c:pt idx="89">
                  <c:v>1.6</c:v>
                </c:pt>
                <c:pt idx="90">
                  <c:v>1.6166666666666667</c:v>
                </c:pt>
                <c:pt idx="91">
                  <c:v>1.6333333333333333</c:v>
                </c:pt>
                <c:pt idx="92">
                  <c:v>1.65</c:v>
                </c:pt>
                <c:pt idx="93">
                  <c:v>1.6666666666666667</c:v>
                </c:pt>
                <c:pt idx="94">
                  <c:v>1.6833333333333333</c:v>
                </c:pt>
                <c:pt idx="95">
                  <c:v>1.7</c:v>
                </c:pt>
                <c:pt idx="96">
                  <c:v>1.7166666666666666</c:v>
                </c:pt>
                <c:pt idx="97">
                  <c:v>1.7333333333333334</c:v>
                </c:pt>
                <c:pt idx="98">
                  <c:v>1.75</c:v>
                </c:pt>
                <c:pt idx="99">
                  <c:v>1.7666666666666666</c:v>
                </c:pt>
                <c:pt idx="100">
                  <c:v>1.7833333333333332</c:v>
                </c:pt>
                <c:pt idx="101">
                  <c:v>1.8</c:v>
                </c:pt>
                <c:pt idx="102">
                  <c:v>1.8166666666666667</c:v>
                </c:pt>
              </c:numCache>
            </c:numRef>
          </c:xVal>
          <c:yVal>
            <c:numRef>
              <c:f>TrackingData!$AL$6:$AL$109</c:f>
              <c:numCache>
                <c:formatCode>General</c:formatCode>
                <c:ptCount val="104"/>
                <c:pt idx="0">
                  <c:v>284.63035975243389</c:v>
                </c:pt>
                <c:pt idx="1">
                  <c:v>285.12751370495164</c:v>
                </c:pt>
                <c:pt idx="2">
                  <c:v>285.13406986440981</c:v>
                </c:pt>
                <c:pt idx="3">
                  <c:v>285.39169267714158</c:v>
                </c:pt>
                <c:pt idx="4">
                  <c:v>285.82272237370245</c:v>
                </c:pt>
                <c:pt idx="5">
                  <c:v>286.14510437320854</c:v>
                </c:pt>
                <c:pt idx="6">
                  <c:v>286.56828411452358</c:v>
                </c:pt>
                <c:pt idx="7">
                  <c:v>287.00635559863736</c:v>
                </c:pt>
                <c:pt idx="8">
                  <c:v>287.32228126233161</c:v>
                </c:pt>
                <c:pt idx="9">
                  <c:v>287.65984899398319</c:v>
                </c:pt>
                <c:pt idx="10">
                  <c:v>288.03000091703706</c:v>
                </c:pt>
                <c:pt idx="11">
                  <c:v>288.34895509092127</c:v>
                </c:pt>
                <c:pt idx="12">
                  <c:v>288.71636863096398</c:v>
                </c:pt>
                <c:pt idx="13">
                  <c:v>289.05138764434167</c:v>
                </c:pt>
                <c:pt idx="14">
                  <c:v>289.41926111784664</c:v>
                </c:pt>
                <c:pt idx="15">
                  <c:v>289.79608841073866</c:v>
                </c:pt>
                <c:pt idx="16">
                  <c:v>290.17294710663316</c:v>
                </c:pt>
                <c:pt idx="17">
                  <c:v>290.49899068437156</c:v>
                </c:pt>
                <c:pt idx="18">
                  <c:v>290.90847188209432</c:v>
                </c:pt>
                <c:pt idx="19">
                  <c:v>291.46637658401562</c:v>
                </c:pt>
                <c:pt idx="20">
                  <c:v>291.98027900594525</c:v>
                </c:pt>
                <c:pt idx="21">
                  <c:v>292.54305469008642</c:v>
                </c:pt>
                <c:pt idx="22">
                  <c:v>293.10368822123638</c:v>
                </c:pt>
                <c:pt idx="23">
                  <c:v>293.66645228839025</c:v>
                </c:pt>
                <c:pt idx="24">
                  <c:v>293.98974907557186</c:v>
                </c:pt>
                <c:pt idx="25">
                  <c:v>294.55064478451942</c:v>
                </c:pt>
                <c:pt idx="26">
                  <c:v>295.11157518177396</c:v>
                </c:pt>
                <c:pt idx="27">
                  <c:v>295.67015772078895</c:v>
                </c:pt>
                <c:pt idx="28">
                  <c:v>296.13878552424751</c:v>
                </c:pt>
                <c:pt idx="29">
                  <c:v>296.51540104994109</c:v>
                </c:pt>
                <c:pt idx="30">
                  <c:v>296.98038187459201</c:v>
                </c:pt>
                <c:pt idx="31">
                  <c:v>297.49581090211632</c:v>
                </c:pt>
                <c:pt idx="32">
                  <c:v>298.01132814800826</c:v>
                </c:pt>
                <c:pt idx="33">
                  <c:v>298.57233726669676</c:v>
                </c:pt>
                <c:pt idx="34">
                  <c:v>299.13336268133548</c:v>
                </c:pt>
                <c:pt idx="35">
                  <c:v>299.88400011212275</c:v>
                </c:pt>
                <c:pt idx="36">
                  <c:v>300.44365136472152</c:v>
                </c:pt>
                <c:pt idx="37">
                  <c:v>301.05143194663276</c:v>
                </c:pt>
                <c:pt idx="38">
                  <c:v>301.65922733902488</c:v>
                </c:pt>
                <c:pt idx="39">
                  <c:v>302.40453267681397</c:v>
                </c:pt>
                <c:pt idx="40">
                  <c:v>303.01244743637824</c:v>
                </c:pt>
                <c:pt idx="41">
                  <c:v>303.71326294692892</c:v>
                </c:pt>
                <c:pt idx="42">
                  <c:v>304.32253965855938</c:v>
                </c:pt>
                <c:pt idx="43">
                  <c:v>304.93125426448574</c:v>
                </c:pt>
                <c:pt idx="44">
                  <c:v>305.49327238607145</c:v>
                </c:pt>
                <c:pt idx="45">
                  <c:v>306.05535074007258</c:v>
                </c:pt>
                <c:pt idx="46">
                  <c:v>306.75493408782893</c:v>
                </c:pt>
                <c:pt idx="47">
                  <c:v>307.40772700876005</c:v>
                </c:pt>
                <c:pt idx="48">
                  <c:v>308.10972816012378</c:v>
                </c:pt>
                <c:pt idx="49">
                  <c:v>308.85796932447067</c:v>
                </c:pt>
                <c:pt idx="50">
                  <c:v>309.65249818549989</c:v>
                </c:pt>
                <c:pt idx="51">
                  <c:v>310.49429219637494</c:v>
                </c:pt>
                <c:pt idx="52">
                  <c:v>311.3838360672915</c:v>
                </c:pt>
                <c:pt idx="53">
                  <c:v>312.13076220705813</c:v>
                </c:pt>
                <c:pt idx="54">
                  <c:v>313.02011063223597</c:v>
                </c:pt>
                <c:pt idx="55">
                  <c:v>313.76941887921021</c:v>
                </c:pt>
                <c:pt idx="56">
                  <c:v>314.563393349948</c:v>
                </c:pt>
                <c:pt idx="57">
                  <c:v>315.35770875848038</c:v>
                </c:pt>
                <c:pt idx="58">
                  <c:v>316.1057449570564</c:v>
                </c:pt>
                <c:pt idx="59">
                  <c:v>316.94780327161061</c:v>
                </c:pt>
                <c:pt idx="60">
                  <c:v>317.74351208955653</c:v>
                </c:pt>
                <c:pt idx="61">
                  <c:v>318.49113281573187</c:v>
                </c:pt>
                <c:pt idx="62">
                  <c:v>319.05297953147328</c:v>
                </c:pt>
                <c:pt idx="63">
                  <c:v>319.89444066474738</c:v>
                </c:pt>
                <c:pt idx="64">
                  <c:v>320.78335224838247</c:v>
                </c:pt>
                <c:pt idx="65">
                  <c:v>321.7186909790737</c:v>
                </c:pt>
                <c:pt idx="66">
                  <c:v>322.74724953257601</c:v>
                </c:pt>
                <c:pt idx="67">
                  <c:v>323.54229614298737</c:v>
                </c:pt>
                <c:pt idx="68">
                  <c:v>324.33764630882297</c:v>
                </c:pt>
                <c:pt idx="69">
                  <c:v>325.31946122551653</c:v>
                </c:pt>
                <c:pt idx="70">
                  <c:v>326.30157989415358</c:v>
                </c:pt>
                <c:pt idx="71">
                  <c:v>327.19044674171499</c:v>
                </c:pt>
                <c:pt idx="72">
                  <c:v>328.03225837506136</c:v>
                </c:pt>
                <c:pt idx="73">
                  <c:v>328.82730332305812</c:v>
                </c:pt>
                <c:pt idx="74">
                  <c:v>329.4813882987076</c:v>
                </c:pt>
                <c:pt idx="75">
                  <c:v>330.32321383183165</c:v>
                </c:pt>
                <c:pt idx="76">
                  <c:v>331.2119719541048</c:v>
                </c:pt>
                <c:pt idx="77">
                  <c:v>332.10056280840604</c:v>
                </c:pt>
                <c:pt idx="78">
                  <c:v>333.12945780371717</c:v>
                </c:pt>
                <c:pt idx="79">
                  <c:v>334.11125361594929</c:v>
                </c:pt>
                <c:pt idx="80">
                  <c:v>334.9530828224888</c:v>
                </c:pt>
                <c:pt idx="81">
                  <c:v>335.88844862177655</c:v>
                </c:pt>
                <c:pt idx="82">
                  <c:v>337.05765589078584</c:v>
                </c:pt>
                <c:pt idx="83">
                  <c:v>337.99302172100607</c:v>
                </c:pt>
                <c:pt idx="84">
                  <c:v>339.06869244129302</c:v>
                </c:pt>
                <c:pt idx="85">
                  <c:v>339.91050192809564</c:v>
                </c:pt>
                <c:pt idx="86">
                  <c:v>340.75233150437475</c:v>
                </c:pt>
                <c:pt idx="87">
                  <c:v>341.68777436954929</c:v>
                </c:pt>
                <c:pt idx="88">
                  <c:v>342.52969727416507</c:v>
                </c:pt>
                <c:pt idx="89">
                  <c:v>343.41842281217919</c:v>
                </c:pt>
                <c:pt idx="90">
                  <c:v>344.3536561643337</c:v>
                </c:pt>
                <c:pt idx="91">
                  <c:v>345.24225163427707</c:v>
                </c:pt>
                <c:pt idx="92">
                  <c:v>346.2248629492841</c:v>
                </c:pt>
                <c:pt idx="93">
                  <c:v>347.30074996183225</c:v>
                </c:pt>
                <c:pt idx="94">
                  <c:v>348.32963896550018</c:v>
                </c:pt>
                <c:pt idx="95">
                  <c:v>349.45165891666903</c:v>
                </c:pt>
                <c:pt idx="96">
                  <c:v>350.34043417622451</c:v>
                </c:pt>
                <c:pt idx="97">
                  <c:v>351.18225617354398</c:v>
                </c:pt>
                <c:pt idx="98">
                  <c:v>352.16405819764844</c:v>
                </c:pt>
                <c:pt idx="99">
                  <c:v>353.09942085385921</c:v>
                </c:pt>
                <c:pt idx="100">
                  <c:v>353.8944791868048</c:v>
                </c:pt>
                <c:pt idx="101">
                  <c:v>354.92337830441841</c:v>
                </c:pt>
                <c:pt idx="102">
                  <c:v>355.76520493475891</c:v>
                </c:pt>
                <c:pt idx="103">
                  <c:v>356.2328864259909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966-4640-B7C9-290D7D6D6BA3}"/>
            </c:ext>
          </c:extLst>
        </c:ser>
        <c:ser>
          <c:idx val="2"/>
          <c:order val="2"/>
          <c:tx>
            <c:strRef>
              <c:f>TrackingData!$AP$2</c:f>
              <c:strCache>
                <c:ptCount val="1"/>
                <c:pt idx="0">
                  <c:v>4mL 1.19deg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TrackingData!$BD$6:$BD$107</c:f>
              <c:numCache>
                <c:formatCode>General</c:formatCode>
                <c:ptCount val="102"/>
                <c:pt idx="0">
                  <c:v>0.15</c:v>
                </c:pt>
                <c:pt idx="1">
                  <c:v>0.16666666666666666</c:v>
                </c:pt>
                <c:pt idx="2">
                  <c:v>0.18333333333333332</c:v>
                </c:pt>
                <c:pt idx="3">
                  <c:v>0.2</c:v>
                </c:pt>
                <c:pt idx="4">
                  <c:v>0.21666666666666667</c:v>
                </c:pt>
                <c:pt idx="5">
                  <c:v>0.23333333333333334</c:v>
                </c:pt>
                <c:pt idx="6">
                  <c:v>0.25</c:v>
                </c:pt>
                <c:pt idx="7">
                  <c:v>0.26666666666666666</c:v>
                </c:pt>
                <c:pt idx="8">
                  <c:v>0.28333333333333333</c:v>
                </c:pt>
                <c:pt idx="9">
                  <c:v>0.3</c:v>
                </c:pt>
                <c:pt idx="10">
                  <c:v>0.31666666666666665</c:v>
                </c:pt>
                <c:pt idx="11">
                  <c:v>0.33333333333333331</c:v>
                </c:pt>
                <c:pt idx="12">
                  <c:v>0.35</c:v>
                </c:pt>
                <c:pt idx="13">
                  <c:v>0.36666666666666664</c:v>
                </c:pt>
                <c:pt idx="14">
                  <c:v>0.3833333333333333</c:v>
                </c:pt>
                <c:pt idx="15">
                  <c:v>0.4</c:v>
                </c:pt>
                <c:pt idx="16">
                  <c:v>0.41666666666666669</c:v>
                </c:pt>
                <c:pt idx="17">
                  <c:v>0.43333333333333335</c:v>
                </c:pt>
                <c:pt idx="18">
                  <c:v>0.45</c:v>
                </c:pt>
                <c:pt idx="19">
                  <c:v>0.46666666666666667</c:v>
                </c:pt>
                <c:pt idx="20">
                  <c:v>0.48333333333333334</c:v>
                </c:pt>
                <c:pt idx="21">
                  <c:v>0.5</c:v>
                </c:pt>
                <c:pt idx="22">
                  <c:v>0.51666666666666661</c:v>
                </c:pt>
                <c:pt idx="23">
                  <c:v>0.53333333333333333</c:v>
                </c:pt>
                <c:pt idx="24">
                  <c:v>0.55000000000000004</c:v>
                </c:pt>
                <c:pt idx="25">
                  <c:v>0.56666666666666665</c:v>
                </c:pt>
                <c:pt idx="26">
                  <c:v>0.58333333333333337</c:v>
                </c:pt>
                <c:pt idx="27">
                  <c:v>0.6</c:v>
                </c:pt>
                <c:pt idx="28">
                  <c:v>0.6166666666666667</c:v>
                </c:pt>
                <c:pt idx="29">
                  <c:v>0.6333333333333333</c:v>
                </c:pt>
                <c:pt idx="30">
                  <c:v>0.65</c:v>
                </c:pt>
                <c:pt idx="31">
                  <c:v>0.66666666666666663</c:v>
                </c:pt>
                <c:pt idx="32">
                  <c:v>0.68333333333333335</c:v>
                </c:pt>
                <c:pt idx="33">
                  <c:v>0.7</c:v>
                </c:pt>
                <c:pt idx="34">
                  <c:v>0.71666666666666667</c:v>
                </c:pt>
                <c:pt idx="35">
                  <c:v>0.73333333333333328</c:v>
                </c:pt>
                <c:pt idx="36">
                  <c:v>0.75</c:v>
                </c:pt>
                <c:pt idx="37">
                  <c:v>0.76666666666666661</c:v>
                </c:pt>
                <c:pt idx="38">
                  <c:v>0.78333333333333333</c:v>
                </c:pt>
                <c:pt idx="39">
                  <c:v>0.8</c:v>
                </c:pt>
                <c:pt idx="40">
                  <c:v>0.81666666666666665</c:v>
                </c:pt>
                <c:pt idx="41">
                  <c:v>0.83333333333333337</c:v>
                </c:pt>
                <c:pt idx="42">
                  <c:v>0.85</c:v>
                </c:pt>
                <c:pt idx="43">
                  <c:v>0.8666666666666667</c:v>
                </c:pt>
                <c:pt idx="44">
                  <c:v>0.8833333333333333</c:v>
                </c:pt>
                <c:pt idx="45">
                  <c:v>0.9</c:v>
                </c:pt>
                <c:pt idx="46">
                  <c:v>0.91666666666666663</c:v>
                </c:pt>
                <c:pt idx="47">
                  <c:v>0.93333333333333335</c:v>
                </c:pt>
                <c:pt idx="48">
                  <c:v>0.95</c:v>
                </c:pt>
                <c:pt idx="49">
                  <c:v>0.96666666666666667</c:v>
                </c:pt>
                <c:pt idx="50">
                  <c:v>0.98333333333333328</c:v>
                </c:pt>
                <c:pt idx="51">
                  <c:v>1</c:v>
                </c:pt>
                <c:pt idx="52">
                  <c:v>1.0166666666666666</c:v>
                </c:pt>
                <c:pt idx="53">
                  <c:v>1.0333333333333332</c:v>
                </c:pt>
                <c:pt idx="54">
                  <c:v>1.05</c:v>
                </c:pt>
                <c:pt idx="55">
                  <c:v>1.0666666666666667</c:v>
                </c:pt>
                <c:pt idx="56">
                  <c:v>1.0833333333333333</c:v>
                </c:pt>
                <c:pt idx="57">
                  <c:v>1.1000000000000001</c:v>
                </c:pt>
                <c:pt idx="58">
                  <c:v>1.1166666666666667</c:v>
                </c:pt>
                <c:pt idx="59">
                  <c:v>1.1333333333333333</c:v>
                </c:pt>
                <c:pt idx="60">
                  <c:v>1.1499999999999999</c:v>
                </c:pt>
                <c:pt idx="61">
                  <c:v>1.1666666666666667</c:v>
                </c:pt>
                <c:pt idx="62">
                  <c:v>1.1833333333333333</c:v>
                </c:pt>
                <c:pt idx="63">
                  <c:v>1.2</c:v>
                </c:pt>
                <c:pt idx="64">
                  <c:v>1.2166666666666666</c:v>
                </c:pt>
                <c:pt idx="65">
                  <c:v>1.2333333333333334</c:v>
                </c:pt>
                <c:pt idx="66">
                  <c:v>1.25</c:v>
                </c:pt>
                <c:pt idx="67">
                  <c:v>1.2666666666666666</c:v>
                </c:pt>
                <c:pt idx="68">
                  <c:v>1.2833333333333332</c:v>
                </c:pt>
                <c:pt idx="69">
                  <c:v>1.3</c:v>
                </c:pt>
                <c:pt idx="70">
                  <c:v>1.3166666666666667</c:v>
                </c:pt>
                <c:pt idx="71">
                  <c:v>1.3333333333333333</c:v>
                </c:pt>
                <c:pt idx="72">
                  <c:v>1.35</c:v>
                </c:pt>
                <c:pt idx="73">
                  <c:v>1.3666666666666667</c:v>
                </c:pt>
                <c:pt idx="74">
                  <c:v>1.3833333333333333</c:v>
                </c:pt>
                <c:pt idx="75">
                  <c:v>1.4</c:v>
                </c:pt>
                <c:pt idx="76">
                  <c:v>1.4166666666666667</c:v>
                </c:pt>
                <c:pt idx="77">
                  <c:v>1.4333333333333333</c:v>
                </c:pt>
                <c:pt idx="78">
                  <c:v>1.45</c:v>
                </c:pt>
                <c:pt idx="79">
                  <c:v>1.4666666666666666</c:v>
                </c:pt>
                <c:pt idx="80">
                  <c:v>1.4833333333333334</c:v>
                </c:pt>
                <c:pt idx="81">
                  <c:v>1.5</c:v>
                </c:pt>
                <c:pt idx="82">
                  <c:v>1.5166666666666666</c:v>
                </c:pt>
                <c:pt idx="83">
                  <c:v>1.5333333333333332</c:v>
                </c:pt>
                <c:pt idx="84">
                  <c:v>1.55</c:v>
                </c:pt>
                <c:pt idx="85">
                  <c:v>1.5666666666666667</c:v>
                </c:pt>
                <c:pt idx="86">
                  <c:v>1.5833333333333333</c:v>
                </c:pt>
                <c:pt idx="87">
                  <c:v>1.6</c:v>
                </c:pt>
                <c:pt idx="88">
                  <c:v>1.6166666666666667</c:v>
                </c:pt>
                <c:pt idx="89">
                  <c:v>1.6333333333333333</c:v>
                </c:pt>
                <c:pt idx="90">
                  <c:v>1.65</c:v>
                </c:pt>
                <c:pt idx="91">
                  <c:v>1.6666666666666667</c:v>
                </c:pt>
                <c:pt idx="92">
                  <c:v>1.6833333333333333</c:v>
                </c:pt>
                <c:pt idx="93">
                  <c:v>1.7</c:v>
                </c:pt>
                <c:pt idx="94">
                  <c:v>1.7166666666666666</c:v>
                </c:pt>
                <c:pt idx="95">
                  <c:v>1.7333333333333334</c:v>
                </c:pt>
                <c:pt idx="96">
                  <c:v>1.75</c:v>
                </c:pt>
                <c:pt idx="97">
                  <c:v>1.7666666666666666</c:v>
                </c:pt>
                <c:pt idx="98">
                  <c:v>1.7833333333333332</c:v>
                </c:pt>
                <c:pt idx="99">
                  <c:v>1.8</c:v>
                </c:pt>
                <c:pt idx="100">
                  <c:v>1.8166666666666667</c:v>
                </c:pt>
                <c:pt idx="101">
                  <c:v>1.8333333333333333</c:v>
                </c:pt>
              </c:numCache>
            </c:numRef>
          </c:xVal>
          <c:yVal>
            <c:numRef>
              <c:f>TrackingData!$BE$6:$BE$107</c:f>
              <c:numCache>
                <c:formatCode>General</c:formatCode>
                <c:ptCount val="102"/>
                <c:pt idx="0">
                  <c:v>283.31879176404539</c:v>
                </c:pt>
                <c:pt idx="1">
                  <c:v>283.60699993268832</c:v>
                </c:pt>
                <c:pt idx="2">
                  <c:v>283.89667668036697</c:v>
                </c:pt>
                <c:pt idx="3">
                  <c:v>284.06104128550948</c:v>
                </c:pt>
                <c:pt idx="4">
                  <c:v>284.34892977484878</c:v>
                </c:pt>
                <c:pt idx="5">
                  <c:v>284.60110496417695</c:v>
                </c:pt>
                <c:pt idx="6">
                  <c:v>284.8015769341186</c:v>
                </c:pt>
                <c:pt idx="7">
                  <c:v>285.13038596694395</c:v>
                </c:pt>
                <c:pt idx="8">
                  <c:v>285.2539037535052</c:v>
                </c:pt>
                <c:pt idx="9">
                  <c:v>285.58365878306302</c:v>
                </c:pt>
                <c:pt idx="10">
                  <c:v>285.7891474952707</c:v>
                </c:pt>
                <c:pt idx="11">
                  <c:v>286.0361830683932</c:v>
                </c:pt>
                <c:pt idx="12">
                  <c:v>286.32467322788665</c:v>
                </c:pt>
                <c:pt idx="13">
                  <c:v>286.61285672435002</c:v>
                </c:pt>
                <c:pt idx="14">
                  <c:v>286.90175394575476</c:v>
                </c:pt>
                <c:pt idx="15">
                  <c:v>287.27329042846787</c:v>
                </c:pt>
                <c:pt idx="16">
                  <c:v>287.5192037353421</c:v>
                </c:pt>
                <c:pt idx="17">
                  <c:v>287.84852580208064</c:v>
                </c:pt>
                <c:pt idx="18">
                  <c:v>288.17872792317019</c:v>
                </c:pt>
                <c:pt idx="19">
                  <c:v>288.59033126599491</c:v>
                </c:pt>
                <c:pt idx="20">
                  <c:v>288.91887020143645</c:v>
                </c:pt>
                <c:pt idx="21">
                  <c:v>289.45475183824226</c:v>
                </c:pt>
                <c:pt idx="22">
                  <c:v>289.82458300749192</c:v>
                </c:pt>
                <c:pt idx="23">
                  <c:v>290.15393865780266</c:v>
                </c:pt>
                <c:pt idx="24">
                  <c:v>290.64797636551333</c:v>
                </c:pt>
                <c:pt idx="25">
                  <c:v>290.89499685479734</c:v>
                </c:pt>
                <c:pt idx="26">
                  <c:v>291.22403732354002</c:v>
                </c:pt>
                <c:pt idx="27">
                  <c:v>291.59458588240818</c:v>
                </c:pt>
                <c:pt idx="28">
                  <c:v>292.04777042644525</c:v>
                </c:pt>
                <c:pt idx="29">
                  <c:v>292.45947888633697</c:v>
                </c:pt>
                <c:pt idx="30">
                  <c:v>292.87163249778052</c:v>
                </c:pt>
                <c:pt idx="31">
                  <c:v>293.40742198825285</c:v>
                </c:pt>
                <c:pt idx="32">
                  <c:v>293.69502103406387</c:v>
                </c:pt>
                <c:pt idx="33">
                  <c:v>294.23022871184008</c:v>
                </c:pt>
                <c:pt idx="34">
                  <c:v>294.68362147358829</c:v>
                </c:pt>
                <c:pt idx="35">
                  <c:v>295.13597222411749</c:v>
                </c:pt>
                <c:pt idx="36">
                  <c:v>295.63049938327435</c:v>
                </c:pt>
                <c:pt idx="37">
                  <c:v>296.16490549060006</c:v>
                </c:pt>
                <c:pt idx="38">
                  <c:v>296.65928454201043</c:v>
                </c:pt>
                <c:pt idx="39">
                  <c:v>297.0302551680922</c:v>
                </c:pt>
                <c:pt idx="40">
                  <c:v>297.52429191336074</c:v>
                </c:pt>
                <c:pt idx="41">
                  <c:v>297.93651284118368</c:v>
                </c:pt>
                <c:pt idx="42">
                  <c:v>298.51287418268691</c:v>
                </c:pt>
                <c:pt idx="43">
                  <c:v>299.04807046594289</c:v>
                </c:pt>
                <c:pt idx="44">
                  <c:v>299.50093131150834</c:v>
                </c:pt>
                <c:pt idx="45">
                  <c:v>299.99496366051989</c:v>
                </c:pt>
                <c:pt idx="46">
                  <c:v>300.44703687138457</c:v>
                </c:pt>
                <c:pt idx="47">
                  <c:v>300.89992394914253</c:v>
                </c:pt>
                <c:pt idx="48">
                  <c:v>301.43473379303089</c:v>
                </c:pt>
                <c:pt idx="49">
                  <c:v>301.84664273664487</c:v>
                </c:pt>
                <c:pt idx="50">
                  <c:v>302.34070912998936</c:v>
                </c:pt>
                <c:pt idx="51">
                  <c:v>302.87594799377422</c:v>
                </c:pt>
                <c:pt idx="52">
                  <c:v>303.53470387302349</c:v>
                </c:pt>
                <c:pt idx="53">
                  <c:v>304.0287710183037</c:v>
                </c:pt>
                <c:pt idx="54">
                  <c:v>304.56401063568717</c:v>
                </c:pt>
                <c:pt idx="55">
                  <c:v>305.1408888541593</c:v>
                </c:pt>
                <c:pt idx="56">
                  <c:v>305.6346803723884</c:v>
                </c:pt>
                <c:pt idx="57">
                  <c:v>306.21134727718095</c:v>
                </c:pt>
                <c:pt idx="58">
                  <c:v>306.82892064810329</c:v>
                </c:pt>
                <c:pt idx="59">
                  <c:v>307.32273274911216</c:v>
                </c:pt>
                <c:pt idx="60">
                  <c:v>307.89914163397526</c:v>
                </c:pt>
                <c:pt idx="61">
                  <c:v>308.43461499416401</c:v>
                </c:pt>
                <c:pt idx="62">
                  <c:v>309.05248740304449</c:v>
                </c:pt>
                <c:pt idx="63">
                  <c:v>309.58719810678866</c:v>
                </c:pt>
                <c:pt idx="64">
                  <c:v>310.12265740429973</c:v>
                </c:pt>
                <c:pt idx="65">
                  <c:v>310.74001857244798</c:v>
                </c:pt>
                <c:pt idx="66">
                  <c:v>311.39898486781686</c:v>
                </c:pt>
                <c:pt idx="67">
                  <c:v>311.8102576131468</c:v>
                </c:pt>
                <c:pt idx="68">
                  <c:v>312.26324354864914</c:v>
                </c:pt>
                <c:pt idx="69">
                  <c:v>312.92214562872709</c:v>
                </c:pt>
                <c:pt idx="70">
                  <c:v>313.45758165535648</c:v>
                </c:pt>
                <c:pt idx="71">
                  <c:v>314.19834819775446</c:v>
                </c:pt>
                <c:pt idx="72">
                  <c:v>314.73391383485716</c:v>
                </c:pt>
                <c:pt idx="73">
                  <c:v>315.35149444472711</c:v>
                </c:pt>
                <c:pt idx="74">
                  <c:v>315.96907536945605</c:v>
                </c:pt>
                <c:pt idx="75">
                  <c:v>316.54517838751957</c:v>
                </c:pt>
                <c:pt idx="76">
                  <c:v>317.20406300015236</c:v>
                </c:pt>
                <c:pt idx="77">
                  <c:v>317.82164790334036</c:v>
                </c:pt>
                <c:pt idx="78">
                  <c:v>318.43923294824862</c:v>
                </c:pt>
                <c:pt idx="79">
                  <c:v>319.01564577820392</c:v>
                </c:pt>
                <c:pt idx="80">
                  <c:v>319.67440343433663</c:v>
                </c:pt>
                <c:pt idx="81">
                  <c:v>320.16847176729135</c:v>
                </c:pt>
                <c:pt idx="82">
                  <c:v>320.74504344543055</c:v>
                </c:pt>
                <c:pt idx="83">
                  <c:v>321.36262649593334</c:v>
                </c:pt>
                <c:pt idx="84">
                  <c:v>321.98040704483094</c:v>
                </c:pt>
                <c:pt idx="85">
                  <c:v>322.55662091863098</c:v>
                </c:pt>
                <c:pt idx="86">
                  <c:v>323.25697343909206</c:v>
                </c:pt>
                <c:pt idx="87">
                  <c:v>323.91572256975593</c:v>
                </c:pt>
                <c:pt idx="88">
                  <c:v>324.57447209634228</c:v>
                </c:pt>
                <c:pt idx="89">
                  <c:v>325.10997002672764</c:v>
                </c:pt>
                <c:pt idx="90">
                  <c:v>325.72706481455737</c:v>
                </c:pt>
                <c:pt idx="91">
                  <c:v>326.42720710643385</c:v>
                </c:pt>
                <c:pt idx="92">
                  <c:v>327.1269170957089</c:v>
                </c:pt>
                <c:pt idx="93">
                  <c:v>327.74432759437315</c:v>
                </c:pt>
                <c:pt idx="94">
                  <c:v>328.3619123416895</c:v>
                </c:pt>
                <c:pt idx="95">
                  <c:v>328.97921875912675</c:v>
                </c:pt>
                <c:pt idx="96">
                  <c:v>329.59695396560949</c:v>
                </c:pt>
                <c:pt idx="97">
                  <c:v>330.37923054044086</c:v>
                </c:pt>
                <c:pt idx="98">
                  <c:v>330.99694181519243</c:v>
                </c:pt>
                <c:pt idx="99">
                  <c:v>331.61440426037535</c:v>
                </c:pt>
                <c:pt idx="100">
                  <c:v>332.14976777456008</c:v>
                </c:pt>
                <c:pt idx="101">
                  <c:v>332.68500850516409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966-4640-B7C9-290D7D6D6BA3}"/>
            </c:ext>
          </c:extLst>
        </c:ser>
        <c:ser>
          <c:idx val="3"/>
          <c:order val="3"/>
          <c:tx>
            <c:strRef>
              <c:f>TrackingData!$DN$2</c:f>
              <c:strCache>
                <c:ptCount val="1"/>
                <c:pt idx="0">
                  <c:v>2mL 3.99eg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8"/>
            <c:spPr>
              <a:solidFill>
                <a:srgbClr val="92D050"/>
              </a:solidFill>
              <a:ln w="9525">
                <a:noFill/>
              </a:ln>
              <a:effectLst/>
            </c:spPr>
          </c:marker>
          <c:xVal>
            <c:numRef>
              <c:f>TrackingData!$EB$6:$EB$83</c:f>
              <c:numCache>
                <c:formatCode>General</c:formatCode>
                <c:ptCount val="78"/>
                <c:pt idx="0">
                  <c:v>0.15</c:v>
                </c:pt>
                <c:pt idx="1">
                  <c:v>0.16666666666666666</c:v>
                </c:pt>
                <c:pt idx="2">
                  <c:v>0.18333333333333332</c:v>
                </c:pt>
                <c:pt idx="3">
                  <c:v>0.2</c:v>
                </c:pt>
                <c:pt idx="4">
                  <c:v>0.21666666666666667</c:v>
                </c:pt>
                <c:pt idx="5">
                  <c:v>0.23333333333333334</c:v>
                </c:pt>
                <c:pt idx="6">
                  <c:v>0.25</c:v>
                </c:pt>
                <c:pt idx="7">
                  <c:v>0.26666666666666666</c:v>
                </c:pt>
                <c:pt idx="8">
                  <c:v>0.28333333333333333</c:v>
                </c:pt>
                <c:pt idx="9">
                  <c:v>0.3</c:v>
                </c:pt>
                <c:pt idx="10">
                  <c:v>0.31666666666666665</c:v>
                </c:pt>
                <c:pt idx="11">
                  <c:v>0.33333333333333331</c:v>
                </c:pt>
                <c:pt idx="12">
                  <c:v>0.35</c:v>
                </c:pt>
                <c:pt idx="13">
                  <c:v>0.36666666666666664</c:v>
                </c:pt>
                <c:pt idx="14">
                  <c:v>0.3833333333333333</c:v>
                </c:pt>
                <c:pt idx="15">
                  <c:v>0.4</c:v>
                </c:pt>
                <c:pt idx="16">
                  <c:v>0.41666666666666669</c:v>
                </c:pt>
                <c:pt idx="17">
                  <c:v>0.43333333333333335</c:v>
                </c:pt>
                <c:pt idx="18">
                  <c:v>0.45</c:v>
                </c:pt>
                <c:pt idx="19">
                  <c:v>0.46666666666666667</c:v>
                </c:pt>
                <c:pt idx="20">
                  <c:v>0.48333333333333334</c:v>
                </c:pt>
                <c:pt idx="21">
                  <c:v>0.5</c:v>
                </c:pt>
                <c:pt idx="22">
                  <c:v>0.51666666666666661</c:v>
                </c:pt>
                <c:pt idx="23">
                  <c:v>0.53333333333333333</c:v>
                </c:pt>
                <c:pt idx="24">
                  <c:v>0.55000000000000004</c:v>
                </c:pt>
                <c:pt idx="25">
                  <c:v>0.56666666666666665</c:v>
                </c:pt>
                <c:pt idx="26">
                  <c:v>0.58333333333333337</c:v>
                </c:pt>
                <c:pt idx="27">
                  <c:v>0.6</c:v>
                </c:pt>
                <c:pt idx="28">
                  <c:v>0.6166666666666667</c:v>
                </c:pt>
                <c:pt idx="29">
                  <c:v>0.6333333333333333</c:v>
                </c:pt>
                <c:pt idx="30">
                  <c:v>0.65</c:v>
                </c:pt>
                <c:pt idx="31">
                  <c:v>0.66666666666666663</c:v>
                </c:pt>
                <c:pt idx="32">
                  <c:v>0.68333333333333335</c:v>
                </c:pt>
                <c:pt idx="33">
                  <c:v>0.7</c:v>
                </c:pt>
                <c:pt idx="34">
                  <c:v>0.71666666666666667</c:v>
                </c:pt>
                <c:pt idx="35">
                  <c:v>0.73333333333333328</c:v>
                </c:pt>
                <c:pt idx="36">
                  <c:v>0.75</c:v>
                </c:pt>
                <c:pt idx="37">
                  <c:v>0.76666666666666661</c:v>
                </c:pt>
                <c:pt idx="38">
                  <c:v>0.78333333333333333</c:v>
                </c:pt>
                <c:pt idx="39">
                  <c:v>0.8</c:v>
                </c:pt>
                <c:pt idx="40">
                  <c:v>0.81666666666666665</c:v>
                </c:pt>
                <c:pt idx="41">
                  <c:v>0.83333333333333337</c:v>
                </c:pt>
                <c:pt idx="42">
                  <c:v>0.85</c:v>
                </c:pt>
                <c:pt idx="43">
                  <c:v>0.8666666666666667</c:v>
                </c:pt>
                <c:pt idx="44">
                  <c:v>0.8833333333333333</c:v>
                </c:pt>
                <c:pt idx="45">
                  <c:v>0.9</c:v>
                </c:pt>
                <c:pt idx="46">
                  <c:v>0.91666666666666663</c:v>
                </c:pt>
                <c:pt idx="47">
                  <c:v>0.93333333333333335</c:v>
                </c:pt>
                <c:pt idx="48">
                  <c:v>0.95</c:v>
                </c:pt>
                <c:pt idx="49">
                  <c:v>0.96666666666666667</c:v>
                </c:pt>
                <c:pt idx="50">
                  <c:v>0.98333333333333328</c:v>
                </c:pt>
                <c:pt idx="51">
                  <c:v>1</c:v>
                </c:pt>
                <c:pt idx="52">
                  <c:v>1.0166666666666666</c:v>
                </c:pt>
                <c:pt idx="53">
                  <c:v>1.0333333333333332</c:v>
                </c:pt>
                <c:pt idx="54">
                  <c:v>1.05</c:v>
                </c:pt>
                <c:pt idx="55">
                  <c:v>1.0666666666666667</c:v>
                </c:pt>
                <c:pt idx="56">
                  <c:v>1.0833333333333333</c:v>
                </c:pt>
                <c:pt idx="57">
                  <c:v>1.1000000000000001</c:v>
                </c:pt>
                <c:pt idx="58">
                  <c:v>1.1166666666666667</c:v>
                </c:pt>
                <c:pt idx="59">
                  <c:v>1.1333333333333333</c:v>
                </c:pt>
                <c:pt idx="60">
                  <c:v>1.1499999999999999</c:v>
                </c:pt>
                <c:pt idx="61">
                  <c:v>1.1666666666666667</c:v>
                </c:pt>
                <c:pt idx="62">
                  <c:v>1.1833333333333333</c:v>
                </c:pt>
                <c:pt idx="63">
                  <c:v>1.2</c:v>
                </c:pt>
                <c:pt idx="64">
                  <c:v>1.2166666666666666</c:v>
                </c:pt>
                <c:pt idx="65">
                  <c:v>1.2333333333333334</c:v>
                </c:pt>
                <c:pt idx="66">
                  <c:v>1.25</c:v>
                </c:pt>
                <c:pt idx="67">
                  <c:v>1.2666666666666666</c:v>
                </c:pt>
                <c:pt idx="68">
                  <c:v>1.2833333333333332</c:v>
                </c:pt>
                <c:pt idx="69">
                  <c:v>1.3</c:v>
                </c:pt>
                <c:pt idx="70">
                  <c:v>1.3166666666666667</c:v>
                </c:pt>
                <c:pt idx="71">
                  <c:v>1.3333333333333333</c:v>
                </c:pt>
                <c:pt idx="72">
                  <c:v>1.35</c:v>
                </c:pt>
                <c:pt idx="73">
                  <c:v>1.3666666666666667</c:v>
                </c:pt>
                <c:pt idx="74">
                  <c:v>1.3833333333333333</c:v>
                </c:pt>
                <c:pt idx="75">
                  <c:v>1.4</c:v>
                </c:pt>
                <c:pt idx="76">
                  <c:v>1.4166666666666667</c:v>
                </c:pt>
                <c:pt idx="77">
                  <c:v>1.4333333333333333</c:v>
                </c:pt>
              </c:numCache>
            </c:numRef>
          </c:xVal>
          <c:yVal>
            <c:numRef>
              <c:f>TrackingData!$EC$6:$EC$84</c:f>
              <c:numCache>
                <c:formatCode>General</c:formatCode>
                <c:ptCount val="79"/>
                <c:pt idx="0">
                  <c:v>87.824490343048879</c:v>
                </c:pt>
                <c:pt idx="1">
                  <c:v>88.310574186098719</c:v>
                </c:pt>
                <c:pt idx="2">
                  <c:v>88.933136992201696</c:v>
                </c:pt>
                <c:pt idx="3">
                  <c:v>89.382906236687759</c:v>
                </c:pt>
                <c:pt idx="4">
                  <c:v>90.089429212546818</c:v>
                </c:pt>
                <c:pt idx="5">
                  <c:v>90.669223100222723</c:v>
                </c:pt>
                <c:pt idx="6">
                  <c:v>91.414227308494588</c:v>
                </c:pt>
                <c:pt idx="7">
                  <c:v>92.036258128439641</c:v>
                </c:pt>
                <c:pt idx="8">
                  <c:v>92.7962366959203</c:v>
                </c:pt>
                <c:pt idx="9">
                  <c:v>93.458782276986312</c:v>
                </c:pt>
                <c:pt idx="10">
                  <c:v>94.413226737949728</c:v>
                </c:pt>
                <c:pt idx="11">
                  <c:v>95.082174530052896</c:v>
                </c:pt>
                <c:pt idx="12">
                  <c:v>96.031637435529674</c:v>
                </c:pt>
                <c:pt idx="13">
                  <c:v>96.845670770736319</c:v>
                </c:pt>
                <c:pt idx="14">
                  <c:v>97.707594935400152</c:v>
                </c:pt>
                <c:pt idx="15">
                  <c:v>98.707024713176878</c:v>
                </c:pt>
                <c:pt idx="16">
                  <c:v>99.754320386081687</c:v>
                </c:pt>
                <c:pt idx="17">
                  <c:v>100.70879834074958</c:v>
                </c:pt>
                <c:pt idx="18">
                  <c:v>101.6610600796861</c:v>
                </c:pt>
                <c:pt idx="19">
                  <c:v>102.75632312309243</c:v>
                </c:pt>
                <c:pt idx="20">
                  <c:v>103.80409682138972</c:v>
                </c:pt>
                <c:pt idx="21">
                  <c:v>104.80434165261445</c:v>
                </c:pt>
                <c:pt idx="22">
                  <c:v>105.89836670274968</c:v>
                </c:pt>
                <c:pt idx="23">
                  <c:v>107.08941782303992</c:v>
                </c:pt>
                <c:pt idx="24">
                  <c:v>108.23912146828141</c:v>
                </c:pt>
                <c:pt idx="25">
                  <c:v>109.42994661745766</c:v>
                </c:pt>
                <c:pt idx="26">
                  <c:v>110.71612964875509</c:v>
                </c:pt>
                <c:pt idx="27">
                  <c:v>111.95630600477382</c:v>
                </c:pt>
                <c:pt idx="28">
                  <c:v>113.19491680819726</c:v>
                </c:pt>
                <c:pt idx="29">
                  <c:v>114.48123188623505</c:v>
                </c:pt>
                <c:pt idx="30">
                  <c:v>115.76902729889937</c:v>
                </c:pt>
                <c:pt idx="31">
                  <c:v>117.10446668241482</c:v>
                </c:pt>
                <c:pt idx="32">
                  <c:v>118.3894417399168</c:v>
                </c:pt>
                <c:pt idx="33">
                  <c:v>119.7711894579906</c:v>
                </c:pt>
                <c:pt idx="34">
                  <c:v>121.10792571786872</c:v>
                </c:pt>
                <c:pt idx="35">
                  <c:v>122.54004523929291</c:v>
                </c:pt>
                <c:pt idx="36">
                  <c:v>124.01564659933666</c:v>
                </c:pt>
                <c:pt idx="37">
                  <c:v>125.34975860023469</c:v>
                </c:pt>
                <c:pt idx="38">
                  <c:v>126.7315530628253</c:v>
                </c:pt>
                <c:pt idx="39">
                  <c:v>128.06694416427749</c:v>
                </c:pt>
                <c:pt idx="40">
                  <c:v>129.44998727723791</c:v>
                </c:pt>
                <c:pt idx="41">
                  <c:v>130.87825372788097</c:v>
                </c:pt>
                <c:pt idx="42">
                  <c:v>132.3577744371828</c:v>
                </c:pt>
                <c:pt idx="43">
                  <c:v>133.78725053881399</c:v>
                </c:pt>
                <c:pt idx="44">
                  <c:v>135.36087695249685</c:v>
                </c:pt>
                <c:pt idx="45">
                  <c:v>136.84043461650117</c:v>
                </c:pt>
                <c:pt idx="46">
                  <c:v>138.36518682382109</c:v>
                </c:pt>
                <c:pt idx="47">
                  <c:v>139.74701938603832</c:v>
                </c:pt>
                <c:pt idx="48">
                  <c:v>141.22534569717581</c:v>
                </c:pt>
                <c:pt idx="49">
                  <c:v>142.74685618815229</c:v>
                </c:pt>
                <c:pt idx="50">
                  <c:v>144.18081538788869</c:v>
                </c:pt>
                <c:pt idx="51">
                  <c:v>145.70922213813398</c:v>
                </c:pt>
                <c:pt idx="52">
                  <c:v>147.23276366864224</c:v>
                </c:pt>
                <c:pt idx="53">
                  <c:v>148.80521622336673</c:v>
                </c:pt>
                <c:pt idx="54">
                  <c:v>150.23954424381921</c:v>
                </c:pt>
                <c:pt idx="55">
                  <c:v>151.71539948898101</c:v>
                </c:pt>
                <c:pt idx="56">
                  <c:v>153.14488275808844</c:v>
                </c:pt>
                <c:pt idx="57">
                  <c:v>154.76385006491091</c:v>
                </c:pt>
                <c:pt idx="58">
                  <c:v>156.28981210514522</c:v>
                </c:pt>
                <c:pt idx="59">
                  <c:v>157.86122120873748</c:v>
                </c:pt>
                <c:pt idx="60">
                  <c:v>159.43375978572067</c:v>
                </c:pt>
                <c:pt idx="61">
                  <c:v>160.91100820636652</c:v>
                </c:pt>
                <c:pt idx="62">
                  <c:v>162.43907579338992</c:v>
                </c:pt>
                <c:pt idx="63">
                  <c:v>163.87562867633596</c:v>
                </c:pt>
                <c:pt idx="64">
                  <c:v>165.40161734658889</c:v>
                </c:pt>
                <c:pt idx="65">
                  <c:v>166.87870892199447</c:v>
                </c:pt>
                <c:pt idx="66">
                  <c:v>168.54889192571011</c:v>
                </c:pt>
                <c:pt idx="67">
                  <c:v>170.02597732987789</c:v>
                </c:pt>
                <c:pt idx="68">
                  <c:v>171.55072961377022</c:v>
                </c:pt>
                <c:pt idx="69">
                  <c:v>172.98141536730941</c:v>
                </c:pt>
                <c:pt idx="70">
                  <c:v>174.55504803836757</c:v>
                </c:pt>
                <c:pt idx="71">
                  <c:v>175.98573603162799</c:v>
                </c:pt>
                <c:pt idx="72">
                  <c:v>177.51172180684938</c:v>
                </c:pt>
                <c:pt idx="73">
                  <c:v>179.13056623070622</c:v>
                </c:pt>
                <c:pt idx="74">
                  <c:v>180.60889495326103</c:v>
                </c:pt>
                <c:pt idx="75">
                  <c:v>182.1813314565029</c:v>
                </c:pt>
                <c:pt idx="76">
                  <c:v>183.65620756875944</c:v>
                </c:pt>
                <c:pt idx="77">
                  <c:v>185.03701731156423</c:v>
                </c:pt>
                <c:pt idx="78">
                  <c:v>185.75180339988316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966-4640-B7C9-290D7D6D6BA3}"/>
            </c:ext>
          </c:extLst>
        </c:ser>
        <c:ser>
          <c:idx val="4"/>
          <c:order val="4"/>
          <c:tx>
            <c:strRef>
              <c:f>TrackingData!$EG$2</c:f>
              <c:strCache>
                <c:ptCount val="1"/>
                <c:pt idx="0">
                  <c:v>3mL 3.99deg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8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TrackingData!$EU$6:$EU$70</c:f>
              <c:numCache>
                <c:formatCode>General</c:formatCode>
                <c:ptCount val="65"/>
                <c:pt idx="0">
                  <c:v>0.15</c:v>
                </c:pt>
                <c:pt idx="1">
                  <c:v>0.16666666666666666</c:v>
                </c:pt>
                <c:pt idx="2">
                  <c:v>0.18333333333333332</c:v>
                </c:pt>
                <c:pt idx="3">
                  <c:v>0.2</c:v>
                </c:pt>
                <c:pt idx="4">
                  <c:v>0.21666666666666667</c:v>
                </c:pt>
                <c:pt idx="5">
                  <c:v>0.23333333333333334</c:v>
                </c:pt>
                <c:pt idx="6">
                  <c:v>0.25</c:v>
                </c:pt>
                <c:pt idx="7">
                  <c:v>0.26666666666666666</c:v>
                </c:pt>
                <c:pt idx="8">
                  <c:v>0.28333333333333333</c:v>
                </c:pt>
                <c:pt idx="9">
                  <c:v>0.3</c:v>
                </c:pt>
                <c:pt idx="10">
                  <c:v>0.31666666666666665</c:v>
                </c:pt>
                <c:pt idx="11">
                  <c:v>0.33333333333333331</c:v>
                </c:pt>
                <c:pt idx="12">
                  <c:v>0.35</c:v>
                </c:pt>
                <c:pt idx="13">
                  <c:v>0.36666666666666664</c:v>
                </c:pt>
                <c:pt idx="14">
                  <c:v>0.3833333333333333</c:v>
                </c:pt>
                <c:pt idx="15">
                  <c:v>0.4</c:v>
                </c:pt>
                <c:pt idx="16">
                  <c:v>0.41666666666666669</c:v>
                </c:pt>
                <c:pt idx="17">
                  <c:v>0.43333333333333335</c:v>
                </c:pt>
                <c:pt idx="18">
                  <c:v>0.45</c:v>
                </c:pt>
                <c:pt idx="19">
                  <c:v>0.46666666666666667</c:v>
                </c:pt>
                <c:pt idx="20">
                  <c:v>0.48333333333333334</c:v>
                </c:pt>
                <c:pt idx="21">
                  <c:v>0.5</c:v>
                </c:pt>
                <c:pt idx="22">
                  <c:v>0.51666666666666661</c:v>
                </c:pt>
                <c:pt idx="23">
                  <c:v>0.53333333333333333</c:v>
                </c:pt>
                <c:pt idx="24">
                  <c:v>0.55000000000000004</c:v>
                </c:pt>
                <c:pt idx="25">
                  <c:v>0.56666666666666665</c:v>
                </c:pt>
                <c:pt idx="26">
                  <c:v>0.58333333333333337</c:v>
                </c:pt>
                <c:pt idx="27">
                  <c:v>0.6</c:v>
                </c:pt>
                <c:pt idx="28">
                  <c:v>0.6166666666666667</c:v>
                </c:pt>
                <c:pt idx="29">
                  <c:v>0.6333333333333333</c:v>
                </c:pt>
                <c:pt idx="30">
                  <c:v>0.65</c:v>
                </c:pt>
                <c:pt idx="31">
                  <c:v>0.66666666666666663</c:v>
                </c:pt>
                <c:pt idx="32">
                  <c:v>0.68333333333333335</c:v>
                </c:pt>
                <c:pt idx="33">
                  <c:v>0.7</c:v>
                </c:pt>
                <c:pt idx="34">
                  <c:v>0.71666666666666667</c:v>
                </c:pt>
                <c:pt idx="35">
                  <c:v>0.73333333333333328</c:v>
                </c:pt>
                <c:pt idx="36">
                  <c:v>0.75</c:v>
                </c:pt>
                <c:pt idx="37">
                  <c:v>0.76666666666666661</c:v>
                </c:pt>
                <c:pt idx="38">
                  <c:v>0.78333333333333333</c:v>
                </c:pt>
                <c:pt idx="39">
                  <c:v>0.8</c:v>
                </c:pt>
                <c:pt idx="40">
                  <c:v>0.81666666666666665</c:v>
                </c:pt>
                <c:pt idx="41">
                  <c:v>0.83333333333333337</c:v>
                </c:pt>
                <c:pt idx="42">
                  <c:v>0.85</c:v>
                </c:pt>
                <c:pt idx="43">
                  <c:v>0.8666666666666667</c:v>
                </c:pt>
                <c:pt idx="44">
                  <c:v>0.8833333333333333</c:v>
                </c:pt>
                <c:pt idx="45">
                  <c:v>0.9</c:v>
                </c:pt>
                <c:pt idx="46">
                  <c:v>0.91666666666666663</c:v>
                </c:pt>
                <c:pt idx="47">
                  <c:v>0.93333333333333335</c:v>
                </c:pt>
                <c:pt idx="48">
                  <c:v>0.95</c:v>
                </c:pt>
                <c:pt idx="49">
                  <c:v>0.96666666666666667</c:v>
                </c:pt>
                <c:pt idx="50">
                  <c:v>0.98333333333333328</c:v>
                </c:pt>
                <c:pt idx="51">
                  <c:v>1</c:v>
                </c:pt>
                <c:pt idx="52">
                  <c:v>1.0166666666666666</c:v>
                </c:pt>
                <c:pt idx="53">
                  <c:v>1.0333333333333332</c:v>
                </c:pt>
                <c:pt idx="54">
                  <c:v>1.05</c:v>
                </c:pt>
                <c:pt idx="55">
                  <c:v>1.0666666666666667</c:v>
                </c:pt>
                <c:pt idx="56">
                  <c:v>1.0833333333333333</c:v>
                </c:pt>
                <c:pt idx="57">
                  <c:v>1.1000000000000001</c:v>
                </c:pt>
                <c:pt idx="58">
                  <c:v>1.1166666666666667</c:v>
                </c:pt>
                <c:pt idx="59">
                  <c:v>1.1333333333333333</c:v>
                </c:pt>
                <c:pt idx="60">
                  <c:v>1.1499999999999999</c:v>
                </c:pt>
                <c:pt idx="61">
                  <c:v>1.1666666666666667</c:v>
                </c:pt>
                <c:pt idx="62">
                  <c:v>1.1833333333333333</c:v>
                </c:pt>
                <c:pt idx="63">
                  <c:v>1.2</c:v>
                </c:pt>
                <c:pt idx="64">
                  <c:v>1.2166666666666666</c:v>
                </c:pt>
              </c:numCache>
            </c:numRef>
          </c:xVal>
          <c:yVal>
            <c:numRef>
              <c:f>TrackingData!$EV$6:$EV$70</c:f>
              <c:numCache>
                <c:formatCode>General</c:formatCode>
                <c:ptCount val="65"/>
                <c:pt idx="0">
                  <c:v>87.969391071988582</c:v>
                </c:pt>
                <c:pt idx="1">
                  <c:v>88.755942397351575</c:v>
                </c:pt>
                <c:pt idx="2">
                  <c:v>89.258508585312683</c:v>
                </c:pt>
                <c:pt idx="3">
                  <c:v>89.91325402224561</c:v>
                </c:pt>
                <c:pt idx="4">
                  <c:v>90.556838716523089</c:v>
                </c:pt>
                <c:pt idx="5">
                  <c:v>91.263674087872118</c:v>
                </c:pt>
                <c:pt idx="6">
                  <c:v>92.132801347061815</c:v>
                </c:pt>
                <c:pt idx="7">
                  <c:v>92.828215991692929</c:v>
                </c:pt>
                <c:pt idx="8">
                  <c:v>93.826223251587123</c:v>
                </c:pt>
                <c:pt idx="9">
                  <c:v>94.61033263933254</c:v>
                </c:pt>
                <c:pt idx="10">
                  <c:v>95.699788049435497</c:v>
                </c:pt>
                <c:pt idx="11">
                  <c:v>96.571588700032905</c:v>
                </c:pt>
                <c:pt idx="12">
                  <c:v>97.660068774557814</c:v>
                </c:pt>
                <c:pt idx="13">
                  <c:v>98.620835762855691</c:v>
                </c:pt>
                <c:pt idx="14">
                  <c:v>99.848299326956564</c:v>
                </c:pt>
                <c:pt idx="15">
                  <c:v>100.98350199119237</c:v>
                </c:pt>
                <c:pt idx="16">
                  <c:v>102.20408127661165</c:v>
                </c:pt>
                <c:pt idx="17">
                  <c:v>103.42328860407805</c:v>
                </c:pt>
                <c:pt idx="18">
                  <c:v>104.60067072011024</c:v>
                </c:pt>
                <c:pt idx="19">
                  <c:v>105.99751279230892</c:v>
                </c:pt>
                <c:pt idx="20">
                  <c:v>107.2681171742033</c:v>
                </c:pt>
                <c:pt idx="21">
                  <c:v>108.57943734000162</c:v>
                </c:pt>
                <c:pt idx="22">
                  <c:v>110.05863594908234</c:v>
                </c:pt>
                <c:pt idx="23">
                  <c:v>111.36549721491198</c:v>
                </c:pt>
                <c:pt idx="24">
                  <c:v>112.93811475011898</c:v>
                </c:pt>
                <c:pt idx="25">
                  <c:v>114.37856531199229</c:v>
                </c:pt>
                <c:pt idx="26">
                  <c:v>115.9049045595747</c:v>
                </c:pt>
                <c:pt idx="27">
                  <c:v>117.47373673114515</c:v>
                </c:pt>
                <c:pt idx="28">
                  <c:v>119.00140775983041</c:v>
                </c:pt>
                <c:pt idx="29">
                  <c:v>120.52685732762214</c:v>
                </c:pt>
                <c:pt idx="30">
                  <c:v>122.1864530506576</c:v>
                </c:pt>
                <c:pt idx="31">
                  <c:v>123.62688868444738</c:v>
                </c:pt>
                <c:pt idx="32">
                  <c:v>125.32901862916844</c:v>
                </c:pt>
                <c:pt idx="33">
                  <c:v>126.99111865277024</c:v>
                </c:pt>
                <c:pt idx="34">
                  <c:v>128.64838716326784</c:v>
                </c:pt>
                <c:pt idx="35">
                  <c:v>130.34932267650979</c:v>
                </c:pt>
                <c:pt idx="36">
                  <c:v>132.0917656944649</c:v>
                </c:pt>
                <c:pt idx="37">
                  <c:v>133.75133531980424</c:v>
                </c:pt>
                <c:pt idx="38">
                  <c:v>135.4960198797769</c:v>
                </c:pt>
                <c:pt idx="39">
                  <c:v>137.19921062760872</c:v>
                </c:pt>
                <c:pt idx="40">
                  <c:v>138.85665737463725</c:v>
                </c:pt>
                <c:pt idx="41">
                  <c:v>140.51413528603604</c:v>
                </c:pt>
                <c:pt idx="42">
                  <c:v>142.30060644502436</c:v>
                </c:pt>
                <c:pt idx="43">
                  <c:v>144.08905964219716</c:v>
                </c:pt>
                <c:pt idx="44">
                  <c:v>145.8396383441567</c:v>
                </c:pt>
                <c:pt idx="45">
                  <c:v>147.58868842818632</c:v>
                </c:pt>
                <c:pt idx="46">
                  <c:v>149.3758158564458</c:v>
                </c:pt>
                <c:pt idx="47">
                  <c:v>151.25134361484453</c:v>
                </c:pt>
                <c:pt idx="48">
                  <c:v>153.1279409141936</c:v>
                </c:pt>
                <c:pt idx="49">
                  <c:v>154.87065599921686</c:v>
                </c:pt>
                <c:pt idx="50">
                  <c:v>156.66099823323907</c:v>
                </c:pt>
                <c:pt idx="51">
                  <c:v>158.5347232086163</c:v>
                </c:pt>
                <c:pt idx="52">
                  <c:v>160.28235112767098</c:v>
                </c:pt>
                <c:pt idx="53">
                  <c:v>162.11436647743344</c:v>
                </c:pt>
                <c:pt idx="54">
                  <c:v>163.99096248719763</c:v>
                </c:pt>
                <c:pt idx="55">
                  <c:v>165.86661777247821</c:v>
                </c:pt>
                <c:pt idx="56">
                  <c:v>167.74415478871117</c:v>
                </c:pt>
                <c:pt idx="57">
                  <c:v>169.5325667866525</c:v>
                </c:pt>
                <c:pt idx="58">
                  <c:v>171.32009465165621</c:v>
                </c:pt>
                <c:pt idx="59">
                  <c:v>173.32666703387588</c:v>
                </c:pt>
                <c:pt idx="60">
                  <c:v>175.0760625832188</c:v>
                </c:pt>
                <c:pt idx="61">
                  <c:v>176.99532713789563</c:v>
                </c:pt>
                <c:pt idx="62">
                  <c:v>178.78375010356589</c:v>
                </c:pt>
                <c:pt idx="63">
                  <c:v>180.70682774361788</c:v>
                </c:pt>
                <c:pt idx="64">
                  <c:v>182.4933179010913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966-4640-B7C9-290D7D6D6BA3}"/>
            </c:ext>
          </c:extLst>
        </c:ser>
        <c:ser>
          <c:idx val="5"/>
          <c:order val="5"/>
          <c:tx>
            <c:strRef>
              <c:f>TrackingData!$EZ$2</c:f>
              <c:strCache>
                <c:ptCount val="1"/>
                <c:pt idx="0">
                  <c:v>4mL 3.99deg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8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TrackingData!$FN$6:$FN$69</c:f>
              <c:numCache>
                <c:formatCode>General</c:formatCode>
                <c:ptCount val="64"/>
                <c:pt idx="0">
                  <c:v>0.21666666666666667</c:v>
                </c:pt>
                <c:pt idx="1">
                  <c:v>0.23333333333333334</c:v>
                </c:pt>
                <c:pt idx="2">
                  <c:v>0.25</c:v>
                </c:pt>
                <c:pt idx="3">
                  <c:v>0.26666666666666666</c:v>
                </c:pt>
                <c:pt idx="4">
                  <c:v>0.28333333333333333</c:v>
                </c:pt>
                <c:pt idx="5">
                  <c:v>0.3</c:v>
                </c:pt>
                <c:pt idx="6">
                  <c:v>0.31666666666666665</c:v>
                </c:pt>
                <c:pt idx="7">
                  <c:v>0.33333333333333331</c:v>
                </c:pt>
                <c:pt idx="8">
                  <c:v>0.35</c:v>
                </c:pt>
                <c:pt idx="9">
                  <c:v>0.36666666666666664</c:v>
                </c:pt>
                <c:pt idx="10">
                  <c:v>0.3833333333333333</c:v>
                </c:pt>
                <c:pt idx="11">
                  <c:v>0.4</c:v>
                </c:pt>
                <c:pt idx="12">
                  <c:v>0.41666666666666669</c:v>
                </c:pt>
                <c:pt idx="13">
                  <c:v>0.43333333333333335</c:v>
                </c:pt>
                <c:pt idx="14">
                  <c:v>0.45</c:v>
                </c:pt>
                <c:pt idx="15">
                  <c:v>0.46666666666666667</c:v>
                </c:pt>
                <c:pt idx="16">
                  <c:v>0.48333333333333334</c:v>
                </c:pt>
                <c:pt idx="17">
                  <c:v>0.5</c:v>
                </c:pt>
                <c:pt idx="18">
                  <c:v>0.51666666666666661</c:v>
                </c:pt>
                <c:pt idx="19">
                  <c:v>0.53333333333333333</c:v>
                </c:pt>
                <c:pt idx="20">
                  <c:v>0.55000000000000004</c:v>
                </c:pt>
                <c:pt idx="21">
                  <c:v>0.56666666666666665</c:v>
                </c:pt>
                <c:pt idx="22">
                  <c:v>0.58333333333333337</c:v>
                </c:pt>
                <c:pt idx="23">
                  <c:v>0.6</c:v>
                </c:pt>
                <c:pt idx="24">
                  <c:v>0.6166666666666667</c:v>
                </c:pt>
                <c:pt idx="25">
                  <c:v>0.6333333333333333</c:v>
                </c:pt>
                <c:pt idx="26">
                  <c:v>0.65</c:v>
                </c:pt>
                <c:pt idx="27">
                  <c:v>0.66666666666666663</c:v>
                </c:pt>
                <c:pt idx="28">
                  <c:v>0.68333333333333335</c:v>
                </c:pt>
                <c:pt idx="29">
                  <c:v>0.7</c:v>
                </c:pt>
                <c:pt idx="30">
                  <c:v>0.71666666666666667</c:v>
                </c:pt>
                <c:pt idx="31">
                  <c:v>0.73333333333333328</c:v>
                </c:pt>
                <c:pt idx="32">
                  <c:v>0.75</c:v>
                </c:pt>
                <c:pt idx="33">
                  <c:v>0.76666666666666661</c:v>
                </c:pt>
                <c:pt idx="34">
                  <c:v>0.78333333333333333</c:v>
                </c:pt>
                <c:pt idx="35">
                  <c:v>0.8</c:v>
                </c:pt>
                <c:pt idx="36">
                  <c:v>0.81666666666666665</c:v>
                </c:pt>
                <c:pt idx="37">
                  <c:v>0.83333333333333337</c:v>
                </c:pt>
                <c:pt idx="38">
                  <c:v>0.85</c:v>
                </c:pt>
                <c:pt idx="39">
                  <c:v>0.8666666666666667</c:v>
                </c:pt>
                <c:pt idx="40">
                  <c:v>0.8833333333333333</c:v>
                </c:pt>
                <c:pt idx="41">
                  <c:v>0.9</c:v>
                </c:pt>
                <c:pt idx="42">
                  <c:v>0.91666666666666663</c:v>
                </c:pt>
                <c:pt idx="43">
                  <c:v>0.93333333333333335</c:v>
                </c:pt>
                <c:pt idx="44">
                  <c:v>0.95</c:v>
                </c:pt>
                <c:pt idx="45">
                  <c:v>0.96666666666666667</c:v>
                </c:pt>
                <c:pt idx="46">
                  <c:v>0.98333333333333328</c:v>
                </c:pt>
                <c:pt idx="47">
                  <c:v>1</c:v>
                </c:pt>
                <c:pt idx="48">
                  <c:v>1.0166666666666666</c:v>
                </c:pt>
                <c:pt idx="49">
                  <c:v>1.0333333333333332</c:v>
                </c:pt>
                <c:pt idx="50">
                  <c:v>1.05</c:v>
                </c:pt>
                <c:pt idx="51">
                  <c:v>1.0666666666666667</c:v>
                </c:pt>
                <c:pt idx="52">
                  <c:v>1.0833333333333333</c:v>
                </c:pt>
                <c:pt idx="53">
                  <c:v>1.1000000000000001</c:v>
                </c:pt>
                <c:pt idx="54">
                  <c:v>1.1166666666666667</c:v>
                </c:pt>
                <c:pt idx="55">
                  <c:v>1.1333333333333333</c:v>
                </c:pt>
                <c:pt idx="56">
                  <c:v>1.1499999999999999</c:v>
                </c:pt>
                <c:pt idx="57">
                  <c:v>1.1666666666666667</c:v>
                </c:pt>
                <c:pt idx="58">
                  <c:v>1.1833333333333333</c:v>
                </c:pt>
                <c:pt idx="59">
                  <c:v>1.2</c:v>
                </c:pt>
                <c:pt idx="60">
                  <c:v>1.2166666666666666</c:v>
                </c:pt>
                <c:pt idx="61">
                  <c:v>1.2333333333333334</c:v>
                </c:pt>
                <c:pt idx="62">
                  <c:v>1.25</c:v>
                </c:pt>
                <c:pt idx="63">
                  <c:v>1.2666666666666666</c:v>
                </c:pt>
              </c:numCache>
            </c:numRef>
          </c:xVal>
          <c:yVal>
            <c:numRef>
              <c:f>TrackingData!$FO$6:$FO$69</c:f>
              <c:numCache>
                <c:formatCode>General</c:formatCode>
                <c:ptCount val="64"/>
                <c:pt idx="0">
                  <c:v>88.174238468984015</c:v>
                </c:pt>
                <c:pt idx="1">
                  <c:v>88.759802819352004</c:v>
                </c:pt>
                <c:pt idx="2">
                  <c:v>89.146561933850975</c:v>
                </c:pt>
                <c:pt idx="3">
                  <c:v>89.982086434814931</c:v>
                </c:pt>
                <c:pt idx="4">
                  <c:v>90.59309301572182</c:v>
                </c:pt>
                <c:pt idx="5">
                  <c:v>91.213335284205456</c:v>
                </c:pt>
                <c:pt idx="6">
                  <c:v>92.028723523193506</c:v>
                </c:pt>
                <c:pt idx="7">
                  <c:v>93.091592674837131</c:v>
                </c:pt>
                <c:pt idx="8">
                  <c:v>93.883870573651947</c:v>
                </c:pt>
                <c:pt idx="9">
                  <c:v>95.000275737295922</c:v>
                </c:pt>
                <c:pt idx="10">
                  <c:v>95.888991221382611</c:v>
                </c:pt>
                <c:pt idx="11">
                  <c:v>97.17821733477129</c:v>
                </c:pt>
                <c:pt idx="12">
                  <c:v>98.158653331903608</c:v>
                </c:pt>
                <c:pt idx="13">
                  <c:v>99.400338685803277</c:v>
                </c:pt>
                <c:pt idx="14">
                  <c:v>100.55718056234892</c:v>
                </c:pt>
                <c:pt idx="15">
                  <c:v>101.7615546560759</c:v>
                </c:pt>
                <c:pt idx="16">
                  <c:v>103.13820045374554</c:v>
                </c:pt>
                <c:pt idx="17">
                  <c:v>104.29919797471821</c:v>
                </c:pt>
                <c:pt idx="18">
                  <c:v>105.7231076150005</c:v>
                </c:pt>
                <c:pt idx="19">
                  <c:v>106.96911789367141</c:v>
                </c:pt>
                <c:pt idx="20">
                  <c:v>108.39869981869111</c:v>
                </c:pt>
                <c:pt idx="21">
                  <c:v>109.77658480147728</c:v>
                </c:pt>
                <c:pt idx="22">
                  <c:v>111.1115726463741</c:v>
                </c:pt>
                <c:pt idx="23">
                  <c:v>112.5827338265555</c:v>
                </c:pt>
                <c:pt idx="24">
                  <c:v>114.09705406797595</c:v>
                </c:pt>
                <c:pt idx="25">
                  <c:v>115.7422821441763</c:v>
                </c:pt>
                <c:pt idx="26">
                  <c:v>117.43342742436678</c:v>
                </c:pt>
                <c:pt idx="27">
                  <c:v>119.03674967989407</c:v>
                </c:pt>
                <c:pt idx="28">
                  <c:v>120.73282534558534</c:v>
                </c:pt>
                <c:pt idx="29">
                  <c:v>122.55734807123157</c:v>
                </c:pt>
                <c:pt idx="30">
                  <c:v>124.24725852480273</c:v>
                </c:pt>
                <c:pt idx="31">
                  <c:v>125.9384617675061</c:v>
                </c:pt>
                <c:pt idx="32">
                  <c:v>127.67529749385666</c:v>
                </c:pt>
                <c:pt idx="33">
                  <c:v>129.36654479229952</c:v>
                </c:pt>
                <c:pt idx="34">
                  <c:v>130.97326137978865</c:v>
                </c:pt>
                <c:pt idx="35">
                  <c:v>132.57658597959477</c:v>
                </c:pt>
                <c:pt idx="36">
                  <c:v>134.31223928165798</c:v>
                </c:pt>
                <c:pt idx="37">
                  <c:v>136.13479936161337</c:v>
                </c:pt>
                <c:pt idx="38">
                  <c:v>137.97019943203679</c:v>
                </c:pt>
                <c:pt idx="39">
                  <c:v>139.83314877871015</c:v>
                </c:pt>
                <c:pt idx="40">
                  <c:v>141.66012648640208</c:v>
                </c:pt>
                <c:pt idx="41">
                  <c:v>143.661777573807</c:v>
                </c:pt>
                <c:pt idx="42">
                  <c:v>145.53213202232118</c:v>
                </c:pt>
                <c:pt idx="43">
                  <c:v>147.4449200080912</c:v>
                </c:pt>
                <c:pt idx="44">
                  <c:v>149.26789373309222</c:v>
                </c:pt>
                <c:pt idx="45">
                  <c:v>151.18274803829297</c:v>
                </c:pt>
                <c:pt idx="46">
                  <c:v>153.0540243259581</c:v>
                </c:pt>
                <c:pt idx="47">
                  <c:v>154.7918115400702</c:v>
                </c:pt>
                <c:pt idx="48">
                  <c:v>156.53066673913247</c:v>
                </c:pt>
                <c:pt idx="49">
                  <c:v>158.44449904106261</c:v>
                </c:pt>
                <c:pt idx="50">
                  <c:v>160.31802583949298</c:v>
                </c:pt>
                <c:pt idx="51">
                  <c:v>162.32081540659885</c:v>
                </c:pt>
                <c:pt idx="52">
                  <c:v>164.32260811654689</c:v>
                </c:pt>
                <c:pt idx="53">
                  <c:v>166.2851369547418</c:v>
                </c:pt>
                <c:pt idx="54">
                  <c:v>168.37912227080889</c:v>
                </c:pt>
                <c:pt idx="55">
                  <c:v>170.29398130038408</c:v>
                </c:pt>
                <c:pt idx="56">
                  <c:v>172.20774372469759</c:v>
                </c:pt>
                <c:pt idx="57">
                  <c:v>174.07919386951772</c:v>
                </c:pt>
                <c:pt idx="58">
                  <c:v>176.08197154648619</c:v>
                </c:pt>
                <c:pt idx="59">
                  <c:v>177.99170190021007</c:v>
                </c:pt>
                <c:pt idx="60">
                  <c:v>179.95408337106485</c:v>
                </c:pt>
                <c:pt idx="61">
                  <c:v>181.82142174122146</c:v>
                </c:pt>
                <c:pt idx="62">
                  <c:v>183.86980870031391</c:v>
                </c:pt>
                <c:pt idx="63">
                  <c:v>185.73825019219527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966-4640-B7C9-290D7D6D6BA3}"/>
            </c:ext>
          </c:extLst>
        </c:ser>
        <c:ser>
          <c:idx val="6"/>
          <c:order val="6"/>
          <c:tx>
            <c:strRef>
              <c:f>TrackingData!$BI$2</c:f>
              <c:strCache>
                <c:ptCount val="1"/>
                <c:pt idx="0">
                  <c:v>2mL 7.66eg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rgbClr val="92D050"/>
              </a:solidFill>
              <a:ln w="9525">
                <a:noFill/>
              </a:ln>
              <a:effectLst/>
            </c:spPr>
          </c:marker>
          <c:xVal>
            <c:numRef>
              <c:f>TrackingData!$BW$6:$BW$118</c:f>
              <c:numCache>
                <c:formatCode>General</c:formatCode>
                <c:ptCount val="113"/>
                <c:pt idx="0">
                  <c:v>0.28333333333333333</c:v>
                </c:pt>
                <c:pt idx="1">
                  <c:v>0.3</c:v>
                </c:pt>
                <c:pt idx="2">
                  <c:v>0.31666666666666665</c:v>
                </c:pt>
                <c:pt idx="3">
                  <c:v>0.33333333333333331</c:v>
                </c:pt>
                <c:pt idx="4">
                  <c:v>0.35</c:v>
                </c:pt>
                <c:pt idx="5">
                  <c:v>0.36666666666666664</c:v>
                </c:pt>
                <c:pt idx="6">
                  <c:v>0.3833333333333333</c:v>
                </c:pt>
                <c:pt idx="7">
                  <c:v>0.4</c:v>
                </c:pt>
                <c:pt idx="8">
                  <c:v>0.41666666666666669</c:v>
                </c:pt>
                <c:pt idx="9">
                  <c:v>0.43333333333333335</c:v>
                </c:pt>
                <c:pt idx="10">
                  <c:v>0.45</c:v>
                </c:pt>
                <c:pt idx="11">
                  <c:v>0.46666666666666667</c:v>
                </c:pt>
                <c:pt idx="12">
                  <c:v>0.48333333333333334</c:v>
                </c:pt>
                <c:pt idx="13">
                  <c:v>0.5</c:v>
                </c:pt>
                <c:pt idx="14">
                  <c:v>0.51666666666666661</c:v>
                </c:pt>
                <c:pt idx="15">
                  <c:v>0.53333333333333333</c:v>
                </c:pt>
                <c:pt idx="16">
                  <c:v>0.55000000000000004</c:v>
                </c:pt>
                <c:pt idx="17">
                  <c:v>0.56666666666666665</c:v>
                </c:pt>
                <c:pt idx="18">
                  <c:v>0.58333333333333337</c:v>
                </c:pt>
                <c:pt idx="19">
                  <c:v>0.6</c:v>
                </c:pt>
                <c:pt idx="20">
                  <c:v>0.6166666666666667</c:v>
                </c:pt>
                <c:pt idx="21">
                  <c:v>0.6333333333333333</c:v>
                </c:pt>
                <c:pt idx="22">
                  <c:v>0.65</c:v>
                </c:pt>
                <c:pt idx="23">
                  <c:v>0.66666666666666663</c:v>
                </c:pt>
                <c:pt idx="24">
                  <c:v>0.68333333333333335</c:v>
                </c:pt>
                <c:pt idx="25">
                  <c:v>0.7</c:v>
                </c:pt>
                <c:pt idx="26">
                  <c:v>0.71666666666666667</c:v>
                </c:pt>
                <c:pt idx="27">
                  <c:v>0.73333333333333328</c:v>
                </c:pt>
                <c:pt idx="28">
                  <c:v>0.75</c:v>
                </c:pt>
                <c:pt idx="29">
                  <c:v>0.76666666666666661</c:v>
                </c:pt>
                <c:pt idx="30">
                  <c:v>0.78333333333333333</c:v>
                </c:pt>
                <c:pt idx="31">
                  <c:v>0.8</c:v>
                </c:pt>
                <c:pt idx="32">
                  <c:v>0.81666666666666665</c:v>
                </c:pt>
                <c:pt idx="33">
                  <c:v>0.83333333333333337</c:v>
                </c:pt>
                <c:pt idx="34">
                  <c:v>0.85</c:v>
                </c:pt>
                <c:pt idx="35">
                  <c:v>0.8666666666666667</c:v>
                </c:pt>
                <c:pt idx="36">
                  <c:v>0.8833333333333333</c:v>
                </c:pt>
                <c:pt idx="37">
                  <c:v>0.9</c:v>
                </c:pt>
                <c:pt idx="38">
                  <c:v>0.91666666666666663</c:v>
                </c:pt>
                <c:pt idx="39">
                  <c:v>0.93333333333333335</c:v>
                </c:pt>
                <c:pt idx="40">
                  <c:v>0.95</c:v>
                </c:pt>
                <c:pt idx="41">
                  <c:v>0.96666666666666667</c:v>
                </c:pt>
                <c:pt idx="42">
                  <c:v>0.98333333333333328</c:v>
                </c:pt>
                <c:pt idx="43">
                  <c:v>1</c:v>
                </c:pt>
                <c:pt idx="44">
                  <c:v>1.0166666666666666</c:v>
                </c:pt>
                <c:pt idx="45">
                  <c:v>1.0333333333333332</c:v>
                </c:pt>
                <c:pt idx="46">
                  <c:v>1.05</c:v>
                </c:pt>
                <c:pt idx="47">
                  <c:v>1.0666666666666667</c:v>
                </c:pt>
                <c:pt idx="48">
                  <c:v>1.0833333333333333</c:v>
                </c:pt>
                <c:pt idx="49">
                  <c:v>1.1000000000000001</c:v>
                </c:pt>
                <c:pt idx="50">
                  <c:v>1.1166666666666667</c:v>
                </c:pt>
                <c:pt idx="51">
                  <c:v>1.1333333333333333</c:v>
                </c:pt>
                <c:pt idx="52">
                  <c:v>1.1499999999999999</c:v>
                </c:pt>
                <c:pt idx="53">
                  <c:v>1.1666666666666667</c:v>
                </c:pt>
                <c:pt idx="54">
                  <c:v>1.1833333333333333</c:v>
                </c:pt>
                <c:pt idx="55">
                  <c:v>1.2</c:v>
                </c:pt>
                <c:pt idx="56">
                  <c:v>1.2166666666666666</c:v>
                </c:pt>
                <c:pt idx="57">
                  <c:v>1.2333333333333334</c:v>
                </c:pt>
                <c:pt idx="58">
                  <c:v>1.25</c:v>
                </c:pt>
                <c:pt idx="59">
                  <c:v>1.2666666666666666</c:v>
                </c:pt>
                <c:pt idx="60">
                  <c:v>1.2833333333333332</c:v>
                </c:pt>
                <c:pt idx="61">
                  <c:v>1.3</c:v>
                </c:pt>
                <c:pt idx="62">
                  <c:v>1.3166666666666667</c:v>
                </c:pt>
                <c:pt idx="63">
                  <c:v>1.3333333333333333</c:v>
                </c:pt>
                <c:pt idx="64">
                  <c:v>1.35</c:v>
                </c:pt>
                <c:pt idx="65">
                  <c:v>1.3666666666666667</c:v>
                </c:pt>
                <c:pt idx="66">
                  <c:v>1.3833333333333333</c:v>
                </c:pt>
                <c:pt idx="67">
                  <c:v>1.4</c:v>
                </c:pt>
                <c:pt idx="68">
                  <c:v>1.4166666666666667</c:v>
                </c:pt>
                <c:pt idx="69">
                  <c:v>1.4333333333333333</c:v>
                </c:pt>
                <c:pt idx="70">
                  <c:v>1.45</c:v>
                </c:pt>
                <c:pt idx="71">
                  <c:v>1.4666666666666666</c:v>
                </c:pt>
                <c:pt idx="72">
                  <c:v>1.4833333333333334</c:v>
                </c:pt>
                <c:pt idx="73">
                  <c:v>1.5</c:v>
                </c:pt>
                <c:pt idx="74">
                  <c:v>1.5166666666666666</c:v>
                </c:pt>
                <c:pt idx="75">
                  <c:v>1.5333333333333332</c:v>
                </c:pt>
                <c:pt idx="76">
                  <c:v>1.55</c:v>
                </c:pt>
                <c:pt idx="77">
                  <c:v>1.5666666666666667</c:v>
                </c:pt>
                <c:pt idx="78">
                  <c:v>1.5833333333333333</c:v>
                </c:pt>
                <c:pt idx="79">
                  <c:v>1.6</c:v>
                </c:pt>
                <c:pt idx="80">
                  <c:v>1.6166666666666667</c:v>
                </c:pt>
                <c:pt idx="81">
                  <c:v>1.6333333333333333</c:v>
                </c:pt>
                <c:pt idx="82">
                  <c:v>1.65</c:v>
                </c:pt>
                <c:pt idx="83">
                  <c:v>1.6666666666666667</c:v>
                </c:pt>
                <c:pt idx="84">
                  <c:v>1.6833333333333333</c:v>
                </c:pt>
                <c:pt idx="85">
                  <c:v>1.7</c:v>
                </c:pt>
                <c:pt idx="86">
                  <c:v>1.7166666666666666</c:v>
                </c:pt>
                <c:pt idx="87">
                  <c:v>1.7333333333333334</c:v>
                </c:pt>
                <c:pt idx="88">
                  <c:v>1.75</c:v>
                </c:pt>
                <c:pt idx="89">
                  <c:v>1.7666666666666666</c:v>
                </c:pt>
                <c:pt idx="90">
                  <c:v>1.7833333333333332</c:v>
                </c:pt>
                <c:pt idx="91">
                  <c:v>1.8</c:v>
                </c:pt>
                <c:pt idx="92">
                  <c:v>1.8166666666666667</c:v>
                </c:pt>
                <c:pt idx="93">
                  <c:v>1.8333333333333333</c:v>
                </c:pt>
                <c:pt idx="94">
                  <c:v>1.8499999999999999</c:v>
                </c:pt>
                <c:pt idx="95">
                  <c:v>1.8666666666666667</c:v>
                </c:pt>
                <c:pt idx="96">
                  <c:v>1.8833333333333333</c:v>
                </c:pt>
                <c:pt idx="97">
                  <c:v>1.9</c:v>
                </c:pt>
                <c:pt idx="98">
                  <c:v>1.9166666666666667</c:v>
                </c:pt>
                <c:pt idx="99">
                  <c:v>1.9333333333333333</c:v>
                </c:pt>
                <c:pt idx="100">
                  <c:v>1.95</c:v>
                </c:pt>
                <c:pt idx="101">
                  <c:v>1.9666666666666666</c:v>
                </c:pt>
                <c:pt idx="102">
                  <c:v>1.9833333333333334</c:v>
                </c:pt>
                <c:pt idx="103">
                  <c:v>2</c:v>
                </c:pt>
                <c:pt idx="104">
                  <c:v>2.0166666666666666</c:v>
                </c:pt>
                <c:pt idx="105">
                  <c:v>2.0333333333333332</c:v>
                </c:pt>
                <c:pt idx="106">
                  <c:v>2.0499999999999998</c:v>
                </c:pt>
                <c:pt idx="107">
                  <c:v>2.0666666666666664</c:v>
                </c:pt>
                <c:pt idx="108">
                  <c:v>2.0833333333333335</c:v>
                </c:pt>
                <c:pt idx="109">
                  <c:v>2.1</c:v>
                </c:pt>
                <c:pt idx="110">
                  <c:v>2.1166666666666667</c:v>
                </c:pt>
                <c:pt idx="111">
                  <c:v>2.1333333333333333</c:v>
                </c:pt>
                <c:pt idx="112">
                  <c:v>2.15</c:v>
                </c:pt>
              </c:numCache>
            </c:numRef>
          </c:xVal>
          <c:yVal>
            <c:numRef>
              <c:f>TrackingData!$BX$6:$BX$118</c:f>
              <c:numCache>
                <c:formatCode>General</c:formatCode>
                <c:ptCount val="113"/>
                <c:pt idx="0">
                  <c:v>49.708516565394042</c:v>
                </c:pt>
                <c:pt idx="1">
                  <c:v>50.349836253013486</c:v>
                </c:pt>
                <c:pt idx="2">
                  <c:v>51.013233971125992</c:v>
                </c:pt>
                <c:pt idx="3">
                  <c:v>51.435322671339399</c:v>
                </c:pt>
                <c:pt idx="4">
                  <c:v>52.146843667661123</c:v>
                </c:pt>
                <c:pt idx="5">
                  <c:v>52.866649769822132</c:v>
                </c:pt>
                <c:pt idx="6">
                  <c:v>53.585127717007886</c:v>
                </c:pt>
                <c:pt idx="7">
                  <c:v>54.444691284714075</c:v>
                </c:pt>
                <c:pt idx="8">
                  <c:v>55.110892173862538</c:v>
                </c:pt>
                <c:pt idx="9">
                  <c:v>55.922849552820047</c:v>
                </c:pt>
                <c:pt idx="10">
                  <c:v>56.831529099535636</c:v>
                </c:pt>
                <c:pt idx="11">
                  <c:v>57.549216217848496</c:v>
                </c:pt>
                <c:pt idx="12">
                  <c:v>58.40950717703123</c:v>
                </c:pt>
                <c:pt idx="13">
                  <c:v>59.508800984341434</c:v>
                </c:pt>
                <c:pt idx="14">
                  <c:v>60.375029549046616</c:v>
                </c:pt>
                <c:pt idx="15">
                  <c:v>61.1871636168691</c:v>
                </c:pt>
                <c:pt idx="16">
                  <c:v>62.190475292947824</c:v>
                </c:pt>
                <c:pt idx="17">
                  <c:v>63.002736646316535</c:v>
                </c:pt>
                <c:pt idx="18">
                  <c:v>63.816416001562033</c:v>
                </c:pt>
                <c:pt idx="19">
                  <c:v>64.914090801253721</c:v>
                </c:pt>
                <c:pt idx="20">
                  <c:v>65.86982924706939</c:v>
                </c:pt>
                <c:pt idx="21">
                  <c:v>67.064546372682429</c:v>
                </c:pt>
                <c:pt idx="22">
                  <c:v>67.973622025904191</c:v>
                </c:pt>
                <c:pt idx="23">
                  <c:v>68.931770358508658</c:v>
                </c:pt>
                <c:pt idx="24">
                  <c:v>69.840972906458276</c:v>
                </c:pt>
                <c:pt idx="25">
                  <c:v>70.892192397774181</c:v>
                </c:pt>
                <c:pt idx="26">
                  <c:v>71.992517292261169</c:v>
                </c:pt>
                <c:pt idx="27">
                  <c:v>73.091536217146654</c:v>
                </c:pt>
                <c:pt idx="28">
                  <c:v>74.193204874883406</c:v>
                </c:pt>
                <c:pt idx="29">
                  <c:v>75.292180000622835</c:v>
                </c:pt>
                <c:pt idx="30">
                  <c:v>76.344738129829523</c:v>
                </c:pt>
                <c:pt idx="31">
                  <c:v>77.39730788748524</c:v>
                </c:pt>
                <c:pt idx="32">
                  <c:v>78.497667754226597</c:v>
                </c:pt>
                <c:pt idx="33">
                  <c:v>79.644402438914454</c:v>
                </c:pt>
                <c:pt idx="34">
                  <c:v>80.791173496848273</c:v>
                </c:pt>
                <c:pt idx="35">
                  <c:v>81.892890907503684</c:v>
                </c:pt>
                <c:pt idx="36">
                  <c:v>83.096856566924401</c:v>
                </c:pt>
                <c:pt idx="37">
                  <c:v>84.052235392709633</c:v>
                </c:pt>
                <c:pt idx="38">
                  <c:v>85.248211445179578</c:v>
                </c:pt>
                <c:pt idx="39">
                  <c:v>86.442477503050782</c:v>
                </c:pt>
                <c:pt idx="40">
                  <c:v>87.684565101568793</c:v>
                </c:pt>
                <c:pt idx="41">
                  <c:v>88.687824243100835</c:v>
                </c:pt>
                <c:pt idx="42">
                  <c:v>90.025546847948476</c:v>
                </c:pt>
                <c:pt idx="43">
                  <c:v>91.124424713465487</c:v>
                </c:pt>
                <c:pt idx="44">
                  <c:v>92.124971690682685</c:v>
                </c:pt>
                <c:pt idx="45">
                  <c:v>93.131142904767984</c:v>
                </c:pt>
                <c:pt idx="46">
                  <c:v>94.52269756831457</c:v>
                </c:pt>
                <c:pt idx="47">
                  <c:v>95.524463673353836</c:v>
                </c:pt>
                <c:pt idx="48">
                  <c:v>96.580192226560243</c:v>
                </c:pt>
                <c:pt idx="49">
                  <c:v>97.731710208192737</c:v>
                </c:pt>
                <c:pt idx="50">
                  <c:v>98.887162938503565</c:v>
                </c:pt>
                <c:pt idx="51">
                  <c:v>100.08507497845785</c:v>
                </c:pt>
                <c:pt idx="52">
                  <c:v>101.23329755102758</c:v>
                </c:pt>
                <c:pt idx="53">
                  <c:v>102.38152014043794</c:v>
                </c:pt>
                <c:pt idx="54">
                  <c:v>103.43619801655549</c:v>
                </c:pt>
                <c:pt idx="55">
                  <c:v>104.53666164702287</c:v>
                </c:pt>
                <c:pt idx="56">
                  <c:v>105.58353907699998</c:v>
                </c:pt>
                <c:pt idx="57">
                  <c:v>106.77952317675582</c:v>
                </c:pt>
                <c:pt idx="58">
                  <c:v>107.92587896622308</c:v>
                </c:pt>
                <c:pt idx="59">
                  <c:v>109.07409671442592</c:v>
                </c:pt>
                <c:pt idx="60">
                  <c:v>110.17641988745305</c:v>
                </c:pt>
                <c:pt idx="61">
                  <c:v>111.22359730880184</c:v>
                </c:pt>
                <c:pt idx="62">
                  <c:v>112.41957744557928</c:v>
                </c:pt>
                <c:pt idx="63">
                  <c:v>113.42271214691434</c:v>
                </c:pt>
                <c:pt idx="64">
                  <c:v>114.61694791747158</c:v>
                </c:pt>
                <c:pt idx="65">
                  <c:v>115.67496569651843</c:v>
                </c:pt>
                <c:pt idx="66">
                  <c:v>116.72055939144005</c:v>
                </c:pt>
                <c:pt idx="67">
                  <c:v>117.77322120094158</c:v>
                </c:pt>
                <c:pt idx="68">
                  <c:v>118.92142504814996</c:v>
                </c:pt>
                <c:pt idx="69">
                  <c:v>120.06962951911854</c:v>
                </c:pt>
                <c:pt idx="70">
                  <c:v>121.26911701611778</c:v>
                </c:pt>
                <c:pt idx="71">
                  <c:v>122.27767988820602</c:v>
                </c:pt>
                <c:pt idx="72">
                  <c:v>123.23483906700503</c:v>
                </c:pt>
                <c:pt idx="73">
                  <c:v>124.34103418365882</c:v>
                </c:pt>
                <c:pt idx="74">
                  <c:v>125.58283652782038</c:v>
                </c:pt>
                <c:pt idx="75">
                  <c:v>126.73105851408184</c:v>
                </c:pt>
                <c:pt idx="76">
                  <c:v>127.64439887377259</c:v>
                </c:pt>
                <c:pt idx="77">
                  <c:v>128.69710281638731</c:v>
                </c:pt>
                <c:pt idx="78">
                  <c:v>129.70006237612102</c:v>
                </c:pt>
                <c:pt idx="79">
                  <c:v>130.98768749970478</c:v>
                </c:pt>
                <c:pt idx="80">
                  <c:v>132.08624609921114</c:v>
                </c:pt>
                <c:pt idx="81">
                  <c:v>133.23259246331637</c:v>
                </c:pt>
                <c:pt idx="82">
                  <c:v>134.19163183687078</c:v>
                </c:pt>
                <c:pt idx="83">
                  <c:v>135.29020664133088</c:v>
                </c:pt>
                <c:pt idx="84">
                  <c:v>136.34289697247326</c:v>
                </c:pt>
                <c:pt idx="85">
                  <c:v>137.59044149038863</c:v>
                </c:pt>
                <c:pt idx="86">
                  <c:v>138.64704386825906</c:v>
                </c:pt>
                <c:pt idx="87">
                  <c:v>139.69974650123638</c:v>
                </c:pt>
                <c:pt idx="88">
                  <c:v>140.70077203418441</c:v>
                </c:pt>
                <c:pt idx="89">
                  <c:v>141.76141371937339</c:v>
                </c:pt>
                <c:pt idx="90">
                  <c:v>142.90963616518184</c:v>
                </c:pt>
                <c:pt idx="91">
                  <c:v>143.96031876009783</c:v>
                </c:pt>
                <c:pt idx="92">
                  <c:v>145.05680484733003</c:v>
                </c:pt>
                <c:pt idx="93">
                  <c:v>146.10755079784789</c:v>
                </c:pt>
                <c:pt idx="94">
                  <c:v>147.21597939413508</c:v>
                </c:pt>
                <c:pt idx="95">
                  <c:v>148.3226656115495</c:v>
                </c:pt>
                <c:pt idx="96">
                  <c:v>149.37537580142171</c:v>
                </c:pt>
                <c:pt idx="97">
                  <c:v>150.43020715201189</c:v>
                </c:pt>
                <c:pt idx="98">
                  <c:v>151.43094149088938</c:v>
                </c:pt>
                <c:pt idx="99">
                  <c:v>152.4815722798331</c:v>
                </c:pt>
                <c:pt idx="100">
                  <c:v>153.57794571172445</c:v>
                </c:pt>
                <c:pt idx="101">
                  <c:v>154.6286374178965</c:v>
                </c:pt>
                <c:pt idx="102">
                  <c:v>155.77686033077049</c:v>
                </c:pt>
                <c:pt idx="103">
                  <c:v>156.97085065472891</c:v>
                </c:pt>
                <c:pt idx="104">
                  <c:v>157.92410631770389</c:v>
                </c:pt>
                <c:pt idx="105">
                  <c:v>158.97487118777164</c:v>
                </c:pt>
                <c:pt idx="106">
                  <c:v>159.88236315159156</c:v>
                </c:pt>
                <c:pt idx="107">
                  <c:v>161.02680766723932</c:v>
                </c:pt>
                <c:pt idx="108">
                  <c:v>161.97844329419027</c:v>
                </c:pt>
                <c:pt idx="109">
                  <c:v>163.02932024460145</c:v>
                </c:pt>
                <c:pt idx="110">
                  <c:v>164.03067406823925</c:v>
                </c:pt>
                <c:pt idx="111">
                  <c:v>165.17713244858709</c:v>
                </c:pt>
                <c:pt idx="112">
                  <c:v>166.27583593154688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966-4640-B7C9-290D7D6D6BA3}"/>
            </c:ext>
          </c:extLst>
        </c:ser>
        <c:ser>
          <c:idx val="7"/>
          <c:order val="7"/>
          <c:tx>
            <c:strRef>
              <c:f>TrackingData!$CB$2</c:f>
              <c:strCache>
                <c:ptCount val="1"/>
                <c:pt idx="0">
                  <c:v>3mL 7.66deg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TrackingData!$CP$6:$CP$117</c:f>
              <c:numCache>
                <c:formatCode>General</c:formatCode>
                <c:ptCount val="112"/>
                <c:pt idx="0">
                  <c:v>0.1</c:v>
                </c:pt>
                <c:pt idx="1">
                  <c:v>0.11666666666666667</c:v>
                </c:pt>
                <c:pt idx="2">
                  <c:v>0.13333333333333333</c:v>
                </c:pt>
                <c:pt idx="3">
                  <c:v>0.15</c:v>
                </c:pt>
                <c:pt idx="4">
                  <c:v>0.16666666666666666</c:v>
                </c:pt>
                <c:pt idx="5">
                  <c:v>0.18333333333333332</c:v>
                </c:pt>
                <c:pt idx="6">
                  <c:v>0.2</c:v>
                </c:pt>
                <c:pt idx="7">
                  <c:v>0.21666666666666667</c:v>
                </c:pt>
                <c:pt idx="8">
                  <c:v>0.23333333333333334</c:v>
                </c:pt>
                <c:pt idx="9">
                  <c:v>0.25</c:v>
                </c:pt>
                <c:pt idx="10">
                  <c:v>0.26666666666666666</c:v>
                </c:pt>
                <c:pt idx="11">
                  <c:v>0.28333333333333333</c:v>
                </c:pt>
                <c:pt idx="12">
                  <c:v>0.3</c:v>
                </c:pt>
                <c:pt idx="13">
                  <c:v>0.31666666666666665</c:v>
                </c:pt>
                <c:pt idx="14">
                  <c:v>0.33333333333333331</c:v>
                </c:pt>
                <c:pt idx="15">
                  <c:v>0.35</c:v>
                </c:pt>
                <c:pt idx="16">
                  <c:v>0.36666666666666664</c:v>
                </c:pt>
                <c:pt idx="17">
                  <c:v>0.3833333333333333</c:v>
                </c:pt>
                <c:pt idx="18">
                  <c:v>0.4</c:v>
                </c:pt>
                <c:pt idx="19">
                  <c:v>0.41666666666666669</c:v>
                </c:pt>
                <c:pt idx="20">
                  <c:v>0.43333333333333335</c:v>
                </c:pt>
                <c:pt idx="21">
                  <c:v>0.45</c:v>
                </c:pt>
                <c:pt idx="22">
                  <c:v>0.46666666666666667</c:v>
                </c:pt>
                <c:pt idx="23">
                  <c:v>0.48333333333333334</c:v>
                </c:pt>
                <c:pt idx="24">
                  <c:v>0.5</c:v>
                </c:pt>
                <c:pt idx="25">
                  <c:v>0.51666666666666661</c:v>
                </c:pt>
                <c:pt idx="26">
                  <c:v>0.53333333333333333</c:v>
                </c:pt>
                <c:pt idx="27">
                  <c:v>0.55000000000000004</c:v>
                </c:pt>
                <c:pt idx="28">
                  <c:v>0.56666666666666665</c:v>
                </c:pt>
                <c:pt idx="29">
                  <c:v>0.58333333333333337</c:v>
                </c:pt>
                <c:pt idx="30">
                  <c:v>0.6</c:v>
                </c:pt>
                <c:pt idx="31">
                  <c:v>0.6166666666666667</c:v>
                </c:pt>
                <c:pt idx="32">
                  <c:v>0.6333333333333333</c:v>
                </c:pt>
                <c:pt idx="33">
                  <c:v>0.65</c:v>
                </c:pt>
                <c:pt idx="34">
                  <c:v>0.66666666666666663</c:v>
                </c:pt>
                <c:pt idx="35">
                  <c:v>0.68333333333333335</c:v>
                </c:pt>
                <c:pt idx="36">
                  <c:v>0.7</c:v>
                </c:pt>
                <c:pt idx="37">
                  <c:v>0.71666666666666667</c:v>
                </c:pt>
                <c:pt idx="38">
                  <c:v>0.73333333333333328</c:v>
                </c:pt>
                <c:pt idx="39">
                  <c:v>0.75</c:v>
                </c:pt>
                <c:pt idx="40">
                  <c:v>0.76666666666666661</c:v>
                </c:pt>
                <c:pt idx="41">
                  <c:v>0.78333333333333333</c:v>
                </c:pt>
                <c:pt idx="42">
                  <c:v>0.8</c:v>
                </c:pt>
                <c:pt idx="43">
                  <c:v>0.81666666666666665</c:v>
                </c:pt>
                <c:pt idx="44">
                  <c:v>0.83333333333333337</c:v>
                </c:pt>
                <c:pt idx="45">
                  <c:v>0.85</c:v>
                </c:pt>
                <c:pt idx="46">
                  <c:v>0.8666666666666667</c:v>
                </c:pt>
                <c:pt idx="47">
                  <c:v>0.8833333333333333</c:v>
                </c:pt>
                <c:pt idx="48">
                  <c:v>0.9</c:v>
                </c:pt>
                <c:pt idx="49">
                  <c:v>0.91666666666666663</c:v>
                </c:pt>
                <c:pt idx="50">
                  <c:v>0.93333333333333335</c:v>
                </c:pt>
                <c:pt idx="51">
                  <c:v>0.95</c:v>
                </c:pt>
                <c:pt idx="52">
                  <c:v>0.96666666666666667</c:v>
                </c:pt>
                <c:pt idx="53">
                  <c:v>0.98333333333333328</c:v>
                </c:pt>
                <c:pt idx="54">
                  <c:v>1</c:v>
                </c:pt>
                <c:pt idx="55">
                  <c:v>1.0166666666666666</c:v>
                </c:pt>
                <c:pt idx="56">
                  <c:v>1.0333333333333332</c:v>
                </c:pt>
                <c:pt idx="57">
                  <c:v>1.05</c:v>
                </c:pt>
                <c:pt idx="58">
                  <c:v>1.0666666666666667</c:v>
                </c:pt>
                <c:pt idx="59">
                  <c:v>1.0833333333333333</c:v>
                </c:pt>
                <c:pt idx="60">
                  <c:v>1.1000000000000001</c:v>
                </c:pt>
                <c:pt idx="61">
                  <c:v>1.1166666666666667</c:v>
                </c:pt>
                <c:pt idx="62">
                  <c:v>1.1333333333333333</c:v>
                </c:pt>
                <c:pt idx="63">
                  <c:v>1.1499999999999999</c:v>
                </c:pt>
                <c:pt idx="64">
                  <c:v>1.1666666666666667</c:v>
                </c:pt>
                <c:pt idx="65">
                  <c:v>1.1833333333333333</c:v>
                </c:pt>
                <c:pt idx="66">
                  <c:v>1.2</c:v>
                </c:pt>
                <c:pt idx="67">
                  <c:v>1.2166666666666666</c:v>
                </c:pt>
                <c:pt idx="68">
                  <c:v>1.2333333333333334</c:v>
                </c:pt>
                <c:pt idx="69">
                  <c:v>1.25</c:v>
                </c:pt>
                <c:pt idx="70">
                  <c:v>1.2666666666666666</c:v>
                </c:pt>
                <c:pt idx="71">
                  <c:v>1.2833333333333332</c:v>
                </c:pt>
                <c:pt idx="72">
                  <c:v>1.3</c:v>
                </c:pt>
                <c:pt idx="73">
                  <c:v>1.3166666666666667</c:v>
                </c:pt>
                <c:pt idx="74">
                  <c:v>1.3333333333333333</c:v>
                </c:pt>
                <c:pt idx="75">
                  <c:v>1.35</c:v>
                </c:pt>
                <c:pt idx="76">
                  <c:v>1.3666666666666667</c:v>
                </c:pt>
                <c:pt idx="77">
                  <c:v>1.3833333333333333</c:v>
                </c:pt>
                <c:pt idx="78">
                  <c:v>1.4</c:v>
                </c:pt>
                <c:pt idx="79">
                  <c:v>1.4166666666666667</c:v>
                </c:pt>
                <c:pt idx="80">
                  <c:v>1.4333333333333333</c:v>
                </c:pt>
                <c:pt idx="81">
                  <c:v>1.45</c:v>
                </c:pt>
                <c:pt idx="82">
                  <c:v>1.4666666666666666</c:v>
                </c:pt>
                <c:pt idx="83">
                  <c:v>1.4833333333333334</c:v>
                </c:pt>
                <c:pt idx="84">
                  <c:v>1.5</c:v>
                </c:pt>
                <c:pt idx="85">
                  <c:v>1.5166666666666666</c:v>
                </c:pt>
                <c:pt idx="86">
                  <c:v>1.5333333333333332</c:v>
                </c:pt>
                <c:pt idx="87">
                  <c:v>1.55</c:v>
                </c:pt>
                <c:pt idx="88">
                  <c:v>1.5666666666666667</c:v>
                </c:pt>
                <c:pt idx="89">
                  <c:v>1.5833333333333333</c:v>
                </c:pt>
                <c:pt idx="90">
                  <c:v>1.6</c:v>
                </c:pt>
                <c:pt idx="91">
                  <c:v>1.6166666666666667</c:v>
                </c:pt>
                <c:pt idx="92">
                  <c:v>1.6333333333333333</c:v>
                </c:pt>
                <c:pt idx="93">
                  <c:v>1.65</c:v>
                </c:pt>
                <c:pt idx="94">
                  <c:v>1.6666666666666667</c:v>
                </c:pt>
                <c:pt idx="95">
                  <c:v>1.6833333333333333</c:v>
                </c:pt>
                <c:pt idx="96">
                  <c:v>1.7</c:v>
                </c:pt>
                <c:pt idx="97">
                  <c:v>1.7166666666666666</c:v>
                </c:pt>
                <c:pt idx="98">
                  <c:v>1.7333333333333334</c:v>
                </c:pt>
                <c:pt idx="99">
                  <c:v>1.75</c:v>
                </c:pt>
                <c:pt idx="100">
                  <c:v>1.7666666666666666</c:v>
                </c:pt>
                <c:pt idx="101">
                  <c:v>1.7833333333333332</c:v>
                </c:pt>
                <c:pt idx="102">
                  <c:v>1.8</c:v>
                </c:pt>
                <c:pt idx="103">
                  <c:v>1.8166666666666667</c:v>
                </c:pt>
                <c:pt idx="104">
                  <c:v>1.8333333333333333</c:v>
                </c:pt>
                <c:pt idx="105">
                  <c:v>1.8499999999999999</c:v>
                </c:pt>
                <c:pt idx="106">
                  <c:v>1.8666666666666667</c:v>
                </c:pt>
                <c:pt idx="107">
                  <c:v>1.8833333333333333</c:v>
                </c:pt>
                <c:pt idx="108">
                  <c:v>1.9</c:v>
                </c:pt>
                <c:pt idx="109">
                  <c:v>1.9166666666666667</c:v>
                </c:pt>
                <c:pt idx="110">
                  <c:v>1.9333333333333333</c:v>
                </c:pt>
                <c:pt idx="111">
                  <c:v>1.95</c:v>
                </c:pt>
              </c:numCache>
            </c:numRef>
          </c:xVal>
          <c:yVal>
            <c:numRef>
              <c:f>TrackingData!$CQ$6:$CQ$117</c:f>
              <c:numCache>
                <c:formatCode>General</c:formatCode>
                <c:ptCount val="112"/>
                <c:pt idx="0">
                  <c:v>56.461338061569982</c:v>
                </c:pt>
                <c:pt idx="1">
                  <c:v>56.861911813208735</c:v>
                </c:pt>
                <c:pt idx="2">
                  <c:v>57.721526711241879</c:v>
                </c:pt>
                <c:pt idx="3">
                  <c:v>58.35084066904853</c:v>
                </c:pt>
                <c:pt idx="4">
                  <c:v>58.833652342552163</c:v>
                </c:pt>
                <c:pt idx="5">
                  <c:v>59.527832592238717</c:v>
                </c:pt>
                <c:pt idx="6">
                  <c:v>60.112677898928602</c:v>
                </c:pt>
                <c:pt idx="7">
                  <c:v>60.749590761065441</c:v>
                </c:pt>
                <c:pt idx="8">
                  <c:v>61.334528075748338</c:v>
                </c:pt>
                <c:pt idx="9">
                  <c:v>62.113170087565692</c:v>
                </c:pt>
                <c:pt idx="10">
                  <c:v>62.746532676850912</c:v>
                </c:pt>
                <c:pt idx="11">
                  <c:v>63.227638565232482</c:v>
                </c:pt>
                <c:pt idx="12">
                  <c:v>64.141989135524071</c:v>
                </c:pt>
                <c:pt idx="13">
                  <c:v>64.924983410291404</c:v>
                </c:pt>
                <c:pt idx="14">
                  <c:v>65.609377192710269</c:v>
                </c:pt>
                <c:pt idx="15">
                  <c:v>66.530903032362289</c:v>
                </c:pt>
                <c:pt idx="16">
                  <c:v>67.406629656221924</c:v>
                </c:pt>
                <c:pt idx="17">
                  <c:v>68.1909773195041</c:v>
                </c:pt>
                <c:pt idx="18">
                  <c:v>69.018204278048017</c:v>
                </c:pt>
                <c:pt idx="19">
                  <c:v>69.988009148461671</c:v>
                </c:pt>
                <c:pt idx="20">
                  <c:v>70.667013162266954</c:v>
                </c:pt>
                <c:pt idx="21">
                  <c:v>71.399997080626932</c:v>
                </c:pt>
                <c:pt idx="22">
                  <c:v>72.272961488726722</c:v>
                </c:pt>
                <c:pt idx="23">
                  <c:v>73.157384656932052</c:v>
                </c:pt>
                <c:pt idx="24">
                  <c:v>73.984605039273475</c:v>
                </c:pt>
                <c:pt idx="25">
                  <c:v>74.805910307746814</c:v>
                </c:pt>
                <c:pt idx="26">
                  <c:v>75.870268859162977</c:v>
                </c:pt>
                <c:pt idx="27">
                  <c:v>76.840524057769443</c:v>
                </c:pt>
                <c:pt idx="28">
                  <c:v>77.956460356739868</c:v>
                </c:pt>
                <c:pt idx="29">
                  <c:v>78.878420552107684</c:v>
                </c:pt>
                <c:pt idx="30">
                  <c:v>79.804907756041246</c:v>
                </c:pt>
                <c:pt idx="31">
                  <c:v>80.636972755888664</c:v>
                </c:pt>
                <c:pt idx="32">
                  <c:v>81.558716061936991</c:v>
                </c:pt>
                <c:pt idx="33">
                  <c:v>82.575280629804269</c:v>
                </c:pt>
                <c:pt idx="34">
                  <c:v>83.351691263763399</c:v>
                </c:pt>
                <c:pt idx="35">
                  <c:v>84.567064262415968</c:v>
                </c:pt>
                <c:pt idx="36">
                  <c:v>85.636855051957752</c:v>
                </c:pt>
                <c:pt idx="37">
                  <c:v>86.75303133671332</c:v>
                </c:pt>
                <c:pt idx="38">
                  <c:v>87.82075071738592</c:v>
                </c:pt>
                <c:pt idx="39">
                  <c:v>88.795547256134398</c:v>
                </c:pt>
                <c:pt idx="40">
                  <c:v>89.768275766760524</c:v>
                </c:pt>
                <c:pt idx="41">
                  <c:v>90.593308003971387</c:v>
                </c:pt>
                <c:pt idx="42">
                  <c:v>91.75812084303567</c:v>
                </c:pt>
                <c:pt idx="43">
                  <c:v>92.787943372829886</c:v>
                </c:pt>
                <c:pt idx="44">
                  <c:v>93.904019694431327</c:v>
                </c:pt>
                <c:pt idx="45">
                  <c:v>95.026865338122946</c:v>
                </c:pt>
                <c:pt idx="46">
                  <c:v>96.099004664157604</c:v>
                </c:pt>
                <c:pt idx="47">
                  <c:v>97.214962407396385</c:v>
                </c:pt>
                <c:pt idx="48">
                  <c:v>98.233941343912065</c:v>
                </c:pt>
                <c:pt idx="49">
                  <c:v>99.204447672627424</c:v>
                </c:pt>
                <c:pt idx="50">
                  <c:v>100.22571214415468</c:v>
                </c:pt>
                <c:pt idx="51">
                  <c:v>101.29331877600234</c:v>
                </c:pt>
                <c:pt idx="52">
                  <c:v>102.36529394138336</c:v>
                </c:pt>
                <c:pt idx="53">
                  <c:v>103.42867952292721</c:v>
                </c:pt>
                <c:pt idx="54">
                  <c:v>104.64203225071422</c:v>
                </c:pt>
                <c:pt idx="55">
                  <c:v>105.70982607306105</c:v>
                </c:pt>
                <c:pt idx="56">
                  <c:v>106.72721803568993</c:v>
                </c:pt>
                <c:pt idx="57">
                  <c:v>107.70377321430527</c:v>
                </c:pt>
                <c:pt idx="58">
                  <c:v>108.82012855785275</c:v>
                </c:pt>
                <c:pt idx="59">
                  <c:v>109.79282800389771</c:v>
                </c:pt>
                <c:pt idx="60">
                  <c:v>110.95967906243402</c:v>
                </c:pt>
                <c:pt idx="61">
                  <c:v>112.12850131947451</c:v>
                </c:pt>
                <c:pt idx="62">
                  <c:v>113.30583614101144</c:v>
                </c:pt>
                <c:pt idx="63">
                  <c:v>114.13749442917717</c:v>
                </c:pt>
                <c:pt idx="64">
                  <c:v>115.35058833991459</c:v>
                </c:pt>
                <c:pt idx="65">
                  <c:v>116.2703859939344</c:v>
                </c:pt>
                <c:pt idx="66">
                  <c:v>117.38655529992778</c:v>
                </c:pt>
                <c:pt idx="67">
                  <c:v>118.59982744028909</c:v>
                </c:pt>
                <c:pt idx="68">
                  <c:v>119.52194375854452</c:v>
                </c:pt>
                <c:pt idx="69">
                  <c:v>120.83646658351773</c:v>
                </c:pt>
                <c:pt idx="70">
                  <c:v>121.85983364720292</c:v>
                </c:pt>
                <c:pt idx="71">
                  <c:v>122.88109328366568</c:v>
                </c:pt>
                <c:pt idx="72">
                  <c:v>123.95303320307104</c:v>
                </c:pt>
                <c:pt idx="73">
                  <c:v>125.02282378291915</c:v>
                </c:pt>
                <c:pt idx="74">
                  <c:v>126.09046242288326</c:v>
                </c:pt>
                <c:pt idx="75">
                  <c:v>127.25519521757926</c:v>
                </c:pt>
                <c:pt idx="76">
                  <c:v>128.32289851504456</c:v>
                </c:pt>
                <c:pt idx="77">
                  <c:v>129.39063064250024</c:v>
                </c:pt>
                <c:pt idx="78">
                  <c:v>130.45839035194905</c:v>
                </c:pt>
                <c:pt idx="79">
                  <c:v>131.47764017699882</c:v>
                </c:pt>
                <c:pt idx="80">
                  <c:v>132.5474198418913</c:v>
                </c:pt>
                <c:pt idx="81">
                  <c:v>133.61719981844419</c:v>
                </c:pt>
                <c:pt idx="82">
                  <c:v>134.73354138259148</c:v>
                </c:pt>
                <c:pt idx="83">
                  <c:v>135.80137066085479</c:v>
                </c:pt>
                <c:pt idx="84">
                  <c:v>136.91968301791371</c:v>
                </c:pt>
                <c:pt idx="85">
                  <c:v>137.93522866226587</c:v>
                </c:pt>
                <c:pt idx="86">
                  <c:v>139.00314787352684</c:v>
                </c:pt>
                <c:pt idx="87">
                  <c:v>140.0280924324793</c:v>
                </c:pt>
                <c:pt idx="88">
                  <c:v>141.1464009632985</c:v>
                </c:pt>
                <c:pt idx="89">
                  <c:v>142.22198977994407</c:v>
                </c:pt>
                <c:pt idx="90">
                  <c:v>143.19077929923651</c:v>
                </c:pt>
                <c:pt idx="91">
                  <c:v>144.367629437207</c:v>
                </c:pt>
                <c:pt idx="92">
                  <c:v>145.44590219360603</c:v>
                </c:pt>
                <c:pt idx="93">
                  <c:v>146.46500197092755</c:v>
                </c:pt>
                <c:pt idx="94">
                  <c:v>147.53265458884434</c:v>
                </c:pt>
                <c:pt idx="95">
                  <c:v>148.56262530308845</c:v>
                </c:pt>
                <c:pt idx="96">
                  <c:v>149.58389056437775</c:v>
                </c:pt>
                <c:pt idx="97">
                  <c:v>150.70444783364761</c:v>
                </c:pt>
                <c:pt idx="98">
                  <c:v>151.77199765871637</c:v>
                </c:pt>
                <c:pt idx="99">
                  <c:v>152.79104602616502</c:v>
                </c:pt>
                <c:pt idx="100">
                  <c:v>153.66673073915086</c:v>
                </c:pt>
                <c:pt idx="101">
                  <c:v>154.78285215779132</c:v>
                </c:pt>
                <c:pt idx="102">
                  <c:v>155.85705877105073</c:v>
                </c:pt>
                <c:pt idx="103">
                  <c:v>156.93364896144035</c:v>
                </c:pt>
                <c:pt idx="104">
                  <c:v>157.95491563245034</c:v>
                </c:pt>
                <c:pt idx="105">
                  <c:v>159.02241522383838</c:v>
                </c:pt>
                <c:pt idx="106">
                  <c:v>160.09680444112092</c:v>
                </c:pt>
                <c:pt idx="107">
                  <c:v>161.07902367283012</c:v>
                </c:pt>
                <c:pt idx="108">
                  <c:v>162.10271166420998</c:v>
                </c:pt>
                <c:pt idx="109">
                  <c:v>163.12397504049187</c:v>
                </c:pt>
                <c:pt idx="110">
                  <c:v>164.19375427407994</c:v>
                </c:pt>
                <c:pt idx="111">
                  <c:v>165.21501783129909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966-4640-B7C9-290D7D6D6BA3}"/>
            </c:ext>
          </c:extLst>
        </c:ser>
        <c:ser>
          <c:idx val="8"/>
          <c:order val="8"/>
          <c:tx>
            <c:strRef>
              <c:f>TrackingData!$CU$2</c:f>
              <c:strCache>
                <c:ptCount val="1"/>
                <c:pt idx="0">
                  <c:v>4mL 7.66deg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TrackingData!$DI$6:$DI$89</c:f>
              <c:numCache>
                <c:formatCode>General</c:formatCode>
                <c:ptCount val="84"/>
                <c:pt idx="0">
                  <c:v>0.1</c:v>
                </c:pt>
                <c:pt idx="1">
                  <c:v>0.11666666666666667</c:v>
                </c:pt>
                <c:pt idx="2">
                  <c:v>0.13333333333333333</c:v>
                </c:pt>
                <c:pt idx="3">
                  <c:v>0.15</c:v>
                </c:pt>
                <c:pt idx="4">
                  <c:v>0.16666666666666666</c:v>
                </c:pt>
                <c:pt idx="5">
                  <c:v>0.18333333333333332</c:v>
                </c:pt>
                <c:pt idx="6">
                  <c:v>0.2</c:v>
                </c:pt>
                <c:pt idx="7">
                  <c:v>0.21666666666666667</c:v>
                </c:pt>
                <c:pt idx="8">
                  <c:v>0.23333333333333334</c:v>
                </c:pt>
                <c:pt idx="9">
                  <c:v>0.25</c:v>
                </c:pt>
                <c:pt idx="10">
                  <c:v>0.26666666666666666</c:v>
                </c:pt>
                <c:pt idx="11">
                  <c:v>0.28333333333333333</c:v>
                </c:pt>
                <c:pt idx="12">
                  <c:v>0.3</c:v>
                </c:pt>
                <c:pt idx="13">
                  <c:v>0.31666666666666665</c:v>
                </c:pt>
                <c:pt idx="14">
                  <c:v>0.33333333333333331</c:v>
                </c:pt>
                <c:pt idx="15">
                  <c:v>0.35</c:v>
                </c:pt>
                <c:pt idx="16">
                  <c:v>0.36666666666666664</c:v>
                </c:pt>
                <c:pt idx="17">
                  <c:v>0.3833333333333333</c:v>
                </c:pt>
                <c:pt idx="18">
                  <c:v>0.4</c:v>
                </c:pt>
                <c:pt idx="19">
                  <c:v>0.41666666666666669</c:v>
                </c:pt>
                <c:pt idx="20">
                  <c:v>0.43333333333333335</c:v>
                </c:pt>
                <c:pt idx="21">
                  <c:v>0.45</c:v>
                </c:pt>
                <c:pt idx="22">
                  <c:v>0.46666666666666667</c:v>
                </c:pt>
                <c:pt idx="23">
                  <c:v>0.48333333333333334</c:v>
                </c:pt>
                <c:pt idx="24">
                  <c:v>0.5</c:v>
                </c:pt>
                <c:pt idx="25">
                  <c:v>0.51666666666666661</c:v>
                </c:pt>
                <c:pt idx="26">
                  <c:v>0.53333333333333333</c:v>
                </c:pt>
                <c:pt idx="27">
                  <c:v>0.55000000000000004</c:v>
                </c:pt>
                <c:pt idx="28">
                  <c:v>0.56666666666666665</c:v>
                </c:pt>
                <c:pt idx="29">
                  <c:v>0.58333333333333337</c:v>
                </c:pt>
                <c:pt idx="30">
                  <c:v>0.6</c:v>
                </c:pt>
                <c:pt idx="31">
                  <c:v>0.6166666666666667</c:v>
                </c:pt>
                <c:pt idx="32">
                  <c:v>0.6333333333333333</c:v>
                </c:pt>
                <c:pt idx="33">
                  <c:v>0.65</c:v>
                </c:pt>
                <c:pt idx="34">
                  <c:v>0.66666666666666663</c:v>
                </c:pt>
                <c:pt idx="35">
                  <c:v>0.68333333333333335</c:v>
                </c:pt>
                <c:pt idx="36">
                  <c:v>0.7</c:v>
                </c:pt>
                <c:pt idx="37">
                  <c:v>0.71666666666666667</c:v>
                </c:pt>
                <c:pt idx="38">
                  <c:v>0.73333333333333328</c:v>
                </c:pt>
                <c:pt idx="39">
                  <c:v>0.75</c:v>
                </c:pt>
                <c:pt idx="40">
                  <c:v>0.76666666666666661</c:v>
                </c:pt>
                <c:pt idx="41">
                  <c:v>0.78333333333333333</c:v>
                </c:pt>
                <c:pt idx="42">
                  <c:v>0.8</c:v>
                </c:pt>
                <c:pt idx="43">
                  <c:v>0.81666666666666665</c:v>
                </c:pt>
                <c:pt idx="44">
                  <c:v>0.83333333333333337</c:v>
                </c:pt>
                <c:pt idx="45">
                  <c:v>0.85</c:v>
                </c:pt>
                <c:pt idx="46">
                  <c:v>0.8666666666666667</c:v>
                </c:pt>
                <c:pt idx="47">
                  <c:v>0.8833333333333333</c:v>
                </c:pt>
                <c:pt idx="48">
                  <c:v>0.9</c:v>
                </c:pt>
                <c:pt idx="49">
                  <c:v>0.91666666666666663</c:v>
                </c:pt>
                <c:pt idx="50">
                  <c:v>0.93333333333333335</c:v>
                </c:pt>
                <c:pt idx="51">
                  <c:v>0.95</c:v>
                </c:pt>
                <c:pt idx="52">
                  <c:v>0.96666666666666667</c:v>
                </c:pt>
                <c:pt idx="53">
                  <c:v>0.98333333333333328</c:v>
                </c:pt>
                <c:pt idx="54">
                  <c:v>1</c:v>
                </c:pt>
                <c:pt idx="55">
                  <c:v>1.0166666666666666</c:v>
                </c:pt>
                <c:pt idx="56">
                  <c:v>1.0333333333333332</c:v>
                </c:pt>
                <c:pt idx="57">
                  <c:v>1.05</c:v>
                </c:pt>
                <c:pt idx="58">
                  <c:v>1.0666666666666667</c:v>
                </c:pt>
                <c:pt idx="59">
                  <c:v>1.0833333333333333</c:v>
                </c:pt>
                <c:pt idx="60">
                  <c:v>1.1000000000000001</c:v>
                </c:pt>
                <c:pt idx="61">
                  <c:v>1.1166666666666667</c:v>
                </c:pt>
                <c:pt idx="62">
                  <c:v>1.1333333333333333</c:v>
                </c:pt>
                <c:pt idx="63">
                  <c:v>1.1499999999999999</c:v>
                </c:pt>
                <c:pt idx="64">
                  <c:v>1.1666666666666667</c:v>
                </c:pt>
                <c:pt idx="65">
                  <c:v>1.1833333333333333</c:v>
                </c:pt>
                <c:pt idx="66">
                  <c:v>1.2</c:v>
                </c:pt>
                <c:pt idx="67">
                  <c:v>1.2166666666666666</c:v>
                </c:pt>
                <c:pt idx="68">
                  <c:v>1.2333333333333334</c:v>
                </c:pt>
                <c:pt idx="69">
                  <c:v>1.25</c:v>
                </c:pt>
                <c:pt idx="70">
                  <c:v>1.2666666666666666</c:v>
                </c:pt>
                <c:pt idx="71">
                  <c:v>1.2833333333333332</c:v>
                </c:pt>
                <c:pt idx="72">
                  <c:v>1.3</c:v>
                </c:pt>
                <c:pt idx="73">
                  <c:v>1.3166666666666667</c:v>
                </c:pt>
                <c:pt idx="74">
                  <c:v>1.3333333333333333</c:v>
                </c:pt>
                <c:pt idx="75">
                  <c:v>1.35</c:v>
                </c:pt>
                <c:pt idx="76">
                  <c:v>1.3666666666666667</c:v>
                </c:pt>
                <c:pt idx="77">
                  <c:v>1.3833333333333333</c:v>
                </c:pt>
                <c:pt idx="78">
                  <c:v>1.4</c:v>
                </c:pt>
                <c:pt idx="79">
                  <c:v>1.4166666666666667</c:v>
                </c:pt>
                <c:pt idx="80">
                  <c:v>1.4333333333333333</c:v>
                </c:pt>
                <c:pt idx="81">
                  <c:v>1.45</c:v>
                </c:pt>
                <c:pt idx="82">
                  <c:v>1.4666666666666666</c:v>
                </c:pt>
                <c:pt idx="83">
                  <c:v>1.4833333333333334</c:v>
                </c:pt>
              </c:numCache>
            </c:numRef>
          </c:xVal>
          <c:yVal>
            <c:numRef>
              <c:f>TrackingData!$DJ$6:$DJ$89</c:f>
              <c:numCache>
                <c:formatCode>General</c:formatCode>
                <c:ptCount val="84"/>
                <c:pt idx="0">
                  <c:v>57.490129649614907</c:v>
                </c:pt>
                <c:pt idx="1">
                  <c:v>58.258487607448231</c:v>
                </c:pt>
                <c:pt idx="2">
                  <c:v>59.244061820696977</c:v>
                </c:pt>
                <c:pt idx="3">
                  <c:v>60.069364285390854</c:v>
                </c:pt>
                <c:pt idx="4">
                  <c:v>60.727366608664013</c:v>
                </c:pt>
                <c:pt idx="5">
                  <c:v>61.77054437424156</c:v>
                </c:pt>
                <c:pt idx="6">
                  <c:v>62.675060072888293</c:v>
                </c:pt>
                <c:pt idx="7">
                  <c:v>63.48289899192833</c:v>
                </c:pt>
                <c:pt idx="8">
                  <c:v>64.338958346483594</c:v>
                </c:pt>
                <c:pt idx="9">
                  <c:v>65.432819366400693</c:v>
                </c:pt>
                <c:pt idx="10">
                  <c:v>66.383880244116952</c:v>
                </c:pt>
                <c:pt idx="11">
                  <c:v>67.146716972095149</c:v>
                </c:pt>
                <c:pt idx="12">
                  <c:v>68.240410038577238</c:v>
                </c:pt>
                <c:pt idx="13">
                  <c:v>69.431140916891778</c:v>
                </c:pt>
                <c:pt idx="14">
                  <c:v>70.42867963538302</c:v>
                </c:pt>
                <c:pt idx="15">
                  <c:v>71.571874094635788</c:v>
                </c:pt>
                <c:pt idx="16">
                  <c:v>72.617925459299457</c:v>
                </c:pt>
                <c:pt idx="17">
                  <c:v>73.806662567697259</c:v>
                </c:pt>
                <c:pt idx="18">
                  <c:v>74.851218062478964</c:v>
                </c:pt>
                <c:pt idx="19">
                  <c:v>75.806968241502773</c:v>
                </c:pt>
                <c:pt idx="20">
                  <c:v>76.850855250576032</c:v>
                </c:pt>
                <c:pt idx="21">
                  <c:v>78.139129312976848</c:v>
                </c:pt>
                <c:pt idx="22">
                  <c:v>79.235320923489866</c:v>
                </c:pt>
                <c:pt idx="23">
                  <c:v>80.376256305726457</c:v>
                </c:pt>
                <c:pt idx="24">
                  <c:v>81.70614718619052</c:v>
                </c:pt>
                <c:pt idx="25">
                  <c:v>83.087440939677805</c:v>
                </c:pt>
                <c:pt idx="26">
                  <c:v>84.511377063698234</c:v>
                </c:pt>
                <c:pt idx="27">
                  <c:v>85.798656576960866</c:v>
                </c:pt>
                <c:pt idx="28">
                  <c:v>86.93851346376718</c:v>
                </c:pt>
                <c:pt idx="29">
                  <c:v>88.318508835696363</c:v>
                </c:pt>
                <c:pt idx="30">
                  <c:v>89.649804461813915</c:v>
                </c:pt>
                <c:pt idx="31">
                  <c:v>90.696968295402698</c:v>
                </c:pt>
                <c:pt idx="32">
                  <c:v>91.996953971309182</c:v>
                </c:pt>
                <c:pt idx="33">
                  <c:v>93.283821571730215</c:v>
                </c:pt>
                <c:pt idx="34">
                  <c:v>94.662010748970246</c:v>
                </c:pt>
                <c:pt idx="35">
                  <c:v>96.043913171093976</c:v>
                </c:pt>
                <c:pt idx="36">
                  <c:v>97.561197484673698</c:v>
                </c:pt>
                <c:pt idx="37">
                  <c:v>99.033054580054113</c:v>
                </c:pt>
                <c:pt idx="38">
                  <c:v>100.4100614082318</c:v>
                </c:pt>
                <c:pt idx="39">
                  <c:v>101.64750691717711</c:v>
                </c:pt>
                <c:pt idx="40">
                  <c:v>102.88804350650065</c:v>
                </c:pt>
                <c:pt idx="41">
                  <c:v>104.27139547380898</c:v>
                </c:pt>
                <c:pt idx="42">
                  <c:v>105.60392906511672</c:v>
                </c:pt>
                <c:pt idx="43">
                  <c:v>107.02823534631169</c:v>
                </c:pt>
                <c:pt idx="44">
                  <c:v>108.31323291808599</c:v>
                </c:pt>
                <c:pt idx="45">
                  <c:v>109.83589664362992</c:v>
                </c:pt>
                <c:pt idx="46">
                  <c:v>111.26349393750529</c:v>
                </c:pt>
                <c:pt idx="47">
                  <c:v>112.74533860068223</c:v>
                </c:pt>
                <c:pt idx="48">
                  <c:v>114.31909229580643</c:v>
                </c:pt>
                <c:pt idx="49">
                  <c:v>115.41967796097975</c:v>
                </c:pt>
                <c:pt idx="50">
                  <c:v>116.84530910379166</c:v>
                </c:pt>
                <c:pt idx="51">
                  <c:v>118.08090079137216</c:v>
                </c:pt>
                <c:pt idx="52">
                  <c:v>119.50847357544359</c:v>
                </c:pt>
                <c:pt idx="53">
                  <c:v>121.02228434467648</c:v>
                </c:pt>
                <c:pt idx="54">
                  <c:v>122.54009029158837</c:v>
                </c:pt>
                <c:pt idx="55">
                  <c:v>124.0596983635717</c:v>
                </c:pt>
                <c:pt idx="56">
                  <c:v>125.44281917827223</c:v>
                </c:pt>
                <c:pt idx="57">
                  <c:v>126.91640326629656</c:v>
                </c:pt>
                <c:pt idx="58">
                  <c:v>128.19838647375255</c:v>
                </c:pt>
                <c:pt idx="59">
                  <c:v>129.53239670823609</c:v>
                </c:pt>
                <c:pt idx="60">
                  <c:v>130.95849899246224</c:v>
                </c:pt>
                <c:pt idx="61">
                  <c:v>132.48116715458553</c:v>
                </c:pt>
                <c:pt idx="62">
                  <c:v>133.82822215250815</c:v>
                </c:pt>
                <c:pt idx="63">
                  <c:v>135.35262512933025</c:v>
                </c:pt>
                <c:pt idx="64">
                  <c:v>136.82773884584162</c:v>
                </c:pt>
                <c:pt idx="65">
                  <c:v>138.25015837892525</c:v>
                </c:pt>
                <c:pt idx="66">
                  <c:v>139.58102486714793</c:v>
                </c:pt>
                <c:pt idx="67">
                  <c:v>140.90871785270761</c:v>
                </c:pt>
                <c:pt idx="68">
                  <c:v>142.28568672673325</c:v>
                </c:pt>
                <c:pt idx="69">
                  <c:v>143.85589038851637</c:v>
                </c:pt>
                <c:pt idx="70">
                  <c:v>145.25976680960426</c:v>
                </c:pt>
                <c:pt idx="71">
                  <c:v>146.73485991094677</c:v>
                </c:pt>
                <c:pt idx="72">
                  <c:v>148.11304806369938</c:v>
                </c:pt>
                <c:pt idx="73">
                  <c:v>149.48946077228069</c:v>
                </c:pt>
                <c:pt idx="74">
                  <c:v>150.91704435933252</c:v>
                </c:pt>
                <c:pt idx="75">
                  <c:v>152.25505353670738</c:v>
                </c:pt>
                <c:pt idx="76">
                  <c:v>153.63697344895004</c:v>
                </c:pt>
                <c:pt idx="77">
                  <c:v>155.02276033015832</c:v>
                </c:pt>
                <c:pt idx="78">
                  <c:v>156.63468369763891</c:v>
                </c:pt>
                <c:pt idx="79">
                  <c:v>158.29619361498342</c:v>
                </c:pt>
                <c:pt idx="80">
                  <c:v>159.81882520211664</c:v>
                </c:pt>
                <c:pt idx="81">
                  <c:v>161.10749680055019</c:v>
                </c:pt>
                <c:pt idx="82">
                  <c:v>162.20055641233873</c:v>
                </c:pt>
                <c:pt idx="83">
                  <c:v>163.7688889555954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966-4640-B7C9-290D7D6D6BA3}"/>
            </c:ext>
          </c:extLst>
        </c:ser>
        <c:ser>
          <c:idx val="9"/>
          <c:order val="9"/>
          <c:tx>
            <c:strRef>
              <c:f>TrackingData!$GF$2</c:f>
              <c:strCache>
                <c:ptCount val="1"/>
                <c:pt idx="0">
                  <c:v>2ml 4deg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3"/>
              </a:solidFill>
              <a:ln w="9525">
                <a:noFill/>
              </a:ln>
              <a:effectLst/>
            </c:spPr>
          </c:marker>
          <c:xVal>
            <c:numRef>
              <c:f>TrackingData!$GF$6:$GF$115</c:f>
              <c:numCache>
                <c:formatCode>General</c:formatCode>
                <c:ptCount val="110"/>
                <c:pt idx="0">
                  <c:v>8.3333333333333329E-2</c:v>
                </c:pt>
                <c:pt idx="1">
                  <c:v>0.1</c:v>
                </c:pt>
                <c:pt idx="2">
                  <c:v>0.11666666666666667</c:v>
                </c:pt>
                <c:pt idx="3">
                  <c:v>0.13333333333333333</c:v>
                </c:pt>
                <c:pt idx="4">
                  <c:v>0.15</c:v>
                </c:pt>
                <c:pt idx="5">
                  <c:v>0.16666666666666666</c:v>
                </c:pt>
                <c:pt idx="6">
                  <c:v>0.18333333333333332</c:v>
                </c:pt>
                <c:pt idx="7">
                  <c:v>0.2</c:v>
                </c:pt>
                <c:pt idx="8">
                  <c:v>0.21666666666666667</c:v>
                </c:pt>
                <c:pt idx="9">
                  <c:v>0.23333333333333334</c:v>
                </c:pt>
                <c:pt idx="10">
                  <c:v>0.25</c:v>
                </c:pt>
                <c:pt idx="11">
                  <c:v>0.26666666666666666</c:v>
                </c:pt>
                <c:pt idx="12">
                  <c:v>0.28333333333333333</c:v>
                </c:pt>
                <c:pt idx="13">
                  <c:v>0.3</c:v>
                </c:pt>
                <c:pt idx="14">
                  <c:v>0.31666666666666665</c:v>
                </c:pt>
                <c:pt idx="15">
                  <c:v>0.33333333333333331</c:v>
                </c:pt>
                <c:pt idx="16">
                  <c:v>0.35</c:v>
                </c:pt>
                <c:pt idx="17">
                  <c:v>0.36666666666666664</c:v>
                </c:pt>
                <c:pt idx="18">
                  <c:v>0.3833333333333333</c:v>
                </c:pt>
                <c:pt idx="19">
                  <c:v>0.4</c:v>
                </c:pt>
                <c:pt idx="20">
                  <c:v>0.41666666666666669</c:v>
                </c:pt>
                <c:pt idx="21">
                  <c:v>0.43333333333333335</c:v>
                </c:pt>
                <c:pt idx="22">
                  <c:v>0.45</c:v>
                </c:pt>
                <c:pt idx="23">
                  <c:v>0.46666666666666667</c:v>
                </c:pt>
                <c:pt idx="24">
                  <c:v>0.48333333333333334</c:v>
                </c:pt>
                <c:pt idx="25">
                  <c:v>0.5</c:v>
                </c:pt>
                <c:pt idx="26">
                  <c:v>0.51666666666666661</c:v>
                </c:pt>
                <c:pt idx="27">
                  <c:v>0.53333333333333333</c:v>
                </c:pt>
                <c:pt idx="28">
                  <c:v>0.55000000000000004</c:v>
                </c:pt>
                <c:pt idx="29">
                  <c:v>0.56666666666666665</c:v>
                </c:pt>
                <c:pt idx="30">
                  <c:v>0.58333333333333337</c:v>
                </c:pt>
                <c:pt idx="31">
                  <c:v>0.6</c:v>
                </c:pt>
                <c:pt idx="32">
                  <c:v>0.6166666666666667</c:v>
                </c:pt>
                <c:pt idx="33">
                  <c:v>0.6333333333333333</c:v>
                </c:pt>
                <c:pt idx="34">
                  <c:v>0.65</c:v>
                </c:pt>
                <c:pt idx="35">
                  <c:v>0.66666666666666663</c:v>
                </c:pt>
                <c:pt idx="36">
                  <c:v>0.68333333333333335</c:v>
                </c:pt>
                <c:pt idx="37">
                  <c:v>0.7</c:v>
                </c:pt>
                <c:pt idx="38">
                  <c:v>0.71666666666666667</c:v>
                </c:pt>
                <c:pt idx="39">
                  <c:v>0.73333333333333328</c:v>
                </c:pt>
                <c:pt idx="40">
                  <c:v>0.75</c:v>
                </c:pt>
                <c:pt idx="41">
                  <c:v>0.76666666666666661</c:v>
                </c:pt>
                <c:pt idx="42">
                  <c:v>0.78333333333333333</c:v>
                </c:pt>
                <c:pt idx="43">
                  <c:v>0.8</c:v>
                </c:pt>
                <c:pt idx="44">
                  <c:v>0.81666666666666665</c:v>
                </c:pt>
                <c:pt idx="45">
                  <c:v>0.83333333333333337</c:v>
                </c:pt>
                <c:pt idx="46">
                  <c:v>0.85</c:v>
                </c:pt>
                <c:pt idx="47">
                  <c:v>0.8666666666666667</c:v>
                </c:pt>
                <c:pt idx="48">
                  <c:v>0.8833333333333333</c:v>
                </c:pt>
                <c:pt idx="49">
                  <c:v>0.9</c:v>
                </c:pt>
                <c:pt idx="50">
                  <c:v>0.91666666666666663</c:v>
                </c:pt>
                <c:pt idx="51">
                  <c:v>0.93333333333333335</c:v>
                </c:pt>
                <c:pt idx="52">
                  <c:v>0.95</c:v>
                </c:pt>
                <c:pt idx="53">
                  <c:v>0.96666666666666667</c:v>
                </c:pt>
                <c:pt idx="54">
                  <c:v>0.98333333333333328</c:v>
                </c:pt>
                <c:pt idx="55">
                  <c:v>1</c:v>
                </c:pt>
                <c:pt idx="56">
                  <c:v>1.0166666666666666</c:v>
                </c:pt>
                <c:pt idx="57">
                  <c:v>1.0333333333333332</c:v>
                </c:pt>
                <c:pt idx="58">
                  <c:v>1.05</c:v>
                </c:pt>
                <c:pt idx="59">
                  <c:v>1.0666666666666667</c:v>
                </c:pt>
                <c:pt idx="60">
                  <c:v>1.0833333333333333</c:v>
                </c:pt>
                <c:pt idx="61">
                  <c:v>1.1000000000000001</c:v>
                </c:pt>
                <c:pt idx="62">
                  <c:v>1.1166666666666667</c:v>
                </c:pt>
                <c:pt idx="63">
                  <c:v>1.1333333333333333</c:v>
                </c:pt>
                <c:pt idx="64">
                  <c:v>1.1499999999999999</c:v>
                </c:pt>
                <c:pt idx="65">
                  <c:v>1.1666666666666667</c:v>
                </c:pt>
                <c:pt idx="66">
                  <c:v>1.1833333333333333</c:v>
                </c:pt>
                <c:pt idx="67">
                  <c:v>1.2</c:v>
                </c:pt>
                <c:pt idx="68">
                  <c:v>1.2166666666666666</c:v>
                </c:pt>
                <c:pt idx="69">
                  <c:v>1.2333333333333334</c:v>
                </c:pt>
                <c:pt idx="70">
                  <c:v>1.25</c:v>
                </c:pt>
                <c:pt idx="71">
                  <c:v>1.2666666666666666</c:v>
                </c:pt>
                <c:pt idx="72">
                  <c:v>1.2833333333333332</c:v>
                </c:pt>
                <c:pt idx="73">
                  <c:v>1.3</c:v>
                </c:pt>
                <c:pt idx="74">
                  <c:v>1.3166666666666667</c:v>
                </c:pt>
                <c:pt idx="75">
                  <c:v>1.3333333333333333</c:v>
                </c:pt>
                <c:pt idx="76">
                  <c:v>1.35</c:v>
                </c:pt>
                <c:pt idx="77">
                  <c:v>1.3666666666666667</c:v>
                </c:pt>
                <c:pt idx="78">
                  <c:v>1.3833333333333333</c:v>
                </c:pt>
                <c:pt idx="79">
                  <c:v>1.4</c:v>
                </c:pt>
                <c:pt idx="80">
                  <c:v>1.4166666666666667</c:v>
                </c:pt>
                <c:pt idx="81">
                  <c:v>1.4333333333333333</c:v>
                </c:pt>
                <c:pt idx="82">
                  <c:v>1.45</c:v>
                </c:pt>
                <c:pt idx="83">
                  <c:v>1.4666666666666666</c:v>
                </c:pt>
                <c:pt idx="84">
                  <c:v>1.4833333333333334</c:v>
                </c:pt>
                <c:pt idx="85">
                  <c:v>1.5</c:v>
                </c:pt>
                <c:pt idx="86">
                  <c:v>1.5166666666666666</c:v>
                </c:pt>
                <c:pt idx="87">
                  <c:v>1.5333333333333332</c:v>
                </c:pt>
                <c:pt idx="88">
                  <c:v>1.55</c:v>
                </c:pt>
                <c:pt idx="89">
                  <c:v>1.5666666666666667</c:v>
                </c:pt>
                <c:pt idx="90">
                  <c:v>1.5833333333333333</c:v>
                </c:pt>
                <c:pt idx="91">
                  <c:v>1.6</c:v>
                </c:pt>
                <c:pt idx="92">
                  <c:v>1.6166666666666667</c:v>
                </c:pt>
                <c:pt idx="93">
                  <c:v>1.6333333333333333</c:v>
                </c:pt>
                <c:pt idx="94">
                  <c:v>1.65</c:v>
                </c:pt>
                <c:pt idx="95">
                  <c:v>1.6666666666666667</c:v>
                </c:pt>
                <c:pt idx="96">
                  <c:v>1.6833333333333333</c:v>
                </c:pt>
                <c:pt idx="97">
                  <c:v>1.7</c:v>
                </c:pt>
                <c:pt idx="98">
                  <c:v>1.7166666666666666</c:v>
                </c:pt>
                <c:pt idx="99">
                  <c:v>1.7333333333333334</c:v>
                </c:pt>
                <c:pt idx="100">
                  <c:v>1.75</c:v>
                </c:pt>
                <c:pt idx="101">
                  <c:v>1.7666666666666666</c:v>
                </c:pt>
                <c:pt idx="102">
                  <c:v>1.7833333333333332</c:v>
                </c:pt>
                <c:pt idx="103">
                  <c:v>1.8</c:v>
                </c:pt>
                <c:pt idx="104">
                  <c:v>1.8166666666666667</c:v>
                </c:pt>
                <c:pt idx="105">
                  <c:v>1.8333333333333333</c:v>
                </c:pt>
                <c:pt idx="106">
                  <c:v>1.8499999999999999</c:v>
                </c:pt>
                <c:pt idx="107">
                  <c:v>1.8666666666666667</c:v>
                </c:pt>
                <c:pt idx="108">
                  <c:v>1.8833333333333333</c:v>
                </c:pt>
                <c:pt idx="109">
                  <c:v>1.9</c:v>
                </c:pt>
              </c:numCache>
            </c:numRef>
          </c:xVal>
          <c:yVal>
            <c:numRef>
              <c:f>TrackingData!$GG$6:$GG$115</c:f>
              <c:numCache>
                <c:formatCode>General</c:formatCode>
                <c:ptCount val="110"/>
                <c:pt idx="0">
                  <c:v>57.844084650441616</c:v>
                </c:pt>
                <c:pt idx="1">
                  <c:v>58.467992811160357</c:v>
                </c:pt>
                <c:pt idx="2">
                  <c:v>59.031150883935531</c:v>
                </c:pt>
                <c:pt idx="3">
                  <c:v>59.719963909035691</c:v>
                </c:pt>
                <c:pt idx="4">
                  <c:v>60.429354098295455</c:v>
                </c:pt>
                <c:pt idx="5">
                  <c:v>61.351869226650898</c:v>
                </c:pt>
                <c:pt idx="6">
                  <c:v>62.16033884470864</c:v>
                </c:pt>
                <c:pt idx="7">
                  <c:v>62.969633539520942</c:v>
                </c:pt>
                <c:pt idx="8">
                  <c:v>63.779415817911186</c:v>
                </c:pt>
                <c:pt idx="9">
                  <c:v>64.527186642341263</c:v>
                </c:pt>
                <c:pt idx="10">
                  <c:v>65.275142530219128</c:v>
                </c:pt>
                <c:pt idx="11">
                  <c:v>66.14417388702006</c:v>
                </c:pt>
                <c:pt idx="12">
                  <c:v>67.020838420925799</c:v>
                </c:pt>
                <c:pt idx="13">
                  <c:v>67.83363172287757</c:v>
                </c:pt>
                <c:pt idx="14">
                  <c:v>68.457127413089438</c:v>
                </c:pt>
                <c:pt idx="15">
                  <c:v>69.14526436970344</c:v>
                </c:pt>
                <c:pt idx="16">
                  <c:v>69.960920854753624</c:v>
                </c:pt>
                <c:pt idx="17">
                  <c:v>70.895849696199534</c:v>
                </c:pt>
                <c:pt idx="18">
                  <c:v>72.074115453098131</c:v>
                </c:pt>
                <c:pt idx="19">
                  <c:v>72.947302066101969</c:v>
                </c:pt>
                <c:pt idx="20">
                  <c:v>74.07337388217519</c:v>
                </c:pt>
                <c:pt idx="21">
                  <c:v>75.202304065476909</c:v>
                </c:pt>
                <c:pt idx="22">
                  <c:v>76.447013152236536</c:v>
                </c:pt>
                <c:pt idx="23">
                  <c:v>77.63859734910281</c:v>
                </c:pt>
                <c:pt idx="24">
                  <c:v>78.883115232555028</c:v>
                </c:pt>
                <c:pt idx="25">
                  <c:v>80.13472629911243</c:v>
                </c:pt>
                <c:pt idx="26">
                  <c:v>81.317048646027004</c:v>
                </c:pt>
                <c:pt idx="27">
                  <c:v>82.506220133411887</c:v>
                </c:pt>
                <c:pt idx="28">
                  <c:v>83.6956498369385</c:v>
                </c:pt>
                <c:pt idx="29">
                  <c:v>85.196961289611508</c:v>
                </c:pt>
                <c:pt idx="30">
                  <c:v>86.568331224390022</c:v>
                </c:pt>
                <c:pt idx="31">
                  <c:v>88.131982472085653</c:v>
                </c:pt>
                <c:pt idx="32">
                  <c:v>89.505994625428315</c:v>
                </c:pt>
                <c:pt idx="33">
                  <c:v>91.132084656690523</c:v>
                </c:pt>
                <c:pt idx="34">
                  <c:v>92.685207894078971</c:v>
                </c:pt>
                <c:pt idx="35">
                  <c:v>94.443890233267211</c:v>
                </c:pt>
                <c:pt idx="36">
                  <c:v>96.064405258670902</c:v>
                </c:pt>
                <c:pt idx="37">
                  <c:v>97.693407067599537</c:v>
                </c:pt>
                <c:pt idx="38">
                  <c:v>99.313847898726976</c:v>
                </c:pt>
                <c:pt idx="39">
                  <c:v>100.87769493568604</c:v>
                </c:pt>
                <c:pt idx="40">
                  <c:v>102.56333043485353</c:v>
                </c:pt>
                <c:pt idx="41">
                  <c:v>104.49827490418453</c:v>
                </c:pt>
                <c:pt idx="42">
                  <c:v>106.3085782312579</c:v>
                </c:pt>
                <c:pt idx="43">
                  <c:v>108.18121777060702</c:v>
                </c:pt>
                <c:pt idx="44">
                  <c:v>110.05386624136179</c:v>
                </c:pt>
                <c:pt idx="45">
                  <c:v>112.05118466693048</c:v>
                </c:pt>
                <c:pt idx="46">
                  <c:v>113.92385024809464</c:v>
                </c:pt>
                <c:pt idx="47">
                  <c:v>115.60952393936549</c:v>
                </c:pt>
                <c:pt idx="48">
                  <c:v>117.36302657662245</c:v>
                </c:pt>
                <c:pt idx="49">
                  <c:v>119.29799334700532</c:v>
                </c:pt>
                <c:pt idx="50">
                  <c:v>121.29256915253916</c:v>
                </c:pt>
                <c:pt idx="51">
                  <c:v>123.4145764982206</c:v>
                </c:pt>
                <c:pt idx="52">
                  <c:v>125.3522738644924</c:v>
                </c:pt>
                <c:pt idx="53">
                  <c:v>127.41465661059229</c:v>
                </c:pt>
                <c:pt idx="54">
                  <c:v>129.15730597754722</c:v>
                </c:pt>
                <c:pt idx="55">
                  <c:v>131.03805872378553</c:v>
                </c:pt>
                <c:pt idx="56">
                  <c:v>133.09770313091144</c:v>
                </c:pt>
                <c:pt idx="57">
                  <c:v>135.15735806792492</c:v>
                </c:pt>
                <c:pt idx="58">
                  <c:v>137.09508400311765</c:v>
                </c:pt>
                <c:pt idx="59">
                  <c:v>139.21706583420192</c:v>
                </c:pt>
                <c:pt idx="60">
                  <c:v>141.52338122714826</c:v>
                </c:pt>
                <c:pt idx="61">
                  <c:v>143.52609904303716</c:v>
                </c:pt>
                <c:pt idx="62">
                  <c:v>145.52893308820245</c:v>
                </c:pt>
                <c:pt idx="63">
                  <c:v>147.33648472679107</c:v>
                </c:pt>
                <c:pt idx="64">
                  <c:v>149.27422278778278</c:v>
                </c:pt>
                <c:pt idx="65">
                  <c:v>151.52361969780279</c:v>
                </c:pt>
                <c:pt idx="66">
                  <c:v>153.70517269671916</c:v>
                </c:pt>
                <c:pt idx="67">
                  <c:v>155.77032137774182</c:v>
                </c:pt>
                <c:pt idx="68">
                  <c:v>157.88954316285475</c:v>
                </c:pt>
                <c:pt idx="69">
                  <c:v>159.82726982964974</c:v>
                </c:pt>
                <c:pt idx="70">
                  <c:v>161.8869204876404</c:v>
                </c:pt>
                <c:pt idx="71">
                  <c:v>163.82465165602912</c:v>
                </c:pt>
                <c:pt idx="72">
                  <c:v>165.94938459564912</c:v>
                </c:pt>
                <c:pt idx="73">
                  <c:v>168.13094859270646</c:v>
                </c:pt>
                <c:pt idx="74">
                  <c:v>170.31799380216876</c:v>
                </c:pt>
                <c:pt idx="75">
                  <c:v>172.56737669494248</c:v>
                </c:pt>
                <c:pt idx="76">
                  <c:v>174.38045943106584</c:v>
                </c:pt>
                <c:pt idx="77">
                  <c:v>176.30998463225615</c:v>
                </c:pt>
                <c:pt idx="78">
                  <c:v>178.43741425997069</c:v>
                </c:pt>
                <c:pt idx="79">
                  <c:v>180.68135046948214</c:v>
                </c:pt>
                <c:pt idx="80">
                  <c:v>182.80877754834358</c:v>
                </c:pt>
                <c:pt idx="81">
                  <c:v>184.86843063024571</c:v>
                </c:pt>
                <c:pt idx="82">
                  <c:v>186.8684883895902</c:v>
                </c:pt>
                <c:pt idx="83">
                  <c:v>188.99599111196113</c:v>
                </c:pt>
                <c:pt idx="84">
                  <c:v>191.23985153371984</c:v>
                </c:pt>
                <c:pt idx="85">
                  <c:v>192.99337916338249</c:v>
                </c:pt>
                <c:pt idx="86">
                  <c:v>195.23723231881092</c:v>
                </c:pt>
                <c:pt idx="87">
                  <c:v>197.35921283225218</c:v>
                </c:pt>
                <c:pt idx="88">
                  <c:v>199.35382776915242</c:v>
                </c:pt>
                <c:pt idx="89">
                  <c:v>201.35386603103319</c:v>
                </c:pt>
                <c:pt idx="90">
                  <c:v>203.28617696280838</c:v>
                </c:pt>
                <c:pt idx="91">
                  <c:v>205.47052514363349</c:v>
                </c:pt>
                <c:pt idx="92">
                  <c:v>207.66568854429704</c:v>
                </c:pt>
                <c:pt idx="93">
                  <c:v>209.7931994443847</c:v>
                </c:pt>
                <c:pt idx="94">
                  <c:v>211.85006084260982</c:v>
                </c:pt>
                <c:pt idx="95">
                  <c:v>213.84464439454479</c:v>
                </c:pt>
                <c:pt idx="96">
                  <c:v>215.90702755801487</c:v>
                </c:pt>
                <c:pt idx="97">
                  <c:v>217.90984815571363</c:v>
                </c:pt>
                <c:pt idx="98">
                  <c:v>220.09414589043593</c:v>
                </c:pt>
                <c:pt idx="99">
                  <c:v>222.28679528370589</c:v>
                </c:pt>
                <c:pt idx="100">
                  <c:v>224.09430393587354</c:v>
                </c:pt>
                <c:pt idx="101">
                  <c:v>225.89910710327388</c:v>
                </c:pt>
                <c:pt idx="102">
                  <c:v>227.96149734559896</c:v>
                </c:pt>
                <c:pt idx="103">
                  <c:v>230.2704711349316</c:v>
                </c:pt>
                <c:pt idx="104">
                  <c:v>232.33286043357197</c:v>
                </c:pt>
                <c:pt idx="105">
                  <c:v>234.39251139413989</c:v>
                </c:pt>
                <c:pt idx="106">
                  <c:v>236.31677368271369</c:v>
                </c:pt>
                <c:pt idx="107">
                  <c:v>238.18684031221807</c:v>
                </c:pt>
                <c:pt idx="108">
                  <c:v>240.24916003992263</c:v>
                </c:pt>
                <c:pt idx="109">
                  <c:v>242.49849297278644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A966-4640-B7C9-290D7D6D6BA3}"/>
            </c:ext>
          </c:extLst>
        </c:ser>
        <c:ser>
          <c:idx val="10"/>
          <c:order val="10"/>
          <c:tx>
            <c:strRef>
              <c:f>TrackingData!$GY$2</c:f>
              <c:strCache>
                <c:ptCount val="1"/>
                <c:pt idx="0">
                  <c:v>2ml 4deg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3"/>
              </a:solidFill>
              <a:ln w="9525">
                <a:noFill/>
              </a:ln>
              <a:effectLst/>
            </c:spPr>
          </c:marker>
          <c:xVal>
            <c:numRef>
              <c:f>TrackingData!$GY$6:$GY$102</c:f>
              <c:numCache>
                <c:formatCode>General</c:formatCode>
                <c:ptCount val="97"/>
                <c:pt idx="0">
                  <c:v>0.11666666666666667</c:v>
                </c:pt>
                <c:pt idx="1">
                  <c:v>0.13333333333333333</c:v>
                </c:pt>
                <c:pt idx="2">
                  <c:v>0.15</c:v>
                </c:pt>
                <c:pt idx="3">
                  <c:v>0.16666666666666666</c:v>
                </c:pt>
                <c:pt idx="4">
                  <c:v>0.18333333333333332</c:v>
                </c:pt>
                <c:pt idx="5">
                  <c:v>0.2</c:v>
                </c:pt>
                <c:pt idx="6">
                  <c:v>0.21666666666666667</c:v>
                </c:pt>
                <c:pt idx="7">
                  <c:v>0.23333333333333334</c:v>
                </c:pt>
                <c:pt idx="8">
                  <c:v>0.25</c:v>
                </c:pt>
                <c:pt idx="9">
                  <c:v>0.26666666666666666</c:v>
                </c:pt>
                <c:pt idx="10">
                  <c:v>0.28333333333333333</c:v>
                </c:pt>
                <c:pt idx="11">
                  <c:v>0.3</c:v>
                </c:pt>
                <c:pt idx="12">
                  <c:v>0.31666666666666665</c:v>
                </c:pt>
                <c:pt idx="13">
                  <c:v>0.33333333333333331</c:v>
                </c:pt>
                <c:pt idx="14">
                  <c:v>0.35</c:v>
                </c:pt>
                <c:pt idx="15">
                  <c:v>0.36666666666666664</c:v>
                </c:pt>
                <c:pt idx="16">
                  <c:v>0.3833333333333333</c:v>
                </c:pt>
                <c:pt idx="17">
                  <c:v>0.4</c:v>
                </c:pt>
                <c:pt idx="18">
                  <c:v>0.41666666666666669</c:v>
                </c:pt>
                <c:pt idx="19">
                  <c:v>0.43333333333333335</c:v>
                </c:pt>
                <c:pt idx="20">
                  <c:v>0.45</c:v>
                </c:pt>
                <c:pt idx="21">
                  <c:v>0.46666666666666667</c:v>
                </c:pt>
                <c:pt idx="22">
                  <c:v>0.48333333333333334</c:v>
                </c:pt>
                <c:pt idx="23">
                  <c:v>0.5</c:v>
                </c:pt>
                <c:pt idx="24">
                  <c:v>0.51666666666666661</c:v>
                </c:pt>
                <c:pt idx="25">
                  <c:v>0.53333333333333333</c:v>
                </c:pt>
                <c:pt idx="26">
                  <c:v>0.55000000000000004</c:v>
                </c:pt>
                <c:pt idx="27">
                  <c:v>0.56666666666666665</c:v>
                </c:pt>
                <c:pt idx="28">
                  <c:v>0.58333333333333337</c:v>
                </c:pt>
                <c:pt idx="29">
                  <c:v>0.6</c:v>
                </c:pt>
                <c:pt idx="30">
                  <c:v>0.6166666666666667</c:v>
                </c:pt>
                <c:pt idx="31">
                  <c:v>0.6333333333333333</c:v>
                </c:pt>
                <c:pt idx="32">
                  <c:v>0.65</c:v>
                </c:pt>
                <c:pt idx="33">
                  <c:v>0.66666666666666663</c:v>
                </c:pt>
                <c:pt idx="34">
                  <c:v>0.68333333333333335</c:v>
                </c:pt>
                <c:pt idx="35">
                  <c:v>0.7</c:v>
                </c:pt>
                <c:pt idx="36">
                  <c:v>0.71666666666666667</c:v>
                </c:pt>
                <c:pt idx="37">
                  <c:v>0.73333333333333328</c:v>
                </c:pt>
                <c:pt idx="38">
                  <c:v>0.75</c:v>
                </c:pt>
                <c:pt idx="39">
                  <c:v>0.76666666666666661</c:v>
                </c:pt>
                <c:pt idx="40">
                  <c:v>0.78333333333333333</c:v>
                </c:pt>
                <c:pt idx="41">
                  <c:v>0.8</c:v>
                </c:pt>
                <c:pt idx="42">
                  <c:v>0.81666666666666665</c:v>
                </c:pt>
                <c:pt idx="43">
                  <c:v>0.83333333333333337</c:v>
                </c:pt>
                <c:pt idx="44">
                  <c:v>0.85</c:v>
                </c:pt>
                <c:pt idx="45">
                  <c:v>0.8666666666666667</c:v>
                </c:pt>
                <c:pt idx="46">
                  <c:v>0.8833333333333333</c:v>
                </c:pt>
                <c:pt idx="47">
                  <c:v>0.9</c:v>
                </c:pt>
                <c:pt idx="48">
                  <c:v>0.91666666666666663</c:v>
                </c:pt>
                <c:pt idx="49">
                  <c:v>0.93333333333333335</c:v>
                </c:pt>
                <c:pt idx="50">
                  <c:v>0.95</c:v>
                </c:pt>
                <c:pt idx="51">
                  <c:v>0.96666666666666667</c:v>
                </c:pt>
                <c:pt idx="52">
                  <c:v>0.98333333333333328</c:v>
                </c:pt>
                <c:pt idx="53">
                  <c:v>1</c:v>
                </c:pt>
                <c:pt idx="54">
                  <c:v>1.0166666666666666</c:v>
                </c:pt>
                <c:pt idx="55">
                  <c:v>1.0333333333333332</c:v>
                </c:pt>
                <c:pt idx="56">
                  <c:v>1.05</c:v>
                </c:pt>
                <c:pt idx="57">
                  <c:v>1.0666666666666667</c:v>
                </c:pt>
                <c:pt idx="58">
                  <c:v>1.0833333333333333</c:v>
                </c:pt>
                <c:pt idx="59">
                  <c:v>1.1000000000000001</c:v>
                </c:pt>
                <c:pt idx="60">
                  <c:v>1.1166666666666667</c:v>
                </c:pt>
                <c:pt idx="61">
                  <c:v>1.1333333333333333</c:v>
                </c:pt>
                <c:pt idx="62">
                  <c:v>1.1499999999999999</c:v>
                </c:pt>
                <c:pt idx="63">
                  <c:v>1.1666666666666667</c:v>
                </c:pt>
                <c:pt idx="64">
                  <c:v>1.1833333333333333</c:v>
                </c:pt>
                <c:pt idx="65">
                  <c:v>1.2</c:v>
                </c:pt>
                <c:pt idx="66">
                  <c:v>1.2166666666666666</c:v>
                </c:pt>
                <c:pt idx="67">
                  <c:v>1.2333333333333334</c:v>
                </c:pt>
                <c:pt idx="68">
                  <c:v>1.25</c:v>
                </c:pt>
                <c:pt idx="69">
                  <c:v>1.2666666666666666</c:v>
                </c:pt>
                <c:pt idx="70">
                  <c:v>1.2833333333333332</c:v>
                </c:pt>
                <c:pt idx="71">
                  <c:v>1.3</c:v>
                </c:pt>
                <c:pt idx="72">
                  <c:v>1.3166666666666667</c:v>
                </c:pt>
                <c:pt idx="73">
                  <c:v>1.3333333333333333</c:v>
                </c:pt>
                <c:pt idx="74">
                  <c:v>1.35</c:v>
                </c:pt>
                <c:pt idx="75">
                  <c:v>1.3666666666666667</c:v>
                </c:pt>
                <c:pt idx="76">
                  <c:v>1.3833333333333333</c:v>
                </c:pt>
                <c:pt idx="77">
                  <c:v>1.4</c:v>
                </c:pt>
                <c:pt idx="78">
                  <c:v>1.4166666666666667</c:v>
                </c:pt>
                <c:pt idx="79">
                  <c:v>1.4333333333333333</c:v>
                </c:pt>
                <c:pt idx="80">
                  <c:v>1.45</c:v>
                </c:pt>
                <c:pt idx="81">
                  <c:v>1.4666666666666666</c:v>
                </c:pt>
                <c:pt idx="82">
                  <c:v>1.4833333333333334</c:v>
                </c:pt>
                <c:pt idx="83">
                  <c:v>1.5</c:v>
                </c:pt>
                <c:pt idx="84">
                  <c:v>1.5166666666666666</c:v>
                </c:pt>
                <c:pt idx="85">
                  <c:v>1.5333333333333332</c:v>
                </c:pt>
                <c:pt idx="86">
                  <c:v>1.55</c:v>
                </c:pt>
                <c:pt idx="87">
                  <c:v>1.5666666666666667</c:v>
                </c:pt>
                <c:pt idx="88">
                  <c:v>1.5833333333333333</c:v>
                </c:pt>
                <c:pt idx="89">
                  <c:v>1.6</c:v>
                </c:pt>
                <c:pt idx="90">
                  <c:v>1.6166666666666667</c:v>
                </c:pt>
                <c:pt idx="91">
                  <c:v>1.6333333333333333</c:v>
                </c:pt>
                <c:pt idx="92">
                  <c:v>1.65</c:v>
                </c:pt>
                <c:pt idx="93">
                  <c:v>1.6666666666666667</c:v>
                </c:pt>
                <c:pt idx="94">
                  <c:v>1.6833333333333333</c:v>
                </c:pt>
                <c:pt idx="95">
                  <c:v>1.7</c:v>
                </c:pt>
                <c:pt idx="96">
                  <c:v>1.7166666666666666</c:v>
                </c:pt>
              </c:numCache>
            </c:numRef>
          </c:xVal>
          <c:yVal>
            <c:numRef>
              <c:f>TrackingData!$GZ$6:$GZ$102</c:f>
              <c:numCache>
                <c:formatCode>General</c:formatCode>
                <c:ptCount val="97"/>
                <c:pt idx="0">
                  <c:v>69.285054344716343</c:v>
                </c:pt>
                <c:pt idx="1">
                  <c:v>70.012605651341218</c:v>
                </c:pt>
                <c:pt idx="2">
                  <c:v>70.883154785072691</c:v>
                </c:pt>
                <c:pt idx="3">
                  <c:v>71.747990576663398</c:v>
                </c:pt>
                <c:pt idx="4">
                  <c:v>72.739769900998809</c:v>
                </c:pt>
                <c:pt idx="5">
                  <c:v>73.664500870359007</c:v>
                </c:pt>
                <c:pt idx="6">
                  <c:v>74.83950101909447</c:v>
                </c:pt>
                <c:pt idx="7">
                  <c:v>75.717524808414382</c:v>
                </c:pt>
                <c:pt idx="8">
                  <c:v>76.893872827342605</c:v>
                </c:pt>
                <c:pt idx="9">
                  <c:v>78.071474186547874</c:v>
                </c:pt>
                <c:pt idx="10">
                  <c:v>79.134445867623015</c:v>
                </c:pt>
                <c:pt idx="11">
                  <c:v>80.188406329863966</c:v>
                </c:pt>
                <c:pt idx="12">
                  <c:v>81.370925572574848</c:v>
                </c:pt>
                <c:pt idx="13">
                  <c:v>82.615494491172853</c:v>
                </c:pt>
                <c:pt idx="14">
                  <c:v>84.046190679451954</c:v>
                </c:pt>
                <c:pt idx="15">
                  <c:v>85.535298576271444</c:v>
                </c:pt>
                <c:pt idx="16">
                  <c:v>87.035638969953752</c:v>
                </c:pt>
                <c:pt idx="17">
                  <c:v>88.834992833070046</c:v>
                </c:pt>
                <c:pt idx="18">
                  <c:v>90.762372082489847</c:v>
                </c:pt>
                <c:pt idx="19">
                  <c:v>92.689841772682797</c:v>
                </c:pt>
                <c:pt idx="20">
                  <c:v>94.437913861752406</c:v>
                </c:pt>
                <c:pt idx="21">
                  <c:v>95.868797381152689</c:v>
                </c:pt>
                <c:pt idx="22">
                  <c:v>97.610014600473988</c:v>
                </c:pt>
                <c:pt idx="23">
                  <c:v>99.347994284871987</c:v>
                </c:pt>
                <c:pt idx="24">
                  <c:v>101.15463376555094</c:v>
                </c:pt>
                <c:pt idx="25">
                  <c:v>102.8276594763804</c:v>
                </c:pt>
                <c:pt idx="26">
                  <c:v>104.63418362780683</c:v>
                </c:pt>
                <c:pt idx="27">
                  <c:v>106.93436888981455</c:v>
                </c:pt>
                <c:pt idx="28">
                  <c:v>109.23176244951543</c:v>
                </c:pt>
                <c:pt idx="29">
                  <c:v>111.4165954144641</c:v>
                </c:pt>
                <c:pt idx="30">
                  <c:v>113.47146594857946</c:v>
                </c:pt>
                <c:pt idx="31">
                  <c:v>115.46740423965429</c:v>
                </c:pt>
                <c:pt idx="32">
                  <c:v>117.32680955316403</c:v>
                </c:pt>
                <c:pt idx="33">
                  <c:v>119.07123150164398</c:v>
                </c:pt>
                <c:pt idx="34">
                  <c:v>121.06401752092285</c:v>
                </c:pt>
                <c:pt idx="35">
                  <c:v>123.17205538514293</c:v>
                </c:pt>
                <c:pt idx="36">
                  <c:v>125.66150031432429</c:v>
                </c:pt>
                <c:pt idx="37">
                  <c:v>128.02676342847414</c:v>
                </c:pt>
                <c:pt idx="38">
                  <c:v>130.39497005935223</c:v>
                </c:pt>
                <c:pt idx="39">
                  <c:v>132.69231512179414</c:v>
                </c:pt>
                <c:pt idx="40">
                  <c:v>134.8092067747844</c:v>
                </c:pt>
                <c:pt idx="41">
                  <c:v>136.61861252023215</c:v>
                </c:pt>
                <c:pt idx="42">
                  <c:v>138.67346403743545</c:v>
                </c:pt>
                <c:pt idx="43">
                  <c:v>141.03282810236277</c:v>
                </c:pt>
                <c:pt idx="44">
                  <c:v>143.46018775103067</c:v>
                </c:pt>
                <c:pt idx="45">
                  <c:v>145.9438933749463</c:v>
                </c:pt>
                <c:pt idx="46">
                  <c:v>148.68455582576692</c:v>
                </c:pt>
                <c:pt idx="47">
                  <c:v>150.79298836015238</c:v>
                </c:pt>
                <c:pt idx="48">
                  <c:v>152.72078107608496</c:v>
                </c:pt>
                <c:pt idx="49">
                  <c:v>154.84321121225651</c:v>
                </c:pt>
                <c:pt idx="50">
                  <c:v>157.0165493322034</c:v>
                </c:pt>
                <c:pt idx="51">
                  <c:v>159.44388086599599</c:v>
                </c:pt>
                <c:pt idx="52">
                  <c:v>162.05750342775136</c:v>
                </c:pt>
                <c:pt idx="53">
                  <c:v>164.73603590314127</c:v>
                </c:pt>
                <c:pt idx="54">
                  <c:v>166.97427189078053</c:v>
                </c:pt>
                <c:pt idx="55">
                  <c:v>168.9048537085342</c:v>
                </c:pt>
                <c:pt idx="56">
                  <c:v>171.02750176481024</c:v>
                </c:pt>
                <c:pt idx="57">
                  <c:v>173.20070516348054</c:v>
                </c:pt>
                <c:pt idx="58">
                  <c:v>175.94140027959091</c:v>
                </c:pt>
                <c:pt idx="59">
                  <c:v>178.41952052191698</c:v>
                </c:pt>
                <c:pt idx="60">
                  <c:v>180.91173197233064</c:v>
                </c:pt>
                <c:pt idx="61">
                  <c:v>183.02302375129398</c:v>
                </c:pt>
                <c:pt idx="62">
                  <c:v>185.01566765030987</c:v>
                </c:pt>
                <c:pt idx="63">
                  <c:v>187.1946115589331</c:v>
                </c:pt>
                <c:pt idx="64">
                  <c:v>189.67852177407022</c:v>
                </c:pt>
                <c:pt idx="65">
                  <c:v>192.2976647621997</c:v>
                </c:pt>
                <c:pt idx="66">
                  <c:v>194.91128833853281</c:v>
                </c:pt>
                <c:pt idx="67">
                  <c:v>197.20887715075071</c:v>
                </c:pt>
                <c:pt idx="68">
                  <c:v>199.08010742640883</c:v>
                </c:pt>
                <c:pt idx="69">
                  <c:v>201.01351214024044</c:v>
                </c:pt>
                <c:pt idx="70">
                  <c:v>203.62714020744727</c:v>
                </c:pt>
                <c:pt idx="71">
                  <c:v>206.30002802077698</c:v>
                </c:pt>
                <c:pt idx="72">
                  <c:v>208.84048529320245</c:v>
                </c:pt>
                <c:pt idx="73">
                  <c:v>211.08424038433179</c:v>
                </c:pt>
                <c:pt idx="74">
                  <c:v>213.07412919757425</c:v>
                </c:pt>
                <c:pt idx="75">
                  <c:v>215.0667657129261</c:v>
                </c:pt>
                <c:pt idx="76">
                  <c:v>217.55896466835844</c:v>
                </c:pt>
                <c:pt idx="77">
                  <c:v>220.17539132853219</c:v>
                </c:pt>
                <c:pt idx="78">
                  <c:v>222.71857455307747</c:v>
                </c:pt>
                <c:pt idx="79">
                  <c:v>224.89204368189837</c:v>
                </c:pt>
                <c:pt idx="80">
                  <c:v>226.81985022198717</c:v>
                </c:pt>
                <c:pt idx="81">
                  <c:v>229.05549152798179</c:v>
                </c:pt>
                <c:pt idx="82">
                  <c:v>231.54756982887326</c:v>
                </c:pt>
                <c:pt idx="83">
                  <c:v>234.04241835104807</c:v>
                </c:pt>
                <c:pt idx="84">
                  <c:v>236.40218691438895</c:v>
                </c:pt>
                <c:pt idx="85">
                  <c:v>238.45419466831339</c:v>
                </c:pt>
                <c:pt idx="86">
                  <c:v>240.44410582937147</c:v>
                </c:pt>
                <c:pt idx="87">
                  <c:v>242.62571831725191</c:v>
                </c:pt>
                <c:pt idx="88">
                  <c:v>245.17182867435901</c:v>
                </c:pt>
                <c:pt idx="89">
                  <c:v>247.53435497199203</c:v>
                </c:pt>
                <c:pt idx="90">
                  <c:v>250.08055763414299</c:v>
                </c:pt>
                <c:pt idx="91">
                  <c:v>252.07312478206282</c:v>
                </c:pt>
                <c:pt idx="92">
                  <c:v>254.13315374179373</c:v>
                </c:pt>
                <c:pt idx="93">
                  <c:v>256.24193394820736</c:v>
                </c:pt>
                <c:pt idx="94">
                  <c:v>258.54768631856041</c:v>
                </c:pt>
                <c:pt idx="95">
                  <c:v>260.91829097515597</c:v>
                </c:pt>
                <c:pt idx="96">
                  <c:v>263.03239076992736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A966-4640-B7C9-290D7D6D6BA3}"/>
            </c:ext>
          </c:extLst>
        </c:ser>
        <c:ser>
          <c:idx val="11"/>
          <c:order val="11"/>
          <c:tx>
            <c:strRef>
              <c:f>TrackingData!$HR$2</c:f>
              <c:strCache>
                <c:ptCount val="1"/>
                <c:pt idx="0">
                  <c:v>2ml 4deg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3"/>
              </a:solidFill>
              <a:ln w="9525">
                <a:noFill/>
              </a:ln>
              <a:effectLst/>
            </c:spPr>
          </c:marker>
          <c:xVal>
            <c:numRef>
              <c:f>TrackingData!$HR$6:$HR$103</c:f>
              <c:numCache>
                <c:formatCode>General</c:formatCode>
                <c:ptCount val="98"/>
                <c:pt idx="0">
                  <c:v>0.1</c:v>
                </c:pt>
                <c:pt idx="1">
                  <c:v>0.11666666666666667</c:v>
                </c:pt>
                <c:pt idx="2">
                  <c:v>0.13333333333333333</c:v>
                </c:pt>
                <c:pt idx="3">
                  <c:v>0.15</c:v>
                </c:pt>
                <c:pt idx="4">
                  <c:v>0.16666666666666666</c:v>
                </c:pt>
                <c:pt idx="5">
                  <c:v>0.18333333333333332</c:v>
                </c:pt>
                <c:pt idx="6">
                  <c:v>0.2</c:v>
                </c:pt>
                <c:pt idx="7">
                  <c:v>0.21666666666666667</c:v>
                </c:pt>
                <c:pt idx="8">
                  <c:v>0.23333333333333334</c:v>
                </c:pt>
                <c:pt idx="9">
                  <c:v>0.25</c:v>
                </c:pt>
                <c:pt idx="10">
                  <c:v>0.26666666666666666</c:v>
                </c:pt>
                <c:pt idx="11">
                  <c:v>0.28333333333333333</c:v>
                </c:pt>
                <c:pt idx="12">
                  <c:v>0.3</c:v>
                </c:pt>
                <c:pt idx="13">
                  <c:v>0.31666666666666665</c:v>
                </c:pt>
                <c:pt idx="14">
                  <c:v>0.33333333333333331</c:v>
                </c:pt>
                <c:pt idx="15">
                  <c:v>0.35</c:v>
                </c:pt>
                <c:pt idx="16">
                  <c:v>0.36666666666666664</c:v>
                </c:pt>
                <c:pt idx="17">
                  <c:v>0.3833333333333333</c:v>
                </c:pt>
                <c:pt idx="18">
                  <c:v>0.4</c:v>
                </c:pt>
                <c:pt idx="19">
                  <c:v>0.41666666666666669</c:v>
                </c:pt>
                <c:pt idx="20">
                  <c:v>0.43333333333333335</c:v>
                </c:pt>
                <c:pt idx="21">
                  <c:v>0.45</c:v>
                </c:pt>
                <c:pt idx="22">
                  <c:v>0.46666666666666667</c:v>
                </c:pt>
                <c:pt idx="23">
                  <c:v>0.48333333333333334</c:v>
                </c:pt>
                <c:pt idx="24">
                  <c:v>0.5</c:v>
                </c:pt>
                <c:pt idx="25">
                  <c:v>0.51666666666666661</c:v>
                </c:pt>
                <c:pt idx="26">
                  <c:v>0.53333333333333333</c:v>
                </c:pt>
                <c:pt idx="27">
                  <c:v>0.55000000000000004</c:v>
                </c:pt>
                <c:pt idx="28">
                  <c:v>0.56666666666666665</c:v>
                </c:pt>
                <c:pt idx="29">
                  <c:v>0.58333333333333337</c:v>
                </c:pt>
                <c:pt idx="30">
                  <c:v>0.6</c:v>
                </c:pt>
                <c:pt idx="31">
                  <c:v>0.6166666666666667</c:v>
                </c:pt>
                <c:pt idx="32">
                  <c:v>0.6333333333333333</c:v>
                </c:pt>
                <c:pt idx="33">
                  <c:v>0.65</c:v>
                </c:pt>
                <c:pt idx="34">
                  <c:v>0.66666666666666663</c:v>
                </c:pt>
                <c:pt idx="35">
                  <c:v>0.68333333333333335</c:v>
                </c:pt>
                <c:pt idx="36">
                  <c:v>0.7</c:v>
                </c:pt>
                <c:pt idx="37">
                  <c:v>0.71666666666666667</c:v>
                </c:pt>
                <c:pt idx="38">
                  <c:v>0.73333333333333328</c:v>
                </c:pt>
                <c:pt idx="39">
                  <c:v>0.75</c:v>
                </c:pt>
                <c:pt idx="40">
                  <c:v>0.76666666666666661</c:v>
                </c:pt>
                <c:pt idx="41">
                  <c:v>0.78333333333333333</c:v>
                </c:pt>
                <c:pt idx="42">
                  <c:v>0.8</c:v>
                </c:pt>
                <c:pt idx="43">
                  <c:v>0.81666666666666665</c:v>
                </c:pt>
                <c:pt idx="44">
                  <c:v>0.83333333333333337</c:v>
                </c:pt>
                <c:pt idx="45">
                  <c:v>0.85</c:v>
                </c:pt>
                <c:pt idx="46">
                  <c:v>0.8666666666666667</c:v>
                </c:pt>
                <c:pt idx="47">
                  <c:v>0.8833333333333333</c:v>
                </c:pt>
                <c:pt idx="48">
                  <c:v>0.9</c:v>
                </c:pt>
                <c:pt idx="49">
                  <c:v>0.91666666666666663</c:v>
                </c:pt>
                <c:pt idx="50">
                  <c:v>0.93333333333333335</c:v>
                </c:pt>
                <c:pt idx="51">
                  <c:v>0.95</c:v>
                </c:pt>
                <c:pt idx="52">
                  <c:v>0.96666666666666667</c:v>
                </c:pt>
                <c:pt idx="53">
                  <c:v>0.98333333333333328</c:v>
                </c:pt>
                <c:pt idx="54">
                  <c:v>1</c:v>
                </c:pt>
                <c:pt idx="55">
                  <c:v>1.0166666666666666</c:v>
                </c:pt>
                <c:pt idx="56">
                  <c:v>1.0333333333333332</c:v>
                </c:pt>
                <c:pt idx="57">
                  <c:v>1.05</c:v>
                </c:pt>
                <c:pt idx="58">
                  <c:v>1.0666666666666667</c:v>
                </c:pt>
                <c:pt idx="59">
                  <c:v>1.0833333333333333</c:v>
                </c:pt>
                <c:pt idx="60">
                  <c:v>1.1000000000000001</c:v>
                </c:pt>
                <c:pt idx="61">
                  <c:v>1.1166666666666667</c:v>
                </c:pt>
                <c:pt idx="62">
                  <c:v>1.1333333333333333</c:v>
                </c:pt>
                <c:pt idx="63">
                  <c:v>1.1499999999999999</c:v>
                </c:pt>
                <c:pt idx="64">
                  <c:v>1.1666666666666667</c:v>
                </c:pt>
                <c:pt idx="65">
                  <c:v>1.1833333333333333</c:v>
                </c:pt>
                <c:pt idx="66">
                  <c:v>1.2</c:v>
                </c:pt>
                <c:pt idx="67">
                  <c:v>1.2166666666666666</c:v>
                </c:pt>
                <c:pt idx="68">
                  <c:v>1.2333333333333334</c:v>
                </c:pt>
                <c:pt idx="69">
                  <c:v>1.25</c:v>
                </c:pt>
                <c:pt idx="70">
                  <c:v>1.2666666666666666</c:v>
                </c:pt>
                <c:pt idx="71">
                  <c:v>1.2833333333333332</c:v>
                </c:pt>
                <c:pt idx="72">
                  <c:v>1.3</c:v>
                </c:pt>
                <c:pt idx="73">
                  <c:v>1.3166666666666667</c:v>
                </c:pt>
                <c:pt idx="74">
                  <c:v>1.3333333333333333</c:v>
                </c:pt>
                <c:pt idx="75">
                  <c:v>1.35</c:v>
                </c:pt>
                <c:pt idx="76">
                  <c:v>1.3666666666666667</c:v>
                </c:pt>
                <c:pt idx="77">
                  <c:v>1.3833333333333333</c:v>
                </c:pt>
                <c:pt idx="78">
                  <c:v>1.4</c:v>
                </c:pt>
                <c:pt idx="79">
                  <c:v>1.4166666666666667</c:v>
                </c:pt>
                <c:pt idx="80">
                  <c:v>1.4333333333333333</c:v>
                </c:pt>
                <c:pt idx="81">
                  <c:v>1.45</c:v>
                </c:pt>
                <c:pt idx="82">
                  <c:v>1.4666666666666666</c:v>
                </c:pt>
                <c:pt idx="83">
                  <c:v>1.4833333333333334</c:v>
                </c:pt>
                <c:pt idx="84">
                  <c:v>1.5</c:v>
                </c:pt>
                <c:pt idx="85">
                  <c:v>1.5166666666666666</c:v>
                </c:pt>
                <c:pt idx="86">
                  <c:v>1.5333333333333332</c:v>
                </c:pt>
                <c:pt idx="87">
                  <c:v>1.55</c:v>
                </c:pt>
                <c:pt idx="88">
                  <c:v>1.5666666666666667</c:v>
                </c:pt>
                <c:pt idx="89">
                  <c:v>1.5833333333333333</c:v>
                </c:pt>
                <c:pt idx="90">
                  <c:v>1.6</c:v>
                </c:pt>
                <c:pt idx="91">
                  <c:v>1.6166666666666667</c:v>
                </c:pt>
                <c:pt idx="92">
                  <c:v>1.6333333333333333</c:v>
                </c:pt>
                <c:pt idx="93">
                  <c:v>1.65</c:v>
                </c:pt>
                <c:pt idx="94">
                  <c:v>1.6666666666666667</c:v>
                </c:pt>
                <c:pt idx="95">
                  <c:v>1.6833333333333333</c:v>
                </c:pt>
                <c:pt idx="96">
                  <c:v>1.7</c:v>
                </c:pt>
                <c:pt idx="97">
                  <c:v>1.7166666666666666</c:v>
                </c:pt>
              </c:numCache>
            </c:numRef>
          </c:xVal>
          <c:yVal>
            <c:numRef>
              <c:f>TrackingData!$HS$6:$HS$103</c:f>
              <c:numCache>
                <c:formatCode>General</c:formatCode>
                <c:ptCount val="98"/>
                <c:pt idx="0">
                  <c:v>66.229855810660922</c:v>
                </c:pt>
                <c:pt idx="1">
                  <c:v>66.732189684919376</c:v>
                </c:pt>
                <c:pt idx="2">
                  <c:v>67.477549484926996</c:v>
                </c:pt>
                <c:pt idx="3">
                  <c:v>68.604883045301776</c:v>
                </c:pt>
                <c:pt idx="4">
                  <c:v>69.534469160819455</c:v>
                </c:pt>
                <c:pt idx="5">
                  <c:v>70.598450203781766</c:v>
                </c:pt>
                <c:pt idx="6">
                  <c:v>71.778314803007945</c:v>
                </c:pt>
                <c:pt idx="7">
                  <c:v>72.712463491439507</c:v>
                </c:pt>
                <c:pt idx="8">
                  <c:v>73.713165145139243</c:v>
                </c:pt>
                <c:pt idx="9">
                  <c:v>74.644971842139455</c:v>
                </c:pt>
                <c:pt idx="10">
                  <c:v>75.767892742735754</c:v>
                </c:pt>
                <c:pt idx="11">
                  <c:v>77.017760841301893</c:v>
                </c:pt>
                <c:pt idx="12">
                  <c:v>78.327657524689684</c:v>
                </c:pt>
                <c:pt idx="13">
                  <c:v>79.637560030342968</c:v>
                </c:pt>
                <c:pt idx="14">
                  <c:v>81.134221872043213</c:v>
                </c:pt>
                <c:pt idx="15">
                  <c:v>82.636563564256591</c:v>
                </c:pt>
                <c:pt idx="16">
                  <c:v>84.257650997838567</c:v>
                </c:pt>
                <c:pt idx="17">
                  <c:v>86.003226558717969</c:v>
                </c:pt>
                <c:pt idx="18">
                  <c:v>87.624343838881884</c:v>
                </c:pt>
                <c:pt idx="19">
                  <c:v>89.245469367713909</c:v>
                </c:pt>
                <c:pt idx="20">
                  <c:v>90.861243372924108</c:v>
                </c:pt>
                <c:pt idx="21">
                  <c:v>92.671754890915807</c:v>
                </c:pt>
                <c:pt idx="22">
                  <c:v>94.357861566077403</c:v>
                </c:pt>
                <c:pt idx="23">
                  <c:v>96.165751745264046</c:v>
                </c:pt>
                <c:pt idx="24">
                  <c:v>98.035900152227413</c:v>
                </c:pt>
                <c:pt idx="25">
                  <c:v>100.02550641879057</c:v>
                </c:pt>
                <c:pt idx="26">
                  <c:v>102.09014028261456</c:v>
                </c:pt>
                <c:pt idx="27">
                  <c:v>104.08479186683473</c:v>
                </c:pt>
                <c:pt idx="28">
                  <c:v>106.14438372346508</c:v>
                </c:pt>
                <c:pt idx="29">
                  <c:v>108.07951599086405</c:v>
                </c:pt>
                <c:pt idx="30">
                  <c:v>110.00656971681029</c:v>
                </c:pt>
                <c:pt idx="31">
                  <c:v>111.93901108820202</c:v>
                </c:pt>
                <c:pt idx="32">
                  <c:v>114.05575036334936</c:v>
                </c:pt>
                <c:pt idx="33">
                  <c:v>116.1750040198703</c:v>
                </c:pt>
                <c:pt idx="34">
                  <c:v>118.23200434329526</c:v>
                </c:pt>
                <c:pt idx="35">
                  <c:v>120.41353369336855</c:v>
                </c:pt>
                <c:pt idx="36">
                  <c:v>122.78917019003985</c:v>
                </c:pt>
                <c:pt idx="37">
                  <c:v>124.97064329413102</c:v>
                </c:pt>
                <c:pt idx="38">
                  <c:v>127.15212760773328</c:v>
                </c:pt>
                <c:pt idx="39">
                  <c:v>129.3336219683151</c:v>
                </c:pt>
                <c:pt idx="40">
                  <c:v>131.52012017955909</c:v>
                </c:pt>
                <c:pt idx="41">
                  <c:v>133.70158532420263</c:v>
                </c:pt>
                <c:pt idx="42">
                  <c:v>135.94283911438814</c:v>
                </c:pt>
                <c:pt idx="43">
                  <c:v>138.37833493344255</c:v>
                </c:pt>
                <c:pt idx="44">
                  <c:v>140.68184737549907</c:v>
                </c:pt>
                <c:pt idx="45">
                  <c:v>142.86581075896203</c:v>
                </c:pt>
                <c:pt idx="46">
                  <c:v>145.234080131707</c:v>
                </c:pt>
                <c:pt idx="47">
                  <c:v>147.42055704551643</c:v>
                </c:pt>
                <c:pt idx="48">
                  <c:v>149.54231415951452</c:v>
                </c:pt>
                <c:pt idx="49">
                  <c:v>151.91054069202553</c:v>
                </c:pt>
                <c:pt idx="50">
                  <c:v>154.21403182404063</c:v>
                </c:pt>
                <c:pt idx="51">
                  <c:v>156.70929068003929</c:v>
                </c:pt>
                <c:pt idx="52">
                  <c:v>159.08257316732298</c:v>
                </c:pt>
                <c:pt idx="53">
                  <c:v>161.39110001993816</c:v>
                </c:pt>
                <c:pt idx="54">
                  <c:v>163.57774214100729</c:v>
                </c:pt>
                <c:pt idx="55">
                  <c:v>165.88630545065905</c:v>
                </c:pt>
                <c:pt idx="56">
                  <c:v>168.19222967752353</c:v>
                </c:pt>
                <c:pt idx="57">
                  <c:v>170.43332438957552</c:v>
                </c:pt>
                <c:pt idx="58">
                  <c:v>173.11281920944771</c:v>
                </c:pt>
                <c:pt idx="59">
                  <c:v>175.35654392184836</c:v>
                </c:pt>
                <c:pt idx="60">
                  <c:v>177.60280334330258</c:v>
                </c:pt>
                <c:pt idx="61">
                  <c:v>179.8490724905422</c:v>
                </c:pt>
                <c:pt idx="62">
                  <c:v>182.28470376980729</c:v>
                </c:pt>
                <c:pt idx="63">
                  <c:v>184.59325658609112</c:v>
                </c:pt>
                <c:pt idx="64">
                  <c:v>187.1508201278391</c:v>
                </c:pt>
                <c:pt idx="65">
                  <c:v>189.583884345424</c:v>
                </c:pt>
                <c:pt idx="66">
                  <c:v>191.83020165937324</c:v>
                </c:pt>
                <c:pt idx="67">
                  <c:v>194.00639212891025</c:v>
                </c:pt>
                <c:pt idx="68">
                  <c:v>196.26330876337423</c:v>
                </c:pt>
                <c:pt idx="69">
                  <c:v>198.81818583938576</c:v>
                </c:pt>
                <c:pt idx="70">
                  <c:v>201.24329086064239</c:v>
                </c:pt>
                <c:pt idx="71">
                  <c:v>203.54664463486014</c:v>
                </c:pt>
                <c:pt idx="72">
                  <c:v>205.85778009592562</c:v>
                </c:pt>
                <c:pt idx="73">
                  <c:v>208.22339124590343</c:v>
                </c:pt>
                <c:pt idx="74">
                  <c:v>210.34516600944445</c:v>
                </c:pt>
                <c:pt idx="75">
                  <c:v>212.77821319168726</c:v>
                </c:pt>
                <c:pt idx="76">
                  <c:v>215.26835902503387</c:v>
                </c:pt>
                <c:pt idx="77">
                  <c:v>217.51721012263835</c:v>
                </c:pt>
                <c:pt idx="78">
                  <c:v>219.88800683580124</c:v>
                </c:pt>
                <c:pt idx="79">
                  <c:v>222.00719572076167</c:v>
                </c:pt>
                <c:pt idx="80">
                  <c:v>224.24578560134185</c:v>
                </c:pt>
                <c:pt idx="81">
                  <c:v>226.74361756251369</c:v>
                </c:pt>
                <c:pt idx="82">
                  <c:v>229.11440236234654</c:v>
                </c:pt>
                <c:pt idx="83">
                  <c:v>231.60969809778234</c:v>
                </c:pt>
                <c:pt idx="84">
                  <c:v>233.72889508908003</c:v>
                </c:pt>
                <c:pt idx="85">
                  <c:v>235.84809587731567</c:v>
                </c:pt>
                <c:pt idx="86">
                  <c:v>238.27857312694445</c:v>
                </c:pt>
                <c:pt idx="87">
                  <c:v>240.52741587208598</c:v>
                </c:pt>
                <c:pt idx="88">
                  <c:v>243.0279408715779</c:v>
                </c:pt>
                <c:pt idx="89">
                  <c:v>245.40408466615747</c:v>
                </c:pt>
                <c:pt idx="90">
                  <c:v>247.64773490033249</c:v>
                </c:pt>
                <c:pt idx="91">
                  <c:v>249.75640019550002</c:v>
                </c:pt>
                <c:pt idx="92">
                  <c:v>251.93275056789844</c:v>
                </c:pt>
                <c:pt idx="93">
                  <c:v>254.32179729266113</c:v>
                </c:pt>
                <c:pt idx="94">
                  <c:v>256.68464880043587</c:v>
                </c:pt>
                <c:pt idx="95">
                  <c:v>258.8660774575493</c:v>
                </c:pt>
                <c:pt idx="96">
                  <c:v>261.04751061541816</c:v>
                </c:pt>
                <c:pt idx="97">
                  <c:v>263.36134051560049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A966-4640-B7C9-290D7D6D6B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0562312"/>
        <c:axId val="300562704"/>
      </c:scatterChart>
      <c:valAx>
        <c:axId val="30056231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8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 </a:t>
                </a:r>
                <a:r>
                  <a:rPr lang="en-US" sz="180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</a:t>
                </a:r>
                <a:endParaRPr lang="en-US" sz="1800" i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00562704"/>
        <c:crosses val="autoZero"/>
        <c:crossBetween val="midCat"/>
      </c:valAx>
      <c:valAx>
        <c:axId val="300562704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8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</a:t>
                </a:r>
                <a:r>
                  <a:rPr lang="en-US" sz="1800" i="1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en-US" sz="1800" i="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mm</a:t>
                </a:r>
                <a:endParaRPr lang="en-US" sz="1800" i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0056231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2756610777817101"/>
          <c:y val="1.7776023376757957E-2"/>
          <c:w val="0.28422862690855233"/>
          <c:h val="0.19755127570698075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782579632177425E-2"/>
          <c:y val="2.9990404824857059E-2"/>
          <c:w val="0.78948428196061726"/>
          <c:h val="0.84402040063272854"/>
        </c:manualLayout>
      </c:layout>
      <c:scatterChart>
        <c:scatterStyle val="lineMarker"/>
        <c:varyColors val="0"/>
        <c:ser>
          <c:idx val="0"/>
          <c:order val="0"/>
          <c:tx>
            <c:strRef>
              <c:f>TrackingData!$E$2</c:f>
              <c:strCache>
                <c:ptCount val="1"/>
                <c:pt idx="0">
                  <c:v>2mL 1.19deg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92D050"/>
              </a:solidFill>
              <a:ln w="9525">
                <a:noFill/>
              </a:ln>
              <a:effectLst/>
            </c:spPr>
          </c:marker>
          <c:xVal>
            <c:numRef>
              <c:f>TrackingData!$T$9:$T$119</c:f>
              <c:numCache>
                <c:formatCode>General</c:formatCode>
                <c:ptCount val="111"/>
                <c:pt idx="0">
                  <c:v>-0.82390874094431876</c:v>
                </c:pt>
                <c:pt idx="1">
                  <c:v>-0.77815125038364363</c:v>
                </c:pt>
                <c:pt idx="2">
                  <c:v>-0.7367585652254186</c:v>
                </c:pt>
                <c:pt idx="3">
                  <c:v>-0.69897000433601875</c:v>
                </c:pt>
                <c:pt idx="4">
                  <c:v>-0.6642078980768068</c:v>
                </c:pt>
                <c:pt idx="5">
                  <c:v>-0.63202321470540557</c:v>
                </c:pt>
                <c:pt idx="6">
                  <c:v>-0.6020599913279624</c:v>
                </c:pt>
                <c:pt idx="7">
                  <c:v>-0.57403126772771884</c:v>
                </c:pt>
                <c:pt idx="8">
                  <c:v>-0.54770232900536975</c:v>
                </c:pt>
                <c:pt idx="9">
                  <c:v>-0.52287874528033762</c:v>
                </c:pt>
                <c:pt idx="10">
                  <c:v>-0.49939764943081472</c:v>
                </c:pt>
                <c:pt idx="11">
                  <c:v>-0.47712125471966244</c:v>
                </c:pt>
                <c:pt idx="12">
                  <c:v>-0.45593195564972439</c:v>
                </c:pt>
                <c:pt idx="13">
                  <c:v>-0.43572856956143741</c:v>
                </c:pt>
                <c:pt idx="14">
                  <c:v>-0.41642341436605079</c:v>
                </c:pt>
                <c:pt idx="15">
                  <c:v>-0.3979400086720376</c:v>
                </c:pt>
                <c:pt idx="16">
                  <c:v>-0.38021124171160603</c:v>
                </c:pt>
                <c:pt idx="17">
                  <c:v>-0.36317790241282566</c:v>
                </c:pt>
                <c:pt idx="18">
                  <c:v>-0.34678748622465633</c:v>
                </c:pt>
                <c:pt idx="19">
                  <c:v>-0.33099321904142442</c:v>
                </c:pt>
                <c:pt idx="20">
                  <c:v>-0.31575325248468755</c:v>
                </c:pt>
                <c:pt idx="21">
                  <c:v>-0.3010299956639812</c:v>
                </c:pt>
                <c:pt idx="22">
                  <c:v>-0.28678955654937099</c:v>
                </c:pt>
                <c:pt idx="23">
                  <c:v>-0.27300127206373764</c:v>
                </c:pt>
                <c:pt idx="24">
                  <c:v>-0.25963731050575611</c:v>
                </c:pt>
                <c:pt idx="25">
                  <c:v>-0.24667233334138852</c:v>
                </c:pt>
                <c:pt idx="26">
                  <c:v>-0.23408320603336796</c:v>
                </c:pt>
                <c:pt idx="27">
                  <c:v>-0.22184874961635639</c:v>
                </c:pt>
                <c:pt idx="28">
                  <c:v>-0.20994952631664862</c:v>
                </c:pt>
                <c:pt idx="29">
                  <c:v>-0.19836765376683349</c:v>
                </c:pt>
                <c:pt idx="30">
                  <c:v>-0.18708664335714442</c:v>
                </c:pt>
                <c:pt idx="31">
                  <c:v>-0.17609125905568127</c:v>
                </c:pt>
                <c:pt idx="32">
                  <c:v>-0.16536739366390812</c:v>
                </c:pt>
                <c:pt idx="33">
                  <c:v>-0.15490195998574319</c:v>
                </c:pt>
                <c:pt idx="34">
                  <c:v>-0.1446827948040571</c:v>
                </c:pt>
                <c:pt idx="35">
                  <c:v>-0.13469857389745624</c:v>
                </c:pt>
                <c:pt idx="36">
                  <c:v>-0.12493873660829995</c:v>
                </c:pt>
                <c:pt idx="37">
                  <c:v>-0.11539341870206959</c:v>
                </c:pt>
                <c:pt idx="38">
                  <c:v>-0.10605339244792618</c:v>
                </c:pt>
                <c:pt idx="39">
                  <c:v>-9.6910013008056392E-2</c:v>
                </c:pt>
                <c:pt idx="40">
                  <c:v>-8.795517035512998E-2</c:v>
                </c:pt>
                <c:pt idx="41">
                  <c:v>-7.9181246047624804E-2</c:v>
                </c:pt>
                <c:pt idx="42">
                  <c:v>-7.0581074285707285E-2</c:v>
                </c:pt>
                <c:pt idx="43">
                  <c:v>-6.2147906748844461E-2</c:v>
                </c:pt>
                <c:pt idx="44">
                  <c:v>-5.3875380782854601E-2</c:v>
                </c:pt>
                <c:pt idx="45">
                  <c:v>-4.5757490560675115E-2</c:v>
                </c:pt>
                <c:pt idx="46">
                  <c:v>-3.7788560889399803E-2</c:v>
                </c:pt>
                <c:pt idx="47">
                  <c:v>-2.9963223377443209E-2</c:v>
                </c:pt>
                <c:pt idx="48">
                  <c:v>-2.2276394711152253E-2</c:v>
                </c:pt>
                <c:pt idx="49">
                  <c:v>-1.4723256820706347E-2</c:v>
                </c:pt>
                <c:pt idx="50">
                  <c:v>-7.2992387414994656E-3</c:v>
                </c:pt>
                <c:pt idx="51">
                  <c:v>0</c:v>
                </c:pt>
                <c:pt idx="52">
                  <c:v>7.1785846271233758E-3</c:v>
                </c:pt>
                <c:pt idx="53">
                  <c:v>1.4240439114610193E-2</c:v>
                </c:pt>
                <c:pt idx="54">
                  <c:v>2.1189299069938092E-2</c:v>
                </c:pt>
                <c:pt idx="55">
                  <c:v>2.8028723600243534E-2</c:v>
                </c:pt>
                <c:pt idx="56">
                  <c:v>3.476210625921191E-2</c:v>
                </c:pt>
                <c:pt idx="57">
                  <c:v>4.1392685158225077E-2</c:v>
                </c:pt>
                <c:pt idx="58">
                  <c:v>4.7923552317182816E-2</c:v>
                </c:pt>
                <c:pt idx="59">
                  <c:v>5.4357662322592676E-2</c:v>
                </c:pt>
                <c:pt idx="60">
                  <c:v>6.069784035361165E-2</c:v>
                </c:pt>
                <c:pt idx="61">
                  <c:v>6.6946789630613221E-2</c:v>
                </c:pt>
                <c:pt idx="62">
                  <c:v>7.3107098335431664E-2</c:v>
                </c:pt>
                <c:pt idx="63">
                  <c:v>7.9181246047624818E-2</c:v>
                </c:pt>
                <c:pt idx="64">
                  <c:v>8.5171609736812232E-2</c:v>
                </c:pt>
                <c:pt idx="65">
                  <c:v>9.1080469347332577E-2</c:v>
                </c:pt>
                <c:pt idx="66">
                  <c:v>9.691001300805642E-2</c:v>
                </c:pt>
                <c:pt idx="67">
                  <c:v>0.10266234189714769</c:v>
                </c:pt>
                <c:pt idx="68">
                  <c:v>0.10833947478883819</c:v>
                </c:pt>
                <c:pt idx="69">
                  <c:v>0.11394335230683679</c:v>
                </c:pt>
                <c:pt idx="70">
                  <c:v>0.11947584090679779</c:v>
                </c:pt>
                <c:pt idx="71">
                  <c:v>0.12493873660829993</c:v>
                </c:pt>
                <c:pt idx="72">
                  <c:v>0.13033376849500614</c:v>
                </c:pt>
                <c:pt idx="73">
                  <c:v>0.13566260200007307</c:v>
                </c:pt>
                <c:pt idx="74">
                  <c:v>0.14092684199243027</c:v>
                </c:pt>
                <c:pt idx="75">
                  <c:v>0.14612803567823801</c:v>
                </c:pt>
                <c:pt idx="76">
                  <c:v>0.15126767533064914</c:v>
                </c:pt>
                <c:pt idx="77">
                  <c:v>0.1563472008599241</c:v>
                </c:pt>
                <c:pt idx="78">
                  <c:v>0.16136800223497488</c:v>
                </c:pt>
                <c:pt idx="79">
                  <c:v>0.16633142176652496</c:v>
                </c:pt>
                <c:pt idx="80">
                  <c:v>0.17123875626126916</c:v>
                </c:pt>
                <c:pt idx="81">
                  <c:v>0.17609125905568124</c:v>
                </c:pt>
                <c:pt idx="82">
                  <c:v>0.18089014193744996</c:v>
                </c:pt>
                <c:pt idx="83">
                  <c:v>0.1856365769619116</c:v>
                </c:pt>
                <c:pt idx="84">
                  <c:v>0.1903316981702915</c:v>
                </c:pt>
                <c:pt idx="85">
                  <c:v>0.19497660321605503</c:v>
                </c:pt>
                <c:pt idx="86">
                  <c:v>0.19957235490520411</c:v>
                </c:pt>
                <c:pt idx="87">
                  <c:v>0.20411998265592479</c:v>
                </c:pt>
                <c:pt idx="88">
                  <c:v>0.20862048388260124</c:v>
                </c:pt>
                <c:pt idx="89">
                  <c:v>0.21307482530885122</c:v>
                </c:pt>
                <c:pt idx="90">
                  <c:v>0.21748394421390627</c:v>
                </c:pt>
                <c:pt idx="91">
                  <c:v>0.22184874961635639</c:v>
                </c:pt>
                <c:pt idx="92">
                  <c:v>0.22617012339899895</c:v>
                </c:pt>
                <c:pt idx="93">
                  <c:v>0.23044892137827391</c:v>
                </c:pt>
                <c:pt idx="94">
                  <c:v>0.23468597432152855</c:v>
                </c:pt>
                <c:pt idx="95">
                  <c:v>0.23888208891513674</c:v>
                </c:pt>
                <c:pt idx="96">
                  <c:v>0.24303804868629444</c:v>
                </c:pt>
                <c:pt idx="97">
                  <c:v>0.24715461488112658</c:v>
                </c:pt>
                <c:pt idx="98">
                  <c:v>0.25123252730156598</c:v>
                </c:pt>
                <c:pt idx="99">
                  <c:v>0.25527250510330607</c:v>
                </c:pt>
                <c:pt idx="100">
                  <c:v>0.25927524755698</c:v>
                </c:pt>
                <c:pt idx="101">
                  <c:v>0.2632414347745814</c:v>
                </c:pt>
                <c:pt idx="102">
                  <c:v>0.26717172840301379</c:v>
                </c:pt>
                <c:pt idx="103">
                  <c:v>0.27106677228653797</c:v>
                </c:pt>
                <c:pt idx="104">
                  <c:v>0.27492719309977609</c:v>
                </c:pt>
                <c:pt idx="105">
                  <c:v>0.27875360095282892</c:v>
                </c:pt>
                <c:pt idx="106">
                  <c:v>0.28254658996996806</c:v>
                </c:pt>
                <c:pt idx="107">
                  <c:v>0.28630673884327484</c:v>
                </c:pt>
                <c:pt idx="108">
                  <c:v>0.29003461136251801</c:v>
                </c:pt>
                <c:pt idx="109">
                  <c:v>0.29373075692248174</c:v>
                </c:pt>
                <c:pt idx="110">
                  <c:v>0.29739571100888712</c:v>
                </c:pt>
              </c:numCache>
            </c:numRef>
          </c:xVal>
          <c:yVal>
            <c:numRef>
              <c:f>TrackingData!$U$9:$U$119</c:f>
              <c:numCache>
                <c:formatCode>General</c:formatCode>
                <c:ptCount val="111"/>
                <c:pt idx="0">
                  <c:v>2.4180699317989571</c:v>
                </c:pt>
                <c:pt idx="1">
                  <c:v>2.41865451856818</c:v>
                </c:pt>
                <c:pt idx="2">
                  <c:v>2.4190632771100646</c:v>
                </c:pt>
                <c:pt idx="3">
                  <c:v>2.4195657437354585</c:v>
                </c:pt>
                <c:pt idx="4">
                  <c:v>2.4197319709990333</c:v>
                </c:pt>
                <c:pt idx="5">
                  <c:v>2.4204647857506267</c:v>
                </c:pt>
                <c:pt idx="6">
                  <c:v>2.4208716963650874</c:v>
                </c:pt>
                <c:pt idx="7">
                  <c:v>2.4211430789584769</c:v>
                </c:pt>
                <c:pt idx="8">
                  <c:v>2.4218795874168033</c:v>
                </c:pt>
                <c:pt idx="9">
                  <c:v>2.4221556480028519</c:v>
                </c:pt>
                <c:pt idx="10">
                  <c:v>2.4223642143283999</c:v>
                </c:pt>
                <c:pt idx="11">
                  <c:v>2.4231775235428445</c:v>
                </c:pt>
                <c:pt idx="12">
                  <c:v>2.4234531964621158</c:v>
                </c:pt>
                <c:pt idx="13">
                  <c:v>2.4241251093518814</c:v>
                </c:pt>
                <c:pt idx="14">
                  <c:v>2.424530735464395</c:v>
                </c:pt>
                <c:pt idx="15">
                  <c:v>2.4250710877886101</c:v>
                </c:pt>
                <c:pt idx="16">
                  <c:v>2.4256696647139235</c:v>
                </c:pt>
                <c:pt idx="17">
                  <c:v>2.4261431684479717</c:v>
                </c:pt>
                <c:pt idx="18">
                  <c:v>2.4268935226717776</c:v>
                </c:pt>
                <c:pt idx="19">
                  <c:v>2.4274282154504059</c:v>
                </c:pt>
                <c:pt idx="20">
                  <c:v>2.4279009982986421</c:v>
                </c:pt>
                <c:pt idx="21">
                  <c:v>2.4285714605197084</c:v>
                </c:pt>
                <c:pt idx="22">
                  <c:v>2.4289761605971321</c:v>
                </c:pt>
                <c:pt idx="23">
                  <c:v>2.4298403529392743</c:v>
                </c:pt>
                <c:pt idx="24">
                  <c:v>2.4302411320400181</c:v>
                </c:pt>
                <c:pt idx="25">
                  <c:v>2.4308437756569856</c:v>
                </c:pt>
                <c:pt idx="26">
                  <c:v>2.431504764867753</c:v>
                </c:pt>
                <c:pt idx="27">
                  <c:v>2.4321018880228031</c:v>
                </c:pt>
                <c:pt idx="28">
                  <c:v>2.4327007948916628</c:v>
                </c:pt>
                <c:pt idx="29">
                  <c:v>2.4334307609503627</c:v>
                </c:pt>
                <c:pt idx="30">
                  <c:v>2.4339618098995763</c:v>
                </c:pt>
                <c:pt idx="31">
                  <c:v>2.4347548494707816</c:v>
                </c:pt>
                <c:pt idx="32">
                  <c:v>2.4350852440132251</c:v>
                </c:pt>
                <c:pt idx="33">
                  <c:v>2.4358112311746147</c:v>
                </c:pt>
                <c:pt idx="34">
                  <c:v>2.4366036613905808</c:v>
                </c:pt>
                <c:pt idx="35">
                  <c:v>2.4372613430139043</c:v>
                </c:pt>
                <c:pt idx="36">
                  <c:v>2.4379848153930985</c:v>
                </c:pt>
                <c:pt idx="37">
                  <c:v>2.4388341292110702</c:v>
                </c:pt>
                <c:pt idx="38">
                  <c:v>2.4394238069819805</c:v>
                </c:pt>
                <c:pt idx="39">
                  <c:v>2.4399466664933729</c:v>
                </c:pt>
                <c:pt idx="40">
                  <c:v>2.4406645747855227</c:v>
                </c:pt>
                <c:pt idx="41">
                  <c:v>2.4415132763694083</c:v>
                </c:pt>
                <c:pt idx="42">
                  <c:v>2.4420985918884117</c:v>
                </c:pt>
                <c:pt idx="43">
                  <c:v>2.4429426637711353</c:v>
                </c:pt>
                <c:pt idx="44">
                  <c:v>2.4436566649988212</c:v>
                </c:pt>
                <c:pt idx="45">
                  <c:v>2.4444976956232853</c:v>
                </c:pt>
                <c:pt idx="46">
                  <c:v>2.4450779982285269</c:v>
                </c:pt>
                <c:pt idx="47">
                  <c:v>2.4459817132505117</c:v>
                </c:pt>
                <c:pt idx="48">
                  <c:v>2.4468165476165802</c:v>
                </c:pt>
                <c:pt idx="49">
                  <c:v>2.447715727179252</c:v>
                </c:pt>
                <c:pt idx="50">
                  <c:v>2.4484209239628472</c:v>
                </c:pt>
                <c:pt idx="51">
                  <c:v>2.4493807172349547</c:v>
                </c:pt>
                <c:pt idx="52">
                  <c:v>2.4500832219767075</c:v>
                </c:pt>
                <c:pt idx="53">
                  <c:v>2.4508498005228478</c:v>
                </c:pt>
                <c:pt idx="54">
                  <c:v>2.4518042113153387</c:v>
                </c:pt>
                <c:pt idx="55">
                  <c:v>2.4526961169435526</c:v>
                </c:pt>
                <c:pt idx="56">
                  <c:v>2.4537096903398319</c:v>
                </c:pt>
                <c:pt idx="57">
                  <c:v>2.4545918035281384</c:v>
                </c:pt>
                <c:pt idx="58">
                  <c:v>2.455540808084081</c:v>
                </c:pt>
                <c:pt idx="59">
                  <c:v>2.4564201541451918</c:v>
                </c:pt>
                <c:pt idx="60">
                  <c:v>2.4571088692061469</c:v>
                </c:pt>
                <c:pt idx="61">
                  <c:v>2.4578627116396925</c:v>
                </c:pt>
                <c:pt idx="62">
                  <c:v>2.4586774295668259</c:v>
                </c:pt>
                <c:pt idx="63">
                  <c:v>2.4594268907846306</c:v>
                </c:pt>
                <c:pt idx="64">
                  <c:v>2.46042501975877</c:v>
                </c:pt>
                <c:pt idx="65">
                  <c:v>2.4615472414533333</c:v>
                </c:pt>
                <c:pt idx="66">
                  <c:v>2.4624150096079114</c:v>
                </c:pt>
                <c:pt idx="67">
                  <c:v>2.463529002554238</c:v>
                </c:pt>
                <c:pt idx="68">
                  <c:v>2.4643325527897124</c:v>
                </c:pt>
                <c:pt idx="69">
                  <c:v>2.4651356233269053</c:v>
                </c:pt>
                <c:pt idx="70">
                  <c:v>2.4659971819403479</c:v>
                </c:pt>
                <c:pt idx="71">
                  <c:v>2.4668580989324069</c:v>
                </c:pt>
                <c:pt idx="72">
                  <c:v>2.4679000579098265</c:v>
                </c:pt>
                <c:pt idx="73">
                  <c:v>2.468695564848423</c:v>
                </c:pt>
                <c:pt idx="74">
                  <c:v>2.4699767988490886</c:v>
                </c:pt>
                <c:pt idx="75">
                  <c:v>2.4710118467529392</c:v>
                </c:pt>
                <c:pt idx="76">
                  <c:v>2.4719837616545597</c:v>
                </c:pt>
                <c:pt idx="77">
                  <c:v>2.4729532617866243</c:v>
                </c:pt>
                <c:pt idx="78">
                  <c:v>2.4738602688150948</c:v>
                </c:pt>
                <c:pt idx="79">
                  <c:v>2.4747052658042863</c:v>
                </c:pt>
                <c:pt idx="80">
                  <c:v>2.4755490196320658</c:v>
                </c:pt>
                <c:pt idx="81">
                  <c:v>2.4764504042402216</c:v>
                </c:pt>
                <c:pt idx="82">
                  <c:v>2.4773507013399221</c:v>
                </c:pt>
                <c:pt idx="83">
                  <c:v>2.4784889437521</c:v>
                </c:pt>
                <c:pt idx="84">
                  <c:v>2.4794452534248719</c:v>
                </c:pt>
                <c:pt idx="85">
                  <c:v>2.4805174733086615</c:v>
                </c:pt>
                <c:pt idx="86">
                  <c:v>2.4815870541317611</c:v>
                </c:pt>
                <c:pt idx="87">
                  <c:v>2.4824758731989474</c:v>
                </c:pt>
                <c:pt idx="88">
                  <c:v>2.4833038380613695</c:v>
                </c:pt>
                <c:pt idx="89">
                  <c:v>2.4841900788302138</c:v>
                </c:pt>
                <c:pt idx="90">
                  <c:v>2.4851914099391554</c:v>
                </c:pt>
                <c:pt idx="91">
                  <c:v>2.4861325348045527</c:v>
                </c:pt>
                <c:pt idx="92">
                  <c:v>2.4871871334429687</c:v>
                </c:pt>
                <c:pt idx="93">
                  <c:v>2.488240469275091</c:v>
                </c:pt>
                <c:pt idx="94">
                  <c:v>2.4894086963372857</c:v>
                </c:pt>
                <c:pt idx="95">
                  <c:v>2.4903993010347545</c:v>
                </c:pt>
                <c:pt idx="96">
                  <c:v>2.491327699613572</c:v>
                </c:pt>
                <c:pt idx="97">
                  <c:v>2.4923134637528577</c:v>
                </c:pt>
                <c:pt idx="98">
                  <c:v>2.4933548011891227</c:v>
                </c:pt>
                <c:pt idx="99">
                  <c:v>2.4941050667972036</c:v>
                </c:pt>
                <c:pt idx="100">
                  <c:v>2.4951411125808201</c:v>
                </c:pt>
                <c:pt idx="101">
                  <c:v>2.4962327354589999</c:v>
                </c:pt>
                <c:pt idx="102">
                  <c:v>2.4971501653850163</c:v>
                </c:pt>
                <c:pt idx="103">
                  <c:v>2.4982358706341925</c:v>
                </c:pt>
                <c:pt idx="104">
                  <c:v>2.4990346803932635</c:v>
                </c:pt>
                <c:pt idx="105">
                  <c:v>2.500002933172579</c:v>
                </c:pt>
                <c:pt idx="106">
                  <c:v>2.5009121601731588</c:v>
                </c:pt>
                <c:pt idx="107">
                  <c:v>2.5018761327514656</c:v>
                </c:pt>
                <c:pt idx="108">
                  <c:v>2.5027249235851525</c:v>
                </c:pt>
                <c:pt idx="109">
                  <c:v>2.5037411864592745</c:v>
                </c:pt>
                <c:pt idx="110">
                  <c:v>2.5037411864592745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86E-46F9-AAD2-B87DC30AE3D2}"/>
            </c:ext>
          </c:extLst>
        </c:ser>
        <c:ser>
          <c:idx val="1"/>
          <c:order val="1"/>
          <c:tx>
            <c:strRef>
              <c:f>TrackingData!$W$2</c:f>
              <c:strCache>
                <c:ptCount val="1"/>
                <c:pt idx="0">
                  <c:v>3mL 1.19deg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TrackingData!$AM$7:$AM$109</c:f>
              <c:numCache>
                <c:formatCode>General</c:formatCode>
                <c:ptCount val="103"/>
                <c:pt idx="0">
                  <c:v>-0.87506126339170009</c:v>
                </c:pt>
                <c:pt idx="1">
                  <c:v>-0.82390874094431876</c:v>
                </c:pt>
                <c:pt idx="2">
                  <c:v>-0.77815125038364363</c:v>
                </c:pt>
                <c:pt idx="3">
                  <c:v>-0.7367585652254186</c:v>
                </c:pt>
                <c:pt idx="4">
                  <c:v>-0.69897000433601875</c:v>
                </c:pt>
                <c:pt idx="5">
                  <c:v>-0.6642078980768068</c:v>
                </c:pt>
                <c:pt idx="6">
                  <c:v>-0.63202321470540557</c:v>
                </c:pt>
                <c:pt idx="7">
                  <c:v>-0.6020599913279624</c:v>
                </c:pt>
                <c:pt idx="8">
                  <c:v>-0.57403126772771884</c:v>
                </c:pt>
                <c:pt idx="9">
                  <c:v>-0.54770232900536975</c:v>
                </c:pt>
                <c:pt idx="10">
                  <c:v>-0.52287874528033762</c:v>
                </c:pt>
                <c:pt idx="11">
                  <c:v>-0.49939764943081472</c:v>
                </c:pt>
                <c:pt idx="12">
                  <c:v>-0.47712125471966244</c:v>
                </c:pt>
                <c:pt idx="13">
                  <c:v>-0.45593195564972439</c:v>
                </c:pt>
                <c:pt idx="14">
                  <c:v>-0.43572856956143741</c:v>
                </c:pt>
                <c:pt idx="15">
                  <c:v>-0.41642341436605079</c:v>
                </c:pt>
                <c:pt idx="16">
                  <c:v>-0.3979400086720376</c:v>
                </c:pt>
                <c:pt idx="17">
                  <c:v>-0.38021124171160603</c:v>
                </c:pt>
                <c:pt idx="18">
                  <c:v>-0.36317790241282566</c:v>
                </c:pt>
                <c:pt idx="19">
                  <c:v>-0.34678748622465633</c:v>
                </c:pt>
                <c:pt idx="20">
                  <c:v>-0.33099321904142442</c:v>
                </c:pt>
                <c:pt idx="21">
                  <c:v>-0.31575325248468755</c:v>
                </c:pt>
                <c:pt idx="22">
                  <c:v>-0.3010299956639812</c:v>
                </c:pt>
                <c:pt idx="23">
                  <c:v>-0.28678955654937099</c:v>
                </c:pt>
                <c:pt idx="24">
                  <c:v>-0.27300127206373764</c:v>
                </c:pt>
                <c:pt idx="25">
                  <c:v>-0.25963731050575611</c:v>
                </c:pt>
                <c:pt idx="26">
                  <c:v>-0.24667233334138852</c:v>
                </c:pt>
                <c:pt idx="27">
                  <c:v>-0.23408320603336796</c:v>
                </c:pt>
                <c:pt idx="28">
                  <c:v>-0.22184874961635639</c:v>
                </c:pt>
                <c:pt idx="29">
                  <c:v>-0.20994952631664862</c:v>
                </c:pt>
                <c:pt idx="30">
                  <c:v>-0.19836765376683349</c:v>
                </c:pt>
                <c:pt idx="31">
                  <c:v>-0.18708664335714442</c:v>
                </c:pt>
                <c:pt idx="32">
                  <c:v>-0.17609125905568127</c:v>
                </c:pt>
                <c:pt idx="33">
                  <c:v>-0.16536739366390812</c:v>
                </c:pt>
                <c:pt idx="34">
                  <c:v>-0.15490195998574319</c:v>
                </c:pt>
                <c:pt idx="35">
                  <c:v>-0.1446827948040571</c:v>
                </c:pt>
                <c:pt idx="36">
                  <c:v>-0.13469857389745624</c:v>
                </c:pt>
                <c:pt idx="37">
                  <c:v>-0.12493873660829995</c:v>
                </c:pt>
                <c:pt idx="38">
                  <c:v>-0.11539341870206959</c:v>
                </c:pt>
                <c:pt idx="39">
                  <c:v>-0.10605339244792618</c:v>
                </c:pt>
                <c:pt idx="40">
                  <c:v>-9.6910013008056392E-2</c:v>
                </c:pt>
                <c:pt idx="41">
                  <c:v>-8.795517035512998E-2</c:v>
                </c:pt>
                <c:pt idx="42">
                  <c:v>-7.9181246047624804E-2</c:v>
                </c:pt>
                <c:pt idx="43">
                  <c:v>-7.0581074285707285E-2</c:v>
                </c:pt>
                <c:pt idx="44">
                  <c:v>-6.2147906748844461E-2</c:v>
                </c:pt>
                <c:pt idx="45">
                  <c:v>-5.3875380782854601E-2</c:v>
                </c:pt>
                <c:pt idx="46">
                  <c:v>-4.5757490560675115E-2</c:v>
                </c:pt>
                <c:pt idx="47">
                  <c:v>-3.7788560889399803E-2</c:v>
                </c:pt>
                <c:pt idx="48">
                  <c:v>-2.9963223377443209E-2</c:v>
                </c:pt>
                <c:pt idx="49">
                  <c:v>-2.2276394711152253E-2</c:v>
                </c:pt>
                <c:pt idx="50">
                  <c:v>-1.4723256820706347E-2</c:v>
                </c:pt>
                <c:pt idx="51">
                  <c:v>-7.2992387414994656E-3</c:v>
                </c:pt>
                <c:pt idx="52">
                  <c:v>0</c:v>
                </c:pt>
                <c:pt idx="53">
                  <c:v>7.1785846271233758E-3</c:v>
                </c:pt>
                <c:pt idx="54">
                  <c:v>1.4240439114610193E-2</c:v>
                </c:pt>
                <c:pt idx="55">
                  <c:v>2.1189299069938092E-2</c:v>
                </c:pt>
                <c:pt idx="56">
                  <c:v>2.8028723600243534E-2</c:v>
                </c:pt>
                <c:pt idx="57">
                  <c:v>3.476210625921191E-2</c:v>
                </c:pt>
                <c:pt idx="58">
                  <c:v>4.1392685158225077E-2</c:v>
                </c:pt>
                <c:pt idx="59">
                  <c:v>4.7923552317182816E-2</c:v>
                </c:pt>
                <c:pt idx="60">
                  <c:v>5.4357662322592676E-2</c:v>
                </c:pt>
                <c:pt idx="61">
                  <c:v>6.069784035361165E-2</c:v>
                </c:pt>
                <c:pt idx="62">
                  <c:v>6.6946789630613221E-2</c:v>
                </c:pt>
                <c:pt idx="63">
                  <c:v>7.3107098335431664E-2</c:v>
                </c:pt>
                <c:pt idx="64">
                  <c:v>7.9181246047624818E-2</c:v>
                </c:pt>
                <c:pt idx="65">
                  <c:v>8.5171609736812232E-2</c:v>
                </c:pt>
                <c:pt idx="66">
                  <c:v>9.1080469347332577E-2</c:v>
                </c:pt>
                <c:pt idx="67">
                  <c:v>9.691001300805642E-2</c:v>
                </c:pt>
                <c:pt idx="68">
                  <c:v>0.10266234189714769</c:v>
                </c:pt>
                <c:pt idx="69">
                  <c:v>0.10833947478883819</c:v>
                </c:pt>
                <c:pt idx="70">
                  <c:v>0.11394335230683679</c:v>
                </c:pt>
                <c:pt idx="71">
                  <c:v>0.11947584090679779</c:v>
                </c:pt>
                <c:pt idx="72">
                  <c:v>0.12493873660829993</c:v>
                </c:pt>
                <c:pt idx="73">
                  <c:v>0.13033376849500614</c:v>
                </c:pt>
                <c:pt idx="74">
                  <c:v>0.13566260200007307</c:v>
                </c:pt>
                <c:pt idx="75">
                  <c:v>0.14092684199243027</c:v>
                </c:pt>
                <c:pt idx="76">
                  <c:v>0.14612803567823801</c:v>
                </c:pt>
                <c:pt idx="77">
                  <c:v>0.15126767533064914</c:v>
                </c:pt>
                <c:pt idx="78">
                  <c:v>0.1563472008599241</c:v>
                </c:pt>
                <c:pt idx="79">
                  <c:v>0.16136800223497488</c:v>
                </c:pt>
                <c:pt idx="80">
                  <c:v>0.16633142176652496</c:v>
                </c:pt>
                <c:pt idx="81">
                  <c:v>0.17123875626126916</c:v>
                </c:pt>
                <c:pt idx="82">
                  <c:v>0.17609125905568124</c:v>
                </c:pt>
                <c:pt idx="83">
                  <c:v>0.18089014193744996</c:v>
                </c:pt>
                <c:pt idx="84">
                  <c:v>0.1856365769619116</c:v>
                </c:pt>
                <c:pt idx="85">
                  <c:v>0.1903316981702915</c:v>
                </c:pt>
                <c:pt idx="86">
                  <c:v>0.19497660321605503</c:v>
                </c:pt>
                <c:pt idx="87">
                  <c:v>0.19957235490520411</c:v>
                </c:pt>
                <c:pt idx="88">
                  <c:v>0.20411998265592479</c:v>
                </c:pt>
                <c:pt idx="89">
                  <c:v>0.20862048388260124</c:v>
                </c:pt>
                <c:pt idx="90">
                  <c:v>0.21307482530885122</c:v>
                </c:pt>
                <c:pt idx="91">
                  <c:v>0.21748394421390627</c:v>
                </c:pt>
                <c:pt idx="92">
                  <c:v>0.22184874961635639</c:v>
                </c:pt>
                <c:pt idx="93">
                  <c:v>0.22617012339899895</c:v>
                </c:pt>
                <c:pt idx="94">
                  <c:v>0.23044892137827391</c:v>
                </c:pt>
                <c:pt idx="95">
                  <c:v>0.23468597432152855</c:v>
                </c:pt>
                <c:pt idx="96">
                  <c:v>0.23888208891513674</c:v>
                </c:pt>
                <c:pt idx="97">
                  <c:v>0.24303804868629444</c:v>
                </c:pt>
                <c:pt idx="98">
                  <c:v>0.24715461488112658</c:v>
                </c:pt>
                <c:pt idx="99">
                  <c:v>0.25123252730156598</c:v>
                </c:pt>
                <c:pt idx="100">
                  <c:v>0.25527250510330607</c:v>
                </c:pt>
                <c:pt idx="101">
                  <c:v>0.25927524755698</c:v>
                </c:pt>
                <c:pt idx="102">
                  <c:v>0.2632414347745814</c:v>
                </c:pt>
              </c:numCache>
            </c:numRef>
          </c:xVal>
          <c:yVal>
            <c:numRef>
              <c:f>TrackingData!$AN$7:$AN$109</c:f>
              <c:numCache>
                <c:formatCode>General</c:formatCode>
                <c:ptCount val="103"/>
                <c:pt idx="0">
                  <c:v>2.4550391270734027</c:v>
                </c:pt>
                <c:pt idx="1">
                  <c:v>2.4550491130305749</c:v>
                </c:pt>
                <c:pt idx="2">
                  <c:v>2.4554413273035562</c:v>
                </c:pt>
                <c:pt idx="3">
                  <c:v>2.4560967514292429</c:v>
                </c:pt>
                <c:pt idx="4">
                  <c:v>2.4565863200089058</c:v>
                </c:pt>
                <c:pt idx="5">
                  <c:v>2.4572281232691338</c:v>
                </c:pt>
                <c:pt idx="6">
                  <c:v>2.4578915140540465</c:v>
                </c:pt>
                <c:pt idx="7">
                  <c:v>2.4583693059573815</c:v>
                </c:pt>
                <c:pt idx="8">
                  <c:v>2.4588792481355957</c:v>
                </c:pt>
                <c:pt idx="9">
                  <c:v>2.4594377257944453</c:v>
                </c:pt>
                <c:pt idx="10">
                  <c:v>2.4599183819682819</c:v>
                </c:pt>
                <c:pt idx="11">
                  <c:v>2.4604714066884275</c:v>
                </c:pt>
                <c:pt idx="12">
                  <c:v>2.4609750586266639</c:v>
                </c:pt>
                <c:pt idx="13">
                  <c:v>2.4615274304417638</c:v>
                </c:pt>
                <c:pt idx="14">
                  <c:v>2.4620925191852026</c:v>
                </c:pt>
                <c:pt idx="15">
                  <c:v>2.4626569206104381</c:v>
                </c:pt>
                <c:pt idx="16">
                  <c:v>2.4631446278073499</c:v>
                </c:pt>
                <c:pt idx="17">
                  <c:v>2.4637563690231676</c:v>
                </c:pt>
                <c:pt idx="18">
                  <c:v>2.4645884619895138</c:v>
                </c:pt>
                <c:pt idx="19">
                  <c:v>2.4653535192287981</c:v>
                </c:pt>
                <c:pt idx="20">
                  <c:v>2.4661897919166544</c:v>
                </c:pt>
                <c:pt idx="21">
                  <c:v>2.467021283344792</c:v>
                </c:pt>
                <c:pt idx="22">
                  <c:v>2.4678543366549173</c:v>
                </c:pt>
                <c:pt idx="23">
                  <c:v>2.4683321875634223</c:v>
                </c:pt>
                <c:pt idx="24">
                  <c:v>2.4691599777630739</c:v>
                </c:pt>
                <c:pt idx="25">
                  <c:v>2.4699862441966123</c:v>
                </c:pt>
                <c:pt idx="26">
                  <c:v>2.4708074929697545</c:v>
                </c:pt>
                <c:pt idx="27">
                  <c:v>2.4714952909963652</c:v>
                </c:pt>
                <c:pt idx="28">
                  <c:v>2.4720472556001085</c:v>
                </c:pt>
                <c:pt idx="29">
                  <c:v>2.4727277613541987</c:v>
                </c:pt>
                <c:pt idx="30">
                  <c:v>2.4734808547203535</c:v>
                </c:pt>
                <c:pt idx="31">
                  <c:v>2.4742327729979432</c:v>
                </c:pt>
                <c:pt idx="32">
                  <c:v>2.4750495678600419</c:v>
                </c:pt>
                <c:pt idx="33">
                  <c:v>2.4758648530860672</c:v>
                </c:pt>
                <c:pt idx="34">
                  <c:v>2.4769532952080735</c:v>
                </c:pt>
                <c:pt idx="35">
                  <c:v>2.4777630314266426</c:v>
                </c:pt>
                <c:pt idx="36">
                  <c:v>2.4786406972632862</c:v>
                </c:pt>
                <c:pt idx="37">
                  <c:v>2.4795166143238316</c:v>
                </c:pt>
                <c:pt idx="38">
                  <c:v>2.4805882964249877</c:v>
                </c:pt>
                <c:pt idx="39">
                  <c:v>2.4814604692346416</c:v>
                </c:pt>
                <c:pt idx="40">
                  <c:v>2.482463757670307</c:v>
                </c:pt>
                <c:pt idx="41">
                  <c:v>2.4833341195840024</c:v>
                </c:pt>
                <c:pt idx="42">
                  <c:v>2.4842019401376345</c:v>
                </c:pt>
                <c:pt idx="43">
                  <c:v>2.485001650592396</c:v>
                </c:pt>
                <c:pt idx="44">
                  <c:v>2.4857999766356444</c:v>
                </c:pt>
                <c:pt idx="45">
                  <c:v>2.4867915569895347</c:v>
                </c:pt>
                <c:pt idx="46">
                  <c:v>2.4877147797385151</c:v>
                </c:pt>
                <c:pt idx="47">
                  <c:v>2.4887054108114635</c:v>
                </c:pt>
                <c:pt idx="48">
                  <c:v>2.4897588117251614</c:v>
                </c:pt>
                <c:pt idx="49">
                  <c:v>2.4908745881201768</c:v>
                </c:pt>
                <c:pt idx="50">
                  <c:v>2.4920536209686297</c:v>
                </c:pt>
                <c:pt idx="51">
                  <c:v>2.4932960645937596</c:v>
                </c:pt>
                <c:pt idx="52">
                  <c:v>2.4943365728896554</c:v>
                </c:pt>
                <c:pt idx="53">
                  <c:v>2.4955722406008785</c:v>
                </c:pt>
                <c:pt idx="54">
                  <c:v>2.4966106133770931</c:v>
                </c:pt>
                <c:pt idx="55">
                  <c:v>2.4977081811253652</c:v>
                </c:pt>
                <c:pt idx="56">
                  <c:v>2.4988034515663817</c:v>
                </c:pt>
                <c:pt idx="57">
                  <c:v>2.4998323888496268</c:v>
                </c:pt>
                <c:pt idx="58">
                  <c:v>2.5009877460738443</c:v>
                </c:pt>
                <c:pt idx="59">
                  <c:v>2.5020766915864834</c:v>
                </c:pt>
                <c:pt idx="60">
                  <c:v>2.5030973455479626</c:v>
                </c:pt>
                <c:pt idx="61">
                  <c:v>2.5038628047115381</c:v>
                </c:pt>
                <c:pt idx="62">
                  <c:v>2.5050066926955403</c:v>
                </c:pt>
                <c:pt idx="63">
                  <c:v>2.50621182153772</c:v>
                </c:pt>
                <c:pt idx="64">
                  <c:v>2.5074762929606251</c:v>
                </c:pt>
                <c:pt idx="65">
                  <c:v>2.50886254987598</c:v>
                </c:pt>
                <c:pt idx="66">
                  <c:v>2.5099310633069751</c:v>
                </c:pt>
                <c:pt idx="67">
                  <c:v>2.5109973607460225</c:v>
                </c:pt>
                <c:pt idx="68">
                  <c:v>2.5123100443763615</c:v>
                </c:pt>
                <c:pt idx="69">
                  <c:v>2.5136191765695233</c:v>
                </c:pt>
                <c:pt idx="70">
                  <c:v>2.5148006147183359</c:v>
                </c:pt>
                <c:pt idx="71">
                  <c:v>2.5159165539111146</c:v>
                </c:pt>
                <c:pt idx="72">
                  <c:v>2.5169678708821315</c:v>
                </c:pt>
                <c:pt idx="73">
                  <c:v>2.5178308872533659</c:v>
                </c:pt>
                <c:pt idx="74">
                  <c:v>2.5189390952924158</c:v>
                </c:pt>
                <c:pt idx="75">
                  <c:v>2.5201060263605375</c:v>
                </c:pt>
                <c:pt idx="76">
                  <c:v>2.5212696115947058</c:v>
                </c:pt>
                <c:pt idx="77">
                  <c:v>2.5226130379626994</c:v>
                </c:pt>
                <c:pt idx="78">
                  <c:v>2.5238911038961329</c:v>
                </c:pt>
                <c:pt idx="79">
                  <c:v>2.5249839792808269</c:v>
                </c:pt>
                <c:pt idx="80">
                  <c:v>2.5261950684856558</c:v>
                </c:pt>
                <c:pt idx="81">
                  <c:v>2.5277041961042754</c:v>
                </c:pt>
                <c:pt idx="82">
                  <c:v>2.5289077338298869</c:v>
                </c:pt>
                <c:pt idx="83">
                  <c:v>2.5302876914953152</c:v>
                </c:pt>
                <c:pt idx="84">
                  <c:v>2.5313645828206677</c:v>
                </c:pt>
                <c:pt idx="85">
                  <c:v>2.5324388360577617</c:v>
                </c:pt>
                <c:pt idx="86">
                  <c:v>2.5336294399669539</c:v>
                </c:pt>
                <c:pt idx="87">
                  <c:v>2.5346982307282446</c:v>
                </c:pt>
                <c:pt idx="88">
                  <c:v>2.5358235893428369</c:v>
                </c:pt>
                <c:pt idx="89">
                  <c:v>2.5370046984540977</c:v>
                </c:pt>
                <c:pt idx="90">
                  <c:v>2.5381239403709048</c:v>
                </c:pt>
                <c:pt idx="91">
                  <c:v>2.5393582520256941</c:v>
                </c:pt>
                <c:pt idx="92">
                  <c:v>2.5407057211280204</c:v>
                </c:pt>
                <c:pt idx="93">
                  <c:v>2.5419904296449061</c:v>
                </c:pt>
                <c:pt idx="94">
                  <c:v>2.5433871064971956</c:v>
                </c:pt>
                <c:pt idx="95">
                  <c:v>2.5444902638555784</c:v>
                </c:pt>
                <c:pt idx="96">
                  <c:v>2.5455325646355678</c:v>
                </c:pt>
                <c:pt idx="97">
                  <c:v>2.5467450298738861</c:v>
                </c:pt>
                <c:pt idx="98">
                  <c:v>2.5478970052431329</c:v>
                </c:pt>
                <c:pt idx="99">
                  <c:v>2.5488737876236462</c:v>
                </c:pt>
                <c:pt idx="100">
                  <c:v>2.5501346066572959</c:v>
                </c:pt>
                <c:pt idx="101">
                  <c:v>2.551163470325263</c:v>
                </c:pt>
                <c:pt idx="102">
                  <c:v>2.5517340098326198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86E-46F9-AAD2-B87DC30AE3D2}"/>
            </c:ext>
          </c:extLst>
        </c:ser>
        <c:ser>
          <c:idx val="2"/>
          <c:order val="2"/>
          <c:tx>
            <c:strRef>
              <c:f>TrackingData!$AP$2</c:f>
              <c:strCache>
                <c:ptCount val="1"/>
                <c:pt idx="0">
                  <c:v>4mL 1.19deg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TrackingData!$BF$7:$BF$108</c:f>
              <c:numCache>
                <c:formatCode>General</c:formatCode>
                <c:ptCount val="102"/>
                <c:pt idx="0">
                  <c:v>-0.77815125038364363</c:v>
                </c:pt>
                <c:pt idx="1">
                  <c:v>-0.7367585652254186</c:v>
                </c:pt>
                <c:pt idx="2">
                  <c:v>-0.69897000433601875</c:v>
                </c:pt>
                <c:pt idx="3">
                  <c:v>-0.6642078980768068</c:v>
                </c:pt>
                <c:pt idx="4">
                  <c:v>-0.63202321470540557</c:v>
                </c:pt>
                <c:pt idx="5">
                  <c:v>-0.6020599913279624</c:v>
                </c:pt>
                <c:pt idx="6">
                  <c:v>-0.57403126772771884</c:v>
                </c:pt>
                <c:pt idx="7">
                  <c:v>-0.54770232900536975</c:v>
                </c:pt>
                <c:pt idx="8">
                  <c:v>-0.52287874528033762</c:v>
                </c:pt>
                <c:pt idx="9">
                  <c:v>-0.49939764943081472</c:v>
                </c:pt>
                <c:pt idx="10">
                  <c:v>-0.47712125471966244</c:v>
                </c:pt>
                <c:pt idx="11">
                  <c:v>-0.45593195564972439</c:v>
                </c:pt>
                <c:pt idx="12">
                  <c:v>-0.43572856956143741</c:v>
                </c:pt>
                <c:pt idx="13">
                  <c:v>-0.41642341436605079</c:v>
                </c:pt>
                <c:pt idx="14">
                  <c:v>-0.3979400086720376</c:v>
                </c:pt>
                <c:pt idx="15">
                  <c:v>-0.38021124171160603</c:v>
                </c:pt>
                <c:pt idx="16">
                  <c:v>-0.36317790241282566</c:v>
                </c:pt>
                <c:pt idx="17">
                  <c:v>-0.34678748622465633</c:v>
                </c:pt>
                <c:pt idx="18">
                  <c:v>-0.33099321904142442</c:v>
                </c:pt>
                <c:pt idx="19">
                  <c:v>-0.31575325248468755</c:v>
                </c:pt>
                <c:pt idx="20">
                  <c:v>-0.3010299956639812</c:v>
                </c:pt>
                <c:pt idx="21">
                  <c:v>-0.28678955654937099</c:v>
                </c:pt>
                <c:pt idx="22">
                  <c:v>-0.27300127206373764</c:v>
                </c:pt>
                <c:pt idx="23">
                  <c:v>-0.25963731050575611</c:v>
                </c:pt>
                <c:pt idx="24">
                  <c:v>-0.24667233334138852</c:v>
                </c:pt>
                <c:pt idx="25">
                  <c:v>-0.23408320603336796</c:v>
                </c:pt>
                <c:pt idx="26">
                  <c:v>-0.22184874961635639</c:v>
                </c:pt>
                <c:pt idx="27">
                  <c:v>-0.20994952631664862</c:v>
                </c:pt>
                <c:pt idx="28">
                  <c:v>-0.19836765376683349</c:v>
                </c:pt>
                <c:pt idx="29">
                  <c:v>-0.18708664335714442</c:v>
                </c:pt>
                <c:pt idx="30">
                  <c:v>-0.17609125905568127</c:v>
                </c:pt>
                <c:pt idx="31">
                  <c:v>-0.16536739366390812</c:v>
                </c:pt>
                <c:pt idx="32">
                  <c:v>-0.15490195998574319</c:v>
                </c:pt>
                <c:pt idx="33">
                  <c:v>-0.1446827948040571</c:v>
                </c:pt>
                <c:pt idx="34">
                  <c:v>-0.13469857389745624</c:v>
                </c:pt>
                <c:pt idx="35">
                  <c:v>-0.12493873660829995</c:v>
                </c:pt>
                <c:pt idx="36">
                  <c:v>-0.11539341870206959</c:v>
                </c:pt>
                <c:pt idx="37">
                  <c:v>-0.10605339244792618</c:v>
                </c:pt>
                <c:pt idx="38">
                  <c:v>-9.6910013008056392E-2</c:v>
                </c:pt>
                <c:pt idx="39">
                  <c:v>-8.795517035512998E-2</c:v>
                </c:pt>
                <c:pt idx="40">
                  <c:v>-7.9181246047624804E-2</c:v>
                </c:pt>
                <c:pt idx="41">
                  <c:v>-7.0581074285707285E-2</c:v>
                </c:pt>
                <c:pt idx="42">
                  <c:v>-6.2147906748844461E-2</c:v>
                </c:pt>
                <c:pt idx="43">
                  <c:v>-5.3875380782854601E-2</c:v>
                </c:pt>
                <c:pt idx="44">
                  <c:v>-4.5757490560675115E-2</c:v>
                </c:pt>
                <c:pt idx="45">
                  <c:v>-3.7788560889399803E-2</c:v>
                </c:pt>
                <c:pt idx="46">
                  <c:v>-2.9963223377443209E-2</c:v>
                </c:pt>
                <c:pt idx="47">
                  <c:v>-2.2276394711152253E-2</c:v>
                </c:pt>
                <c:pt idx="48">
                  <c:v>-1.4723256820706347E-2</c:v>
                </c:pt>
                <c:pt idx="49">
                  <c:v>-7.2992387414994656E-3</c:v>
                </c:pt>
                <c:pt idx="50">
                  <c:v>0</c:v>
                </c:pt>
                <c:pt idx="51">
                  <c:v>7.1785846271233758E-3</c:v>
                </c:pt>
                <c:pt idx="52">
                  <c:v>1.4240439114610193E-2</c:v>
                </c:pt>
                <c:pt idx="53">
                  <c:v>2.1189299069938092E-2</c:v>
                </c:pt>
                <c:pt idx="54">
                  <c:v>2.8028723600243534E-2</c:v>
                </c:pt>
                <c:pt idx="55">
                  <c:v>3.476210625921191E-2</c:v>
                </c:pt>
                <c:pt idx="56">
                  <c:v>4.1392685158225077E-2</c:v>
                </c:pt>
                <c:pt idx="57">
                  <c:v>4.7923552317182816E-2</c:v>
                </c:pt>
                <c:pt idx="58">
                  <c:v>5.4357662322592676E-2</c:v>
                </c:pt>
                <c:pt idx="59">
                  <c:v>6.069784035361165E-2</c:v>
                </c:pt>
                <c:pt idx="60">
                  <c:v>6.6946789630613221E-2</c:v>
                </c:pt>
                <c:pt idx="61">
                  <c:v>7.3107098335431664E-2</c:v>
                </c:pt>
                <c:pt idx="62">
                  <c:v>7.9181246047624818E-2</c:v>
                </c:pt>
                <c:pt idx="63">
                  <c:v>8.5171609736812232E-2</c:v>
                </c:pt>
                <c:pt idx="64">
                  <c:v>9.1080469347332577E-2</c:v>
                </c:pt>
                <c:pt idx="65">
                  <c:v>9.691001300805642E-2</c:v>
                </c:pt>
                <c:pt idx="66">
                  <c:v>0.10266234189714769</c:v>
                </c:pt>
                <c:pt idx="67">
                  <c:v>0.10833947478883819</c:v>
                </c:pt>
                <c:pt idx="68">
                  <c:v>0.11394335230683679</c:v>
                </c:pt>
                <c:pt idx="69">
                  <c:v>0.11947584090679779</c:v>
                </c:pt>
                <c:pt idx="70">
                  <c:v>0.12493873660829993</c:v>
                </c:pt>
                <c:pt idx="71">
                  <c:v>0.13033376849500614</c:v>
                </c:pt>
                <c:pt idx="72">
                  <c:v>0.13566260200007307</c:v>
                </c:pt>
                <c:pt idx="73">
                  <c:v>0.14092684199243027</c:v>
                </c:pt>
                <c:pt idx="74">
                  <c:v>0.14612803567823801</c:v>
                </c:pt>
                <c:pt idx="75">
                  <c:v>0.15126767533064914</c:v>
                </c:pt>
                <c:pt idx="76">
                  <c:v>0.1563472008599241</c:v>
                </c:pt>
                <c:pt idx="77">
                  <c:v>0.16136800223497488</c:v>
                </c:pt>
                <c:pt idx="78">
                  <c:v>0.16633142176652496</c:v>
                </c:pt>
                <c:pt idx="79">
                  <c:v>0.17123875626126916</c:v>
                </c:pt>
                <c:pt idx="80">
                  <c:v>0.17609125905568124</c:v>
                </c:pt>
                <c:pt idx="81">
                  <c:v>0.18089014193744996</c:v>
                </c:pt>
                <c:pt idx="82">
                  <c:v>0.1856365769619116</c:v>
                </c:pt>
                <c:pt idx="83">
                  <c:v>0.1903316981702915</c:v>
                </c:pt>
                <c:pt idx="84">
                  <c:v>0.19497660321605503</c:v>
                </c:pt>
                <c:pt idx="85">
                  <c:v>0.19957235490520411</c:v>
                </c:pt>
                <c:pt idx="86">
                  <c:v>0.20411998265592479</c:v>
                </c:pt>
                <c:pt idx="87">
                  <c:v>0.20862048388260124</c:v>
                </c:pt>
                <c:pt idx="88">
                  <c:v>0.21307482530885122</c:v>
                </c:pt>
                <c:pt idx="89">
                  <c:v>0.21748394421390627</c:v>
                </c:pt>
                <c:pt idx="90">
                  <c:v>0.22184874961635639</c:v>
                </c:pt>
                <c:pt idx="91">
                  <c:v>0.22617012339899895</c:v>
                </c:pt>
                <c:pt idx="92">
                  <c:v>0.23044892137827391</c:v>
                </c:pt>
                <c:pt idx="93">
                  <c:v>0.23468597432152855</c:v>
                </c:pt>
                <c:pt idx="94">
                  <c:v>0.23888208891513674</c:v>
                </c:pt>
                <c:pt idx="95">
                  <c:v>0.24303804868629444</c:v>
                </c:pt>
                <c:pt idx="96">
                  <c:v>0.24715461488112658</c:v>
                </c:pt>
                <c:pt idx="97">
                  <c:v>0.25123252730156598</c:v>
                </c:pt>
                <c:pt idx="98">
                  <c:v>0.25527250510330607</c:v>
                </c:pt>
                <c:pt idx="99">
                  <c:v>0.25927524755698</c:v>
                </c:pt>
                <c:pt idx="100">
                  <c:v>0.2632414347745814</c:v>
                </c:pt>
                <c:pt idx="101">
                  <c:v>0.26717172840301379</c:v>
                </c:pt>
              </c:numCache>
            </c:numRef>
          </c:xVal>
          <c:yVal>
            <c:numRef>
              <c:f>TrackingData!$BG$7:$BG$108</c:f>
              <c:numCache>
                <c:formatCode>General</c:formatCode>
                <c:ptCount val="102"/>
                <c:pt idx="0">
                  <c:v>2.4527169458150597</c:v>
                </c:pt>
                <c:pt idx="1">
                  <c:v>2.4531603086659564</c:v>
                </c:pt>
                <c:pt idx="2">
                  <c:v>2.4534116747122949</c:v>
                </c:pt>
                <c:pt idx="3">
                  <c:v>2.4538515980049183</c:v>
                </c:pt>
                <c:pt idx="4">
                  <c:v>2.4542365819004552</c:v>
                </c:pt>
                <c:pt idx="5">
                  <c:v>2.4545423896413987</c:v>
                </c:pt>
                <c:pt idx="6">
                  <c:v>2.4550435019624994</c:v>
                </c:pt>
                <c:pt idx="7">
                  <c:v>2.4552315965328648</c:v>
                </c:pt>
                <c:pt idx="8">
                  <c:v>2.4557333533023749</c:v>
                </c:pt>
                <c:pt idx="9">
                  <c:v>2.4560457329489807</c:v>
                </c:pt>
                <c:pt idx="10">
                  <c:v>2.4564209740835756</c:v>
                </c:pt>
                <c:pt idx="11">
                  <c:v>2.4568587737464389</c:v>
                </c:pt>
                <c:pt idx="12">
                  <c:v>2.4572956678450155</c:v>
                </c:pt>
                <c:pt idx="13">
                  <c:v>2.4577332032708656</c:v>
                </c:pt>
                <c:pt idx="14">
                  <c:v>2.458295248829514</c:v>
                </c:pt>
                <c:pt idx="15">
                  <c:v>2.4586668570178691</c:v>
                </c:pt>
                <c:pt idx="16">
                  <c:v>2.4591640095852778</c:v>
                </c:pt>
                <c:pt idx="17">
                  <c:v>2.4596619199667136</c:v>
                </c:pt>
                <c:pt idx="18">
                  <c:v>2.4602817766945297</c:v>
                </c:pt>
                <c:pt idx="19">
                  <c:v>2.46077590791108</c:v>
                </c:pt>
                <c:pt idx="20">
                  <c:v>2.4615806835631715</c:v>
                </c:pt>
                <c:pt idx="21">
                  <c:v>2.4621352196848711</c:v>
                </c:pt>
                <c:pt idx="22">
                  <c:v>2.4626284702158689</c:v>
                </c:pt>
                <c:pt idx="23">
                  <c:v>2.4633673035306645</c:v>
                </c:pt>
                <c:pt idx="24">
                  <c:v>2.4637362518175676</c:v>
                </c:pt>
                <c:pt idx="25">
                  <c:v>2.4642272183269127</c:v>
                </c:pt>
                <c:pt idx="26">
                  <c:v>2.4647794560546368</c:v>
                </c:pt>
                <c:pt idx="27">
                  <c:v>2.465453895064027</c:v>
                </c:pt>
                <c:pt idx="28">
                  <c:v>2.4660657018194234</c:v>
                </c:pt>
                <c:pt idx="29">
                  <c:v>2.4666773080205902</c:v>
                </c:pt>
                <c:pt idx="30">
                  <c:v>2.4674710954914976</c:v>
                </c:pt>
                <c:pt idx="31">
                  <c:v>2.4678965840585154</c:v>
                </c:pt>
                <c:pt idx="32">
                  <c:v>2.4686872893580021</c:v>
                </c:pt>
                <c:pt idx="33">
                  <c:v>2.4693559984175808</c:v>
                </c:pt>
                <c:pt idx="34">
                  <c:v>2.4700221460852934</c:v>
                </c:pt>
                <c:pt idx="35">
                  <c:v>2.4707492369980661</c:v>
                </c:pt>
                <c:pt idx="36">
                  <c:v>2.4715335948510728</c:v>
                </c:pt>
                <c:pt idx="37">
                  <c:v>2.4722579449952766</c:v>
                </c:pt>
                <c:pt idx="38">
                  <c:v>2.4728006883183355</c:v>
                </c:pt>
                <c:pt idx="39">
                  <c:v>2.4735224302771233</c:v>
                </c:pt>
                <c:pt idx="40">
                  <c:v>2.4741237303171859</c:v>
                </c:pt>
                <c:pt idx="41">
                  <c:v>2.474963066004519</c:v>
                </c:pt>
                <c:pt idx="42">
                  <c:v>2.475741004578933</c:v>
                </c:pt>
                <c:pt idx="43">
                  <c:v>2.4763981771854975</c:v>
                </c:pt>
                <c:pt idx="44">
                  <c:v>2.4771139638103126</c:v>
                </c:pt>
                <c:pt idx="45">
                  <c:v>2.4777679251848288</c:v>
                </c:pt>
                <c:pt idx="46">
                  <c:v>2.478422077974471</c:v>
                </c:pt>
                <c:pt idx="47">
                  <c:v>2.4791932938496286</c:v>
                </c:pt>
                <c:pt idx="48">
                  <c:v>2.4797863498132853</c:v>
                </c:pt>
                <c:pt idx="49">
                  <c:v>2.4804966273637432</c:v>
                </c:pt>
                <c:pt idx="50">
                  <c:v>2.4812647864780288</c:v>
                </c:pt>
                <c:pt idx="51">
                  <c:v>2.4822083522117033</c:v>
                </c:pt>
                <c:pt idx="52">
                  <c:v>2.4829146839483855</c:v>
                </c:pt>
                <c:pt idx="53">
                  <c:v>2.4836785828287677</c:v>
                </c:pt>
                <c:pt idx="54">
                  <c:v>2.4845004069669154</c:v>
                </c:pt>
                <c:pt idx="55">
                  <c:v>2.4852026321019909</c:v>
                </c:pt>
                <c:pt idx="56">
                  <c:v>2.4860212803157156</c:v>
                </c:pt>
                <c:pt idx="57">
                  <c:v>2.4868962923236535</c:v>
                </c:pt>
                <c:pt idx="58">
                  <c:v>2.4875946863297442</c:v>
                </c:pt>
                <c:pt idx="59">
                  <c:v>2.4884084781719618</c:v>
                </c:pt>
                <c:pt idx="60">
                  <c:v>2.489163112107057</c:v>
                </c:pt>
                <c:pt idx="61">
                  <c:v>2.4900322433527569</c:v>
                </c:pt>
                <c:pt idx="62">
                  <c:v>2.4907829936564272</c:v>
                </c:pt>
                <c:pt idx="63">
                  <c:v>2.4915334967313627</c:v>
                </c:pt>
                <c:pt idx="64">
                  <c:v>2.4923971873586446</c:v>
                </c:pt>
                <c:pt idx="65">
                  <c:v>2.4933171924741564</c:v>
                </c:pt>
                <c:pt idx="66">
                  <c:v>2.493890398061005</c:v>
                </c:pt>
                <c:pt idx="67">
                  <c:v>2.4945208665117629</c:v>
                </c:pt>
                <c:pt idx="68">
                  <c:v>2.4954362994326149</c:v>
                </c:pt>
                <c:pt idx="69">
                  <c:v>2.4961787786613852</c:v>
                </c:pt>
                <c:pt idx="70">
                  <c:v>2.4972038975388173</c:v>
                </c:pt>
                <c:pt idx="71">
                  <c:v>2.4979435423977385</c:v>
                </c:pt>
                <c:pt idx="72">
                  <c:v>2.4987948934474948</c:v>
                </c:pt>
                <c:pt idx="73">
                  <c:v>2.4996445792841926</c:v>
                </c:pt>
                <c:pt idx="74">
                  <c:v>2.5004357027393667</c:v>
                </c:pt>
                <c:pt idx="75">
                  <c:v>2.5013387414679031</c:v>
                </c:pt>
                <c:pt idx="76">
                  <c:v>2.5021834751393661</c:v>
                </c:pt>
                <c:pt idx="77">
                  <c:v>2.5030265691261717</c:v>
                </c:pt>
                <c:pt idx="78">
                  <c:v>2.5038119830838665</c:v>
                </c:pt>
                <c:pt idx="79">
                  <c:v>2.5047078633837851</c:v>
                </c:pt>
                <c:pt idx="80">
                  <c:v>2.505378563024736</c:v>
                </c:pt>
                <c:pt idx="81">
                  <c:v>2.5061599538359576</c:v>
                </c:pt>
                <c:pt idx="82">
                  <c:v>2.5069953682258221</c:v>
                </c:pt>
                <c:pt idx="83">
                  <c:v>2.5078294450771832</c:v>
                </c:pt>
                <c:pt idx="84">
                  <c:v>2.5086059608135916</c:v>
                </c:pt>
                <c:pt idx="85">
                  <c:v>2.5095479024416845</c:v>
                </c:pt>
                <c:pt idx="86">
                  <c:v>2.5104320287745048</c:v>
                </c:pt>
                <c:pt idx="87">
                  <c:v>2.511314359409913</c:v>
                </c:pt>
                <c:pt idx="88">
                  <c:v>2.512030288047955</c:v>
                </c:pt>
                <c:pt idx="89">
                  <c:v>2.5128538457962999</c:v>
                </c:pt>
                <c:pt idx="90">
                  <c:v>2.5137863492355077</c:v>
                </c:pt>
                <c:pt idx="91">
                  <c:v>2.5147162807962693</c:v>
                </c:pt>
                <c:pt idx="92">
                  <c:v>2.515535183914277</c:v>
                </c:pt>
                <c:pt idx="93">
                  <c:v>2.5163527762819635</c:v>
                </c:pt>
                <c:pt idx="94">
                  <c:v>2.5171684649308634</c:v>
                </c:pt>
                <c:pt idx="95">
                  <c:v>2.5179831894266549</c:v>
                </c:pt>
                <c:pt idx="96">
                  <c:v>2.5190127373614253</c:v>
                </c:pt>
                <c:pt idx="97">
                  <c:v>2.5198239812109993</c:v>
                </c:pt>
                <c:pt idx="98">
                  <c:v>2.5206333866397905</c:v>
                </c:pt>
                <c:pt idx="99">
                  <c:v>2.5213339531368568</c:v>
                </c:pt>
                <c:pt idx="100">
                  <c:v>2.5220332310756932</c:v>
                </c:pt>
                <c:pt idx="101">
                  <c:v>2.5220332310756932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086E-46F9-AAD2-B87DC30AE3D2}"/>
            </c:ext>
          </c:extLst>
        </c:ser>
        <c:ser>
          <c:idx val="3"/>
          <c:order val="3"/>
          <c:tx>
            <c:strRef>
              <c:f>TrackingData!$DN$2</c:f>
              <c:strCache>
                <c:ptCount val="1"/>
                <c:pt idx="0">
                  <c:v>2mL 3.99eg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rgbClr val="92D050"/>
              </a:solidFill>
              <a:ln w="9525">
                <a:noFill/>
              </a:ln>
              <a:effectLst/>
            </c:spPr>
          </c:marker>
          <c:xVal>
            <c:numRef>
              <c:f>TrackingData!$ED$7:$ED$84</c:f>
              <c:numCache>
                <c:formatCode>General</c:formatCode>
                <c:ptCount val="78"/>
                <c:pt idx="0">
                  <c:v>-0.77815125038364363</c:v>
                </c:pt>
                <c:pt idx="1">
                  <c:v>-0.7367585652254186</c:v>
                </c:pt>
                <c:pt idx="2">
                  <c:v>-0.69897000433601875</c:v>
                </c:pt>
                <c:pt idx="3">
                  <c:v>-0.6642078980768068</c:v>
                </c:pt>
                <c:pt idx="4">
                  <c:v>-0.63202321470540557</c:v>
                </c:pt>
                <c:pt idx="5">
                  <c:v>-0.6020599913279624</c:v>
                </c:pt>
                <c:pt idx="6">
                  <c:v>-0.57403126772771884</c:v>
                </c:pt>
                <c:pt idx="7">
                  <c:v>-0.54770232900536975</c:v>
                </c:pt>
                <c:pt idx="8">
                  <c:v>-0.52287874528033762</c:v>
                </c:pt>
                <c:pt idx="9">
                  <c:v>-0.49939764943081472</c:v>
                </c:pt>
                <c:pt idx="10">
                  <c:v>-0.47712125471966244</c:v>
                </c:pt>
                <c:pt idx="11">
                  <c:v>-0.45593195564972439</c:v>
                </c:pt>
                <c:pt idx="12">
                  <c:v>-0.43572856956143741</c:v>
                </c:pt>
                <c:pt idx="13">
                  <c:v>-0.41642341436605079</c:v>
                </c:pt>
                <c:pt idx="14">
                  <c:v>-0.3979400086720376</c:v>
                </c:pt>
                <c:pt idx="15">
                  <c:v>-0.38021124171160603</c:v>
                </c:pt>
                <c:pt idx="16">
                  <c:v>-0.36317790241282566</c:v>
                </c:pt>
                <c:pt idx="17">
                  <c:v>-0.34678748622465633</c:v>
                </c:pt>
                <c:pt idx="18">
                  <c:v>-0.33099321904142442</c:v>
                </c:pt>
                <c:pt idx="19">
                  <c:v>-0.31575325248468755</c:v>
                </c:pt>
                <c:pt idx="20">
                  <c:v>-0.3010299956639812</c:v>
                </c:pt>
                <c:pt idx="21">
                  <c:v>-0.28678955654937099</c:v>
                </c:pt>
                <c:pt idx="22">
                  <c:v>-0.27300127206373764</c:v>
                </c:pt>
                <c:pt idx="23">
                  <c:v>-0.25963731050575611</c:v>
                </c:pt>
                <c:pt idx="24">
                  <c:v>-0.24667233334138852</c:v>
                </c:pt>
                <c:pt idx="25">
                  <c:v>-0.23408320603336796</c:v>
                </c:pt>
                <c:pt idx="26">
                  <c:v>-0.22184874961635639</c:v>
                </c:pt>
                <c:pt idx="27">
                  <c:v>-0.20994952631664862</c:v>
                </c:pt>
                <c:pt idx="28">
                  <c:v>-0.19836765376683349</c:v>
                </c:pt>
                <c:pt idx="29">
                  <c:v>-0.18708664335714442</c:v>
                </c:pt>
                <c:pt idx="30">
                  <c:v>-0.17609125905568127</c:v>
                </c:pt>
                <c:pt idx="31">
                  <c:v>-0.16536739366390812</c:v>
                </c:pt>
                <c:pt idx="32">
                  <c:v>-0.15490195998574319</c:v>
                </c:pt>
                <c:pt idx="33">
                  <c:v>-0.1446827948040571</c:v>
                </c:pt>
                <c:pt idx="34">
                  <c:v>-0.13469857389745624</c:v>
                </c:pt>
                <c:pt idx="35">
                  <c:v>-0.12493873660829995</c:v>
                </c:pt>
                <c:pt idx="36">
                  <c:v>-0.11539341870206959</c:v>
                </c:pt>
                <c:pt idx="37">
                  <c:v>-0.10605339244792618</c:v>
                </c:pt>
                <c:pt idx="38">
                  <c:v>-9.6910013008056392E-2</c:v>
                </c:pt>
                <c:pt idx="39">
                  <c:v>-8.795517035512998E-2</c:v>
                </c:pt>
                <c:pt idx="40">
                  <c:v>-7.9181246047624804E-2</c:v>
                </c:pt>
                <c:pt idx="41">
                  <c:v>-7.0581074285707285E-2</c:v>
                </c:pt>
                <c:pt idx="42">
                  <c:v>-6.2147906748844461E-2</c:v>
                </c:pt>
                <c:pt idx="43">
                  <c:v>-5.3875380782854601E-2</c:v>
                </c:pt>
                <c:pt idx="44">
                  <c:v>-4.5757490560675115E-2</c:v>
                </c:pt>
                <c:pt idx="45">
                  <c:v>-3.7788560889399803E-2</c:v>
                </c:pt>
                <c:pt idx="46">
                  <c:v>-2.9963223377443209E-2</c:v>
                </c:pt>
                <c:pt idx="47">
                  <c:v>-2.2276394711152253E-2</c:v>
                </c:pt>
                <c:pt idx="48">
                  <c:v>-1.4723256820706347E-2</c:v>
                </c:pt>
                <c:pt idx="49">
                  <c:v>-7.2992387414994656E-3</c:v>
                </c:pt>
                <c:pt idx="50">
                  <c:v>0</c:v>
                </c:pt>
                <c:pt idx="51">
                  <c:v>7.1785846271233758E-3</c:v>
                </c:pt>
                <c:pt idx="52">
                  <c:v>1.4240439114610193E-2</c:v>
                </c:pt>
                <c:pt idx="53">
                  <c:v>2.1189299069938092E-2</c:v>
                </c:pt>
                <c:pt idx="54">
                  <c:v>2.8028723600243534E-2</c:v>
                </c:pt>
                <c:pt idx="55">
                  <c:v>3.476210625921191E-2</c:v>
                </c:pt>
                <c:pt idx="56">
                  <c:v>4.1392685158225077E-2</c:v>
                </c:pt>
                <c:pt idx="57">
                  <c:v>4.7923552317182816E-2</c:v>
                </c:pt>
                <c:pt idx="58">
                  <c:v>5.4357662322592676E-2</c:v>
                </c:pt>
                <c:pt idx="59">
                  <c:v>6.069784035361165E-2</c:v>
                </c:pt>
                <c:pt idx="60">
                  <c:v>6.6946789630613221E-2</c:v>
                </c:pt>
                <c:pt idx="61">
                  <c:v>7.3107098335431664E-2</c:v>
                </c:pt>
                <c:pt idx="62">
                  <c:v>7.9181246047624818E-2</c:v>
                </c:pt>
                <c:pt idx="63">
                  <c:v>8.5171609736812232E-2</c:v>
                </c:pt>
                <c:pt idx="64">
                  <c:v>9.1080469347332577E-2</c:v>
                </c:pt>
                <c:pt idx="65">
                  <c:v>9.691001300805642E-2</c:v>
                </c:pt>
                <c:pt idx="66">
                  <c:v>0.10266234189714769</c:v>
                </c:pt>
                <c:pt idx="67">
                  <c:v>0.10833947478883819</c:v>
                </c:pt>
                <c:pt idx="68">
                  <c:v>0.11394335230683679</c:v>
                </c:pt>
                <c:pt idx="69">
                  <c:v>0.11947584090679779</c:v>
                </c:pt>
                <c:pt idx="70">
                  <c:v>0.12493873660829993</c:v>
                </c:pt>
                <c:pt idx="71">
                  <c:v>0.13033376849500614</c:v>
                </c:pt>
                <c:pt idx="72">
                  <c:v>0.13566260200007307</c:v>
                </c:pt>
                <c:pt idx="73">
                  <c:v>0.14092684199243027</c:v>
                </c:pt>
                <c:pt idx="74">
                  <c:v>0.14612803567823801</c:v>
                </c:pt>
                <c:pt idx="75">
                  <c:v>0.15126767533064914</c:v>
                </c:pt>
                <c:pt idx="76">
                  <c:v>0.1563472008599241</c:v>
                </c:pt>
                <c:pt idx="77">
                  <c:v>0.16136800223497488</c:v>
                </c:pt>
              </c:numCache>
            </c:numRef>
          </c:xVal>
          <c:yVal>
            <c:numRef>
              <c:f>TrackingData!$EE$7:$EE$84</c:f>
              <c:numCache>
                <c:formatCode>General</c:formatCode>
                <c:ptCount val="78"/>
                <c:pt idx="0">
                  <c:v>1.9460127085121535</c:v>
                </c:pt>
                <c:pt idx="1">
                  <c:v>1.9490636117171558</c:v>
                </c:pt>
                <c:pt idx="2">
                  <c:v>1.9512544714032967</c:v>
                </c:pt>
                <c:pt idx="3">
                  <c:v>1.9546738353299373</c:v>
                </c:pt>
                <c:pt idx="4">
                  <c:v>1.9574598944910233</c:v>
                </c:pt>
                <c:pt idx="5">
                  <c:v>1.9610137926782814</c:v>
                </c:pt>
                <c:pt idx="6">
                  <c:v>1.9639589534646076</c:v>
                </c:pt>
                <c:pt idx="7">
                  <c:v>1.9675303639846395</c:v>
                </c:pt>
                <c:pt idx="8">
                  <c:v>1.9706201180767959</c:v>
                </c:pt>
                <c:pt idx="9">
                  <c:v>1.9750328406636948</c:v>
                </c:pt>
                <c:pt idx="10">
                  <c:v>1.9780991054878165</c:v>
                </c:pt>
                <c:pt idx="11">
                  <c:v>1.9824143340824998</c:v>
                </c:pt>
                <c:pt idx="12">
                  <c:v>1.986080211504244</c:v>
                </c:pt>
                <c:pt idx="13">
                  <c:v>1.9899283232923193</c:v>
                </c:pt>
                <c:pt idx="14">
                  <c:v>1.9943480613384179</c:v>
                </c:pt>
                <c:pt idx="15">
                  <c:v>1.9989317141753515</c:v>
                </c:pt>
                <c:pt idx="16">
                  <c:v>2.0030674139887745</c:v>
                </c:pt>
                <c:pt idx="17">
                  <c:v>2.0071546340343778</c:v>
                </c:pt>
                <c:pt idx="18">
                  <c:v>2.0118085557352114</c:v>
                </c:pt>
                <c:pt idx="19">
                  <c:v>2.0162144940886644</c:v>
                </c:pt>
                <c:pt idx="20">
                  <c:v>2.02037927421943</c:v>
                </c:pt>
                <c:pt idx="21">
                  <c:v>2.0248892619256798</c:v>
                </c:pt>
                <c:pt idx="22">
                  <c:v>2.0297465575907561</c:v>
                </c:pt>
                <c:pt idx="23">
                  <c:v>2.0343842586170431</c:v>
                </c:pt>
                <c:pt idx="24">
                  <c:v>2.039136187362923</c:v>
                </c:pt>
                <c:pt idx="25">
                  <c:v>2.0442108955595049</c:v>
                </c:pt>
                <c:pt idx="26">
                  <c:v>2.0490485604960789</c:v>
                </c:pt>
                <c:pt idx="27">
                  <c:v>2.0538269246285994</c:v>
                </c:pt>
                <c:pt idx="28">
                  <c:v>2.0587342940441355</c:v>
                </c:pt>
                <c:pt idx="29">
                  <c:v>2.0635923843276385</c:v>
                </c:pt>
                <c:pt idx="30">
                  <c:v>2.0685734605593744</c:v>
                </c:pt>
                <c:pt idx="31">
                  <c:v>2.0733129726693766</c:v>
                </c:pt>
                <c:pt idx="32">
                  <c:v>2.0783523625926512</c:v>
                </c:pt>
                <c:pt idx="33">
                  <c:v>2.083172565792943</c:v>
                </c:pt>
                <c:pt idx="34">
                  <c:v>2.0882780363286564</c:v>
                </c:pt>
                <c:pt idx="35">
                  <c:v>2.0934764819611842</c:v>
                </c:pt>
                <c:pt idx="36">
                  <c:v>2.0981235019265689</c:v>
                </c:pt>
                <c:pt idx="37">
                  <c:v>2.1028847570699796</c:v>
                </c:pt>
                <c:pt idx="38">
                  <c:v>2.1074370468436272</c:v>
                </c:pt>
                <c:pt idx="39">
                  <c:v>2.1121020120870311</c:v>
                </c:pt>
                <c:pt idx="40">
                  <c:v>2.1168674916954879</c:v>
                </c:pt>
                <c:pt idx="41">
                  <c:v>2.1217494559963019</c:v>
                </c:pt>
                <c:pt idx="42">
                  <c:v>2.1264147286450976</c:v>
                </c:pt>
                <c:pt idx="43">
                  <c:v>2.131493159335585</c:v>
                </c:pt>
                <c:pt idx="44">
                  <c:v>2.1362144448702924</c:v>
                </c:pt>
                <c:pt idx="45">
                  <c:v>2.1410268338189238</c:v>
                </c:pt>
                <c:pt idx="46">
                  <c:v>2.1453425537462913</c:v>
                </c:pt>
                <c:pt idx="47">
                  <c:v>2.149912646493457</c:v>
                </c:pt>
                <c:pt idx="48">
                  <c:v>2.1545665522581841</c:v>
                </c:pt>
                <c:pt idx="49">
                  <c:v>2.1589074772664683</c:v>
                </c:pt>
                <c:pt idx="50">
                  <c:v>2.1634870397381119</c:v>
                </c:pt>
                <c:pt idx="51">
                  <c:v>2.1680044641943059</c:v>
                </c:pt>
                <c:pt idx="52">
                  <c:v>2.1726181552509809</c:v>
                </c:pt>
                <c:pt idx="53">
                  <c:v>2.1767842574786478</c:v>
                </c:pt>
                <c:pt idx="54">
                  <c:v>2.1810296649901399</c:v>
                </c:pt>
                <c:pt idx="55">
                  <c:v>2.1851024897024725</c:v>
                </c:pt>
                <c:pt idx="56">
                  <c:v>2.1896695251403657</c:v>
                </c:pt>
                <c:pt idx="57">
                  <c:v>2.1939306690574236</c:v>
                </c:pt>
                <c:pt idx="58">
                  <c:v>2.1982754581688555</c:v>
                </c:pt>
                <c:pt idx="59">
                  <c:v>2.2025802878019207</c:v>
                </c:pt>
                <c:pt idx="60">
                  <c:v>2.2065857559681739</c:v>
                </c:pt>
                <c:pt idx="61">
                  <c:v>2.2106905098812057</c:v>
                </c:pt>
                <c:pt idx="62">
                  <c:v>2.2145143707859507</c:v>
                </c:pt>
                <c:pt idx="63">
                  <c:v>2.2185397518989021</c:v>
                </c:pt>
                <c:pt idx="64">
                  <c:v>2.2224009311218702</c:v>
                </c:pt>
                <c:pt idx="65">
                  <c:v>2.226725901727169</c:v>
                </c:pt>
                <c:pt idx="66">
                  <c:v>2.2305152799025909</c:v>
                </c:pt>
                <c:pt idx="67">
                  <c:v>2.2343925694721136</c:v>
                </c:pt>
                <c:pt idx="68">
                  <c:v>2.2379994462676174</c:v>
                </c:pt>
                <c:pt idx="69">
                  <c:v>2.2419324128952942</c:v>
                </c:pt>
                <c:pt idx="70">
                  <c:v>2.2454774688721288</c:v>
                </c:pt>
                <c:pt idx="71">
                  <c:v>2.2492270365344864</c:v>
                </c:pt>
                <c:pt idx="72">
                  <c:v>2.2531696987060119</c:v>
                </c:pt>
                <c:pt idx="73">
                  <c:v>2.2567391354237203</c:v>
                </c:pt>
                <c:pt idx="74">
                  <c:v>2.2605038717543429</c:v>
                </c:pt>
                <c:pt idx="75">
                  <c:v>2.2640056120567382</c:v>
                </c:pt>
                <c:pt idx="76">
                  <c:v>2.2672586192460851</c:v>
                </c:pt>
                <c:pt idx="77">
                  <c:v>2.2689330388676923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86E-46F9-AAD2-B87DC30AE3D2}"/>
            </c:ext>
          </c:extLst>
        </c:ser>
        <c:ser>
          <c:idx val="4"/>
          <c:order val="4"/>
          <c:tx>
            <c:strRef>
              <c:f>TrackingData!$EG$2</c:f>
              <c:strCache>
                <c:ptCount val="1"/>
                <c:pt idx="0">
                  <c:v>3mL 3.99deg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TrackingData!$EW$7:$EW$71</c:f>
              <c:numCache>
                <c:formatCode>General</c:formatCode>
                <c:ptCount val="65"/>
                <c:pt idx="0">
                  <c:v>-0.77815125038364363</c:v>
                </c:pt>
                <c:pt idx="1">
                  <c:v>-0.7367585652254186</c:v>
                </c:pt>
                <c:pt idx="2">
                  <c:v>-0.69897000433601875</c:v>
                </c:pt>
                <c:pt idx="3">
                  <c:v>-0.6642078980768068</c:v>
                </c:pt>
                <c:pt idx="4">
                  <c:v>-0.63202321470540557</c:v>
                </c:pt>
                <c:pt idx="5">
                  <c:v>-0.6020599913279624</c:v>
                </c:pt>
                <c:pt idx="6">
                  <c:v>-0.57403126772771884</c:v>
                </c:pt>
                <c:pt idx="7">
                  <c:v>-0.54770232900536975</c:v>
                </c:pt>
                <c:pt idx="8">
                  <c:v>-0.52287874528033762</c:v>
                </c:pt>
                <c:pt idx="9">
                  <c:v>-0.49939764943081472</c:v>
                </c:pt>
                <c:pt idx="10">
                  <c:v>-0.47712125471966244</c:v>
                </c:pt>
                <c:pt idx="11">
                  <c:v>-0.45593195564972439</c:v>
                </c:pt>
                <c:pt idx="12">
                  <c:v>-0.43572856956143741</c:v>
                </c:pt>
                <c:pt idx="13">
                  <c:v>-0.41642341436605079</c:v>
                </c:pt>
                <c:pt idx="14">
                  <c:v>-0.3979400086720376</c:v>
                </c:pt>
                <c:pt idx="15">
                  <c:v>-0.38021124171160603</c:v>
                </c:pt>
                <c:pt idx="16">
                  <c:v>-0.36317790241282566</c:v>
                </c:pt>
                <c:pt idx="17">
                  <c:v>-0.34678748622465633</c:v>
                </c:pt>
                <c:pt idx="18">
                  <c:v>-0.33099321904142442</c:v>
                </c:pt>
                <c:pt idx="19">
                  <c:v>-0.31575325248468755</c:v>
                </c:pt>
                <c:pt idx="20">
                  <c:v>-0.3010299956639812</c:v>
                </c:pt>
                <c:pt idx="21">
                  <c:v>-0.28678955654937099</c:v>
                </c:pt>
                <c:pt idx="22">
                  <c:v>-0.27300127206373764</c:v>
                </c:pt>
                <c:pt idx="23">
                  <c:v>-0.25963731050575611</c:v>
                </c:pt>
                <c:pt idx="24">
                  <c:v>-0.24667233334138852</c:v>
                </c:pt>
                <c:pt idx="25">
                  <c:v>-0.23408320603336796</c:v>
                </c:pt>
                <c:pt idx="26">
                  <c:v>-0.22184874961635639</c:v>
                </c:pt>
                <c:pt idx="27">
                  <c:v>-0.20994952631664862</c:v>
                </c:pt>
                <c:pt idx="28">
                  <c:v>-0.19836765376683349</c:v>
                </c:pt>
                <c:pt idx="29">
                  <c:v>-0.18708664335714442</c:v>
                </c:pt>
                <c:pt idx="30">
                  <c:v>-0.17609125905568127</c:v>
                </c:pt>
                <c:pt idx="31">
                  <c:v>-0.16536739366390812</c:v>
                </c:pt>
                <c:pt idx="32">
                  <c:v>-0.15490195998574319</c:v>
                </c:pt>
                <c:pt idx="33">
                  <c:v>-0.1446827948040571</c:v>
                </c:pt>
                <c:pt idx="34">
                  <c:v>-0.13469857389745624</c:v>
                </c:pt>
                <c:pt idx="35">
                  <c:v>-0.12493873660829995</c:v>
                </c:pt>
                <c:pt idx="36">
                  <c:v>-0.11539341870206959</c:v>
                </c:pt>
                <c:pt idx="37">
                  <c:v>-0.10605339244792618</c:v>
                </c:pt>
                <c:pt idx="38">
                  <c:v>-9.6910013008056392E-2</c:v>
                </c:pt>
                <c:pt idx="39">
                  <c:v>-8.795517035512998E-2</c:v>
                </c:pt>
                <c:pt idx="40">
                  <c:v>-7.9181246047624804E-2</c:v>
                </c:pt>
                <c:pt idx="41">
                  <c:v>-7.0581074285707285E-2</c:v>
                </c:pt>
                <c:pt idx="42">
                  <c:v>-6.2147906748844461E-2</c:v>
                </c:pt>
                <c:pt idx="43">
                  <c:v>-5.3875380782854601E-2</c:v>
                </c:pt>
                <c:pt idx="44">
                  <c:v>-4.5757490560675115E-2</c:v>
                </c:pt>
                <c:pt idx="45">
                  <c:v>-3.7788560889399803E-2</c:v>
                </c:pt>
                <c:pt idx="46">
                  <c:v>-2.9963223377443209E-2</c:v>
                </c:pt>
                <c:pt idx="47">
                  <c:v>-2.2276394711152253E-2</c:v>
                </c:pt>
                <c:pt idx="48">
                  <c:v>-1.4723256820706347E-2</c:v>
                </c:pt>
                <c:pt idx="49">
                  <c:v>-7.2992387414994656E-3</c:v>
                </c:pt>
                <c:pt idx="50">
                  <c:v>0</c:v>
                </c:pt>
                <c:pt idx="51">
                  <c:v>7.1785846271233758E-3</c:v>
                </c:pt>
                <c:pt idx="52">
                  <c:v>1.4240439114610193E-2</c:v>
                </c:pt>
                <c:pt idx="53">
                  <c:v>2.1189299069938092E-2</c:v>
                </c:pt>
                <c:pt idx="54">
                  <c:v>2.8028723600243534E-2</c:v>
                </c:pt>
                <c:pt idx="55">
                  <c:v>3.476210625921191E-2</c:v>
                </c:pt>
                <c:pt idx="56">
                  <c:v>4.1392685158225077E-2</c:v>
                </c:pt>
                <c:pt idx="57">
                  <c:v>4.7923552317182816E-2</c:v>
                </c:pt>
                <c:pt idx="58">
                  <c:v>5.4357662322592676E-2</c:v>
                </c:pt>
                <c:pt idx="59">
                  <c:v>6.069784035361165E-2</c:v>
                </c:pt>
                <c:pt idx="60">
                  <c:v>6.6946789630613221E-2</c:v>
                </c:pt>
                <c:pt idx="61">
                  <c:v>7.3107098335431664E-2</c:v>
                </c:pt>
                <c:pt idx="62">
                  <c:v>7.9181246047624818E-2</c:v>
                </c:pt>
                <c:pt idx="63">
                  <c:v>8.5171609736812232E-2</c:v>
                </c:pt>
                <c:pt idx="64">
                  <c:v>9.1080469347332577E-2</c:v>
                </c:pt>
              </c:numCache>
            </c:numRef>
          </c:xVal>
          <c:yVal>
            <c:numRef>
              <c:f>TrackingData!$EX$7:$EX$71</c:f>
              <c:numCache>
                <c:formatCode>General</c:formatCode>
                <c:ptCount val="65"/>
                <c:pt idx="0">
                  <c:v>1.9481974396311745</c:v>
                </c:pt>
                <c:pt idx="1">
                  <c:v>1.9506496259665294</c:v>
                </c:pt>
                <c:pt idx="2">
                  <c:v>1.9538237153644791</c:v>
                </c:pt>
                <c:pt idx="3">
                  <c:v>1.9569212531558844</c:v>
                </c:pt>
                <c:pt idx="4">
                  <c:v>1.9602979485914738</c:v>
                </c:pt>
                <c:pt idx="5">
                  <c:v>1.9644142763193015</c:v>
                </c:pt>
                <c:pt idx="6">
                  <c:v>1.9676800040953633</c:v>
                </c:pt>
                <c:pt idx="7">
                  <c:v>1.9723242352002406</c:v>
                </c:pt>
                <c:pt idx="8">
                  <c:v>1.9759385694165492</c:v>
                </c:pt>
                <c:pt idx="9">
                  <c:v>1.9809109759266603</c:v>
                </c:pt>
                <c:pt idx="10">
                  <c:v>1.9848493760462862</c:v>
                </c:pt>
                <c:pt idx="11">
                  <c:v>1.9897170257887808</c:v>
                </c:pt>
                <c:pt idx="12">
                  <c:v>1.9939686786418682</c:v>
                </c:pt>
                <c:pt idx="13">
                  <c:v>1.9993406721190066</c:v>
                </c:pt>
                <c:pt idx="14">
                  <c:v>2.0042504274515527</c:v>
                </c:pt>
                <c:pt idx="15">
                  <c:v>2.0094682386609373</c:v>
                </c:pt>
                <c:pt idx="16">
                  <c:v>2.0146183431430424</c:v>
                </c:pt>
                <c:pt idx="17">
                  <c:v>2.0195344693219712</c:v>
                </c:pt>
                <c:pt idx="18">
                  <c:v>2.0252956747624253</c:v>
                </c:pt>
                <c:pt idx="19">
                  <c:v>2.0304706577266294</c:v>
                </c:pt>
                <c:pt idx="20">
                  <c:v>2.035747586806071</c:v>
                </c:pt>
                <c:pt idx="21">
                  <c:v>2.0416241259250958</c:v>
                </c:pt>
                <c:pt idx="22">
                  <c:v>2.0467506604056531</c:v>
                </c:pt>
                <c:pt idx="23">
                  <c:v>2.0528405338838254</c:v>
                </c:pt>
                <c:pt idx="24">
                  <c:v>2.0583446447461253</c:v>
                </c:pt>
                <c:pt idx="25">
                  <c:v>2.0641018136865679</c:v>
                </c:pt>
                <c:pt idx="26">
                  <c:v>2.0699407834788355</c:v>
                </c:pt>
                <c:pt idx="27">
                  <c:v>2.0755520990287484</c:v>
                </c:pt>
                <c:pt idx="28">
                  <c:v>2.0810838327161085</c:v>
                </c:pt>
                <c:pt idx="29">
                  <c:v>2.0870230578584041</c:v>
                </c:pt>
                <c:pt idx="30">
                  <c:v>2.0921129395008311</c:v>
                </c:pt>
                <c:pt idx="31">
                  <c:v>2.0980516390021604</c:v>
                </c:pt>
                <c:pt idx="32">
                  <c:v>2.1037733488695958</c:v>
                </c:pt>
                <c:pt idx="33">
                  <c:v>2.1094043459254275</c:v>
                </c:pt>
                <c:pt idx="34">
                  <c:v>2.1151087788214284</c:v>
                </c:pt>
                <c:pt idx="35">
                  <c:v>2.1208757455106868</c:v>
                </c:pt>
                <c:pt idx="36">
                  <c:v>2.1262981265372116</c:v>
                </c:pt>
                <c:pt idx="37">
                  <c:v>2.1319265382389303</c:v>
                </c:pt>
                <c:pt idx="38">
                  <c:v>2.1373516126749612</c:v>
                </c:pt>
                <c:pt idx="39">
                  <c:v>2.1425667064972105</c:v>
                </c:pt>
                <c:pt idx="40">
                  <c:v>2.1477200151161111</c:v>
                </c:pt>
                <c:pt idx="41">
                  <c:v>2.1532067509287427</c:v>
                </c:pt>
                <c:pt idx="42">
                  <c:v>2.1586310070638266</c:v>
                </c:pt>
                <c:pt idx="43">
                  <c:v>2.1638755786767345</c:v>
                </c:pt>
                <c:pt idx="44">
                  <c:v>2.1690530733307165</c:v>
                </c:pt>
                <c:pt idx="45">
                  <c:v>2.1742802903155423</c:v>
                </c:pt>
                <c:pt idx="46">
                  <c:v>2.1796992413206779</c:v>
                </c:pt>
                <c:pt idx="47">
                  <c:v>2.1850544426754062</c:v>
                </c:pt>
                <c:pt idx="48">
                  <c:v>2.1899691379343849</c:v>
                </c:pt>
                <c:pt idx="49">
                  <c:v>2.1949608895103427</c:v>
                </c:pt>
                <c:pt idx="50">
                  <c:v>2.2001243987071426</c:v>
                </c:pt>
                <c:pt idx="51">
                  <c:v>2.2048857043264518</c:v>
                </c:pt>
                <c:pt idx="52">
                  <c:v>2.2098215034691493</c:v>
                </c:pt>
                <c:pt idx="53">
                  <c:v>2.2148199148154442</c:v>
                </c:pt>
                <c:pt idx="54">
                  <c:v>2.2197589889417211</c:v>
                </c:pt>
                <c:pt idx="55">
                  <c:v>2.2246473956831352</c:v>
                </c:pt>
                <c:pt idx="56">
                  <c:v>2.2292531374486972</c:v>
                </c:pt>
                <c:pt idx="57">
                  <c:v>2.2338083056654647</c:v>
                </c:pt>
                <c:pt idx="58">
                  <c:v>2.23886538588008</c:v>
                </c:pt>
                <c:pt idx="59">
                  <c:v>2.2432267708768223</c:v>
                </c:pt>
                <c:pt idx="60">
                  <c:v>2.2479618006837527</c:v>
                </c:pt>
                <c:pt idx="61">
                  <c:v>2.2523280426418668</c:v>
                </c:pt>
                <c:pt idx="62">
                  <c:v>2.2569745620537796</c:v>
                </c:pt>
                <c:pt idx="63">
                  <c:v>2.2612469671387285</c:v>
                </c:pt>
                <c:pt idx="64">
                  <c:v>2.2606214912804625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086E-46F9-AAD2-B87DC30AE3D2}"/>
            </c:ext>
          </c:extLst>
        </c:ser>
        <c:ser>
          <c:idx val="5"/>
          <c:order val="5"/>
          <c:tx>
            <c:strRef>
              <c:f>TrackingData!$EZ$2</c:f>
              <c:strCache>
                <c:ptCount val="1"/>
                <c:pt idx="0">
                  <c:v>4mL 3.99deg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7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TrackingData!$FP$7:$FP$70</c:f>
              <c:numCache>
                <c:formatCode>General</c:formatCode>
                <c:ptCount val="64"/>
                <c:pt idx="0">
                  <c:v>-0.63202321470540557</c:v>
                </c:pt>
                <c:pt idx="1">
                  <c:v>-0.6020599913279624</c:v>
                </c:pt>
                <c:pt idx="2">
                  <c:v>-0.57403126772771884</c:v>
                </c:pt>
                <c:pt idx="3">
                  <c:v>-0.54770232900536975</c:v>
                </c:pt>
                <c:pt idx="4">
                  <c:v>-0.52287874528033762</c:v>
                </c:pt>
                <c:pt idx="5">
                  <c:v>-0.49939764943081472</c:v>
                </c:pt>
                <c:pt idx="6">
                  <c:v>-0.47712125471966244</c:v>
                </c:pt>
                <c:pt idx="7">
                  <c:v>-0.45593195564972439</c:v>
                </c:pt>
                <c:pt idx="8">
                  <c:v>-0.43572856956143741</c:v>
                </c:pt>
                <c:pt idx="9">
                  <c:v>-0.41642341436605079</c:v>
                </c:pt>
                <c:pt idx="10">
                  <c:v>-0.3979400086720376</c:v>
                </c:pt>
                <c:pt idx="11">
                  <c:v>-0.38021124171160603</c:v>
                </c:pt>
                <c:pt idx="12">
                  <c:v>-0.36317790241282566</c:v>
                </c:pt>
                <c:pt idx="13">
                  <c:v>-0.34678748622465633</c:v>
                </c:pt>
                <c:pt idx="14">
                  <c:v>-0.33099321904142442</c:v>
                </c:pt>
                <c:pt idx="15">
                  <c:v>-0.31575325248468755</c:v>
                </c:pt>
                <c:pt idx="16">
                  <c:v>-0.3010299956639812</c:v>
                </c:pt>
                <c:pt idx="17">
                  <c:v>-0.28678955654937099</c:v>
                </c:pt>
                <c:pt idx="18">
                  <c:v>-0.27300127206373764</c:v>
                </c:pt>
                <c:pt idx="19">
                  <c:v>-0.25963731050575611</c:v>
                </c:pt>
                <c:pt idx="20">
                  <c:v>-0.24667233334138852</c:v>
                </c:pt>
                <c:pt idx="21">
                  <c:v>-0.23408320603336796</c:v>
                </c:pt>
                <c:pt idx="22">
                  <c:v>-0.22184874961635639</c:v>
                </c:pt>
                <c:pt idx="23">
                  <c:v>-0.20994952631664862</c:v>
                </c:pt>
                <c:pt idx="24">
                  <c:v>-0.19836765376683349</c:v>
                </c:pt>
                <c:pt idx="25">
                  <c:v>-0.18708664335714442</c:v>
                </c:pt>
                <c:pt idx="26">
                  <c:v>-0.17609125905568127</c:v>
                </c:pt>
                <c:pt idx="27">
                  <c:v>-0.16536739366390812</c:v>
                </c:pt>
                <c:pt idx="28">
                  <c:v>-0.15490195998574319</c:v>
                </c:pt>
                <c:pt idx="29">
                  <c:v>-0.1446827948040571</c:v>
                </c:pt>
                <c:pt idx="30">
                  <c:v>-0.13469857389745624</c:v>
                </c:pt>
                <c:pt idx="31">
                  <c:v>-0.12493873660829995</c:v>
                </c:pt>
                <c:pt idx="32">
                  <c:v>-0.11539341870206959</c:v>
                </c:pt>
                <c:pt idx="33">
                  <c:v>-0.10605339244792618</c:v>
                </c:pt>
                <c:pt idx="34">
                  <c:v>-9.6910013008056392E-2</c:v>
                </c:pt>
                <c:pt idx="35">
                  <c:v>-8.795517035512998E-2</c:v>
                </c:pt>
                <c:pt idx="36">
                  <c:v>-7.9181246047624804E-2</c:v>
                </c:pt>
                <c:pt idx="37">
                  <c:v>-7.0581074285707285E-2</c:v>
                </c:pt>
                <c:pt idx="38">
                  <c:v>-6.2147906748844461E-2</c:v>
                </c:pt>
                <c:pt idx="39">
                  <c:v>-5.3875380782854601E-2</c:v>
                </c:pt>
                <c:pt idx="40">
                  <c:v>-4.5757490560675115E-2</c:v>
                </c:pt>
                <c:pt idx="41">
                  <c:v>-3.7788560889399803E-2</c:v>
                </c:pt>
                <c:pt idx="42">
                  <c:v>-2.9963223377443209E-2</c:v>
                </c:pt>
                <c:pt idx="43">
                  <c:v>-2.2276394711152253E-2</c:v>
                </c:pt>
                <c:pt idx="44">
                  <c:v>-1.4723256820706347E-2</c:v>
                </c:pt>
                <c:pt idx="45">
                  <c:v>-7.2992387414994656E-3</c:v>
                </c:pt>
                <c:pt idx="46">
                  <c:v>0</c:v>
                </c:pt>
                <c:pt idx="47">
                  <c:v>7.1785846271233758E-3</c:v>
                </c:pt>
                <c:pt idx="48">
                  <c:v>1.4240439114610193E-2</c:v>
                </c:pt>
                <c:pt idx="49">
                  <c:v>2.1189299069938092E-2</c:v>
                </c:pt>
                <c:pt idx="50">
                  <c:v>2.8028723600243534E-2</c:v>
                </c:pt>
                <c:pt idx="51">
                  <c:v>3.476210625921191E-2</c:v>
                </c:pt>
                <c:pt idx="52">
                  <c:v>4.1392685158225077E-2</c:v>
                </c:pt>
                <c:pt idx="53">
                  <c:v>4.7923552317182816E-2</c:v>
                </c:pt>
                <c:pt idx="54">
                  <c:v>5.4357662322592676E-2</c:v>
                </c:pt>
                <c:pt idx="55">
                  <c:v>6.069784035361165E-2</c:v>
                </c:pt>
                <c:pt idx="56">
                  <c:v>6.6946789630613221E-2</c:v>
                </c:pt>
                <c:pt idx="57">
                  <c:v>7.3107098335431664E-2</c:v>
                </c:pt>
                <c:pt idx="58">
                  <c:v>7.9181246047624818E-2</c:v>
                </c:pt>
                <c:pt idx="59">
                  <c:v>8.5171609736812232E-2</c:v>
                </c:pt>
                <c:pt idx="60">
                  <c:v>9.1080469347332577E-2</c:v>
                </c:pt>
                <c:pt idx="61">
                  <c:v>9.691001300805642E-2</c:v>
                </c:pt>
                <c:pt idx="62">
                  <c:v>0.10266234189714769</c:v>
                </c:pt>
                <c:pt idx="63">
                  <c:v>0.10833947478883819</c:v>
                </c:pt>
              </c:numCache>
            </c:numRef>
          </c:xVal>
          <c:yVal>
            <c:numRef>
              <c:f>TrackingData!$FQ$7:$FQ$70</c:f>
              <c:numCache>
                <c:formatCode>General</c:formatCode>
                <c:ptCount val="64"/>
                <c:pt idx="0">
                  <c:v>1.9482163287722005</c:v>
                </c:pt>
                <c:pt idx="1">
                  <c:v>1.9501045986392591</c:v>
                </c:pt>
                <c:pt idx="2">
                  <c:v>1.9541560590298326</c:v>
                </c:pt>
                <c:pt idx="3">
                  <c:v>1.9570950875277435</c:v>
                </c:pt>
                <c:pt idx="4">
                  <c:v>1.9600583363215462</c:v>
                </c:pt>
                <c:pt idx="5">
                  <c:v>1.9639233982226036</c:v>
                </c:pt>
                <c:pt idx="6">
                  <c:v>1.9689104605753529</c:v>
                </c:pt>
                <c:pt idx="7">
                  <c:v>1.9725909860621271</c:v>
                </c:pt>
                <c:pt idx="8">
                  <c:v>1.9777248658258193</c:v>
                </c:pt>
                <c:pt idx="9">
                  <c:v>1.9817687497541265</c:v>
                </c:pt>
                <c:pt idx="10">
                  <c:v>1.9875689279769055</c:v>
                </c:pt>
                <c:pt idx="11">
                  <c:v>1.9919285915431626</c:v>
                </c:pt>
                <c:pt idx="12">
                  <c:v>1.9973878641671812</c:v>
                </c:pt>
                <c:pt idx="13">
                  <c:v>2.0024130880333146</c:v>
                </c:pt>
                <c:pt idx="14">
                  <c:v>2.0075837332630404</c:v>
                </c:pt>
                <c:pt idx="15">
                  <c:v>2.0134195496048606</c:v>
                </c:pt>
                <c:pt idx="16">
                  <c:v>2.0182809688628356</c:v>
                </c:pt>
                <c:pt idx="17">
                  <c:v>2.0241699202581129</c:v>
                </c:pt>
                <c:pt idx="18">
                  <c:v>2.0292584144683752</c:v>
                </c:pt>
                <c:pt idx="19">
                  <c:v>2.0350240731160736</c:v>
                </c:pt>
                <c:pt idx="20">
                  <c:v>2.0405097155606962</c:v>
                </c:pt>
                <c:pt idx="21">
                  <c:v>2.0457592945368899</c:v>
                </c:pt>
                <c:pt idx="22">
                  <c:v>2.0514717903480961</c:v>
                </c:pt>
                <c:pt idx="23">
                  <c:v>2.0572744312846587</c:v>
                </c:pt>
                <c:pt idx="24">
                  <c:v>2.0634920412973692</c:v>
                </c:pt>
                <c:pt idx="25">
                  <c:v>2.0697917364309264</c:v>
                </c:pt>
                <c:pt idx="26">
                  <c:v>2.0756810598738618</c:v>
                </c:pt>
                <c:pt idx="27">
                  <c:v>2.0818253639524138</c:v>
                </c:pt>
                <c:pt idx="28">
                  <c:v>2.088339355009718</c:v>
                </c:pt>
                <c:pt idx="29">
                  <c:v>2.0942868149451241</c:v>
                </c:pt>
                <c:pt idx="30">
                  <c:v>2.1001583844562477</c:v>
                </c:pt>
                <c:pt idx="31">
                  <c:v>2.1061068784703214</c:v>
                </c:pt>
                <c:pt idx="32">
                  <c:v>2.11182197887794</c:v>
                </c:pt>
                <c:pt idx="33">
                  <c:v>2.1171826420642437</c:v>
                </c:pt>
                <c:pt idx="34">
                  <c:v>2.1224668311748474</c:v>
                </c:pt>
                <c:pt idx="35">
                  <c:v>2.1281155898116215</c:v>
                </c:pt>
                <c:pt idx="36">
                  <c:v>2.1339691556141434</c:v>
                </c:pt>
                <c:pt idx="37">
                  <c:v>2.1397852920545937</c:v>
                </c:pt>
                <c:pt idx="38">
                  <c:v>2.1456101372547778</c:v>
                </c:pt>
                <c:pt idx="39">
                  <c:v>2.1512476252381854</c:v>
                </c:pt>
                <c:pt idx="40">
                  <c:v>2.1573412357971233</c:v>
                </c:pt>
                <c:pt idx="41">
                  <c:v>2.1629588917366216</c:v>
                </c:pt>
                <c:pt idx="42">
                  <c:v>2.1686298141854805</c:v>
                </c:pt>
                <c:pt idx="43">
                  <c:v>2.173966404684049</c:v>
                </c:pt>
                <c:pt idx="44">
                  <c:v>2.1795022352177793</c:v>
                </c:pt>
                <c:pt idx="45">
                  <c:v>2.1848447532053537</c:v>
                </c:pt>
                <c:pt idx="46">
                  <c:v>2.1897479828518969</c:v>
                </c:pt>
                <c:pt idx="47">
                  <c:v>2.1945994351147986</c:v>
                </c:pt>
                <c:pt idx="48">
                  <c:v>2.1998771657252267</c:v>
                </c:pt>
                <c:pt idx="49">
                  <c:v>2.20498235630608</c:v>
                </c:pt>
                <c:pt idx="50">
                  <c:v>2.2103742156769464</c:v>
                </c:pt>
                <c:pt idx="51">
                  <c:v>2.2156973193985015</c:v>
                </c:pt>
                <c:pt idx="52">
                  <c:v>2.2208534324605784</c:v>
                </c:pt>
                <c:pt idx="53">
                  <c:v>2.2262882412925871</c:v>
                </c:pt>
                <c:pt idx="54">
                  <c:v>2.2311992989654068</c:v>
                </c:pt>
                <c:pt idx="55">
                  <c:v>2.2360526766257109</c:v>
                </c:pt>
                <c:pt idx="56">
                  <c:v>2.2407468668805008</c:v>
                </c:pt>
                <c:pt idx="57">
                  <c:v>2.2457148922609109</c:v>
                </c:pt>
                <c:pt idx="58">
                  <c:v>2.2503997556630848</c:v>
                </c:pt>
                <c:pt idx="59">
                  <c:v>2.2551617057563695</c:v>
                </c:pt>
                <c:pt idx="60">
                  <c:v>2.259645049380643</c:v>
                </c:pt>
                <c:pt idx="61">
                  <c:v>2.2645104242283978</c:v>
                </c:pt>
                <c:pt idx="62">
                  <c:v>2.2689013498183805</c:v>
                </c:pt>
                <c:pt idx="63">
                  <c:v>2.2677550345488604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086E-46F9-AAD2-B87DC30AE3D2}"/>
            </c:ext>
          </c:extLst>
        </c:ser>
        <c:ser>
          <c:idx val="6"/>
          <c:order val="6"/>
          <c:tx>
            <c:strRef>
              <c:f>TrackingData!$BI$2</c:f>
              <c:strCache>
                <c:ptCount val="1"/>
                <c:pt idx="0">
                  <c:v>2mL 7.66eg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rgbClr val="92D050"/>
              </a:solidFill>
              <a:ln w="9525">
                <a:noFill/>
              </a:ln>
              <a:effectLst/>
            </c:spPr>
          </c:marker>
          <c:xVal>
            <c:numRef>
              <c:f>TrackingData!$BY$7:$BY$119</c:f>
              <c:numCache>
                <c:formatCode>General</c:formatCode>
                <c:ptCount val="113"/>
                <c:pt idx="0">
                  <c:v>-0.52287874528033762</c:v>
                </c:pt>
                <c:pt idx="1">
                  <c:v>-0.49939764943081472</c:v>
                </c:pt>
                <c:pt idx="2">
                  <c:v>-0.47712125471966244</c:v>
                </c:pt>
                <c:pt idx="3">
                  <c:v>-0.45593195564972439</c:v>
                </c:pt>
                <c:pt idx="4">
                  <c:v>-0.43572856956143741</c:v>
                </c:pt>
                <c:pt idx="5">
                  <c:v>-0.41642341436605079</c:v>
                </c:pt>
                <c:pt idx="6">
                  <c:v>-0.3979400086720376</c:v>
                </c:pt>
                <c:pt idx="7">
                  <c:v>-0.38021124171160603</c:v>
                </c:pt>
                <c:pt idx="8">
                  <c:v>-0.36317790241282566</c:v>
                </c:pt>
                <c:pt idx="9">
                  <c:v>-0.34678748622465633</c:v>
                </c:pt>
                <c:pt idx="10">
                  <c:v>-0.33099321904142442</c:v>
                </c:pt>
                <c:pt idx="11">
                  <c:v>-0.31575325248468755</c:v>
                </c:pt>
                <c:pt idx="12">
                  <c:v>-0.3010299956639812</c:v>
                </c:pt>
                <c:pt idx="13">
                  <c:v>-0.28678955654937099</c:v>
                </c:pt>
                <c:pt idx="14">
                  <c:v>-0.27300127206373764</c:v>
                </c:pt>
                <c:pt idx="15">
                  <c:v>-0.25963731050575611</c:v>
                </c:pt>
                <c:pt idx="16">
                  <c:v>-0.24667233334138852</c:v>
                </c:pt>
                <c:pt idx="17">
                  <c:v>-0.23408320603336796</c:v>
                </c:pt>
                <c:pt idx="18">
                  <c:v>-0.22184874961635639</c:v>
                </c:pt>
                <c:pt idx="19">
                  <c:v>-0.20994952631664862</c:v>
                </c:pt>
                <c:pt idx="20">
                  <c:v>-0.19836765376683349</c:v>
                </c:pt>
                <c:pt idx="21">
                  <c:v>-0.18708664335714442</c:v>
                </c:pt>
                <c:pt idx="22">
                  <c:v>-0.17609125905568127</c:v>
                </c:pt>
                <c:pt idx="23">
                  <c:v>-0.16536739366390812</c:v>
                </c:pt>
                <c:pt idx="24">
                  <c:v>-0.15490195998574319</c:v>
                </c:pt>
                <c:pt idx="25">
                  <c:v>-0.1446827948040571</c:v>
                </c:pt>
                <c:pt idx="26">
                  <c:v>-0.13469857389745624</c:v>
                </c:pt>
                <c:pt idx="27">
                  <c:v>-0.12493873660829995</c:v>
                </c:pt>
                <c:pt idx="28">
                  <c:v>-0.11539341870206959</c:v>
                </c:pt>
                <c:pt idx="29">
                  <c:v>-0.10605339244792618</c:v>
                </c:pt>
                <c:pt idx="30">
                  <c:v>-9.6910013008056392E-2</c:v>
                </c:pt>
                <c:pt idx="31">
                  <c:v>-8.795517035512998E-2</c:v>
                </c:pt>
                <c:pt idx="32">
                  <c:v>-7.9181246047624804E-2</c:v>
                </c:pt>
                <c:pt idx="33">
                  <c:v>-7.0581074285707285E-2</c:v>
                </c:pt>
                <c:pt idx="34">
                  <c:v>-6.2147906748844461E-2</c:v>
                </c:pt>
                <c:pt idx="35">
                  <c:v>-5.3875380782854601E-2</c:v>
                </c:pt>
                <c:pt idx="36">
                  <c:v>-4.5757490560675115E-2</c:v>
                </c:pt>
                <c:pt idx="37">
                  <c:v>-3.7788560889399803E-2</c:v>
                </c:pt>
                <c:pt idx="38">
                  <c:v>-2.9963223377443209E-2</c:v>
                </c:pt>
                <c:pt idx="39">
                  <c:v>-2.2276394711152253E-2</c:v>
                </c:pt>
                <c:pt idx="40">
                  <c:v>-1.4723256820706347E-2</c:v>
                </c:pt>
                <c:pt idx="41">
                  <c:v>-7.2992387414994656E-3</c:v>
                </c:pt>
                <c:pt idx="42">
                  <c:v>0</c:v>
                </c:pt>
                <c:pt idx="43">
                  <c:v>7.1785846271233758E-3</c:v>
                </c:pt>
                <c:pt idx="44">
                  <c:v>1.4240439114610193E-2</c:v>
                </c:pt>
                <c:pt idx="45">
                  <c:v>2.1189299069938092E-2</c:v>
                </c:pt>
                <c:pt idx="46">
                  <c:v>2.8028723600243534E-2</c:v>
                </c:pt>
                <c:pt idx="47">
                  <c:v>3.476210625921191E-2</c:v>
                </c:pt>
                <c:pt idx="48">
                  <c:v>4.1392685158225077E-2</c:v>
                </c:pt>
                <c:pt idx="49">
                  <c:v>4.7923552317182816E-2</c:v>
                </c:pt>
                <c:pt idx="50">
                  <c:v>5.4357662322592676E-2</c:v>
                </c:pt>
                <c:pt idx="51">
                  <c:v>6.069784035361165E-2</c:v>
                </c:pt>
                <c:pt idx="52">
                  <c:v>6.6946789630613221E-2</c:v>
                </c:pt>
                <c:pt idx="53">
                  <c:v>7.3107098335431664E-2</c:v>
                </c:pt>
                <c:pt idx="54">
                  <c:v>7.9181246047624818E-2</c:v>
                </c:pt>
                <c:pt idx="55">
                  <c:v>8.5171609736812232E-2</c:v>
                </c:pt>
                <c:pt idx="56">
                  <c:v>9.1080469347332577E-2</c:v>
                </c:pt>
                <c:pt idx="57">
                  <c:v>9.691001300805642E-2</c:v>
                </c:pt>
                <c:pt idx="58">
                  <c:v>0.10266234189714769</c:v>
                </c:pt>
                <c:pt idx="59">
                  <c:v>0.10833947478883819</c:v>
                </c:pt>
                <c:pt idx="60">
                  <c:v>0.11394335230683679</c:v>
                </c:pt>
                <c:pt idx="61">
                  <c:v>0.11947584090679779</c:v>
                </c:pt>
                <c:pt idx="62">
                  <c:v>0.12493873660829993</c:v>
                </c:pt>
                <c:pt idx="63">
                  <c:v>0.13033376849500614</c:v>
                </c:pt>
                <c:pt idx="64">
                  <c:v>0.13566260200007307</c:v>
                </c:pt>
                <c:pt idx="65">
                  <c:v>0.14092684199243027</c:v>
                </c:pt>
                <c:pt idx="66">
                  <c:v>0.14612803567823801</c:v>
                </c:pt>
                <c:pt idx="67">
                  <c:v>0.15126767533064914</c:v>
                </c:pt>
                <c:pt idx="68">
                  <c:v>0.1563472008599241</c:v>
                </c:pt>
                <c:pt idx="69">
                  <c:v>0.16136800223497488</c:v>
                </c:pt>
                <c:pt idx="70">
                  <c:v>0.16633142176652496</c:v>
                </c:pt>
                <c:pt idx="71">
                  <c:v>0.17123875626126916</c:v>
                </c:pt>
                <c:pt idx="72">
                  <c:v>0.17609125905568124</c:v>
                </c:pt>
                <c:pt idx="73">
                  <c:v>0.18089014193744996</c:v>
                </c:pt>
                <c:pt idx="74">
                  <c:v>0.1856365769619116</c:v>
                </c:pt>
                <c:pt idx="75">
                  <c:v>0.1903316981702915</c:v>
                </c:pt>
                <c:pt idx="76">
                  <c:v>0.19497660321605503</c:v>
                </c:pt>
                <c:pt idx="77">
                  <c:v>0.19957235490520411</c:v>
                </c:pt>
                <c:pt idx="78">
                  <c:v>0.20411998265592479</c:v>
                </c:pt>
                <c:pt idx="79">
                  <c:v>0.20862048388260124</c:v>
                </c:pt>
                <c:pt idx="80">
                  <c:v>0.21307482530885122</c:v>
                </c:pt>
                <c:pt idx="81">
                  <c:v>0.21748394421390627</c:v>
                </c:pt>
                <c:pt idx="82">
                  <c:v>0.22184874961635639</c:v>
                </c:pt>
                <c:pt idx="83">
                  <c:v>0.22617012339899895</c:v>
                </c:pt>
                <c:pt idx="84">
                  <c:v>0.23044892137827391</c:v>
                </c:pt>
                <c:pt idx="85">
                  <c:v>0.23468597432152855</c:v>
                </c:pt>
                <c:pt idx="86">
                  <c:v>0.23888208891513674</c:v>
                </c:pt>
                <c:pt idx="87">
                  <c:v>0.24303804868629444</c:v>
                </c:pt>
                <c:pt idx="88">
                  <c:v>0.24715461488112658</c:v>
                </c:pt>
                <c:pt idx="89">
                  <c:v>0.25123252730156598</c:v>
                </c:pt>
                <c:pt idx="90">
                  <c:v>0.25527250510330607</c:v>
                </c:pt>
                <c:pt idx="91">
                  <c:v>0.25927524755698</c:v>
                </c:pt>
                <c:pt idx="92">
                  <c:v>0.2632414347745814</c:v>
                </c:pt>
                <c:pt idx="93">
                  <c:v>0.26717172840301379</c:v>
                </c:pt>
                <c:pt idx="94">
                  <c:v>0.27106677228653797</c:v>
                </c:pt>
                <c:pt idx="95">
                  <c:v>0.27492719309977609</c:v>
                </c:pt>
                <c:pt idx="96">
                  <c:v>0.27875360095282892</c:v>
                </c:pt>
                <c:pt idx="97">
                  <c:v>0.28254658996996806</c:v>
                </c:pt>
                <c:pt idx="98">
                  <c:v>0.28630673884327484</c:v>
                </c:pt>
                <c:pt idx="99">
                  <c:v>0.29003461136251801</c:v>
                </c:pt>
                <c:pt idx="100">
                  <c:v>0.29373075692248174</c:v>
                </c:pt>
                <c:pt idx="101">
                  <c:v>0.29739571100888712</c:v>
                </c:pt>
                <c:pt idx="102">
                  <c:v>0.3010299956639812</c:v>
                </c:pt>
                <c:pt idx="103">
                  <c:v>0.30463411993280642</c:v>
                </c:pt>
                <c:pt idx="104">
                  <c:v>0.30820858029110459</c:v>
                </c:pt>
                <c:pt idx="105">
                  <c:v>0.31175386105575426</c:v>
                </c:pt>
                <c:pt idx="106">
                  <c:v>0.3152704347785914</c:v>
                </c:pt>
                <c:pt idx="107">
                  <c:v>0.31875876262441283</c:v>
                </c:pt>
                <c:pt idx="108">
                  <c:v>0.3222192947339193</c:v>
                </c:pt>
                <c:pt idx="109">
                  <c:v>0.32565247057231322</c:v>
                </c:pt>
                <c:pt idx="110">
                  <c:v>0.32905871926422475</c:v>
                </c:pt>
                <c:pt idx="111">
                  <c:v>0.33243845991560533</c:v>
                </c:pt>
                <c:pt idx="112">
                  <c:v>0.33579210192319309</c:v>
                </c:pt>
              </c:numCache>
            </c:numRef>
          </c:xVal>
          <c:yVal>
            <c:numRef>
              <c:f>TrackingData!$BZ$7:$BZ$119</c:f>
              <c:numCache>
                <c:formatCode>General</c:formatCode>
                <c:ptCount val="113"/>
                <c:pt idx="0">
                  <c:v>1.7019980624858968</c:v>
                </c:pt>
                <c:pt idx="1">
                  <c:v>1.7076828563932704</c:v>
                </c:pt>
                <c:pt idx="2">
                  <c:v>1.7112614686567267</c:v>
                </c:pt>
                <c:pt idx="3">
                  <c:v>1.7172280266800559</c:v>
                </c:pt>
                <c:pt idx="4">
                  <c:v>1.7231817894559796</c:v>
                </c:pt>
                <c:pt idx="5">
                  <c:v>1.7290442701651862</c:v>
                </c:pt>
                <c:pt idx="6">
                  <c:v>1.7359555395894255</c:v>
                </c:pt>
                <c:pt idx="7">
                  <c:v>1.7412374417467391</c:v>
                </c:pt>
                <c:pt idx="8">
                  <c:v>1.7475892928080023</c:v>
                </c:pt>
                <c:pt idx="9">
                  <c:v>1.7545893412560047</c:v>
                </c:pt>
                <c:pt idx="10">
                  <c:v>1.7600394132033195</c:v>
                </c:pt>
                <c:pt idx="11">
                  <c:v>1.7664835419493532</c:v>
                </c:pt>
                <c:pt idx="12">
                  <c:v>1.7745811999517356</c:v>
                </c:pt>
                <c:pt idx="13">
                  <c:v>1.7808573563141814</c:v>
                </c:pt>
                <c:pt idx="14">
                  <c:v>1.7866603215723142</c:v>
                </c:pt>
                <c:pt idx="15">
                  <c:v>1.7937238759374299</c:v>
                </c:pt>
                <c:pt idx="16">
                  <c:v>1.7993594142882037</c:v>
                </c:pt>
                <c:pt idx="17">
                  <c:v>1.8049324100979869</c:v>
                </c:pt>
                <c:pt idx="18">
                  <c:v>1.8123389786647854</c:v>
                </c:pt>
                <c:pt idx="19">
                  <c:v>1.818686537630801</c:v>
                </c:pt>
                <c:pt idx="20">
                  <c:v>1.82649299134812</c:v>
                </c:pt>
                <c:pt idx="21">
                  <c:v>1.832340412249065</c:v>
                </c:pt>
                <c:pt idx="22">
                  <c:v>1.8384194325208518</c:v>
                </c:pt>
                <c:pt idx="23">
                  <c:v>1.844110280596758</c:v>
                </c:pt>
                <c:pt idx="24">
                  <c:v>1.8505984074640693</c:v>
                </c:pt>
                <c:pt idx="25">
                  <c:v>1.857287359381862</c:v>
                </c:pt>
                <c:pt idx="26">
                  <c:v>1.8638670898579577</c:v>
                </c:pt>
                <c:pt idx="27">
                  <c:v>1.8703641314181345</c:v>
                </c:pt>
                <c:pt idx="28">
                  <c:v>1.8767498718323192</c:v>
                </c:pt>
                <c:pt idx="29">
                  <c:v>1.8827791097627267</c:v>
                </c:pt>
                <c:pt idx="30">
                  <c:v>1.8887258548696728</c:v>
                </c:pt>
                <c:pt idx="31">
                  <c:v>1.8948567536049143</c:v>
                </c:pt>
                <c:pt idx="32">
                  <c:v>1.9011552581620483</c:v>
                </c:pt>
                <c:pt idx="33">
                  <c:v>1.9073639163314999</c:v>
                </c:pt>
                <c:pt idx="34">
                  <c:v>1.9132462024484724</c:v>
                </c:pt>
                <c:pt idx="35">
                  <c:v>1.9195845953670239</c:v>
                </c:pt>
                <c:pt idx="36">
                  <c:v>1.9245492681123009</c:v>
                </c:pt>
                <c:pt idx="37">
                  <c:v>1.9306852760206943</c:v>
                </c:pt>
                <c:pt idx="38">
                  <c:v>1.9367272055791438</c:v>
                </c:pt>
                <c:pt idx="39">
                  <c:v>1.9429231523037289</c:v>
                </c:pt>
                <c:pt idx="40">
                  <c:v>1.9478640005871117</c:v>
                </c:pt>
                <c:pt idx="41">
                  <c:v>1.9543657681141382</c:v>
                </c:pt>
                <c:pt idx="42">
                  <c:v>1.9596347995476375</c:v>
                </c:pt>
                <c:pt idx="43">
                  <c:v>1.9643773674116702</c:v>
                </c:pt>
                <c:pt idx="44">
                  <c:v>1.9690949326466258</c:v>
                </c:pt>
                <c:pt idx="45">
                  <c:v>1.9755361073987172</c:v>
                </c:pt>
                <c:pt idx="46">
                  <c:v>1.9801146080002601</c:v>
                </c:pt>
                <c:pt idx="47">
                  <c:v>1.9848880654550018</c:v>
                </c:pt>
                <c:pt idx="48">
                  <c:v>1.9900354985603532</c:v>
                </c:pt>
                <c:pt idx="49">
                  <c:v>1.9951399172107251</c:v>
                </c:pt>
                <c:pt idx="50">
                  <c:v>2.0003693188602183</c:v>
                </c:pt>
                <c:pt idx="51">
                  <c:v>2.0053233836912532</c:v>
                </c:pt>
                <c:pt idx="52">
                  <c:v>2.0102215735801447</c:v>
                </c:pt>
                <c:pt idx="53">
                  <c:v>2.0146725488911321</c:v>
                </c:pt>
                <c:pt idx="54">
                  <c:v>2.0192686268940609</c:v>
                </c:pt>
                <c:pt idx="55">
                  <c:v>2.0235962151176041</c:v>
                </c:pt>
                <c:pt idx="56">
                  <c:v>2.0284879771871256</c:v>
                </c:pt>
                <c:pt idx="57">
                  <c:v>2.0331255943088569</c:v>
                </c:pt>
                <c:pt idx="58">
                  <c:v>2.0377216251100174</c:v>
                </c:pt>
                <c:pt idx="59">
                  <c:v>2.0420886561441738</c:v>
                </c:pt>
                <c:pt idx="60">
                  <c:v>2.0461969373700621</c:v>
                </c:pt>
                <c:pt idx="61">
                  <c:v>2.050841948565902</c:v>
                </c:pt>
                <c:pt idx="62">
                  <c:v>2.0547000278587824</c:v>
                </c:pt>
                <c:pt idx="63">
                  <c:v>2.0592488396456501</c:v>
                </c:pt>
                <c:pt idx="64">
                  <c:v>2.0632393793816606</c:v>
                </c:pt>
                <c:pt idx="65">
                  <c:v>2.0671473602770458</c:v>
                </c:pt>
                <c:pt idx="66">
                  <c:v>2.0710465535517537</c:v>
                </c:pt>
                <c:pt idx="67">
                  <c:v>2.0752601047612877</c:v>
                </c:pt>
                <c:pt idx="68">
                  <c:v>2.079433170598342</c:v>
                </c:pt>
                <c:pt idx="69">
                  <c:v>2.0837502153994514</c:v>
                </c:pt>
                <c:pt idx="70">
                  <c:v>2.0873471897751115</c:v>
                </c:pt>
                <c:pt idx="71">
                  <c:v>2.0907335022734861</c:v>
                </c:pt>
                <c:pt idx="72">
                  <c:v>2.0946144752115523</c:v>
                </c:pt>
                <c:pt idx="73">
                  <c:v>2.0989302882020864</c:v>
                </c:pt>
                <c:pt idx="74">
                  <c:v>2.1028830623049095</c:v>
                </c:pt>
                <c:pt idx="75">
                  <c:v>2.1060017624102811</c:v>
                </c:pt>
                <c:pt idx="76">
                  <c:v>2.1095687703308172</c:v>
                </c:pt>
                <c:pt idx="77">
                  <c:v>2.1129401849476008</c:v>
                </c:pt>
                <c:pt idx="78">
                  <c:v>2.1172304750279585</c:v>
                </c:pt>
                <c:pt idx="79">
                  <c:v>2.1208575976735888</c:v>
                </c:pt>
                <c:pt idx="80">
                  <c:v>2.1246104785542919</c:v>
                </c:pt>
                <c:pt idx="81">
                  <c:v>2.127725434160963</c:v>
                </c:pt>
                <c:pt idx="82">
                  <c:v>2.1312663601189423</c:v>
                </c:pt>
                <c:pt idx="83">
                  <c:v>2.1346325175177476</c:v>
                </c:pt>
                <c:pt idx="84">
                  <c:v>2.138588264188956</c:v>
                </c:pt>
                <c:pt idx="85">
                  <c:v>2.1419106143005431</c:v>
                </c:pt>
                <c:pt idx="86">
                  <c:v>2.1451956180453622</c:v>
                </c:pt>
                <c:pt idx="87">
                  <c:v>2.1482964804430345</c:v>
                </c:pt>
                <c:pt idx="88">
                  <c:v>2.1515580355775508</c:v>
                </c:pt>
                <c:pt idx="89">
                  <c:v>2.1550615135514346</c:v>
                </c:pt>
                <c:pt idx="90">
                  <c:v>2.1582427996063132</c:v>
                </c:pt>
                <c:pt idx="91">
                  <c:v>2.1615381070671589</c:v>
                </c:pt>
                <c:pt idx="92">
                  <c:v>2.1646726607330784</c:v>
                </c:pt>
                <c:pt idx="93">
                  <c:v>2.1679549525697475</c:v>
                </c:pt>
                <c:pt idx="94">
                  <c:v>2.1712075218839186</c:v>
                </c:pt>
                <c:pt idx="95">
                  <c:v>2.1742790108999346</c:v>
                </c:pt>
                <c:pt idx="96">
                  <c:v>2.177335053557377</c:v>
                </c:pt>
                <c:pt idx="97">
                  <c:v>2.1802146224944008</c:v>
                </c:pt>
                <c:pt idx="98">
                  <c:v>2.1832173614483374</c:v>
                </c:pt>
                <c:pt idx="99">
                  <c:v>2.1863288540848989</c:v>
                </c:pt>
                <c:pt idx="100">
                  <c:v>2.1892899289148842</c:v>
                </c:pt>
                <c:pt idx="101">
                  <c:v>2.1925029464237586</c:v>
                </c:pt>
                <c:pt idx="102">
                  <c:v>2.1958190118031884</c:v>
                </c:pt>
                <c:pt idx="103">
                  <c:v>2.1984484279289958</c:v>
                </c:pt>
                <c:pt idx="104">
                  <c:v>2.201328481760934</c:v>
                </c:pt>
                <c:pt idx="105">
                  <c:v>2.2038005587531373</c:v>
                </c:pt>
                <c:pt idx="106">
                  <c:v>2.2068981831920267</c:v>
                </c:pt>
                <c:pt idx="107">
                  <c:v>2.2094572208308039</c:v>
                </c:pt>
                <c:pt idx="108">
                  <c:v>2.2122657177494891</c:v>
                </c:pt>
                <c:pt idx="109">
                  <c:v>2.2149250695898632</c:v>
                </c:pt>
                <c:pt idx="110">
                  <c:v>2.2179499222893533</c:v>
                </c:pt>
                <c:pt idx="111">
                  <c:v>2.2208291398743762</c:v>
                </c:pt>
                <c:pt idx="112">
                  <c:v>2.2208291398743762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086E-46F9-AAD2-B87DC30AE3D2}"/>
            </c:ext>
          </c:extLst>
        </c:ser>
        <c:ser>
          <c:idx val="7"/>
          <c:order val="7"/>
          <c:tx>
            <c:strRef>
              <c:f>TrackingData!$CB$2</c:f>
              <c:strCache>
                <c:ptCount val="1"/>
                <c:pt idx="0">
                  <c:v>3mL 7.66deg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rgbClr val="FF0000"/>
              </a:solidFill>
              <a:ln w="9525">
                <a:noFill/>
              </a:ln>
              <a:effectLst/>
            </c:spPr>
          </c:marker>
          <c:xVal>
            <c:numRef>
              <c:f>TrackingData!$CR$7:$CR$118</c:f>
              <c:numCache>
                <c:formatCode>General</c:formatCode>
                <c:ptCount val="112"/>
                <c:pt idx="0">
                  <c:v>-0.93305321036938682</c:v>
                </c:pt>
                <c:pt idx="1">
                  <c:v>-0.87506126339170009</c:v>
                </c:pt>
                <c:pt idx="2">
                  <c:v>-0.82390874094431876</c:v>
                </c:pt>
                <c:pt idx="3">
                  <c:v>-0.77815125038364363</c:v>
                </c:pt>
                <c:pt idx="4">
                  <c:v>-0.7367585652254186</c:v>
                </c:pt>
                <c:pt idx="5">
                  <c:v>-0.69897000433601875</c:v>
                </c:pt>
                <c:pt idx="6">
                  <c:v>-0.6642078980768068</c:v>
                </c:pt>
                <c:pt idx="7">
                  <c:v>-0.63202321470540557</c:v>
                </c:pt>
                <c:pt idx="8">
                  <c:v>-0.6020599913279624</c:v>
                </c:pt>
                <c:pt idx="9">
                  <c:v>-0.57403126772771884</c:v>
                </c:pt>
                <c:pt idx="10">
                  <c:v>-0.54770232900536975</c:v>
                </c:pt>
                <c:pt idx="11">
                  <c:v>-0.52287874528033762</c:v>
                </c:pt>
                <c:pt idx="12">
                  <c:v>-0.49939764943081472</c:v>
                </c:pt>
                <c:pt idx="13">
                  <c:v>-0.47712125471966244</c:v>
                </c:pt>
                <c:pt idx="14">
                  <c:v>-0.45593195564972439</c:v>
                </c:pt>
                <c:pt idx="15">
                  <c:v>-0.43572856956143741</c:v>
                </c:pt>
                <c:pt idx="16">
                  <c:v>-0.41642341436605079</c:v>
                </c:pt>
                <c:pt idx="17">
                  <c:v>-0.3979400086720376</c:v>
                </c:pt>
                <c:pt idx="18">
                  <c:v>-0.38021124171160603</c:v>
                </c:pt>
                <c:pt idx="19">
                  <c:v>-0.36317790241282566</c:v>
                </c:pt>
                <c:pt idx="20">
                  <c:v>-0.34678748622465633</c:v>
                </c:pt>
                <c:pt idx="21">
                  <c:v>-0.33099321904142442</c:v>
                </c:pt>
                <c:pt idx="22">
                  <c:v>-0.31575325248468755</c:v>
                </c:pt>
                <c:pt idx="23">
                  <c:v>-0.3010299956639812</c:v>
                </c:pt>
                <c:pt idx="24">
                  <c:v>-0.28678955654937099</c:v>
                </c:pt>
                <c:pt idx="25">
                  <c:v>-0.27300127206373764</c:v>
                </c:pt>
                <c:pt idx="26">
                  <c:v>-0.25963731050575611</c:v>
                </c:pt>
                <c:pt idx="27">
                  <c:v>-0.24667233334138852</c:v>
                </c:pt>
                <c:pt idx="28">
                  <c:v>-0.23408320603336796</c:v>
                </c:pt>
                <c:pt idx="29">
                  <c:v>-0.22184874961635639</c:v>
                </c:pt>
                <c:pt idx="30">
                  <c:v>-0.20994952631664862</c:v>
                </c:pt>
                <c:pt idx="31">
                  <c:v>-0.19836765376683349</c:v>
                </c:pt>
                <c:pt idx="32">
                  <c:v>-0.18708664335714442</c:v>
                </c:pt>
                <c:pt idx="33">
                  <c:v>-0.17609125905568127</c:v>
                </c:pt>
                <c:pt idx="34">
                  <c:v>-0.16536739366390812</c:v>
                </c:pt>
                <c:pt idx="35">
                  <c:v>-0.15490195998574319</c:v>
                </c:pt>
                <c:pt idx="36">
                  <c:v>-0.1446827948040571</c:v>
                </c:pt>
                <c:pt idx="37">
                  <c:v>-0.13469857389745624</c:v>
                </c:pt>
                <c:pt idx="38">
                  <c:v>-0.12493873660829995</c:v>
                </c:pt>
                <c:pt idx="39">
                  <c:v>-0.11539341870206959</c:v>
                </c:pt>
                <c:pt idx="40">
                  <c:v>-0.10605339244792618</c:v>
                </c:pt>
                <c:pt idx="41">
                  <c:v>-9.6910013008056392E-2</c:v>
                </c:pt>
                <c:pt idx="42">
                  <c:v>-8.795517035512998E-2</c:v>
                </c:pt>
                <c:pt idx="43">
                  <c:v>-7.9181246047624804E-2</c:v>
                </c:pt>
                <c:pt idx="44">
                  <c:v>-7.0581074285707285E-2</c:v>
                </c:pt>
                <c:pt idx="45">
                  <c:v>-6.2147906748844461E-2</c:v>
                </c:pt>
                <c:pt idx="46">
                  <c:v>-5.3875380782854601E-2</c:v>
                </c:pt>
                <c:pt idx="47">
                  <c:v>-4.5757490560675115E-2</c:v>
                </c:pt>
                <c:pt idx="48">
                  <c:v>-3.7788560889399803E-2</c:v>
                </c:pt>
                <c:pt idx="49">
                  <c:v>-2.9963223377443209E-2</c:v>
                </c:pt>
                <c:pt idx="50">
                  <c:v>-2.2276394711152253E-2</c:v>
                </c:pt>
                <c:pt idx="51">
                  <c:v>-1.4723256820706347E-2</c:v>
                </c:pt>
                <c:pt idx="52">
                  <c:v>-7.2992387414994656E-3</c:v>
                </c:pt>
                <c:pt idx="53">
                  <c:v>0</c:v>
                </c:pt>
                <c:pt idx="54">
                  <c:v>7.1785846271233758E-3</c:v>
                </c:pt>
                <c:pt idx="55">
                  <c:v>1.4240439114610193E-2</c:v>
                </c:pt>
                <c:pt idx="56">
                  <c:v>2.1189299069938092E-2</c:v>
                </c:pt>
                <c:pt idx="57">
                  <c:v>2.8028723600243534E-2</c:v>
                </c:pt>
                <c:pt idx="58">
                  <c:v>3.476210625921191E-2</c:v>
                </c:pt>
                <c:pt idx="59">
                  <c:v>4.1392685158225077E-2</c:v>
                </c:pt>
                <c:pt idx="60">
                  <c:v>4.7923552317182816E-2</c:v>
                </c:pt>
                <c:pt idx="61">
                  <c:v>5.4357662322592676E-2</c:v>
                </c:pt>
                <c:pt idx="62">
                  <c:v>6.069784035361165E-2</c:v>
                </c:pt>
                <c:pt idx="63">
                  <c:v>6.6946789630613221E-2</c:v>
                </c:pt>
                <c:pt idx="64">
                  <c:v>7.3107098335431664E-2</c:v>
                </c:pt>
                <c:pt idx="65">
                  <c:v>7.9181246047624818E-2</c:v>
                </c:pt>
                <c:pt idx="66">
                  <c:v>8.5171609736812232E-2</c:v>
                </c:pt>
                <c:pt idx="67">
                  <c:v>9.1080469347332577E-2</c:v>
                </c:pt>
                <c:pt idx="68">
                  <c:v>9.691001300805642E-2</c:v>
                </c:pt>
                <c:pt idx="69">
                  <c:v>0.10266234189714769</c:v>
                </c:pt>
                <c:pt idx="70">
                  <c:v>0.10833947478883819</c:v>
                </c:pt>
                <c:pt idx="71">
                  <c:v>0.11394335230683679</c:v>
                </c:pt>
                <c:pt idx="72">
                  <c:v>0.11947584090679779</c:v>
                </c:pt>
                <c:pt idx="73">
                  <c:v>0.12493873660829993</c:v>
                </c:pt>
                <c:pt idx="74">
                  <c:v>0.13033376849500614</c:v>
                </c:pt>
                <c:pt idx="75">
                  <c:v>0.13566260200007307</c:v>
                </c:pt>
                <c:pt idx="76">
                  <c:v>0.14092684199243027</c:v>
                </c:pt>
                <c:pt idx="77">
                  <c:v>0.14612803567823801</c:v>
                </c:pt>
                <c:pt idx="78">
                  <c:v>0.15126767533064914</c:v>
                </c:pt>
                <c:pt idx="79">
                  <c:v>0.1563472008599241</c:v>
                </c:pt>
                <c:pt idx="80">
                  <c:v>0.16136800223497488</c:v>
                </c:pt>
                <c:pt idx="81">
                  <c:v>0.16633142176652496</c:v>
                </c:pt>
                <c:pt idx="82">
                  <c:v>0.17123875626126916</c:v>
                </c:pt>
                <c:pt idx="83">
                  <c:v>0.17609125905568124</c:v>
                </c:pt>
                <c:pt idx="84">
                  <c:v>0.18089014193744996</c:v>
                </c:pt>
                <c:pt idx="85">
                  <c:v>0.1856365769619116</c:v>
                </c:pt>
                <c:pt idx="86">
                  <c:v>0.1903316981702915</c:v>
                </c:pt>
                <c:pt idx="87">
                  <c:v>0.19497660321605503</c:v>
                </c:pt>
                <c:pt idx="88">
                  <c:v>0.19957235490520411</c:v>
                </c:pt>
                <c:pt idx="89">
                  <c:v>0.20411998265592479</c:v>
                </c:pt>
                <c:pt idx="90">
                  <c:v>0.20862048388260124</c:v>
                </c:pt>
                <c:pt idx="91">
                  <c:v>0.21307482530885122</c:v>
                </c:pt>
                <c:pt idx="92">
                  <c:v>0.21748394421390627</c:v>
                </c:pt>
                <c:pt idx="93">
                  <c:v>0.22184874961635639</c:v>
                </c:pt>
                <c:pt idx="94">
                  <c:v>0.22617012339899895</c:v>
                </c:pt>
                <c:pt idx="95">
                  <c:v>0.23044892137827391</c:v>
                </c:pt>
                <c:pt idx="96">
                  <c:v>0.23468597432152855</c:v>
                </c:pt>
                <c:pt idx="97">
                  <c:v>0.23888208891513674</c:v>
                </c:pt>
                <c:pt idx="98">
                  <c:v>0.24303804868629444</c:v>
                </c:pt>
                <c:pt idx="99">
                  <c:v>0.24715461488112658</c:v>
                </c:pt>
                <c:pt idx="100">
                  <c:v>0.25123252730156598</c:v>
                </c:pt>
                <c:pt idx="101">
                  <c:v>0.25527250510330607</c:v>
                </c:pt>
                <c:pt idx="102">
                  <c:v>0.25927524755698</c:v>
                </c:pt>
                <c:pt idx="103">
                  <c:v>0.2632414347745814</c:v>
                </c:pt>
                <c:pt idx="104">
                  <c:v>0.26717172840301379</c:v>
                </c:pt>
                <c:pt idx="105">
                  <c:v>0.27106677228653797</c:v>
                </c:pt>
                <c:pt idx="106">
                  <c:v>0.27492719309977609</c:v>
                </c:pt>
                <c:pt idx="107">
                  <c:v>0.27875360095282892</c:v>
                </c:pt>
                <c:pt idx="108">
                  <c:v>0.28254658996996806</c:v>
                </c:pt>
                <c:pt idx="109">
                  <c:v>0.28630673884327484</c:v>
                </c:pt>
                <c:pt idx="110">
                  <c:v>0.29003461136251801</c:v>
                </c:pt>
                <c:pt idx="111">
                  <c:v>0.29373075692248174</c:v>
                </c:pt>
              </c:numCache>
            </c:numRef>
          </c:xVal>
          <c:yVal>
            <c:numRef>
              <c:f>TrackingData!$CS$7:$CS$118</c:f>
              <c:numCache>
                <c:formatCode>General</c:formatCode>
                <c:ptCount val="112"/>
                <c:pt idx="0">
                  <c:v>1.7548214574643215</c:v>
                </c:pt>
                <c:pt idx="1">
                  <c:v>1.7613378094883161</c:v>
                </c:pt>
                <c:pt idx="2">
                  <c:v>1.7660471173702297</c:v>
                </c:pt>
                <c:pt idx="3">
                  <c:v>1.769625809852357</c:v>
                </c:pt>
                <c:pt idx="4">
                  <c:v>1.7747200701820778</c:v>
                </c:pt>
                <c:pt idx="5">
                  <c:v>1.7789660753454728</c:v>
                </c:pt>
                <c:pt idx="6">
                  <c:v>1.7835433566603136</c:v>
                </c:pt>
                <c:pt idx="7">
                  <c:v>1.7877050280450566</c:v>
                </c:pt>
                <c:pt idx="8">
                  <c:v>1.7931836950224547</c:v>
                </c:pt>
                <c:pt idx="9">
                  <c:v>1.7975897320508352</c:v>
                </c:pt>
                <c:pt idx="10">
                  <c:v>1.8009069620245102</c:v>
                </c:pt>
                <c:pt idx="11">
                  <c:v>1.8071424238990446</c:v>
                </c:pt>
                <c:pt idx="12">
                  <c:v>1.8124118473299144</c:v>
                </c:pt>
                <c:pt idx="13">
                  <c:v>1.8169659151684714</c:v>
                </c:pt>
                <c:pt idx="14">
                  <c:v>1.8230234182199909</c:v>
                </c:pt>
                <c:pt idx="15">
                  <c:v>1.828702612878333</c:v>
                </c:pt>
                <c:pt idx="16">
                  <c:v>1.8337269148386219</c:v>
                </c:pt>
                <c:pt idx="17">
                  <c:v>1.8389636555889064</c:v>
                </c:pt>
                <c:pt idx="18">
                  <c:v>1.8450236399181223</c:v>
                </c:pt>
                <c:pt idx="19">
                  <c:v>1.8492167356537816</c:v>
                </c:pt>
                <c:pt idx="20">
                  <c:v>1.8536981940189245</c:v>
                </c:pt>
                <c:pt idx="21">
                  <c:v>1.8589758509247414</c:v>
                </c:pt>
                <c:pt idx="22">
                  <c:v>1.8642581712526414</c:v>
                </c:pt>
                <c:pt idx="23">
                  <c:v>1.8691413597031208</c:v>
                </c:pt>
                <c:pt idx="24">
                  <c:v>1.8739359122045411</c:v>
                </c:pt>
                <c:pt idx="25">
                  <c:v>1.8800716230629337</c:v>
                </c:pt>
                <c:pt idx="26">
                  <c:v>1.8855903181186169</c:v>
                </c:pt>
                <c:pt idx="27">
                  <c:v>1.8918521115841818</c:v>
                </c:pt>
                <c:pt idx="28">
                  <c:v>1.8969582057823984</c:v>
                </c:pt>
                <c:pt idx="29">
                  <c:v>1.9020295999450687</c:v>
                </c:pt>
                <c:pt idx="30">
                  <c:v>1.9065342152808784</c:v>
                </c:pt>
                <c:pt idx="31">
                  <c:v>1.9114703802791662</c:v>
                </c:pt>
                <c:pt idx="32">
                  <c:v>1.9168500583037287</c:v>
                </c:pt>
                <c:pt idx="33">
                  <c:v>1.9209144163903951</c:v>
                </c:pt>
                <c:pt idx="34">
                  <c:v>1.9272012543613593</c:v>
                </c:pt>
                <c:pt idx="35">
                  <c:v>1.9326607097823738</c:v>
                </c:pt>
                <c:pt idx="36">
                  <c:v>1.9382846589073677</c:v>
                </c:pt>
                <c:pt idx="37">
                  <c:v>1.9435971452601095</c:v>
                </c:pt>
                <c:pt idx="38">
                  <c:v>1.9483911881820291</c:v>
                </c:pt>
                <c:pt idx="39">
                  <c:v>1.9531228835083538</c:v>
                </c:pt>
                <c:pt idx="40">
                  <c:v>1.9570961181592914</c:v>
                </c:pt>
                <c:pt idx="41">
                  <c:v>1.962644510866872</c:v>
                </c:pt>
                <c:pt idx="42">
                  <c:v>1.9674915487746807</c:v>
                </c:pt>
                <c:pt idx="43">
                  <c:v>1.9726841832538178</c:v>
                </c:pt>
                <c:pt idx="44">
                  <c:v>1.9778464033801411</c:v>
                </c:pt>
                <c:pt idx="45">
                  <c:v>1.9827188895301211</c:v>
                </c:pt>
                <c:pt idx="46">
                  <c:v>1.9877331125690754</c:v>
                </c:pt>
                <c:pt idx="47">
                  <c:v>1.9922615691671353</c:v>
                </c:pt>
                <c:pt idx="48">
                  <c:v>1.996531143488641</c:v>
                </c:pt>
                <c:pt idx="49">
                  <c:v>2.0009791507711792</c:v>
                </c:pt>
                <c:pt idx="50">
                  <c:v>2.0055808005981222</c:v>
                </c:pt>
                <c:pt idx="51">
                  <c:v>2.0101527378450639</c:v>
                </c:pt>
                <c:pt idx="52">
                  <c:v>2.0146409800686689</c:v>
                </c:pt>
                <c:pt idx="53">
                  <c:v>2.0197061654861224</c:v>
                </c:pt>
                <c:pt idx="54">
                  <c:v>2.024115358272121</c:v>
                </c:pt>
                <c:pt idx="55">
                  <c:v>2.0282751892023949</c:v>
                </c:pt>
                <c:pt idx="56">
                  <c:v>2.0322309183160616</c:v>
                </c:pt>
                <c:pt idx="57">
                  <c:v>2.0367092346367217</c:v>
                </c:pt>
                <c:pt idx="58">
                  <c:v>2.0405739716253488</c:v>
                </c:pt>
                <c:pt idx="59">
                  <c:v>2.0451651919223344</c:v>
                </c:pt>
                <c:pt idx="60">
                  <c:v>2.0497160175235933</c:v>
                </c:pt>
                <c:pt idx="61">
                  <c:v>2.0542522800183818</c:v>
                </c:pt>
                <c:pt idx="62">
                  <c:v>2.0574283345917199</c:v>
                </c:pt>
                <c:pt idx="63">
                  <c:v>2.0620198139600752</c:v>
                </c:pt>
                <c:pt idx="64">
                  <c:v>2.0654691142370241</c:v>
                </c:pt>
                <c:pt idx="65">
                  <c:v>2.0696183584668102</c:v>
                </c:pt>
                <c:pt idx="66">
                  <c:v>2.074084057141357</c:v>
                </c:pt>
                <c:pt idx="67">
                  <c:v>2.0774476473624364</c:v>
                </c:pt>
                <c:pt idx="68">
                  <c:v>2.082198017447682</c:v>
                </c:pt>
                <c:pt idx="69">
                  <c:v>2.0858605809265502</c:v>
                </c:pt>
                <c:pt idx="70">
                  <c:v>2.0894850666600195</c:v>
                </c:pt>
                <c:pt idx="71">
                  <c:v>2.0932571586733322</c:v>
                </c:pt>
                <c:pt idx="72">
                  <c:v>2.096989303713245</c:v>
                </c:pt>
                <c:pt idx="73">
                  <c:v>2.100682237455199</c:v>
                </c:pt>
                <c:pt idx="74">
                  <c:v>2.1046755215256554</c:v>
                </c:pt>
                <c:pt idx="75">
                  <c:v>2.1083041607505049</c:v>
                </c:pt>
                <c:pt idx="76">
                  <c:v>2.1119028295971272</c:v>
                </c:pt>
                <c:pt idx="77">
                  <c:v>2.1154720157196669</c:v>
                </c:pt>
                <c:pt idx="78">
                  <c:v>2.1188519005563395</c:v>
                </c:pt>
                <c:pt idx="79">
                  <c:v>2.122371278207662</c:v>
                </c:pt>
                <c:pt idx="80">
                  <c:v>2.1258623661144287</c:v>
                </c:pt>
                <c:pt idx="81">
                  <c:v>2.1294757250774481</c:v>
                </c:pt>
                <c:pt idx="82">
                  <c:v>2.1329041533571611</c:v>
                </c:pt>
                <c:pt idx="83">
                  <c:v>2.1364658850339793</c:v>
                </c:pt>
                <c:pt idx="84">
                  <c:v>2.1396751991685954</c:v>
                </c:pt>
                <c:pt idx="85">
                  <c:v>2.1430246354240414</c:v>
                </c:pt>
                <c:pt idx="86">
                  <c:v>2.1462151725675689</c:v>
                </c:pt>
                <c:pt idx="87">
                  <c:v>2.1496698087195152</c:v>
                </c:pt>
                <c:pt idx="88">
                  <c:v>2.1529667504145347</c:v>
                </c:pt>
                <c:pt idx="89">
                  <c:v>2.1559150526897697</c:v>
                </c:pt>
                <c:pt idx="90">
                  <c:v>2.159469825278054</c:v>
                </c:pt>
                <c:pt idx="91">
                  <c:v>2.1627014899022621</c:v>
                </c:pt>
                <c:pt idx="92">
                  <c:v>2.1657338617773316</c:v>
                </c:pt>
                <c:pt idx="93">
                  <c:v>2.1688881568440284</c:v>
                </c:pt>
                <c:pt idx="94">
                  <c:v>2.1719095653720748</c:v>
                </c:pt>
                <c:pt idx="95">
                  <c:v>2.1748848247068269</c:v>
                </c:pt>
                <c:pt idx="96">
                  <c:v>2.178126070105634</c:v>
                </c:pt>
                <c:pt idx="97">
                  <c:v>2.1811916504519275</c:v>
                </c:pt>
                <c:pt idx="98">
                  <c:v>2.184097904139092</c:v>
                </c:pt>
                <c:pt idx="99">
                  <c:v>2.1865798517523318</c:v>
                </c:pt>
                <c:pt idx="100">
                  <c:v>2.1897228450693693</c:v>
                </c:pt>
                <c:pt idx="101">
                  <c:v>2.1927264762689065</c:v>
                </c:pt>
                <c:pt idx="102">
                  <c:v>2.1957160729143985</c:v>
                </c:pt>
                <c:pt idx="103">
                  <c:v>2.1985331459032724</c:v>
                </c:pt>
                <c:pt idx="104">
                  <c:v>2.2014583452129028</c:v>
                </c:pt>
                <c:pt idx="105">
                  <c:v>2.2043826634156258</c:v>
                </c:pt>
                <c:pt idx="106">
                  <c:v>2.2070389886111612</c:v>
                </c:pt>
                <c:pt idx="107">
                  <c:v>2.2097902798142961</c:v>
                </c:pt>
                <c:pt idx="108">
                  <c:v>2.2125177958813937</c:v>
                </c:pt>
                <c:pt idx="109">
                  <c:v>2.2153566330764081</c:v>
                </c:pt>
                <c:pt idx="110">
                  <c:v>2.2180495215850073</c:v>
                </c:pt>
                <c:pt idx="111">
                  <c:v>2.2196917496994373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086E-46F9-AAD2-B87DC30AE3D2}"/>
            </c:ext>
          </c:extLst>
        </c:ser>
        <c:ser>
          <c:idx val="8"/>
          <c:order val="8"/>
          <c:tx>
            <c:strRef>
              <c:f>TrackingData!$CU$2</c:f>
              <c:strCache>
                <c:ptCount val="1"/>
                <c:pt idx="0">
                  <c:v>4mL 7.66deg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TrackingData!$DK$7:$DK$90</c:f>
              <c:numCache>
                <c:formatCode>General</c:formatCode>
                <c:ptCount val="84"/>
                <c:pt idx="0">
                  <c:v>-0.93305321036938682</c:v>
                </c:pt>
                <c:pt idx="1">
                  <c:v>-0.87506126339170009</c:v>
                </c:pt>
                <c:pt idx="2">
                  <c:v>-0.82390874094431876</c:v>
                </c:pt>
                <c:pt idx="3">
                  <c:v>-0.77815125038364363</c:v>
                </c:pt>
                <c:pt idx="4">
                  <c:v>-0.7367585652254186</c:v>
                </c:pt>
                <c:pt idx="5">
                  <c:v>-0.69897000433601875</c:v>
                </c:pt>
                <c:pt idx="6">
                  <c:v>-0.6642078980768068</c:v>
                </c:pt>
                <c:pt idx="7">
                  <c:v>-0.63202321470540557</c:v>
                </c:pt>
                <c:pt idx="8">
                  <c:v>-0.6020599913279624</c:v>
                </c:pt>
                <c:pt idx="9">
                  <c:v>-0.57403126772771884</c:v>
                </c:pt>
                <c:pt idx="10">
                  <c:v>-0.54770232900536975</c:v>
                </c:pt>
                <c:pt idx="11">
                  <c:v>-0.52287874528033762</c:v>
                </c:pt>
                <c:pt idx="12">
                  <c:v>-0.49939764943081472</c:v>
                </c:pt>
                <c:pt idx="13">
                  <c:v>-0.47712125471966244</c:v>
                </c:pt>
                <c:pt idx="14">
                  <c:v>-0.45593195564972439</c:v>
                </c:pt>
                <c:pt idx="15">
                  <c:v>-0.43572856956143741</c:v>
                </c:pt>
                <c:pt idx="16">
                  <c:v>-0.41642341436605079</c:v>
                </c:pt>
                <c:pt idx="17">
                  <c:v>-0.3979400086720376</c:v>
                </c:pt>
                <c:pt idx="18">
                  <c:v>-0.38021124171160603</c:v>
                </c:pt>
                <c:pt idx="19">
                  <c:v>-0.36317790241282566</c:v>
                </c:pt>
                <c:pt idx="20">
                  <c:v>-0.34678748622465633</c:v>
                </c:pt>
                <c:pt idx="21">
                  <c:v>-0.33099321904142442</c:v>
                </c:pt>
                <c:pt idx="22">
                  <c:v>-0.31575325248468755</c:v>
                </c:pt>
                <c:pt idx="23">
                  <c:v>-0.3010299956639812</c:v>
                </c:pt>
                <c:pt idx="24">
                  <c:v>-0.28678955654937099</c:v>
                </c:pt>
                <c:pt idx="25">
                  <c:v>-0.27300127206373764</c:v>
                </c:pt>
                <c:pt idx="26">
                  <c:v>-0.25963731050575611</c:v>
                </c:pt>
                <c:pt idx="27">
                  <c:v>-0.24667233334138852</c:v>
                </c:pt>
                <c:pt idx="28">
                  <c:v>-0.23408320603336796</c:v>
                </c:pt>
                <c:pt idx="29">
                  <c:v>-0.22184874961635639</c:v>
                </c:pt>
                <c:pt idx="30">
                  <c:v>-0.20994952631664862</c:v>
                </c:pt>
                <c:pt idx="31">
                  <c:v>-0.19836765376683349</c:v>
                </c:pt>
                <c:pt idx="32">
                  <c:v>-0.18708664335714442</c:v>
                </c:pt>
                <c:pt idx="33">
                  <c:v>-0.17609125905568127</c:v>
                </c:pt>
                <c:pt idx="34">
                  <c:v>-0.16536739366390812</c:v>
                </c:pt>
                <c:pt idx="35">
                  <c:v>-0.15490195998574319</c:v>
                </c:pt>
                <c:pt idx="36">
                  <c:v>-0.1446827948040571</c:v>
                </c:pt>
                <c:pt idx="37">
                  <c:v>-0.13469857389745624</c:v>
                </c:pt>
                <c:pt idx="38">
                  <c:v>-0.12493873660829995</c:v>
                </c:pt>
                <c:pt idx="39">
                  <c:v>-0.11539341870206959</c:v>
                </c:pt>
                <c:pt idx="40">
                  <c:v>-0.10605339244792618</c:v>
                </c:pt>
                <c:pt idx="41">
                  <c:v>-9.6910013008056392E-2</c:v>
                </c:pt>
                <c:pt idx="42">
                  <c:v>-8.795517035512998E-2</c:v>
                </c:pt>
                <c:pt idx="43">
                  <c:v>-7.9181246047624804E-2</c:v>
                </c:pt>
                <c:pt idx="44">
                  <c:v>-7.0581074285707285E-2</c:v>
                </c:pt>
                <c:pt idx="45">
                  <c:v>-6.2147906748844461E-2</c:v>
                </c:pt>
                <c:pt idx="46">
                  <c:v>-5.3875380782854601E-2</c:v>
                </c:pt>
                <c:pt idx="47">
                  <c:v>-4.5757490560675115E-2</c:v>
                </c:pt>
                <c:pt idx="48">
                  <c:v>-3.7788560889399803E-2</c:v>
                </c:pt>
                <c:pt idx="49">
                  <c:v>-2.9963223377443209E-2</c:v>
                </c:pt>
                <c:pt idx="50">
                  <c:v>-2.2276394711152253E-2</c:v>
                </c:pt>
                <c:pt idx="51">
                  <c:v>-1.4723256820706347E-2</c:v>
                </c:pt>
                <c:pt idx="52">
                  <c:v>-7.2992387414994656E-3</c:v>
                </c:pt>
                <c:pt idx="53">
                  <c:v>0</c:v>
                </c:pt>
                <c:pt idx="54">
                  <c:v>7.1785846271233758E-3</c:v>
                </c:pt>
                <c:pt idx="55">
                  <c:v>1.4240439114610193E-2</c:v>
                </c:pt>
                <c:pt idx="56">
                  <c:v>2.1189299069938092E-2</c:v>
                </c:pt>
                <c:pt idx="57">
                  <c:v>2.8028723600243534E-2</c:v>
                </c:pt>
                <c:pt idx="58">
                  <c:v>3.476210625921191E-2</c:v>
                </c:pt>
                <c:pt idx="59">
                  <c:v>4.1392685158225077E-2</c:v>
                </c:pt>
                <c:pt idx="60">
                  <c:v>4.7923552317182816E-2</c:v>
                </c:pt>
                <c:pt idx="61">
                  <c:v>5.4357662322592676E-2</c:v>
                </c:pt>
                <c:pt idx="62">
                  <c:v>6.069784035361165E-2</c:v>
                </c:pt>
                <c:pt idx="63">
                  <c:v>6.6946789630613221E-2</c:v>
                </c:pt>
                <c:pt idx="64">
                  <c:v>7.3107098335431664E-2</c:v>
                </c:pt>
                <c:pt idx="65">
                  <c:v>7.9181246047624818E-2</c:v>
                </c:pt>
                <c:pt idx="66">
                  <c:v>8.5171609736812232E-2</c:v>
                </c:pt>
                <c:pt idx="67">
                  <c:v>9.1080469347332577E-2</c:v>
                </c:pt>
                <c:pt idx="68">
                  <c:v>9.691001300805642E-2</c:v>
                </c:pt>
                <c:pt idx="69">
                  <c:v>0.10266234189714769</c:v>
                </c:pt>
                <c:pt idx="70">
                  <c:v>0.10833947478883819</c:v>
                </c:pt>
                <c:pt idx="71">
                  <c:v>0.11394335230683679</c:v>
                </c:pt>
                <c:pt idx="72">
                  <c:v>0.11947584090679779</c:v>
                </c:pt>
                <c:pt idx="73">
                  <c:v>0.12493873660829993</c:v>
                </c:pt>
                <c:pt idx="74">
                  <c:v>0.13033376849500614</c:v>
                </c:pt>
                <c:pt idx="75">
                  <c:v>0.13566260200007307</c:v>
                </c:pt>
                <c:pt idx="76">
                  <c:v>0.14092684199243027</c:v>
                </c:pt>
                <c:pt idx="77">
                  <c:v>0.14612803567823801</c:v>
                </c:pt>
                <c:pt idx="78">
                  <c:v>0.15126767533064914</c:v>
                </c:pt>
                <c:pt idx="79">
                  <c:v>0.1563472008599241</c:v>
                </c:pt>
                <c:pt idx="80">
                  <c:v>0.16136800223497488</c:v>
                </c:pt>
                <c:pt idx="81">
                  <c:v>0.16633142176652496</c:v>
                </c:pt>
                <c:pt idx="82">
                  <c:v>0.17123875626126916</c:v>
                </c:pt>
                <c:pt idx="83">
                  <c:v>0.17609125905568124</c:v>
                </c:pt>
              </c:numCache>
            </c:numRef>
          </c:xVal>
          <c:yVal>
            <c:numRef>
              <c:f>TrackingData!$DL$7:$DL$90</c:f>
              <c:numCache>
                <c:formatCode>General</c:formatCode>
                <c:ptCount val="84"/>
                <c:pt idx="0">
                  <c:v>1.7653592061367358</c:v>
                </c:pt>
                <c:pt idx="1">
                  <c:v>1.7726448264501544</c:v>
                </c:pt>
                <c:pt idx="2">
                  <c:v>1.7786530358293642</c:v>
                </c:pt>
                <c:pt idx="3">
                  <c:v>1.7833844487148138</c:v>
                </c:pt>
                <c:pt idx="4">
                  <c:v>1.7907814287245716</c:v>
                </c:pt>
                <c:pt idx="5">
                  <c:v>1.7970947588936987</c:v>
                </c:pt>
                <c:pt idx="6">
                  <c:v>1.8026567509033868</c:v>
                </c:pt>
                <c:pt idx="7">
                  <c:v>1.808474025356186</c:v>
                </c:pt>
                <c:pt idx="8">
                  <c:v>1.8157956335627781</c:v>
                </c:pt>
                <c:pt idx="9">
                  <c:v>1.8220626340225259</c:v>
                </c:pt>
                <c:pt idx="10">
                  <c:v>1.8270247834119042</c:v>
                </c:pt>
                <c:pt idx="11">
                  <c:v>1.8340416277279961</c:v>
                </c:pt>
                <c:pt idx="12">
                  <c:v>1.8415543017946394</c:v>
                </c:pt>
                <c:pt idx="13">
                  <c:v>1.8477495465146883</c:v>
                </c:pt>
                <c:pt idx="14">
                  <c:v>1.8547423892735031</c:v>
                </c:pt>
                <c:pt idx="15">
                  <c:v>1.8610438378783347</c:v>
                </c:pt>
                <c:pt idx="16">
                  <c:v>1.8680955675924542</c:v>
                </c:pt>
                <c:pt idx="17">
                  <c:v>1.8741988720606206</c:v>
                </c:pt>
                <c:pt idx="18">
                  <c:v>1.8797091281879947</c:v>
                </c:pt>
                <c:pt idx="19">
                  <c:v>1.8856487049982757</c:v>
                </c:pt>
                <c:pt idx="20">
                  <c:v>1.8928685676684387</c:v>
                </c:pt>
                <c:pt idx="21">
                  <c:v>1.8989188212694852</c:v>
                </c:pt>
                <c:pt idx="22">
                  <c:v>1.9051277741423009</c:v>
                </c:pt>
                <c:pt idx="23">
                  <c:v>1.9122547320356202</c:v>
                </c:pt>
                <c:pt idx="24">
                  <c:v>1.9195353830765418</c:v>
                </c:pt>
                <c:pt idx="25">
                  <c:v>1.9269151783388863</c:v>
                </c:pt>
                <c:pt idx="26">
                  <c:v>1.9334804877813343</c:v>
                </c:pt>
                <c:pt idx="27">
                  <c:v>1.939212210043886</c:v>
                </c:pt>
                <c:pt idx="28">
                  <c:v>1.9460517278455436</c:v>
                </c:pt>
                <c:pt idx="29">
                  <c:v>1.952549346645019</c:v>
                </c:pt>
                <c:pt idx="30">
                  <c:v>1.9575927702510232</c:v>
                </c:pt>
                <c:pt idx="31">
                  <c:v>1.9637734480482494</c:v>
                </c:pt>
                <c:pt idx="32">
                  <c:v>1.9698063295838695</c:v>
                </c:pt>
                <c:pt idx="33">
                  <c:v>1.9761757252313585</c:v>
                </c:pt>
                <c:pt idx="34">
                  <c:v>1.9824698464494543</c:v>
                </c:pt>
                <c:pt idx="35">
                  <c:v>1.9892771222873908</c:v>
                </c:pt>
                <c:pt idx="36">
                  <c:v>1.995780174655378</c:v>
                </c:pt>
                <c:pt idx="37">
                  <c:v>2.0017772326809458</c:v>
                </c:pt>
                <c:pt idx="38">
                  <c:v>2.0070967312732138</c:v>
                </c:pt>
                <c:pt idx="39">
                  <c:v>2.0123649088649294</c:v>
                </c:pt>
                <c:pt idx="40">
                  <c:v>2.0181651857833525</c:v>
                </c:pt>
                <c:pt idx="41">
                  <c:v>2.0236800767163112</c:v>
                </c:pt>
                <c:pt idx="42">
                  <c:v>2.0294983649512224</c:v>
                </c:pt>
                <c:pt idx="43">
                  <c:v>2.034681518788088</c:v>
                </c:pt>
                <c:pt idx="44">
                  <c:v>2.0407442997356502</c:v>
                </c:pt>
                <c:pt idx="45">
                  <c:v>2.0463526936953489</c:v>
                </c:pt>
                <c:pt idx="46">
                  <c:v>2.0520985952342521</c:v>
                </c:pt>
                <c:pt idx="47">
                  <c:v>2.0581187674581458</c:v>
                </c:pt>
                <c:pt idx="48">
                  <c:v>2.0622798582245538</c:v>
                </c:pt>
                <c:pt idx="49">
                  <c:v>2.0676112818011472</c:v>
                </c:pt>
                <c:pt idx="50">
                  <c:v>2.0721796575483267</c:v>
                </c:pt>
                <c:pt idx="51">
                  <c:v>2.077398699397885</c:v>
                </c:pt>
                <c:pt idx="52">
                  <c:v>2.0828653461581736</c:v>
                </c:pt>
                <c:pt idx="53">
                  <c:v>2.0882781959985803</c:v>
                </c:pt>
                <c:pt idx="54">
                  <c:v>2.0936307208947578</c:v>
                </c:pt>
                <c:pt idx="55">
                  <c:v>2.0984458057023616</c:v>
                </c:pt>
                <c:pt idx="56">
                  <c:v>2.1035177559612008</c:v>
                </c:pt>
                <c:pt idx="57">
                  <c:v>2.1078825591145027</c:v>
                </c:pt>
                <c:pt idx="58">
                  <c:v>2.1123784012513944</c:v>
                </c:pt>
                <c:pt idx="59">
                  <c:v>2.1171336886776575</c:v>
                </c:pt>
                <c:pt idx="60">
                  <c:v>2.1221541455773023</c:v>
                </c:pt>
                <c:pt idx="61">
                  <c:v>2.1265477085935447</c:v>
                </c:pt>
                <c:pt idx="62">
                  <c:v>2.1314666832179148</c:v>
                </c:pt>
                <c:pt idx="63">
                  <c:v>2.1361741500630798</c:v>
                </c:pt>
                <c:pt idx="64">
                  <c:v>2.1406656375033464</c:v>
                </c:pt>
                <c:pt idx="65">
                  <c:v>2.1448263827885254</c:v>
                </c:pt>
                <c:pt idx="66">
                  <c:v>2.148937863217244</c:v>
                </c:pt>
                <c:pt idx="67">
                  <c:v>2.1531612142919703</c:v>
                </c:pt>
                <c:pt idx="68">
                  <c:v>2.1579276494092046</c:v>
                </c:pt>
                <c:pt idx="69">
                  <c:v>2.1621453426383779</c:v>
                </c:pt>
                <c:pt idx="70">
                  <c:v>2.1665333017674415</c:v>
                </c:pt>
                <c:pt idx="71">
                  <c:v>2.1705933195100804</c:v>
                </c:pt>
                <c:pt idx="72">
                  <c:v>2.1746105753374692</c:v>
                </c:pt>
                <c:pt idx="73">
                  <c:v>2.1787382911552378</c:v>
                </c:pt>
                <c:pt idx="74">
                  <c:v>2.1825717163241767</c:v>
                </c:pt>
                <c:pt idx="75">
                  <c:v>2.1864957432512311</c:v>
                </c:pt>
                <c:pt idx="76">
                  <c:v>2.190395465654984</c:v>
                </c:pt>
                <c:pt idx="77">
                  <c:v>2.1948879344184533</c:v>
                </c:pt>
                <c:pt idx="78">
                  <c:v>2.1994704719572162</c:v>
                </c:pt>
                <c:pt idx="79">
                  <c:v>2.2036279339258491</c:v>
                </c:pt>
                <c:pt idx="80">
                  <c:v>2.2071157498751979</c:v>
                </c:pt>
                <c:pt idx="81">
                  <c:v>2.2100523396802783</c:v>
                </c:pt>
                <c:pt idx="82">
                  <c:v>2.2142314026856909</c:v>
                </c:pt>
                <c:pt idx="83">
                  <c:v>2.2130956315287333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086E-46F9-AAD2-B87DC30AE3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0563488"/>
        <c:axId val="300563880"/>
      </c:scatterChart>
      <c:valAx>
        <c:axId val="3005634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80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log(</a:t>
                </a:r>
                <a:r>
                  <a:rPr lang="en-US" sz="18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</a:t>
                </a:r>
                <a:r>
                  <a:rPr lang="en-US" sz="180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  <a:endParaRPr lang="en-US" sz="1800" i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00563880"/>
        <c:crosses val="autoZero"/>
        <c:crossBetween val="midCat"/>
      </c:valAx>
      <c:valAx>
        <c:axId val="300563880"/>
        <c:scaling>
          <c:orientation val="minMax"/>
          <c:min val="1.5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80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log(</a:t>
                </a:r>
                <a:r>
                  <a:rPr lang="en-US" sz="18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x</a:t>
                </a:r>
                <a:r>
                  <a:rPr lang="en-US" sz="1800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</a:t>
                </a:r>
                <a:endParaRPr lang="en-US" sz="1800" i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2.0498049572538424E-2"/>
              <c:y val="0.380330939783681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30056348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14954814366988411"/>
          <c:y val="4.1994385281083964E-2"/>
          <c:w val="0.45967037568382552"/>
          <c:h val="0.109817717098385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Data_Compiled!$U$1:$U$2</c:f>
              <c:strCache>
                <c:ptCount val="2"/>
                <c:pt idx="0">
                  <c:v>Drop_06262</c:v>
                </c:pt>
                <c:pt idx="1">
                  <c:v>2mL 1.19deg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Data_Compiled!$W$6:$W$119</c:f>
              <c:numCache>
                <c:formatCode>General</c:formatCode>
                <c:ptCount val="114"/>
                <c:pt idx="0">
                  <c:v>0.1</c:v>
                </c:pt>
                <c:pt idx="1">
                  <c:v>0.11666666666666667</c:v>
                </c:pt>
                <c:pt idx="2">
                  <c:v>0.13333333333333333</c:v>
                </c:pt>
                <c:pt idx="3">
                  <c:v>0.15000000000000002</c:v>
                </c:pt>
                <c:pt idx="4">
                  <c:v>0.16666666666666669</c:v>
                </c:pt>
                <c:pt idx="5">
                  <c:v>0.18333333333333335</c:v>
                </c:pt>
                <c:pt idx="6">
                  <c:v>0.2</c:v>
                </c:pt>
                <c:pt idx="7">
                  <c:v>0.21666666666666667</c:v>
                </c:pt>
                <c:pt idx="8">
                  <c:v>0.23333333333333334</c:v>
                </c:pt>
                <c:pt idx="9">
                  <c:v>0.25</c:v>
                </c:pt>
                <c:pt idx="10">
                  <c:v>0.26666666666666666</c:v>
                </c:pt>
                <c:pt idx="11">
                  <c:v>0.28333333333333333</c:v>
                </c:pt>
                <c:pt idx="12">
                  <c:v>0.30000000000000004</c:v>
                </c:pt>
                <c:pt idx="13">
                  <c:v>0.31666666666666665</c:v>
                </c:pt>
                <c:pt idx="14">
                  <c:v>0.33333333333333337</c:v>
                </c:pt>
                <c:pt idx="15">
                  <c:v>0.35</c:v>
                </c:pt>
                <c:pt idx="16">
                  <c:v>0.3666666666666667</c:v>
                </c:pt>
                <c:pt idx="17">
                  <c:v>0.3833333333333333</c:v>
                </c:pt>
                <c:pt idx="18">
                  <c:v>0.4</c:v>
                </c:pt>
                <c:pt idx="19">
                  <c:v>0.41666666666666663</c:v>
                </c:pt>
                <c:pt idx="20">
                  <c:v>0.43333333333333335</c:v>
                </c:pt>
                <c:pt idx="21">
                  <c:v>0.44999999999999996</c:v>
                </c:pt>
                <c:pt idx="22">
                  <c:v>0.46666666666666667</c:v>
                </c:pt>
                <c:pt idx="23">
                  <c:v>0.48333333333333328</c:v>
                </c:pt>
                <c:pt idx="24">
                  <c:v>0.5</c:v>
                </c:pt>
                <c:pt idx="25">
                  <c:v>0.51666666666666672</c:v>
                </c:pt>
                <c:pt idx="26">
                  <c:v>0.53333333333333333</c:v>
                </c:pt>
                <c:pt idx="27">
                  <c:v>0.55000000000000004</c:v>
                </c:pt>
                <c:pt idx="28">
                  <c:v>0.56666666666666665</c:v>
                </c:pt>
                <c:pt idx="29">
                  <c:v>0.58333333333333337</c:v>
                </c:pt>
                <c:pt idx="30">
                  <c:v>0.6</c:v>
                </c:pt>
                <c:pt idx="31">
                  <c:v>0.61666666666666659</c:v>
                </c:pt>
                <c:pt idx="32">
                  <c:v>0.6333333333333333</c:v>
                </c:pt>
                <c:pt idx="33">
                  <c:v>0.65</c:v>
                </c:pt>
                <c:pt idx="34">
                  <c:v>0.66666666666666663</c:v>
                </c:pt>
                <c:pt idx="35">
                  <c:v>0.68333333333333335</c:v>
                </c:pt>
                <c:pt idx="36">
                  <c:v>0.7</c:v>
                </c:pt>
                <c:pt idx="37">
                  <c:v>0.71666666666666667</c:v>
                </c:pt>
                <c:pt idx="38">
                  <c:v>0.73333333333333328</c:v>
                </c:pt>
                <c:pt idx="39">
                  <c:v>0.75</c:v>
                </c:pt>
                <c:pt idx="40">
                  <c:v>0.76666666666666661</c:v>
                </c:pt>
                <c:pt idx="41">
                  <c:v>0.78333333333333333</c:v>
                </c:pt>
                <c:pt idx="42">
                  <c:v>0.79999999999999993</c:v>
                </c:pt>
                <c:pt idx="43">
                  <c:v>0.81666666666666665</c:v>
                </c:pt>
                <c:pt idx="44">
                  <c:v>0.83333333333333326</c:v>
                </c:pt>
                <c:pt idx="45">
                  <c:v>0.85</c:v>
                </c:pt>
                <c:pt idx="46">
                  <c:v>0.86666666666666659</c:v>
                </c:pt>
                <c:pt idx="47">
                  <c:v>0.8833333333333333</c:v>
                </c:pt>
                <c:pt idx="48">
                  <c:v>0.9</c:v>
                </c:pt>
                <c:pt idx="49">
                  <c:v>0.91666666666666663</c:v>
                </c:pt>
                <c:pt idx="50">
                  <c:v>0.93333333333333335</c:v>
                </c:pt>
                <c:pt idx="51">
                  <c:v>0.95</c:v>
                </c:pt>
                <c:pt idx="52">
                  <c:v>0.96666666666666667</c:v>
                </c:pt>
                <c:pt idx="53">
                  <c:v>0.98333333333333328</c:v>
                </c:pt>
                <c:pt idx="54">
                  <c:v>1</c:v>
                </c:pt>
                <c:pt idx="55">
                  <c:v>1.0166666666666666</c:v>
                </c:pt>
                <c:pt idx="56">
                  <c:v>1.0333333333333334</c:v>
                </c:pt>
                <c:pt idx="57">
                  <c:v>1.05</c:v>
                </c:pt>
                <c:pt idx="58">
                  <c:v>1.0666666666666667</c:v>
                </c:pt>
                <c:pt idx="59">
                  <c:v>1.0833333333333333</c:v>
                </c:pt>
                <c:pt idx="60">
                  <c:v>1.1000000000000001</c:v>
                </c:pt>
                <c:pt idx="61">
                  <c:v>1.1166666666666667</c:v>
                </c:pt>
                <c:pt idx="62">
                  <c:v>1.1333333333333333</c:v>
                </c:pt>
                <c:pt idx="63">
                  <c:v>1.1500000000000001</c:v>
                </c:pt>
                <c:pt idx="64">
                  <c:v>1.1666666666666667</c:v>
                </c:pt>
                <c:pt idx="65">
                  <c:v>1.1833333333333333</c:v>
                </c:pt>
                <c:pt idx="66">
                  <c:v>1.2000000000000002</c:v>
                </c:pt>
                <c:pt idx="67">
                  <c:v>1.2166666666666668</c:v>
                </c:pt>
                <c:pt idx="68">
                  <c:v>1.2333333333333334</c:v>
                </c:pt>
                <c:pt idx="69">
                  <c:v>1.25</c:v>
                </c:pt>
                <c:pt idx="70">
                  <c:v>1.2666666666666668</c:v>
                </c:pt>
                <c:pt idx="71">
                  <c:v>1.2833333333333334</c:v>
                </c:pt>
                <c:pt idx="72">
                  <c:v>1.3</c:v>
                </c:pt>
                <c:pt idx="73">
                  <c:v>1.3166666666666667</c:v>
                </c:pt>
                <c:pt idx="74">
                  <c:v>1.3333333333333335</c:v>
                </c:pt>
                <c:pt idx="75">
                  <c:v>1.35</c:v>
                </c:pt>
                <c:pt idx="76">
                  <c:v>1.3666666666666667</c:v>
                </c:pt>
                <c:pt idx="77">
                  <c:v>1.3833333333333333</c:v>
                </c:pt>
                <c:pt idx="78">
                  <c:v>1.4000000000000001</c:v>
                </c:pt>
                <c:pt idx="79">
                  <c:v>1.4166666666666667</c:v>
                </c:pt>
                <c:pt idx="80">
                  <c:v>1.4333333333333333</c:v>
                </c:pt>
                <c:pt idx="81">
                  <c:v>1.4500000000000002</c:v>
                </c:pt>
                <c:pt idx="82">
                  <c:v>1.4666666666666668</c:v>
                </c:pt>
                <c:pt idx="83">
                  <c:v>1.4833333333333334</c:v>
                </c:pt>
                <c:pt idx="84">
                  <c:v>1.5</c:v>
                </c:pt>
                <c:pt idx="85">
                  <c:v>1.5166666666666668</c:v>
                </c:pt>
                <c:pt idx="86">
                  <c:v>1.5333333333333334</c:v>
                </c:pt>
                <c:pt idx="87">
                  <c:v>1.55</c:v>
                </c:pt>
                <c:pt idx="88">
                  <c:v>1.5666666666666667</c:v>
                </c:pt>
                <c:pt idx="89">
                  <c:v>1.5833333333333335</c:v>
                </c:pt>
                <c:pt idx="90">
                  <c:v>1.6</c:v>
                </c:pt>
                <c:pt idx="91">
                  <c:v>1.6166666666666667</c:v>
                </c:pt>
                <c:pt idx="92">
                  <c:v>1.6333333333333333</c:v>
                </c:pt>
                <c:pt idx="93">
                  <c:v>1.6500000000000001</c:v>
                </c:pt>
                <c:pt idx="94">
                  <c:v>1.6666666666666667</c:v>
                </c:pt>
                <c:pt idx="95">
                  <c:v>1.6833333333333333</c:v>
                </c:pt>
                <c:pt idx="96">
                  <c:v>1.7000000000000002</c:v>
                </c:pt>
                <c:pt idx="97">
                  <c:v>1.7166666666666668</c:v>
                </c:pt>
                <c:pt idx="98">
                  <c:v>1.7333333333333334</c:v>
                </c:pt>
                <c:pt idx="99">
                  <c:v>1.75</c:v>
                </c:pt>
                <c:pt idx="100">
                  <c:v>1.7666666666666668</c:v>
                </c:pt>
                <c:pt idx="101">
                  <c:v>1.7833333333333334</c:v>
                </c:pt>
                <c:pt idx="102">
                  <c:v>1.8</c:v>
                </c:pt>
                <c:pt idx="103">
                  <c:v>1.8166666666666667</c:v>
                </c:pt>
                <c:pt idx="104">
                  <c:v>1.8333333333333335</c:v>
                </c:pt>
                <c:pt idx="105">
                  <c:v>1.85</c:v>
                </c:pt>
                <c:pt idx="106">
                  <c:v>1.8666666666666667</c:v>
                </c:pt>
                <c:pt idx="107">
                  <c:v>1.8833333333333333</c:v>
                </c:pt>
                <c:pt idx="108">
                  <c:v>1.9000000000000001</c:v>
                </c:pt>
                <c:pt idx="109">
                  <c:v>1.9166666666666667</c:v>
                </c:pt>
                <c:pt idx="110">
                  <c:v>1.9333333333333333</c:v>
                </c:pt>
                <c:pt idx="111">
                  <c:v>1.95</c:v>
                </c:pt>
                <c:pt idx="112">
                  <c:v>1.9666666666666668</c:v>
                </c:pt>
                <c:pt idx="113">
                  <c:v>1.9833333333333334</c:v>
                </c:pt>
              </c:numCache>
            </c:numRef>
          </c:xVal>
          <c:yVal>
            <c:numRef>
              <c:f>Data_Compiled!$X$6:$X$119</c:f>
              <c:numCache>
                <c:formatCode>General</c:formatCode>
                <c:ptCount val="114"/>
                <c:pt idx="0">
                  <c:v>0</c:v>
                </c:pt>
                <c:pt idx="1">
                  <c:v>0.20710794466075721</c:v>
                </c:pt>
                <c:pt idx="2">
                  <c:v>0.26522758004443914</c:v>
                </c:pt>
                <c:pt idx="3">
                  <c:v>0.55572893153006131</c:v>
                </c:pt>
                <c:pt idx="4">
                  <c:v>0.90844636730433725</c:v>
                </c:pt>
                <c:pt idx="5">
                  <c:v>1.1553579389430333</c:v>
                </c:pt>
                <c:pt idx="6">
                  <c:v>1.4591926894050649</c:v>
                </c:pt>
                <c:pt idx="7">
                  <c:v>1.5597854679614558</c:v>
                </c:pt>
                <c:pt idx="8">
                  <c:v>2.0037091578904525</c:v>
                </c:pt>
                <c:pt idx="9">
                  <c:v>2.2505306448854485</c:v>
                </c:pt>
                <c:pt idx="10">
                  <c:v>2.4152729247143156</c:v>
                </c:pt>
                <c:pt idx="11">
                  <c:v>2.862888111279509</c:v>
                </c:pt>
                <c:pt idx="12">
                  <c:v>3.0308604307723832</c:v>
                </c:pt>
                <c:pt idx="13">
                  <c:v>3.1578358963707926</c:v>
                </c:pt>
                <c:pt idx="14">
                  <c:v>3.6535625998177363</c:v>
                </c:pt>
                <c:pt idx="15">
                  <c:v>3.8218010121578474</c:v>
                </c:pt>
                <c:pt idx="16">
                  <c:v>4.2323054508971261</c:v>
                </c:pt>
                <c:pt idx="17">
                  <c:v>4.4804298841819108</c:v>
                </c:pt>
                <c:pt idx="18">
                  <c:v>4.8113275108049391</c:v>
                </c:pt>
                <c:pt idx="19">
                  <c:v>5.1783613195315654</c:v>
                </c:pt>
                <c:pt idx="20">
                  <c:v>5.4690616563661809</c:v>
                </c:pt>
                <c:pt idx="21">
                  <c:v>5.9303796768887702</c:v>
                </c:pt>
                <c:pt idx="22">
                  <c:v>6.2595956541488968</c:v>
                </c:pt>
                <c:pt idx="23">
                  <c:v>6.5510308704805311</c:v>
                </c:pt>
                <c:pt idx="24">
                  <c:v>6.9648649694515949</c:v>
                </c:pt>
                <c:pt idx="25">
                  <c:v>7.2149702161554163</c:v>
                </c:pt>
                <c:pt idx="26">
                  <c:v>7.7498232094927744</c:v>
                </c:pt>
                <c:pt idx="27">
                  <c:v>7.9982288843235239</c:v>
                </c:pt>
                <c:pt idx="28">
                  <c:v>8.3721833625326632</c:v>
                </c:pt>
                <c:pt idx="29">
                  <c:v>8.7829397933550304</c:v>
                </c:pt>
                <c:pt idx="30">
                  <c:v>9.15454600233919</c:v>
                </c:pt>
                <c:pt idx="31">
                  <c:v>9.5277758423201533</c:v>
                </c:pt>
                <c:pt idx="32">
                  <c:v>9.9833763348473124</c:v>
                </c:pt>
                <c:pt idx="33">
                  <c:v>10.315306372361434</c:v>
                </c:pt>
                <c:pt idx="34">
                  <c:v>10.811748853031004</c:v>
                </c:pt>
                <c:pt idx="35">
                  <c:v>11.018843374836681</c:v>
                </c:pt>
                <c:pt idx="36">
                  <c:v>11.47445302837421</c:v>
                </c:pt>
                <c:pt idx="37">
                  <c:v>11.972630658561194</c:v>
                </c:pt>
                <c:pt idx="38">
                  <c:v>12.386786641447593</c:v>
                </c:pt>
                <c:pt idx="39">
                  <c:v>12.843097468281973</c:v>
                </c:pt>
                <c:pt idx="40">
                  <c:v>13.379750293600255</c:v>
                </c:pt>
                <c:pt idx="41">
                  <c:v>13.752965599832416</c:v>
                </c:pt>
                <c:pt idx="42">
                  <c:v>14.084314828831687</c:v>
                </c:pt>
                <c:pt idx="43">
                  <c:v>14.539921766334412</c:v>
                </c:pt>
                <c:pt idx="44">
                  <c:v>15.07950655251844</c:v>
                </c:pt>
                <c:pt idx="45">
                  <c:v>15.452251439457253</c:v>
                </c:pt>
                <c:pt idx="46">
                  <c:v>15.990664787834957</c:v>
                </c:pt>
                <c:pt idx="47">
                  <c:v>16.446926851566754</c:v>
                </c:pt>
                <c:pt idx="48">
                  <c:v>16.985326474342315</c:v>
                </c:pt>
                <c:pt idx="49">
                  <c:v>17.357425119093339</c:v>
                </c:pt>
                <c:pt idx="50">
                  <c:v>17.937891570280822</c:v>
                </c:pt>
                <c:pt idx="51">
                  <c:v>18.475189546237729</c:v>
                </c:pt>
                <c:pt idx="52">
                  <c:v>19.055056462201094</c:v>
                </c:pt>
                <c:pt idx="53">
                  <c:v>19.510667655143482</c:v>
                </c:pt>
                <c:pt idx="54">
                  <c:v>20.131957562921958</c:v>
                </c:pt>
                <c:pt idx="55">
                  <c:v>20.587571463386567</c:v>
                </c:pt>
                <c:pt idx="56">
                  <c:v>21.085582442201265</c:v>
                </c:pt>
                <c:pt idx="57">
                  <c:v>21.706849210479902</c:v>
                </c:pt>
                <c:pt idx="58">
                  <c:v>22.288664103105663</c:v>
                </c:pt>
                <c:pt idx="59">
                  <c:v>22.951298374500794</c:v>
                </c:pt>
                <c:pt idx="60">
                  <c:v>23.529249116276834</c:v>
                </c:pt>
                <c:pt idx="61">
                  <c:v>24.152338538068694</c:v>
                </c:pt>
                <c:pt idx="62">
                  <c:v>24.730908745504312</c:v>
                </c:pt>
                <c:pt idx="63">
                  <c:v>25.184871085757731</c:v>
                </c:pt>
                <c:pt idx="64">
                  <c:v>25.68258767203881</c:v>
                </c:pt>
                <c:pt idx="65">
                  <c:v>26.221468950299951</c:v>
                </c:pt>
                <c:pt idx="66">
                  <c:v>26.71808078755074</c:v>
                </c:pt>
                <c:pt idx="67">
                  <c:v>27.380798231570051</c:v>
                </c:pt>
                <c:pt idx="68">
                  <c:v>28.127729430844276</c:v>
                </c:pt>
                <c:pt idx="69">
                  <c:v>28.706625492238246</c:v>
                </c:pt>
                <c:pt idx="70">
                  <c:v>29.451477949409988</c:v>
                </c:pt>
                <c:pt idx="71">
                  <c:v>29.989945530093365</c:v>
                </c:pt>
                <c:pt idx="72">
                  <c:v>30.529087984708777</c:v>
                </c:pt>
                <c:pt idx="73">
                  <c:v>31.108606066612296</c:v>
                </c:pt>
                <c:pt idx="74">
                  <c:v>31.688842079092201</c:v>
                </c:pt>
                <c:pt idx="75">
                  <c:v>32.392635969019189</c:v>
                </c:pt>
                <c:pt idx="76">
                  <c:v>32.931101035002463</c:v>
                </c:pt>
                <c:pt idx="77">
                  <c:v>33.800422660205214</c:v>
                </c:pt>
                <c:pt idx="78">
                  <c:v>34.504581384565277</c:v>
                </c:pt>
                <c:pt idx="79">
                  <c:v>35.167319310666969</c:v>
                </c:pt>
                <c:pt idx="80">
                  <c:v>35.829889913697912</c:v>
                </c:pt>
                <c:pt idx="81">
                  <c:v>36.45109240014655</c:v>
                </c:pt>
                <c:pt idx="82">
                  <c:v>37.030993170974497</c:v>
                </c:pt>
                <c:pt idx="83">
                  <c:v>37.611167696543035</c:v>
                </c:pt>
                <c:pt idx="84">
                  <c:v>38.232216338525966</c:v>
                </c:pt>
                <c:pt idx="85">
                  <c:v>38.853803692563773</c:v>
                </c:pt>
                <c:pt idx="86">
                  <c:v>39.641521021188353</c:v>
                </c:pt>
                <c:pt idx="87">
                  <c:v>40.304930119853772</c:v>
                </c:pt>
                <c:pt idx="88">
                  <c:v>41.050487406497162</c:v>
                </c:pt>
                <c:pt idx="89">
                  <c:v>41.796045810326255</c:v>
                </c:pt>
                <c:pt idx="90">
                  <c:v>42.417001471426452</c:v>
                </c:pt>
                <c:pt idx="91">
                  <c:v>42.996586977653159</c:v>
                </c:pt>
                <c:pt idx="92">
                  <c:v>43.618191903124021</c:v>
                </c:pt>
                <c:pt idx="93">
                  <c:v>44.322048585505577</c:v>
                </c:pt>
                <c:pt idx="94">
                  <c:v>44.985066089399666</c:v>
                </c:pt>
                <c:pt idx="95">
                  <c:v>45.729734336551658</c:v>
                </c:pt>
                <c:pt idx="96">
                  <c:v>46.475318122033052</c:v>
                </c:pt>
                <c:pt idx="97">
                  <c:v>47.304343193964179</c:v>
                </c:pt>
                <c:pt idx="98">
                  <c:v>48.009068983116784</c:v>
                </c:pt>
                <c:pt idx="99">
                  <c:v>48.671001534631571</c:v>
                </c:pt>
                <c:pt idx="100">
                  <c:v>49.375385366335614</c:v>
                </c:pt>
                <c:pt idx="101">
                  <c:v>50.121218042912254</c:v>
                </c:pt>
                <c:pt idx="102">
                  <c:v>50.659687055245406</c:v>
                </c:pt>
                <c:pt idx="103">
                  <c:v>51.404792657905276</c:v>
                </c:pt>
                <c:pt idx="104">
                  <c:v>52.191793788141077</c:v>
                </c:pt>
                <c:pt idx="105">
                  <c:v>52.854742791918675</c:v>
                </c:pt>
                <c:pt idx="106">
                  <c:v>53.641101602966323</c:v>
                </c:pt>
                <c:pt idx="107">
                  <c:v>54.220923199527348</c:v>
                </c:pt>
                <c:pt idx="108">
                  <c:v>54.92516749485609</c:v>
                </c:pt>
                <c:pt idx="109">
                  <c:v>55.587911241818567</c:v>
                </c:pt>
                <c:pt idx="110">
                  <c:v>56.29207651620596</c:v>
                </c:pt>
                <c:pt idx="111">
                  <c:v>56.91339885284016</c:v>
                </c:pt>
                <c:pt idx="112">
                  <c:v>57.658911307301288</c:v>
                </c:pt>
                <c:pt idx="113">
                  <c:v>57.658911307301288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853-441E-8F14-EEF280F28042}"/>
            </c:ext>
          </c:extLst>
        </c:ser>
        <c:ser>
          <c:idx val="1"/>
          <c:order val="1"/>
          <c:tx>
            <c:strRef>
              <c:f>Data_Compiled!$AK$1:$AK$2</c:f>
              <c:strCache>
                <c:ptCount val="2"/>
                <c:pt idx="0">
                  <c:v>Drop_06263</c:v>
                </c:pt>
                <c:pt idx="1">
                  <c:v>3mL 1.19deg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tx2"/>
              </a:solidFill>
              <a:ln w="9525">
                <a:noFill/>
              </a:ln>
              <a:effectLst/>
            </c:spPr>
          </c:marker>
          <c:xVal>
            <c:numRef>
              <c:f>Data_Compiled!$AM$6:$AM$109</c:f>
              <c:numCache>
                <c:formatCode>General</c:formatCode>
                <c:ptCount val="104"/>
                <c:pt idx="0">
                  <c:v>0.11666666666666667</c:v>
                </c:pt>
                <c:pt idx="1">
                  <c:v>0.13333333333333333</c:v>
                </c:pt>
                <c:pt idx="2">
                  <c:v>0.15</c:v>
                </c:pt>
                <c:pt idx="3">
                  <c:v>0.16666666666666669</c:v>
                </c:pt>
                <c:pt idx="4">
                  <c:v>0.18333333333333335</c:v>
                </c:pt>
                <c:pt idx="5">
                  <c:v>0.2</c:v>
                </c:pt>
                <c:pt idx="6">
                  <c:v>0.21666666666666667</c:v>
                </c:pt>
                <c:pt idx="7">
                  <c:v>0.23333333333333334</c:v>
                </c:pt>
                <c:pt idx="8">
                  <c:v>0.25</c:v>
                </c:pt>
                <c:pt idx="9">
                  <c:v>0.26666666666666666</c:v>
                </c:pt>
                <c:pt idx="10">
                  <c:v>0.28333333333333333</c:v>
                </c:pt>
                <c:pt idx="11">
                  <c:v>0.3</c:v>
                </c:pt>
                <c:pt idx="12">
                  <c:v>0.31666666666666665</c:v>
                </c:pt>
                <c:pt idx="13">
                  <c:v>0.33333333333333337</c:v>
                </c:pt>
                <c:pt idx="14">
                  <c:v>0.35</c:v>
                </c:pt>
                <c:pt idx="15">
                  <c:v>0.3666666666666667</c:v>
                </c:pt>
                <c:pt idx="16">
                  <c:v>0.3833333333333333</c:v>
                </c:pt>
                <c:pt idx="17">
                  <c:v>0.4</c:v>
                </c:pt>
                <c:pt idx="18">
                  <c:v>0.41666666666666663</c:v>
                </c:pt>
                <c:pt idx="19">
                  <c:v>0.43333333333333335</c:v>
                </c:pt>
                <c:pt idx="20">
                  <c:v>0.44999999999999996</c:v>
                </c:pt>
                <c:pt idx="21">
                  <c:v>0.46666666666666667</c:v>
                </c:pt>
                <c:pt idx="22">
                  <c:v>0.48333333333333328</c:v>
                </c:pt>
                <c:pt idx="23">
                  <c:v>0.5</c:v>
                </c:pt>
                <c:pt idx="24">
                  <c:v>0.51666666666666672</c:v>
                </c:pt>
                <c:pt idx="25">
                  <c:v>0.53333333333333333</c:v>
                </c:pt>
                <c:pt idx="26">
                  <c:v>0.55000000000000004</c:v>
                </c:pt>
                <c:pt idx="27">
                  <c:v>0.56666666666666665</c:v>
                </c:pt>
                <c:pt idx="28">
                  <c:v>0.58333333333333337</c:v>
                </c:pt>
                <c:pt idx="29">
                  <c:v>0.6</c:v>
                </c:pt>
                <c:pt idx="30">
                  <c:v>0.6166666666666667</c:v>
                </c:pt>
                <c:pt idx="31">
                  <c:v>0.6333333333333333</c:v>
                </c:pt>
                <c:pt idx="32">
                  <c:v>0.65</c:v>
                </c:pt>
                <c:pt idx="33">
                  <c:v>0.66666666666666674</c:v>
                </c:pt>
                <c:pt idx="34">
                  <c:v>0.68333333333333335</c:v>
                </c:pt>
                <c:pt idx="35">
                  <c:v>0.70000000000000007</c:v>
                </c:pt>
                <c:pt idx="36">
                  <c:v>0.71666666666666667</c:v>
                </c:pt>
                <c:pt idx="37">
                  <c:v>0.73333333333333339</c:v>
                </c:pt>
                <c:pt idx="38">
                  <c:v>0.75</c:v>
                </c:pt>
                <c:pt idx="39">
                  <c:v>0.76666666666666672</c:v>
                </c:pt>
                <c:pt idx="40">
                  <c:v>0.78333333333333333</c:v>
                </c:pt>
                <c:pt idx="41">
                  <c:v>0.8</c:v>
                </c:pt>
                <c:pt idx="42">
                  <c:v>0.81666666666666665</c:v>
                </c:pt>
                <c:pt idx="43">
                  <c:v>0.83333333333333337</c:v>
                </c:pt>
                <c:pt idx="44">
                  <c:v>0.85</c:v>
                </c:pt>
                <c:pt idx="45">
                  <c:v>0.8666666666666667</c:v>
                </c:pt>
                <c:pt idx="46">
                  <c:v>0.8833333333333333</c:v>
                </c:pt>
                <c:pt idx="47">
                  <c:v>0.9</c:v>
                </c:pt>
                <c:pt idx="48">
                  <c:v>0.91666666666666674</c:v>
                </c:pt>
                <c:pt idx="49">
                  <c:v>0.93333333333333335</c:v>
                </c:pt>
                <c:pt idx="50">
                  <c:v>0.95000000000000007</c:v>
                </c:pt>
                <c:pt idx="51">
                  <c:v>0.96666666666666667</c:v>
                </c:pt>
                <c:pt idx="52">
                  <c:v>0.98333333333333339</c:v>
                </c:pt>
                <c:pt idx="53">
                  <c:v>1</c:v>
                </c:pt>
                <c:pt idx="54">
                  <c:v>1.0166666666666666</c:v>
                </c:pt>
                <c:pt idx="55">
                  <c:v>1.0333333333333332</c:v>
                </c:pt>
                <c:pt idx="56">
                  <c:v>1.05</c:v>
                </c:pt>
                <c:pt idx="57">
                  <c:v>1.0666666666666667</c:v>
                </c:pt>
                <c:pt idx="58">
                  <c:v>1.0833333333333333</c:v>
                </c:pt>
                <c:pt idx="59">
                  <c:v>1.0999999999999999</c:v>
                </c:pt>
                <c:pt idx="60">
                  <c:v>1.1166666666666667</c:v>
                </c:pt>
                <c:pt idx="61">
                  <c:v>1.1333333333333333</c:v>
                </c:pt>
                <c:pt idx="62">
                  <c:v>1.1499999999999999</c:v>
                </c:pt>
                <c:pt idx="63">
                  <c:v>1.1666666666666667</c:v>
                </c:pt>
                <c:pt idx="64">
                  <c:v>1.1833333333333333</c:v>
                </c:pt>
                <c:pt idx="65">
                  <c:v>1.2</c:v>
                </c:pt>
                <c:pt idx="66">
                  <c:v>1.2166666666666668</c:v>
                </c:pt>
                <c:pt idx="67">
                  <c:v>1.2333333333333334</c:v>
                </c:pt>
                <c:pt idx="68">
                  <c:v>1.25</c:v>
                </c:pt>
                <c:pt idx="69">
                  <c:v>1.2666666666666666</c:v>
                </c:pt>
                <c:pt idx="70">
                  <c:v>1.2833333333333334</c:v>
                </c:pt>
                <c:pt idx="71">
                  <c:v>1.3</c:v>
                </c:pt>
                <c:pt idx="72">
                  <c:v>1.3166666666666667</c:v>
                </c:pt>
                <c:pt idx="73">
                  <c:v>1.3333333333333333</c:v>
                </c:pt>
                <c:pt idx="74">
                  <c:v>1.35</c:v>
                </c:pt>
                <c:pt idx="75">
                  <c:v>1.3666666666666667</c:v>
                </c:pt>
                <c:pt idx="76">
                  <c:v>1.3833333333333333</c:v>
                </c:pt>
                <c:pt idx="77">
                  <c:v>1.4</c:v>
                </c:pt>
                <c:pt idx="78">
                  <c:v>1.4166666666666667</c:v>
                </c:pt>
                <c:pt idx="79">
                  <c:v>1.4333333333333333</c:v>
                </c:pt>
                <c:pt idx="80">
                  <c:v>1.45</c:v>
                </c:pt>
                <c:pt idx="81">
                  <c:v>1.4666666666666668</c:v>
                </c:pt>
                <c:pt idx="82">
                  <c:v>1.4833333333333334</c:v>
                </c:pt>
                <c:pt idx="83">
                  <c:v>1.5</c:v>
                </c:pt>
                <c:pt idx="84">
                  <c:v>1.5166666666666666</c:v>
                </c:pt>
                <c:pt idx="85">
                  <c:v>1.5333333333333334</c:v>
                </c:pt>
                <c:pt idx="86">
                  <c:v>1.55</c:v>
                </c:pt>
                <c:pt idx="87">
                  <c:v>1.5666666666666667</c:v>
                </c:pt>
                <c:pt idx="88">
                  <c:v>1.5833333333333333</c:v>
                </c:pt>
                <c:pt idx="89">
                  <c:v>1.6</c:v>
                </c:pt>
                <c:pt idx="90">
                  <c:v>1.6166666666666667</c:v>
                </c:pt>
                <c:pt idx="91">
                  <c:v>1.6333333333333333</c:v>
                </c:pt>
                <c:pt idx="92">
                  <c:v>1.65</c:v>
                </c:pt>
                <c:pt idx="93">
                  <c:v>1.6666666666666667</c:v>
                </c:pt>
                <c:pt idx="94">
                  <c:v>1.6833333333333333</c:v>
                </c:pt>
                <c:pt idx="95">
                  <c:v>1.7</c:v>
                </c:pt>
                <c:pt idx="96">
                  <c:v>1.7166666666666668</c:v>
                </c:pt>
                <c:pt idx="97">
                  <c:v>1.7333333333333334</c:v>
                </c:pt>
                <c:pt idx="98">
                  <c:v>1.75</c:v>
                </c:pt>
                <c:pt idx="99">
                  <c:v>1.7666666666666666</c:v>
                </c:pt>
                <c:pt idx="100">
                  <c:v>1.7833333333333334</c:v>
                </c:pt>
                <c:pt idx="101">
                  <c:v>1.8</c:v>
                </c:pt>
                <c:pt idx="102">
                  <c:v>1.8166666666666667</c:v>
                </c:pt>
                <c:pt idx="103">
                  <c:v>1.8333333333333333</c:v>
                </c:pt>
              </c:numCache>
            </c:numRef>
          </c:xVal>
          <c:yVal>
            <c:numRef>
              <c:f>Data_Compiled!$AN$6:$AN$109</c:f>
              <c:numCache>
                <c:formatCode>General</c:formatCode>
                <c:ptCount val="104"/>
                <c:pt idx="0">
                  <c:v>0</c:v>
                </c:pt>
                <c:pt idx="1">
                  <c:v>0.49715395251775557</c:v>
                </c:pt>
                <c:pt idx="2">
                  <c:v>0.50371011197591464</c:v>
                </c:pt>
                <c:pt idx="3">
                  <c:v>0.76133292470768432</c:v>
                </c:pt>
                <c:pt idx="4">
                  <c:v>1.1923626212685401</c:v>
                </c:pt>
                <c:pt idx="5">
                  <c:v>1.5147446207746371</c:v>
                </c:pt>
                <c:pt idx="6">
                  <c:v>1.9379243620896698</c:v>
                </c:pt>
                <c:pt idx="7">
                  <c:v>2.3759958462034492</c:v>
                </c:pt>
                <c:pt idx="8">
                  <c:v>2.6919215098977007</c:v>
                </c:pt>
                <c:pt idx="9">
                  <c:v>3.0294892415492742</c:v>
                </c:pt>
                <c:pt idx="10">
                  <c:v>3.3996411646031706</c:v>
                </c:pt>
                <c:pt idx="11">
                  <c:v>3.7185953384873671</c:v>
                </c:pt>
                <c:pt idx="12">
                  <c:v>4.0860088785301079</c:v>
                </c:pt>
                <c:pt idx="13">
                  <c:v>4.4210278919077632</c:v>
                </c:pt>
                <c:pt idx="14">
                  <c:v>4.7889013654127801</c:v>
                </c:pt>
                <c:pt idx="15">
                  <c:v>5.1657286583047712</c:v>
                </c:pt>
                <c:pt idx="16">
                  <c:v>5.5425873541992727</c:v>
                </c:pt>
                <c:pt idx="17">
                  <c:v>5.8686309319376715</c:v>
                </c:pt>
                <c:pt idx="18">
                  <c:v>6.2781121296604008</c:v>
                </c:pt>
                <c:pt idx="19">
                  <c:v>6.8360168315817083</c:v>
                </c:pt>
                <c:pt idx="20">
                  <c:v>7.3499192535113433</c:v>
                </c:pt>
                <c:pt idx="21">
                  <c:v>7.9126949376525255</c:v>
                </c:pt>
                <c:pt idx="22">
                  <c:v>8.4733284688024693</c:v>
                </c:pt>
                <c:pt idx="23">
                  <c:v>9.0360925359563282</c:v>
                </c:pt>
                <c:pt idx="24">
                  <c:v>9.3593893231379539</c:v>
                </c:pt>
                <c:pt idx="25">
                  <c:v>9.9202850320855269</c:v>
                </c:pt>
                <c:pt idx="26">
                  <c:v>10.481215429340086</c:v>
                </c:pt>
                <c:pt idx="27">
                  <c:v>11.039797968355048</c:v>
                </c:pt>
                <c:pt idx="28">
                  <c:v>11.508425771813608</c:v>
                </c:pt>
                <c:pt idx="29">
                  <c:v>11.885041297507204</c:v>
                </c:pt>
                <c:pt idx="30">
                  <c:v>12.350022122158109</c:v>
                </c:pt>
                <c:pt idx="31">
                  <c:v>12.865451149682425</c:v>
                </c:pt>
                <c:pt idx="32">
                  <c:v>13.380968395574349</c:v>
                </c:pt>
                <c:pt idx="33">
                  <c:v>13.941977514262854</c:v>
                </c:pt>
                <c:pt idx="34">
                  <c:v>14.503002928901576</c:v>
                </c:pt>
                <c:pt idx="35">
                  <c:v>15.253640359688857</c:v>
                </c:pt>
                <c:pt idx="36">
                  <c:v>15.813291612287639</c:v>
                </c:pt>
                <c:pt idx="37">
                  <c:v>16.421072194198899</c:v>
                </c:pt>
                <c:pt idx="38">
                  <c:v>17.028867586590987</c:v>
                </c:pt>
                <c:pt idx="39">
                  <c:v>17.774172924380093</c:v>
                </c:pt>
                <c:pt idx="40">
                  <c:v>18.38208768394432</c:v>
                </c:pt>
                <c:pt idx="41">
                  <c:v>19.082903194495021</c:v>
                </c:pt>
                <c:pt idx="42">
                  <c:v>19.692179906125464</c:v>
                </c:pt>
                <c:pt idx="43">
                  <c:v>20.300894512051869</c:v>
                </c:pt>
                <c:pt idx="44">
                  <c:v>20.862912633637588</c:v>
                </c:pt>
                <c:pt idx="45">
                  <c:v>21.424990987638683</c:v>
                </c:pt>
                <c:pt idx="46">
                  <c:v>22.12457433539506</c:v>
                </c:pt>
                <c:pt idx="47">
                  <c:v>22.777367256326148</c:v>
                </c:pt>
                <c:pt idx="48">
                  <c:v>23.479368407689883</c:v>
                </c:pt>
                <c:pt idx="49">
                  <c:v>24.227609572036812</c:v>
                </c:pt>
                <c:pt idx="50">
                  <c:v>25.022138433066011</c:v>
                </c:pt>
                <c:pt idx="51">
                  <c:v>25.863932443941078</c:v>
                </c:pt>
                <c:pt idx="52">
                  <c:v>26.753476314857618</c:v>
                </c:pt>
                <c:pt idx="53">
                  <c:v>27.50040245462425</c:v>
                </c:pt>
                <c:pt idx="54">
                  <c:v>28.389750879802097</c:v>
                </c:pt>
                <c:pt idx="55">
                  <c:v>29.139059126776331</c:v>
                </c:pt>
                <c:pt idx="56">
                  <c:v>29.933033597514083</c:v>
                </c:pt>
                <c:pt idx="57">
                  <c:v>30.727349006046502</c:v>
                </c:pt>
                <c:pt idx="58">
                  <c:v>31.475385204622526</c:v>
                </c:pt>
                <c:pt idx="59">
                  <c:v>32.317443519176749</c:v>
                </c:pt>
                <c:pt idx="60">
                  <c:v>33.113152337122663</c:v>
                </c:pt>
                <c:pt idx="61">
                  <c:v>33.860773063297984</c:v>
                </c:pt>
                <c:pt idx="62">
                  <c:v>34.422619779039387</c:v>
                </c:pt>
                <c:pt idx="63">
                  <c:v>35.264080912313503</c:v>
                </c:pt>
                <c:pt idx="64">
                  <c:v>36.15299249594856</c:v>
                </c:pt>
                <c:pt idx="65">
                  <c:v>37.088331226639809</c:v>
                </c:pt>
                <c:pt idx="66">
                  <c:v>38.116889780142117</c:v>
                </c:pt>
                <c:pt idx="67">
                  <c:v>38.911936390553457</c:v>
                </c:pt>
                <c:pt idx="68">
                  <c:v>39.707286556389072</c:v>
                </c:pt>
                <c:pt idx="69">
                  <c:v>40.689101473082673</c:v>
                </c:pt>
                <c:pt idx="70">
                  <c:v>41.671220141719665</c:v>
                </c:pt>
                <c:pt idx="71">
                  <c:v>42.560086989281103</c:v>
                </c:pt>
                <c:pt idx="72">
                  <c:v>43.401898622627456</c:v>
                </c:pt>
                <c:pt idx="73">
                  <c:v>44.196943570624242</c:v>
                </c:pt>
                <c:pt idx="74">
                  <c:v>44.851028546273696</c:v>
                </c:pt>
                <c:pt idx="75">
                  <c:v>45.692854079397783</c:v>
                </c:pt>
                <c:pt idx="76">
                  <c:v>46.5816122016709</c:v>
                </c:pt>
                <c:pt idx="77">
                  <c:v>47.470203055972178</c:v>
                </c:pt>
                <c:pt idx="78">
                  <c:v>48.499098051283276</c:v>
                </c:pt>
                <c:pt idx="79">
                  <c:v>49.480893863515412</c:v>
                </c:pt>
                <c:pt idx="80">
                  <c:v>50.322723070054934</c:v>
                </c:pt>
                <c:pt idx="81">
                  <c:v>51.25808886934265</c:v>
                </c:pt>
                <c:pt idx="82">
                  <c:v>52.427296138351949</c:v>
                </c:pt>
                <c:pt idx="83">
                  <c:v>53.362661968572191</c:v>
                </c:pt>
                <c:pt idx="84">
                  <c:v>54.438332688859106</c:v>
                </c:pt>
                <c:pt idx="85">
                  <c:v>55.280142175661773</c:v>
                </c:pt>
                <c:pt idx="86">
                  <c:v>56.121971751940883</c:v>
                </c:pt>
                <c:pt idx="87">
                  <c:v>57.05741461711537</c:v>
                </c:pt>
                <c:pt idx="88">
                  <c:v>57.899337521731169</c:v>
                </c:pt>
                <c:pt idx="89">
                  <c:v>58.788063059745326</c:v>
                </c:pt>
                <c:pt idx="90">
                  <c:v>59.723296411899796</c:v>
                </c:pt>
                <c:pt idx="91">
                  <c:v>60.611891881843178</c:v>
                </c:pt>
                <c:pt idx="92">
                  <c:v>61.594503196850191</c:v>
                </c:pt>
                <c:pt idx="93">
                  <c:v>62.670390209398391</c:v>
                </c:pt>
                <c:pt idx="94">
                  <c:v>63.699279213066305</c:v>
                </c:pt>
                <c:pt idx="95">
                  <c:v>64.821299164235157</c:v>
                </c:pt>
                <c:pt idx="96">
                  <c:v>65.71007442379063</c:v>
                </c:pt>
                <c:pt idx="97">
                  <c:v>66.551896421110072</c:v>
                </c:pt>
                <c:pt idx="98">
                  <c:v>67.53369844521454</c:v>
                </c:pt>
                <c:pt idx="99">
                  <c:v>68.469061101425311</c:v>
                </c:pt>
                <c:pt idx="100">
                  <c:v>69.26411943437094</c:v>
                </c:pt>
                <c:pt idx="101">
                  <c:v>70.293018551984503</c:v>
                </c:pt>
                <c:pt idx="102">
                  <c:v>71.134845182325009</c:v>
                </c:pt>
                <c:pt idx="103">
                  <c:v>71.602526673557023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853-441E-8F14-EEF280F28042}"/>
            </c:ext>
          </c:extLst>
        </c:ser>
        <c:ser>
          <c:idx val="2"/>
          <c:order val="2"/>
          <c:tx>
            <c:strRef>
              <c:f>Data_Compiled!$BA$1:$BA$2</c:f>
              <c:strCache>
                <c:ptCount val="2"/>
                <c:pt idx="0">
                  <c:v>Drop_06264</c:v>
                </c:pt>
                <c:pt idx="1">
                  <c:v>4mL 1.19deg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Data_Compiled!$BC$6:$BC$108</c:f>
              <c:numCache>
                <c:formatCode>General</c:formatCode>
                <c:ptCount val="103"/>
                <c:pt idx="0">
                  <c:v>0.28333333333333333</c:v>
                </c:pt>
                <c:pt idx="1">
                  <c:v>0.3</c:v>
                </c:pt>
                <c:pt idx="2">
                  <c:v>0.31666666666666665</c:v>
                </c:pt>
                <c:pt idx="3">
                  <c:v>0.33333333333333331</c:v>
                </c:pt>
                <c:pt idx="4">
                  <c:v>0.35</c:v>
                </c:pt>
                <c:pt idx="5">
                  <c:v>0.36666666666666664</c:v>
                </c:pt>
                <c:pt idx="6">
                  <c:v>0.3833333333333333</c:v>
                </c:pt>
                <c:pt idx="7">
                  <c:v>0.4</c:v>
                </c:pt>
                <c:pt idx="8">
                  <c:v>0.41666666666666663</c:v>
                </c:pt>
                <c:pt idx="9">
                  <c:v>0.43333333333333335</c:v>
                </c:pt>
                <c:pt idx="10">
                  <c:v>0.44999999999999996</c:v>
                </c:pt>
                <c:pt idx="11">
                  <c:v>0.46666666666666667</c:v>
                </c:pt>
                <c:pt idx="12">
                  <c:v>0.48333333333333334</c:v>
                </c:pt>
                <c:pt idx="13">
                  <c:v>0.5</c:v>
                </c:pt>
                <c:pt idx="14">
                  <c:v>0.51666666666666661</c:v>
                </c:pt>
                <c:pt idx="15">
                  <c:v>0.53333333333333333</c:v>
                </c:pt>
                <c:pt idx="16">
                  <c:v>0.55000000000000004</c:v>
                </c:pt>
                <c:pt idx="17">
                  <c:v>0.56666666666666665</c:v>
                </c:pt>
                <c:pt idx="18">
                  <c:v>0.58333333333333326</c:v>
                </c:pt>
                <c:pt idx="19">
                  <c:v>0.6</c:v>
                </c:pt>
                <c:pt idx="20">
                  <c:v>0.6166666666666667</c:v>
                </c:pt>
                <c:pt idx="21">
                  <c:v>0.6333333333333333</c:v>
                </c:pt>
                <c:pt idx="22">
                  <c:v>0.64999999999999991</c:v>
                </c:pt>
                <c:pt idx="23">
                  <c:v>0.66666666666666663</c:v>
                </c:pt>
                <c:pt idx="24">
                  <c:v>0.68333333333333335</c:v>
                </c:pt>
                <c:pt idx="25">
                  <c:v>0.7</c:v>
                </c:pt>
                <c:pt idx="26">
                  <c:v>0.71666666666666667</c:v>
                </c:pt>
                <c:pt idx="27">
                  <c:v>0.73333333333333339</c:v>
                </c:pt>
                <c:pt idx="28">
                  <c:v>0.75</c:v>
                </c:pt>
                <c:pt idx="29">
                  <c:v>0.76666666666666661</c:v>
                </c:pt>
                <c:pt idx="30">
                  <c:v>0.78333333333333333</c:v>
                </c:pt>
                <c:pt idx="31">
                  <c:v>0.79999999999999993</c:v>
                </c:pt>
                <c:pt idx="32">
                  <c:v>0.81666666666666665</c:v>
                </c:pt>
                <c:pt idx="33">
                  <c:v>0.83333333333333337</c:v>
                </c:pt>
                <c:pt idx="34">
                  <c:v>0.85</c:v>
                </c:pt>
                <c:pt idx="35">
                  <c:v>0.8666666666666667</c:v>
                </c:pt>
                <c:pt idx="36">
                  <c:v>0.8833333333333333</c:v>
                </c:pt>
                <c:pt idx="37">
                  <c:v>0.9</c:v>
                </c:pt>
                <c:pt idx="38">
                  <c:v>0.91666666666666663</c:v>
                </c:pt>
                <c:pt idx="39">
                  <c:v>0.93333333333333335</c:v>
                </c:pt>
                <c:pt idx="40">
                  <c:v>0.95</c:v>
                </c:pt>
                <c:pt idx="41">
                  <c:v>0.96666666666666667</c:v>
                </c:pt>
                <c:pt idx="42">
                  <c:v>0.98333333333333328</c:v>
                </c:pt>
                <c:pt idx="43">
                  <c:v>1</c:v>
                </c:pt>
                <c:pt idx="44">
                  <c:v>1.0166666666666666</c:v>
                </c:pt>
                <c:pt idx="45">
                  <c:v>1.0333333333333332</c:v>
                </c:pt>
                <c:pt idx="46">
                  <c:v>1.0499999999999998</c:v>
                </c:pt>
                <c:pt idx="47">
                  <c:v>1.0666666666666667</c:v>
                </c:pt>
                <c:pt idx="48">
                  <c:v>1.0833333333333335</c:v>
                </c:pt>
                <c:pt idx="49">
                  <c:v>1.1000000000000001</c:v>
                </c:pt>
                <c:pt idx="50">
                  <c:v>1.1166666666666667</c:v>
                </c:pt>
                <c:pt idx="51">
                  <c:v>1.1333333333333333</c:v>
                </c:pt>
                <c:pt idx="52">
                  <c:v>1.1499999999999999</c:v>
                </c:pt>
                <c:pt idx="53">
                  <c:v>1.1666666666666665</c:v>
                </c:pt>
                <c:pt idx="54">
                  <c:v>1.1833333333333333</c:v>
                </c:pt>
                <c:pt idx="55">
                  <c:v>1.2</c:v>
                </c:pt>
                <c:pt idx="56">
                  <c:v>1.2166666666666668</c:v>
                </c:pt>
                <c:pt idx="57">
                  <c:v>1.2333333333333334</c:v>
                </c:pt>
                <c:pt idx="58">
                  <c:v>1.25</c:v>
                </c:pt>
                <c:pt idx="59">
                  <c:v>1.2666666666666666</c:v>
                </c:pt>
                <c:pt idx="60">
                  <c:v>1.2833333333333332</c:v>
                </c:pt>
                <c:pt idx="61">
                  <c:v>1.2999999999999998</c:v>
                </c:pt>
                <c:pt idx="62">
                  <c:v>1.3166666666666664</c:v>
                </c:pt>
                <c:pt idx="63">
                  <c:v>1.3333333333333335</c:v>
                </c:pt>
                <c:pt idx="64">
                  <c:v>1.35</c:v>
                </c:pt>
                <c:pt idx="65">
                  <c:v>1.3666666666666667</c:v>
                </c:pt>
                <c:pt idx="66">
                  <c:v>1.3833333333333333</c:v>
                </c:pt>
                <c:pt idx="67">
                  <c:v>1.4</c:v>
                </c:pt>
                <c:pt idx="68">
                  <c:v>1.4166666666666665</c:v>
                </c:pt>
                <c:pt idx="69">
                  <c:v>1.4333333333333331</c:v>
                </c:pt>
                <c:pt idx="70">
                  <c:v>1.4500000000000002</c:v>
                </c:pt>
                <c:pt idx="71">
                  <c:v>1.4666666666666668</c:v>
                </c:pt>
                <c:pt idx="72">
                  <c:v>1.4833333333333334</c:v>
                </c:pt>
                <c:pt idx="73">
                  <c:v>1.5</c:v>
                </c:pt>
                <c:pt idx="74">
                  <c:v>1.5166666666666666</c:v>
                </c:pt>
                <c:pt idx="75">
                  <c:v>1.5333333333333332</c:v>
                </c:pt>
                <c:pt idx="76">
                  <c:v>1.5499999999999998</c:v>
                </c:pt>
                <c:pt idx="77">
                  <c:v>1.5666666666666664</c:v>
                </c:pt>
                <c:pt idx="78">
                  <c:v>1.5833333333333335</c:v>
                </c:pt>
                <c:pt idx="79">
                  <c:v>1.6</c:v>
                </c:pt>
                <c:pt idx="80">
                  <c:v>1.6166666666666667</c:v>
                </c:pt>
                <c:pt idx="81">
                  <c:v>1.6333333333333333</c:v>
                </c:pt>
                <c:pt idx="82">
                  <c:v>1.65</c:v>
                </c:pt>
                <c:pt idx="83">
                  <c:v>1.6666666666666665</c:v>
                </c:pt>
                <c:pt idx="84">
                  <c:v>1.6833333333333331</c:v>
                </c:pt>
                <c:pt idx="85">
                  <c:v>1.7000000000000002</c:v>
                </c:pt>
                <c:pt idx="86">
                  <c:v>1.7166666666666668</c:v>
                </c:pt>
                <c:pt idx="87">
                  <c:v>1.7333333333333334</c:v>
                </c:pt>
                <c:pt idx="88">
                  <c:v>1.75</c:v>
                </c:pt>
                <c:pt idx="89">
                  <c:v>1.7666666666666666</c:v>
                </c:pt>
                <c:pt idx="90">
                  <c:v>1.7833333333333332</c:v>
                </c:pt>
                <c:pt idx="91">
                  <c:v>1.7999999999999998</c:v>
                </c:pt>
                <c:pt idx="92">
                  <c:v>1.8166666666666664</c:v>
                </c:pt>
                <c:pt idx="93">
                  <c:v>1.8333333333333335</c:v>
                </c:pt>
                <c:pt idx="94">
                  <c:v>1.85</c:v>
                </c:pt>
                <c:pt idx="95">
                  <c:v>1.8666666666666667</c:v>
                </c:pt>
                <c:pt idx="96">
                  <c:v>1.8833333333333333</c:v>
                </c:pt>
                <c:pt idx="97">
                  <c:v>1.9</c:v>
                </c:pt>
                <c:pt idx="98">
                  <c:v>1.9166666666666665</c:v>
                </c:pt>
                <c:pt idx="99">
                  <c:v>1.9333333333333331</c:v>
                </c:pt>
                <c:pt idx="100">
                  <c:v>1.9500000000000002</c:v>
                </c:pt>
                <c:pt idx="101">
                  <c:v>1.9666666666666668</c:v>
                </c:pt>
                <c:pt idx="102">
                  <c:v>1.9833333333333334</c:v>
                </c:pt>
              </c:numCache>
            </c:numRef>
          </c:xVal>
          <c:yVal>
            <c:numRef>
              <c:f>Data_Compiled!$BD$6:$BD$107</c:f>
              <c:numCache>
                <c:formatCode>General</c:formatCode>
                <c:ptCount val="102"/>
                <c:pt idx="0">
                  <c:v>0</c:v>
                </c:pt>
                <c:pt idx="1">
                  <c:v>0.28820816864295118</c:v>
                </c:pt>
                <c:pt idx="2">
                  <c:v>0.57788491632156602</c:v>
                </c:pt>
                <c:pt idx="3">
                  <c:v>0.74224952146409517</c:v>
                </c:pt>
                <c:pt idx="4">
                  <c:v>1.0301380108034257</c:v>
                </c:pt>
                <c:pt idx="5">
                  <c:v>1.2823132001315409</c:v>
                </c:pt>
                <c:pt idx="6">
                  <c:v>1.4827851700732135</c:v>
                </c:pt>
                <c:pt idx="7">
                  <c:v>1.8115942028985503</c:v>
                </c:pt>
                <c:pt idx="8">
                  <c:v>1.9351119894598152</c:v>
                </c:pt>
                <c:pt idx="9">
                  <c:v>2.2648670190176325</c:v>
                </c:pt>
                <c:pt idx="10">
                  <c:v>2.4703557312252959</c:v>
                </c:pt>
                <c:pt idx="11">
                  <c:v>2.7173913043478257</c:v>
                </c:pt>
                <c:pt idx="12">
                  <c:v>3.0058814638412348</c:v>
                </c:pt>
                <c:pt idx="13">
                  <c:v>3.2940649603046124</c:v>
                </c:pt>
                <c:pt idx="14">
                  <c:v>3.5829621817093811</c:v>
                </c:pt>
                <c:pt idx="15">
                  <c:v>3.9544986644224602</c:v>
                </c:pt>
                <c:pt idx="16">
                  <c:v>4.2004119712967221</c:v>
                </c:pt>
                <c:pt idx="17">
                  <c:v>4.5297340380352651</c:v>
                </c:pt>
                <c:pt idx="18">
                  <c:v>4.8599361591248149</c:v>
                </c:pt>
                <c:pt idx="19">
                  <c:v>5.2715395019494951</c:v>
                </c:pt>
                <c:pt idx="20">
                  <c:v>5.6000784373910744</c:v>
                </c:pt>
                <c:pt idx="21">
                  <c:v>6.1359600741968512</c:v>
                </c:pt>
                <c:pt idx="22">
                  <c:v>6.5057912434465344</c:v>
                </c:pt>
                <c:pt idx="23">
                  <c:v>6.8351468937572895</c:v>
                </c:pt>
                <c:pt idx="24">
                  <c:v>7.3291846014679267</c:v>
                </c:pt>
                <c:pt idx="25">
                  <c:v>7.5762050907519551</c:v>
                </c:pt>
                <c:pt idx="26">
                  <c:v>7.9052455594946567</c:v>
                </c:pt>
                <c:pt idx="27">
                  <c:v>8.275794118362823</c:v>
                </c:pt>
                <c:pt idx="28">
                  <c:v>8.7289786623998946</c:v>
                </c:pt>
                <c:pt idx="29">
                  <c:v>9.140687122291606</c:v>
                </c:pt>
                <c:pt idx="30">
                  <c:v>9.5528407337351577</c:v>
                </c:pt>
                <c:pt idx="31">
                  <c:v>10.08863022420744</c:v>
                </c:pt>
                <c:pt idx="32">
                  <c:v>10.376229270018461</c:v>
                </c:pt>
                <c:pt idx="33">
                  <c:v>10.911436947794671</c:v>
                </c:pt>
                <c:pt idx="34">
                  <c:v>11.364829709542894</c:v>
                </c:pt>
                <c:pt idx="35">
                  <c:v>11.817180460072084</c:v>
                </c:pt>
                <c:pt idx="36">
                  <c:v>12.311707619228976</c:v>
                </c:pt>
                <c:pt idx="37">
                  <c:v>12.846113726554677</c:v>
                </c:pt>
                <c:pt idx="38">
                  <c:v>13.340492777965023</c:v>
                </c:pt>
                <c:pt idx="39">
                  <c:v>13.711463404046826</c:v>
                </c:pt>
                <c:pt idx="40">
                  <c:v>14.205500149315338</c:v>
                </c:pt>
                <c:pt idx="41">
                  <c:v>14.617721077138281</c:v>
                </c:pt>
                <c:pt idx="42">
                  <c:v>15.194082418641541</c:v>
                </c:pt>
                <c:pt idx="43">
                  <c:v>15.729278701897517</c:v>
                </c:pt>
                <c:pt idx="44">
                  <c:v>16.182139547462942</c:v>
                </c:pt>
                <c:pt idx="45">
                  <c:v>16.6761718964745</c:v>
                </c:pt>
                <c:pt idx="46">
                  <c:v>17.128245107339175</c:v>
                </c:pt>
                <c:pt idx="47">
                  <c:v>17.581132185097125</c:v>
                </c:pt>
                <c:pt idx="48">
                  <c:v>18.115942028985504</c:v>
                </c:pt>
                <c:pt idx="49">
                  <c:v>18.527850972599502</c:v>
                </c:pt>
                <c:pt idx="50">
                  <c:v>19.021917365943981</c:v>
                </c:pt>
                <c:pt idx="51">
                  <c:v>19.55715622972885</c:v>
                </c:pt>
                <c:pt idx="52">
                  <c:v>20.215912108978081</c:v>
                </c:pt>
                <c:pt idx="53">
                  <c:v>20.709979254258307</c:v>
                </c:pt>
                <c:pt idx="54">
                  <c:v>21.245218871641757</c:v>
                </c:pt>
                <c:pt idx="55">
                  <c:v>21.822097090113889</c:v>
                </c:pt>
                <c:pt idx="56">
                  <c:v>22.31588860834303</c:v>
                </c:pt>
                <c:pt idx="57">
                  <c:v>22.892555513135562</c:v>
                </c:pt>
                <c:pt idx="58">
                  <c:v>23.510128884057913</c:v>
                </c:pt>
                <c:pt idx="59">
                  <c:v>24.003940985066794</c:v>
                </c:pt>
                <c:pt idx="60">
                  <c:v>24.580349869929901</c:v>
                </c:pt>
                <c:pt idx="61">
                  <c:v>25.115823230118593</c:v>
                </c:pt>
                <c:pt idx="62">
                  <c:v>25.733695638999098</c:v>
                </c:pt>
                <c:pt idx="63">
                  <c:v>26.268406342743255</c:v>
                </c:pt>
                <c:pt idx="64">
                  <c:v>26.803865640254365</c:v>
                </c:pt>
                <c:pt idx="65">
                  <c:v>27.421226808402601</c:v>
                </c:pt>
                <c:pt idx="66">
                  <c:v>28.080193103771496</c:v>
                </c:pt>
                <c:pt idx="67">
                  <c:v>28.49146584910142</c:v>
                </c:pt>
                <c:pt idx="68">
                  <c:v>28.944451784603782</c:v>
                </c:pt>
                <c:pt idx="69">
                  <c:v>29.603353864681683</c:v>
                </c:pt>
                <c:pt idx="70">
                  <c:v>30.138789891311081</c:v>
                </c:pt>
                <c:pt idx="71">
                  <c:v>30.879556433709066</c:v>
                </c:pt>
                <c:pt idx="72">
                  <c:v>31.415122070811783</c:v>
                </c:pt>
                <c:pt idx="73">
                  <c:v>32.032702680681695</c:v>
                </c:pt>
                <c:pt idx="74">
                  <c:v>32.650283605410664</c:v>
                </c:pt>
                <c:pt idx="75">
                  <c:v>33.226386623474163</c:v>
                </c:pt>
                <c:pt idx="76">
                  <c:v>33.885271236106952</c:v>
                </c:pt>
                <c:pt idx="77">
                  <c:v>34.502856139294948</c:v>
                </c:pt>
                <c:pt idx="78">
                  <c:v>35.120441184203223</c:v>
                </c:pt>
                <c:pt idx="79">
                  <c:v>35.696854014158539</c:v>
                </c:pt>
                <c:pt idx="80">
                  <c:v>36.355611670291253</c:v>
                </c:pt>
                <c:pt idx="81">
                  <c:v>36.849680003245957</c:v>
                </c:pt>
                <c:pt idx="82">
                  <c:v>37.426251681385189</c:v>
                </c:pt>
                <c:pt idx="83">
                  <c:v>38.043834731887962</c:v>
                </c:pt>
                <c:pt idx="84">
                  <c:v>38.661615280785526</c:v>
                </c:pt>
                <c:pt idx="85">
                  <c:v>39.237829154585597</c:v>
                </c:pt>
                <c:pt idx="86">
                  <c:v>39.938181675046671</c:v>
                </c:pt>
                <c:pt idx="87">
                  <c:v>40.596930805710528</c:v>
                </c:pt>
                <c:pt idx="88">
                  <c:v>41.255680332296905</c:v>
                </c:pt>
                <c:pt idx="89">
                  <c:v>41.791178262682251</c:v>
                </c:pt>
                <c:pt idx="90">
                  <c:v>42.408273050511994</c:v>
                </c:pt>
                <c:pt idx="91">
                  <c:v>43.108415342388476</c:v>
                </c:pt>
                <c:pt idx="92">
                  <c:v>43.808125331663497</c:v>
                </c:pt>
                <c:pt idx="93">
                  <c:v>44.425535830327782</c:v>
                </c:pt>
                <c:pt idx="94">
                  <c:v>45.043120577644096</c:v>
                </c:pt>
                <c:pt idx="95">
                  <c:v>45.660426995081352</c:v>
                </c:pt>
                <c:pt idx="96">
                  <c:v>46.278162201564086</c:v>
                </c:pt>
                <c:pt idx="97">
                  <c:v>47.060438776395479</c:v>
                </c:pt>
                <c:pt idx="98">
                  <c:v>47.678150051147043</c:v>
                </c:pt>
                <c:pt idx="99">
                  <c:v>48.295612496329959</c:v>
                </c:pt>
                <c:pt idx="100">
                  <c:v>48.830976010514703</c:v>
                </c:pt>
                <c:pt idx="101">
                  <c:v>49.366216741118684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853-441E-8F14-EEF280F28042}"/>
            </c:ext>
          </c:extLst>
        </c:ser>
        <c:ser>
          <c:idx val="3"/>
          <c:order val="3"/>
          <c:tx>
            <c:strRef>
              <c:f>Data_Compiled!$BQ$1:$BQ$2</c:f>
              <c:strCache>
                <c:ptCount val="2"/>
                <c:pt idx="0">
                  <c:v>Drop_06278</c:v>
                </c:pt>
                <c:pt idx="1">
                  <c:v>2mL 7.66deg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Data_Compiled!$BS$6:$BS$68</c:f>
              <c:numCache>
                <c:formatCode>General</c:formatCode>
                <c:ptCount val="63"/>
                <c:pt idx="0">
                  <c:v>0.15</c:v>
                </c:pt>
                <c:pt idx="1">
                  <c:v>0.16666666666666666</c:v>
                </c:pt>
                <c:pt idx="2">
                  <c:v>0.18333333333333332</c:v>
                </c:pt>
                <c:pt idx="3">
                  <c:v>0.2</c:v>
                </c:pt>
                <c:pt idx="4">
                  <c:v>0.21666666666666667</c:v>
                </c:pt>
                <c:pt idx="5">
                  <c:v>0.23333333333333334</c:v>
                </c:pt>
                <c:pt idx="6">
                  <c:v>0.25</c:v>
                </c:pt>
                <c:pt idx="7">
                  <c:v>0.26666666666666666</c:v>
                </c:pt>
                <c:pt idx="8">
                  <c:v>0.28333333333333333</c:v>
                </c:pt>
                <c:pt idx="9">
                  <c:v>0.3</c:v>
                </c:pt>
                <c:pt idx="10">
                  <c:v>0.31666666666666665</c:v>
                </c:pt>
                <c:pt idx="11">
                  <c:v>0.33333333333333331</c:v>
                </c:pt>
                <c:pt idx="12">
                  <c:v>0.35</c:v>
                </c:pt>
                <c:pt idx="13">
                  <c:v>0.3666666666666667</c:v>
                </c:pt>
                <c:pt idx="14">
                  <c:v>0.3833333333333333</c:v>
                </c:pt>
                <c:pt idx="15">
                  <c:v>0.4</c:v>
                </c:pt>
                <c:pt idx="16">
                  <c:v>0.41666666666666663</c:v>
                </c:pt>
                <c:pt idx="17">
                  <c:v>0.43333333333333335</c:v>
                </c:pt>
                <c:pt idx="18">
                  <c:v>0.44999999999999996</c:v>
                </c:pt>
                <c:pt idx="19">
                  <c:v>0.46666666666666667</c:v>
                </c:pt>
                <c:pt idx="20">
                  <c:v>0.48333333333333328</c:v>
                </c:pt>
                <c:pt idx="21">
                  <c:v>0.5</c:v>
                </c:pt>
                <c:pt idx="22">
                  <c:v>0.51666666666666661</c:v>
                </c:pt>
                <c:pt idx="23">
                  <c:v>0.53333333333333333</c:v>
                </c:pt>
                <c:pt idx="24">
                  <c:v>0.55000000000000004</c:v>
                </c:pt>
                <c:pt idx="25">
                  <c:v>0.56666666666666665</c:v>
                </c:pt>
                <c:pt idx="26">
                  <c:v>0.58333333333333337</c:v>
                </c:pt>
                <c:pt idx="27">
                  <c:v>0.6</c:v>
                </c:pt>
                <c:pt idx="28">
                  <c:v>0.6166666666666667</c:v>
                </c:pt>
                <c:pt idx="29">
                  <c:v>0.6333333333333333</c:v>
                </c:pt>
                <c:pt idx="30">
                  <c:v>0.65</c:v>
                </c:pt>
                <c:pt idx="31">
                  <c:v>0.66666666666666663</c:v>
                </c:pt>
                <c:pt idx="32">
                  <c:v>0.68333333333333335</c:v>
                </c:pt>
                <c:pt idx="33">
                  <c:v>0.70000000000000007</c:v>
                </c:pt>
                <c:pt idx="34">
                  <c:v>0.71666666666666667</c:v>
                </c:pt>
                <c:pt idx="35">
                  <c:v>0.73333333333333339</c:v>
                </c:pt>
                <c:pt idx="36">
                  <c:v>0.75</c:v>
                </c:pt>
                <c:pt idx="37">
                  <c:v>0.76666666666666672</c:v>
                </c:pt>
                <c:pt idx="38">
                  <c:v>0.78333333333333333</c:v>
                </c:pt>
                <c:pt idx="39">
                  <c:v>0.8</c:v>
                </c:pt>
                <c:pt idx="40">
                  <c:v>0.81666666666666665</c:v>
                </c:pt>
                <c:pt idx="41">
                  <c:v>0.83333333333333337</c:v>
                </c:pt>
                <c:pt idx="42">
                  <c:v>0.85</c:v>
                </c:pt>
                <c:pt idx="43">
                  <c:v>0.8666666666666667</c:v>
                </c:pt>
                <c:pt idx="44">
                  <c:v>0.8833333333333333</c:v>
                </c:pt>
                <c:pt idx="45">
                  <c:v>0.9</c:v>
                </c:pt>
                <c:pt idx="46">
                  <c:v>0.91666666666666663</c:v>
                </c:pt>
                <c:pt idx="47">
                  <c:v>0.93333333333333335</c:v>
                </c:pt>
                <c:pt idx="48">
                  <c:v>0.95000000000000007</c:v>
                </c:pt>
                <c:pt idx="49">
                  <c:v>0.96666666666666667</c:v>
                </c:pt>
                <c:pt idx="50">
                  <c:v>0.98333333333333339</c:v>
                </c:pt>
                <c:pt idx="51">
                  <c:v>1</c:v>
                </c:pt>
                <c:pt idx="52">
                  <c:v>1.0166666666666666</c:v>
                </c:pt>
                <c:pt idx="53">
                  <c:v>1.0333333333333332</c:v>
                </c:pt>
                <c:pt idx="54">
                  <c:v>1.05</c:v>
                </c:pt>
                <c:pt idx="55">
                  <c:v>1.0666666666666667</c:v>
                </c:pt>
                <c:pt idx="56">
                  <c:v>1.0833333333333333</c:v>
                </c:pt>
                <c:pt idx="57">
                  <c:v>1.0999999999999999</c:v>
                </c:pt>
                <c:pt idx="58">
                  <c:v>1.1166666666666667</c:v>
                </c:pt>
                <c:pt idx="59">
                  <c:v>1.1333333333333333</c:v>
                </c:pt>
                <c:pt idx="60">
                  <c:v>1.1499999999999999</c:v>
                </c:pt>
                <c:pt idx="61">
                  <c:v>1.1666666666666665</c:v>
                </c:pt>
                <c:pt idx="62">
                  <c:v>1.1833333333333331</c:v>
                </c:pt>
              </c:numCache>
              <c:extLst xmlns:c15="http://schemas.microsoft.com/office/drawing/2012/chart"/>
            </c:numRef>
          </c:xVal>
          <c:yVal>
            <c:numRef>
              <c:f>Data_Compiled!$BT$6:$BT$68</c:f>
              <c:numCache>
                <c:formatCode>General</c:formatCode>
                <c:ptCount val="63"/>
                <c:pt idx="0">
                  <c:v>0</c:v>
                </c:pt>
                <c:pt idx="1">
                  <c:v>0.64131968761944258</c:v>
                </c:pt>
                <c:pt idx="2">
                  <c:v>1.3047174057319484</c:v>
                </c:pt>
                <c:pt idx="3">
                  <c:v>1.7268061059453577</c:v>
                </c:pt>
                <c:pt idx="4">
                  <c:v>2.4383271022670838</c:v>
                </c:pt>
                <c:pt idx="5">
                  <c:v>3.1581332044280934</c:v>
                </c:pt>
                <c:pt idx="6">
                  <c:v>3.8766111516138428</c:v>
                </c:pt>
                <c:pt idx="7">
                  <c:v>4.736174719320033</c:v>
                </c:pt>
                <c:pt idx="8">
                  <c:v>5.402375608468498</c:v>
                </c:pt>
                <c:pt idx="9">
                  <c:v>6.2143329874260065</c:v>
                </c:pt>
                <c:pt idx="10">
                  <c:v>7.1230125341415942</c:v>
                </c:pt>
                <c:pt idx="11">
                  <c:v>7.8406996524544557</c:v>
                </c:pt>
                <c:pt idx="12">
                  <c:v>8.7009906116371916</c:v>
                </c:pt>
                <c:pt idx="13">
                  <c:v>9.8002844189473901</c:v>
                </c:pt>
                <c:pt idx="14">
                  <c:v>10.666512983652574</c:v>
                </c:pt>
                <c:pt idx="15">
                  <c:v>11.478647051475054</c:v>
                </c:pt>
                <c:pt idx="16">
                  <c:v>12.481958727553785</c:v>
                </c:pt>
                <c:pt idx="17">
                  <c:v>13.294220080922489</c:v>
                </c:pt>
                <c:pt idx="18">
                  <c:v>14.107899436167992</c:v>
                </c:pt>
                <c:pt idx="19">
                  <c:v>15.205574235859682</c:v>
                </c:pt>
                <c:pt idx="20">
                  <c:v>16.161312681675341</c:v>
                </c:pt>
                <c:pt idx="21">
                  <c:v>17.35602980728838</c:v>
                </c:pt>
                <c:pt idx="22">
                  <c:v>18.265105460510146</c:v>
                </c:pt>
                <c:pt idx="23">
                  <c:v>19.223253793114619</c:v>
                </c:pt>
                <c:pt idx="24">
                  <c:v>20.132456341064238</c:v>
                </c:pt>
                <c:pt idx="25">
                  <c:v>21.183675832380132</c:v>
                </c:pt>
                <c:pt idx="26">
                  <c:v>22.284000726867131</c:v>
                </c:pt>
                <c:pt idx="27">
                  <c:v>23.383019651752608</c:v>
                </c:pt>
                <c:pt idx="28">
                  <c:v>24.484688309489368</c:v>
                </c:pt>
                <c:pt idx="29">
                  <c:v>25.583663435228797</c:v>
                </c:pt>
                <c:pt idx="30">
                  <c:v>26.636221564435481</c:v>
                </c:pt>
                <c:pt idx="31">
                  <c:v>27.688791322091195</c:v>
                </c:pt>
                <c:pt idx="32">
                  <c:v>28.789151188832552</c:v>
                </c:pt>
                <c:pt idx="33">
                  <c:v>29.935885873520412</c:v>
                </c:pt>
                <c:pt idx="34">
                  <c:v>31.082656931454238</c:v>
                </c:pt>
                <c:pt idx="35">
                  <c:v>32.184374342109642</c:v>
                </c:pt>
                <c:pt idx="36">
                  <c:v>33.388340001530366</c:v>
                </c:pt>
                <c:pt idx="37">
                  <c:v>34.343718827315598</c:v>
                </c:pt>
                <c:pt idx="38">
                  <c:v>35.539694879785543</c:v>
                </c:pt>
                <c:pt idx="39">
                  <c:v>36.733960937656732</c:v>
                </c:pt>
                <c:pt idx="40">
                  <c:v>37.976048536174751</c:v>
                </c:pt>
                <c:pt idx="41">
                  <c:v>38.979307677706785</c:v>
                </c:pt>
                <c:pt idx="42">
                  <c:v>40.317030282554441</c:v>
                </c:pt>
                <c:pt idx="43">
                  <c:v>41.415908148071452</c:v>
                </c:pt>
                <c:pt idx="44">
                  <c:v>42.416455125288643</c:v>
                </c:pt>
                <c:pt idx="45">
                  <c:v>43.422626339373942</c:v>
                </c:pt>
                <c:pt idx="46">
                  <c:v>44.814181002920527</c:v>
                </c:pt>
                <c:pt idx="47">
                  <c:v>45.815947107959786</c:v>
                </c:pt>
                <c:pt idx="48">
                  <c:v>46.871675661166201</c:v>
                </c:pt>
                <c:pt idx="49">
                  <c:v>48.023193642798688</c:v>
                </c:pt>
                <c:pt idx="50">
                  <c:v>49.178646373109515</c:v>
                </c:pt>
                <c:pt idx="51">
                  <c:v>50.376558413063812</c:v>
                </c:pt>
                <c:pt idx="52">
                  <c:v>51.524780985633534</c:v>
                </c:pt>
                <c:pt idx="53">
                  <c:v>52.673003575043907</c:v>
                </c:pt>
                <c:pt idx="54">
                  <c:v>53.727681451161459</c:v>
                </c:pt>
                <c:pt idx="55">
                  <c:v>54.828145081628826</c:v>
                </c:pt>
                <c:pt idx="56">
                  <c:v>55.875022511605934</c:v>
                </c:pt>
                <c:pt idx="57">
                  <c:v>57.071006611361781</c:v>
                </c:pt>
                <c:pt idx="58">
                  <c:v>58.217362400829032</c:v>
                </c:pt>
                <c:pt idx="59">
                  <c:v>59.365580149031878</c:v>
                </c:pt>
                <c:pt idx="60">
                  <c:v>60.467903322059016</c:v>
                </c:pt>
                <c:pt idx="61">
                  <c:v>61.5150807434078</c:v>
                </c:pt>
                <c:pt idx="62">
                  <c:v>62.711060880185244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3-A853-441E-8F14-EEF280F28042}"/>
            </c:ext>
          </c:extLst>
        </c:ser>
        <c:ser>
          <c:idx val="4"/>
          <c:order val="4"/>
          <c:tx>
            <c:strRef>
              <c:f>Data_Compiled!$CG$1:$CG$2</c:f>
              <c:strCache>
                <c:ptCount val="2"/>
                <c:pt idx="0">
                  <c:v>Drop_06281</c:v>
                </c:pt>
                <c:pt idx="1">
                  <c:v>3mL 7.66deg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tx2"/>
              </a:solidFill>
              <a:ln w="9525">
                <a:noFill/>
              </a:ln>
              <a:effectLst/>
            </c:spPr>
          </c:marker>
          <c:xVal>
            <c:numRef>
              <c:f>Data_Compiled!$CI$6:$CI$87</c:f>
              <c:numCache>
                <c:formatCode>General</c:formatCode>
                <c:ptCount val="82"/>
                <c:pt idx="0">
                  <c:v>0.15</c:v>
                </c:pt>
                <c:pt idx="1">
                  <c:v>0.16666666666666666</c:v>
                </c:pt>
                <c:pt idx="2">
                  <c:v>0.18333333333333332</c:v>
                </c:pt>
                <c:pt idx="3">
                  <c:v>0.2</c:v>
                </c:pt>
                <c:pt idx="4">
                  <c:v>0.21666666666666667</c:v>
                </c:pt>
                <c:pt idx="5">
                  <c:v>0.23333333333333334</c:v>
                </c:pt>
                <c:pt idx="6">
                  <c:v>0.25</c:v>
                </c:pt>
                <c:pt idx="7">
                  <c:v>0.26666666666666666</c:v>
                </c:pt>
                <c:pt idx="8">
                  <c:v>0.28333333333333333</c:v>
                </c:pt>
                <c:pt idx="9">
                  <c:v>0.3</c:v>
                </c:pt>
                <c:pt idx="10">
                  <c:v>0.31666666666666665</c:v>
                </c:pt>
                <c:pt idx="11">
                  <c:v>0.33333333333333331</c:v>
                </c:pt>
                <c:pt idx="12">
                  <c:v>0.35</c:v>
                </c:pt>
                <c:pt idx="13">
                  <c:v>0.3666666666666667</c:v>
                </c:pt>
                <c:pt idx="14">
                  <c:v>0.3833333333333333</c:v>
                </c:pt>
                <c:pt idx="15">
                  <c:v>0.4</c:v>
                </c:pt>
                <c:pt idx="16">
                  <c:v>0.41666666666666663</c:v>
                </c:pt>
                <c:pt idx="17">
                  <c:v>0.43333333333333335</c:v>
                </c:pt>
                <c:pt idx="18">
                  <c:v>0.44999999999999996</c:v>
                </c:pt>
                <c:pt idx="19">
                  <c:v>0.46666666666666667</c:v>
                </c:pt>
                <c:pt idx="20">
                  <c:v>0.48333333333333328</c:v>
                </c:pt>
                <c:pt idx="21">
                  <c:v>0.5</c:v>
                </c:pt>
                <c:pt idx="22">
                  <c:v>0.51666666666666661</c:v>
                </c:pt>
                <c:pt idx="23">
                  <c:v>0.53333333333333333</c:v>
                </c:pt>
                <c:pt idx="24">
                  <c:v>0.55000000000000004</c:v>
                </c:pt>
                <c:pt idx="25">
                  <c:v>0.56666666666666665</c:v>
                </c:pt>
                <c:pt idx="26">
                  <c:v>0.58333333333333337</c:v>
                </c:pt>
                <c:pt idx="27">
                  <c:v>0.6</c:v>
                </c:pt>
                <c:pt idx="28">
                  <c:v>0.6166666666666667</c:v>
                </c:pt>
                <c:pt idx="29">
                  <c:v>0.6333333333333333</c:v>
                </c:pt>
                <c:pt idx="30">
                  <c:v>0.65</c:v>
                </c:pt>
                <c:pt idx="31">
                  <c:v>0.66666666666666663</c:v>
                </c:pt>
                <c:pt idx="32">
                  <c:v>0.68333333333333335</c:v>
                </c:pt>
                <c:pt idx="33">
                  <c:v>0.70000000000000007</c:v>
                </c:pt>
                <c:pt idx="34">
                  <c:v>0.71666666666666667</c:v>
                </c:pt>
                <c:pt idx="35">
                  <c:v>0.73333333333333339</c:v>
                </c:pt>
                <c:pt idx="36">
                  <c:v>0.75</c:v>
                </c:pt>
                <c:pt idx="37">
                  <c:v>0.76666666666666672</c:v>
                </c:pt>
                <c:pt idx="38">
                  <c:v>0.78333333333333333</c:v>
                </c:pt>
                <c:pt idx="39">
                  <c:v>0.8</c:v>
                </c:pt>
                <c:pt idx="40">
                  <c:v>0.81666666666666665</c:v>
                </c:pt>
                <c:pt idx="41">
                  <c:v>0.83333333333333337</c:v>
                </c:pt>
                <c:pt idx="42">
                  <c:v>0.85</c:v>
                </c:pt>
                <c:pt idx="43">
                  <c:v>0.8666666666666667</c:v>
                </c:pt>
                <c:pt idx="44">
                  <c:v>0.8833333333333333</c:v>
                </c:pt>
                <c:pt idx="45">
                  <c:v>0.9</c:v>
                </c:pt>
                <c:pt idx="46">
                  <c:v>0.91666666666666663</c:v>
                </c:pt>
                <c:pt idx="47">
                  <c:v>0.93333333333333335</c:v>
                </c:pt>
                <c:pt idx="48">
                  <c:v>0.95000000000000007</c:v>
                </c:pt>
                <c:pt idx="49">
                  <c:v>0.96666666666666667</c:v>
                </c:pt>
                <c:pt idx="50">
                  <c:v>0.98333333333333339</c:v>
                </c:pt>
                <c:pt idx="51">
                  <c:v>1</c:v>
                </c:pt>
                <c:pt idx="52">
                  <c:v>1.0166666666666666</c:v>
                </c:pt>
                <c:pt idx="53">
                  <c:v>1.0333333333333332</c:v>
                </c:pt>
                <c:pt idx="54">
                  <c:v>1.05</c:v>
                </c:pt>
                <c:pt idx="55">
                  <c:v>1.0666666666666667</c:v>
                </c:pt>
                <c:pt idx="56">
                  <c:v>1.0833333333333333</c:v>
                </c:pt>
                <c:pt idx="57">
                  <c:v>1.0999999999999999</c:v>
                </c:pt>
                <c:pt idx="58">
                  <c:v>1.1166666666666667</c:v>
                </c:pt>
                <c:pt idx="59">
                  <c:v>1.1333333333333333</c:v>
                </c:pt>
                <c:pt idx="60">
                  <c:v>1.1499999999999999</c:v>
                </c:pt>
                <c:pt idx="61">
                  <c:v>1.1666666666666665</c:v>
                </c:pt>
                <c:pt idx="62">
                  <c:v>1.1833333333333331</c:v>
                </c:pt>
                <c:pt idx="63">
                  <c:v>1.2</c:v>
                </c:pt>
                <c:pt idx="64">
                  <c:v>1.2166666666666666</c:v>
                </c:pt>
                <c:pt idx="65">
                  <c:v>1.2333333333333332</c:v>
                </c:pt>
                <c:pt idx="66">
                  <c:v>1.25</c:v>
                </c:pt>
                <c:pt idx="67">
                  <c:v>1.2666666666666666</c:v>
                </c:pt>
                <c:pt idx="68">
                  <c:v>1.2833333333333332</c:v>
                </c:pt>
                <c:pt idx="69">
                  <c:v>1.2999999999999998</c:v>
                </c:pt>
                <c:pt idx="70">
                  <c:v>1.3166666666666667</c:v>
                </c:pt>
                <c:pt idx="71">
                  <c:v>1.3333333333333333</c:v>
                </c:pt>
                <c:pt idx="72">
                  <c:v>1.3499999999999999</c:v>
                </c:pt>
                <c:pt idx="73">
                  <c:v>1.3666666666666665</c:v>
                </c:pt>
                <c:pt idx="74">
                  <c:v>1.3833333333333333</c:v>
                </c:pt>
                <c:pt idx="75">
                  <c:v>1.4</c:v>
                </c:pt>
                <c:pt idx="76">
                  <c:v>1.4166666666666665</c:v>
                </c:pt>
                <c:pt idx="77">
                  <c:v>1.4333333333333331</c:v>
                </c:pt>
                <c:pt idx="78">
                  <c:v>1.45</c:v>
                </c:pt>
                <c:pt idx="79">
                  <c:v>1.4666666666666666</c:v>
                </c:pt>
                <c:pt idx="80">
                  <c:v>1.4833333333333332</c:v>
                </c:pt>
                <c:pt idx="81">
                  <c:v>1.5</c:v>
                </c:pt>
              </c:numCache>
              <c:extLst xmlns:c15="http://schemas.microsoft.com/office/drawing/2012/chart"/>
            </c:numRef>
          </c:xVal>
          <c:yVal>
            <c:numRef>
              <c:f>Data_Compiled!$CJ$6:$CJ$87</c:f>
              <c:numCache>
                <c:formatCode>General</c:formatCode>
                <c:ptCount val="82"/>
                <c:pt idx="0">
                  <c:v>0</c:v>
                </c:pt>
                <c:pt idx="1">
                  <c:v>0.40057375163875064</c:v>
                </c:pt>
                <c:pt idx="2">
                  <c:v>1.2601886496718981</c:v>
                </c:pt>
                <c:pt idx="3">
                  <c:v>1.8895026074785508</c:v>
                </c:pt>
                <c:pt idx="4">
                  <c:v>2.3723142809821782</c:v>
                </c:pt>
                <c:pt idx="5">
                  <c:v>3.0664945306687321</c:v>
                </c:pt>
                <c:pt idx="6">
                  <c:v>3.651339837358619</c:v>
                </c:pt>
                <c:pt idx="7">
                  <c:v>4.288252699495458</c:v>
                </c:pt>
                <c:pt idx="8">
                  <c:v>4.8731900141783555</c:v>
                </c:pt>
                <c:pt idx="9">
                  <c:v>5.6518320259957058</c:v>
                </c:pt>
                <c:pt idx="10">
                  <c:v>6.2851946152809308</c:v>
                </c:pt>
                <c:pt idx="11">
                  <c:v>6.7663005036624959</c:v>
                </c:pt>
                <c:pt idx="12">
                  <c:v>7.6806510739540936</c:v>
                </c:pt>
                <c:pt idx="13">
                  <c:v>8.4636453487214247</c:v>
                </c:pt>
                <c:pt idx="14">
                  <c:v>9.1480391311402851</c:v>
                </c:pt>
                <c:pt idx="15">
                  <c:v>10.06956497079231</c:v>
                </c:pt>
                <c:pt idx="16">
                  <c:v>10.945291594651939</c:v>
                </c:pt>
                <c:pt idx="17">
                  <c:v>11.729639257934124</c:v>
                </c:pt>
                <c:pt idx="18">
                  <c:v>12.556866216478035</c:v>
                </c:pt>
                <c:pt idx="19">
                  <c:v>13.526671086891684</c:v>
                </c:pt>
                <c:pt idx="20">
                  <c:v>14.205675100696972</c:v>
                </c:pt>
                <c:pt idx="21">
                  <c:v>14.938659019056947</c:v>
                </c:pt>
                <c:pt idx="22">
                  <c:v>15.811623427156741</c:v>
                </c:pt>
                <c:pt idx="23">
                  <c:v>16.69604659536207</c:v>
                </c:pt>
                <c:pt idx="24">
                  <c:v>17.523266977703489</c:v>
                </c:pt>
                <c:pt idx="25">
                  <c:v>18.344572246176824</c:v>
                </c:pt>
                <c:pt idx="26">
                  <c:v>19.408930797592998</c:v>
                </c:pt>
                <c:pt idx="27">
                  <c:v>20.379185996199457</c:v>
                </c:pt>
                <c:pt idx="28">
                  <c:v>21.495122295169885</c:v>
                </c:pt>
                <c:pt idx="29">
                  <c:v>22.417082490537702</c:v>
                </c:pt>
                <c:pt idx="30">
                  <c:v>23.343569694471256</c:v>
                </c:pt>
                <c:pt idx="31">
                  <c:v>24.175634694318685</c:v>
                </c:pt>
                <c:pt idx="32">
                  <c:v>25.097378000367005</c:v>
                </c:pt>
                <c:pt idx="33">
                  <c:v>26.113942568234293</c:v>
                </c:pt>
                <c:pt idx="34">
                  <c:v>26.89035320219342</c:v>
                </c:pt>
                <c:pt idx="35">
                  <c:v>28.105726200845986</c:v>
                </c:pt>
                <c:pt idx="36">
                  <c:v>29.175516990387774</c:v>
                </c:pt>
                <c:pt idx="37">
                  <c:v>30.291693275143338</c:v>
                </c:pt>
                <c:pt idx="38">
                  <c:v>31.359412655815945</c:v>
                </c:pt>
                <c:pt idx="39">
                  <c:v>32.334209194564416</c:v>
                </c:pt>
                <c:pt idx="40">
                  <c:v>33.306937705190549</c:v>
                </c:pt>
                <c:pt idx="41">
                  <c:v>34.131969942401405</c:v>
                </c:pt>
                <c:pt idx="42">
                  <c:v>35.29678278146568</c:v>
                </c:pt>
                <c:pt idx="43">
                  <c:v>36.326605311259911</c:v>
                </c:pt>
                <c:pt idx="44">
                  <c:v>37.442681632861337</c:v>
                </c:pt>
                <c:pt idx="45">
                  <c:v>38.56552727655297</c:v>
                </c:pt>
                <c:pt idx="46">
                  <c:v>39.637666602587622</c:v>
                </c:pt>
                <c:pt idx="47">
                  <c:v>40.753624345826402</c:v>
                </c:pt>
                <c:pt idx="48">
                  <c:v>41.772603282342082</c:v>
                </c:pt>
                <c:pt idx="49">
                  <c:v>42.743109611057442</c:v>
                </c:pt>
                <c:pt idx="50">
                  <c:v>43.764374082584702</c:v>
                </c:pt>
                <c:pt idx="51">
                  <c:v>44.831980714432348</c:v>
                </c:pt>
                <c:pt idx="52">
                  <c:v>45.903955879813381</c:v>
                </c:pt>
                <c:pt idx="53">
                  <c:v>46.967341461357229</c:v>
                </c:pt>
                <c:pt idx="54">
                  <c:v>48.180694189144241</c:v>
                </c:pt>
                <c:pt idx="55">
                  <c:v>49.248488011491069</c:v>
                </c:pt>
                <c:pt idx="56">
                  <c:v>50.265879974119947</c:v>
                </c:pt>
                <c:pt idx="57">
                  <c:v>51.24243515273529</c:v>
                </c:pt>
                <c:pt idx="58">
                  <c:v>52.358790496282772</c:v>
                </c:pt>
                <c:pt idx="59">
                  <c:v>53.331489942327735</c:v>
                </c:pt>
                <c:pt idx="60">
                  <c:v>54.498341000864045</c:v>
                </c:pt>
                <c:pt idx="61">
                  <c:v>55.667163257904527</c:v>
                </c:pt>
                <c:pt idx="62">
                  <c:v>56.84449807944145</c:v>
                </c:pt>
                <c:pt idx="63">
                  <c:v>57.676156367607177</c:v>
                </c:pt>
                <c:pt idx="64">
                  <c:v>58.889250278344612</c:v>
                </c:pt>
                <c:pt idx="65">
                  <c:v>59.809047932364415</c:v>
                </c:pt>
                <c:pt idx="66">
                  <c:v>60.925217238357803</c:v>
                </c:pt>
                <c:pt idx="67">
                  <c:v>62.1384893787191</c:v>
                </c:pt>
                <c:pt idx="68">
                  <c:v>63.060605696974541</c:v>
                </c:pt>
                <c:pt idx="69">
                  <c:v>64.375128521947744</c:v>
                </c:pt>
                <c:pt idx="70">
                  <c:v>65.398495585632944</c:v>
                </c:pt>
                <c:pt idx="71">
                  <c:v>66.419755222095702</c:v>
                </c:pt>
                <c:pt idx="72">
                  <c:v>67.491695141501069</c:v>
                </c:pt>
                <c:pt idx="73">
                  <c:v>68.561485721349172</c:v>
                </c:pt>
                <c:pt idx="74">
                  <c:v>69.629124361313274</c:v>
                </c:pt>
                <c:pt idx="75">
                  <c:v>70.793857156009281</c:v>
                </c:pt>
                <c:pt idx="76">
                  <c:v>71.861560453474567</c:v>
                </c:pt>
                <c:pt idx="77">
                  <c:v>72.929292580930252</c:v>
                </c:pt>
                <c:pt idx="78">
                  <c:v>73.99705229037906</c:v>
                </c:pt>
                <c:pt idx="79">
                  <c:v>75.016302115428843</c:v>
                </c:pt>
                <c:pt idx="80">
                  <c:v>76.086081780321322</c:v>
                </c:pt>
                <c:pt idx="81">
                  <c:v>77.155861756874202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4-A853-441E-8F14-EEF280F28042}"/>
            </c:ext>
          </c:extLst>
        </c:ser>
        <c:ser>
          <c:idx val="5"/>
          <c:order val="5"/>
          <c:tx>
            <c:strRef>
              <c:f>Data_Compiled!$CW$1:$CW$2</c:f>
              <c:strCache>
                <c:ptCount val="2"/>
                <c:pt idx="0">
                  <c:v>Drop_06282</c:v>
                </c:pt>
                <c:pt idx="1">
                  <c:v>4mL 7.66deg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Data_Compiled!$CY$6:$CY$73</c:f>
              <c:numCache>
                <c:formatCode>General</c:formatCode>
                <c:ptCount val="68"/>
                <c:pt idx="0">
                  <c:v>0.21666666666666667</c:v>
                </c:pt>
                <c:pt idx="1">
                  <c:v>0.23333333333333334</c:v>
                </c:pt>
                <c:pt idx="2">
                  <c:v>0.25</c:v>
                </c:pt>
                <c:pt idx="3">
                  <c:v>0.26666666666666666</c:v>
                </c:pt>
                <c:pt idx="4">
                  <c:v>0.28333333333333333</c:v>
                </c:pt>
                <c:pt idx="5">
                  <c:v>0.3</c:v>
                </c:pt>
                <c:pt idx="6">
                  <c:v>0.31666666666666665</c:v>
                </c:pt>
                <c:pt idx="7">
                  <c:v>0.33333333333333337</c:v>
                </c:pt>
                <c:pt idx="8">
                  <c:v>0.35</c:v>
                </c:pt>
                <c:pt idx="9">
                  <c:v>0.3666666666666667</c:v>
                </c:pt>
                <c:pt idx="10">
                  <c:v>0.3833333333333333</c:v>
                </c:pt>
                <c:pt idx="11">
                  <c:v>0.4</c:v>
                </c:pt>
                <c:pt idx="12">
                  <c:v>0.41666666666666669</c:v>
                </c:pt>
                <c:pt idx="13">
                  <c:v>0.43333333333333335</c:v>
                </c:pt>
                <c:pt idx="14">
                  <c:v>0.45</c:v>
                </c:pt>
                <c:pt idx="15">
                  <c:v>0.46666666666666667</c:v>
                </c:pt>
                <c:pt idx="16">
                  <c:v>0.48333333333333334</c:v>
                </c:pt>
                <c:pt idx="17">
                  <c:v>0.5</c:v>
                </c:pt>
                <c:pt idx="18">
                  <c:v>0.51666666666666661</c:v>
                </c:pt>
                <c:pt idx="19">
                  <c:v>0.53333333333333333</c:v>
                </c:pt>
                <c:pt idx="20">
                  <c:v>0.55000000000000004</c:v>
                </c:pt>
                <c:pt idx="21">
                  <c:v>0.56666666666666665</c:v>
                </c:pt>
                <c:pt idx="22">
                  <c:v>0.58333333333333326</c:v>
                </c:pt>
                <c:pt idx="23">
                  <c:v>0.6</c:v>
                </c:pt>
                <c:pt idx="24">
                  <c:v>0.6166666666666667</c:v>
                </c:pt>
                <c:pt idx="25">
                  <c:v>0.6333333333333333</c:v>
                </c:pt>
                <c:pt idx="26">
                  <c:v>0.65</c:v>
                </c:pt>
                <c:pt idx="27">
                  <c:v>0.66666666666666674</c:v>
                </c:pt>
                <c:pt idx="28">
                  <c:v>0.68333333333333335</c:v>
                </c:pt>
                <c:pt idx="29">
                  <c:v>0.7</c:v>
                </c:pt>
                <c:pt idx="30">
                  <c:v>0.71666666666666667</c:v>
                </c:pt>
                <c:pt idx="31">
                  <c:v>0.73333333333333328</c:v>
                </c:pt>
                <c:pt idx="32">
                  <c:v>0.75</c:v>
                </c:pt>
                <c:pt idx="33">
                  <c:v>0.76666666666666672</c:v>
                </c:pt>
                <c:pt idx="34">
                  <c:v>0.78333333333333333</c:v>
                </c:pt>
                <c:pt idx="35">
                  <c:v>0.8</c:v>
                </c:pt>
                <c:pt idx="36">
                  <c:v>0.81666666666666665</c:v>
                </c:pt>
                <c:pt idx="37">
                  <c:v>0.83333333333333337</c:v>
                </c:pt>
                <c:pt idx="38">
                  <c:v>0.85</c:v>
                </c:pt>
                <c:pt idx="39">
                  <c:v>0.8666666666666667</c:v>
                </c:pt>
                <c:pt idx="40">
                  <c:v>0.8833333333333333</c:v>
                </c:pt>
                <c:pt idx="41">
                  <c:v>0.9</c:v>
                </c:pt>
                <c:pt idx="42">
                  <c:v>0.91666666666666663</c:v>
                </c:pt>
                <c:pt idx="43">
                  <c:v>0.93333333333333335</c:v>
                </c:pt>
                <c:pt idx="44">
                  <c:v>0.95</c:v>
                </c:pt>
                <c:pt idx="45">
                  <c:v>0.96666666666666667</c:v>
                </c:pt>
                <c:pt idx="46">
                  <c:v>0.98333333333333328</c:v>
                </c:pt>
                <c:pt idx="47">
                  <c:v>1</c:v>
                </c:pt>
                <c:pt idx="48">
                  <c:v>1.0166666666666666</c:v>
                </c:pt>
                <c:pt idx="49">
                  <c:v>1.0333333333333332</c:v>
                </c:pt>
                <c:pt idx="50">
                  <c:v>1.05</c:v>
                </c:pt>
                <c:pt idx="51">
                  <c:v>1.0666666666666667</c:v>
                </c:pt>
                <c:pt idx="52">
                  <c:v>1.0833333333333335</c:v>
                </c:pt>
                <c:pt idx="53">
                  <c:v>1.1000000000000001</c:v>
                </c:pt>
                <c:pt idx="54">
                  <c:v>1.1166666666666667</c:v>
                </c:pt>
                <c:pt idx="55">
                  <c:v>1.1333333333333333</c:v>
                </c:pt>
                <c:pt idx="56">
                  <c:v>1.1499999999999999</c:v>
                </c:pt>
                <c:pt idx="57">
                  <c:v>1.1666666666666665</c:v>
                </c:pt>
                <c:pt idx="58">
                  <c:v>1.1833333333333333</c:v>
                </c:pt>
                <c:pt idx="59">
                  <c:v>1.2</c:v>
                </c:pt>
                <c:pt idx="60">
                  <c:v>1.2166666666666668</c:v>
                </c:pt>
                <c:pt idx="61">
                  <c:v>1.2333333333333334</c:v>
                </c:pt>
                <c:pt idx="62">
                  <c:v>1.25</c:v>
                </c:pt>
                <c:pt idx="63">
                  <c:v>1.2666666666666666</c:v>
                </c:pt>
                <c:pt idx="64">
                  <c:v>1.2833333333333332</c:v>
                </c:pt>
                <c:pt idx="65">
                  <c:v>1.2999999999999998</c:v>
                </c:pt>
                <c:pt idx="66">
                  <c:v>1.3166666666666669</c:v>
                </c:pt>
                <c:pt idx="67">
                  <c:v>1.3333333333333335</c:v>
                </c:pt>
              </c:numCache>
              <c:extLst xmlns:c15="http://schemas.microsoft.com/office/drawing/2012/chart"/>
            </c:numRef>
          </c:xVal>
          <c:yVal>
            <c:numRef>
              <c:f>Data_Compiled!$CZ$6:$CZ$73</c:f>
              <c:numCache>
                <c:formatCode>General</c:formatCode>
                <c:ptCount val="68"/>
                <c:pt idx="0">
                  <c:v>0</c:v>
                </c:pt>
                <c:pt idx="1">
                  <c:v>0.76835795783332594</c:v>
                </c:pt>
                <c:pt idx="2">
                  <c:v>1.7539321710820674</c:v>
                </c:pt>
                <c:pt idx="3">
                  <c:v>2.5792346357759439</c:v>
                </c:pt>
                <c:pt idx="4">
                  <c:v>3.2372369590491079</c:v>
                </c:pt>
                <c:pt idx="5">
                  <c:v>4.2804147246266524</c:v>
                </c:pt>
                <c:pt idx="6">
                  <c:v>5.1849304232733839</c:v>
                </c:pt>
                <c:pt idx="7">
                  <c:v>5.9927693423134203</c:v>
                </c:pt>
                <c:pt idx="8">
                  <c:v>6.8488286968686856</c:v>
                </c:pt>
                <c:pt idx="9">
                  <c:v>7.9426897167857842</c:v>
                </c:pt>
                <c:pt idx="10">
                  <c:v>8.8937505945020447</c:v>
                </c:pt>
                <c:pt idx="11">
                  <c:v>9.6565873224802399</c:v>
                </c:pt>
                <c:pt idx="12">
                  <c:v>10.750280388962331</c:v>
                </c:pt>
                <c:pt idx="13">
                  <c:v>11.941011267276874</c:v>
                </c:pt>
                <c:pt idx="14">
                  <c:v>12.938549985768113</c:v>
                </c:pt>
                <c:pt idx="15">
                  <c:v>14.081744445020886</c:v>
                </c:pt>
                <c:pt idx="16">
                  <c:v>15.127795809684555</c:v>
                </c:pt>
                <c:pt idx="17">
                  <c:v>16.316532918082359</c:v>
                </c:pt>
                <c:pt idx="18">
                  <c:v>17.361088412864053</c:v>
                </c:pt>
                <c:pt idx="19">
                  <c:v>18.316838591887866</c:v>
                </c:pt>
                <c:pt idx="20">
                  <c:v>19.360725600961121</c:v>
                </c:pt>
                <c:pt idx="21">
                  <c:v>20.648999663361941</c:v>
                </c:pt>
                <c:pt idx="22">
                  <c:v>21.745191273874966</c:v>
                </c:pt>
                <c:pt idx="23">
                  <c:v>22.886126656111557</c:v>
                </c:pt>
                <c:pt idx="24">
                  <c:v>24.216017536575606</c:v>
                </c:pt>
                <c:pt idx="25">
                  <c:v>25.597311290062905</c:v>
                </c:pt>
                <c:pt idx="26">
                  <c:v>27.02124741408333</c:v>
                </c:pt>
                <c:pt idx="27">
                  <c:v>28.308526927345952</c:v>
                </c:pt>
                <c:pt idx="28">
                  <c:v>29.448383814152272</c:v>
                </c:pt>
                <c:pt idx="29">
                  <c:v>30.82837918608146</c:v>
                </c:pt>
                <c:pt idx="30">
                  <c:v>32.159674812199007</c:v>
                </c:pt>
                <c:pt idx="31">
                  <c:v>33.206838645787791</c:v>
                </c:pt>
                <c:pt idx="32">
                  <c:v>34.506824321694275</c:v>
                </c:pt>
                <c:pt idx="33">
                  <c:v>35.793691922115315</c:v>
                </c:pt>
                <c:pt idx="34">
                  <c:v>37.171881099355339</c:v>
                </c:pt>
                <c:pt idx="35">
                  <c:v>38.553783521479062</c:v>
                </c:pt>
                <c:pt idx="36">
                  <c:v>40.071067835058798</c:v>
                </c:pt>
                <c:pt idx="37">
                  <c:v>41.542924930439199</c:v>
                </c:pt>
                <c:pt idx="38">
                  <c:v>42.919931758616897</c:v>
                </c:pt>
                <c:pt idx="39">
                  <c:v>44.157377267562211</c:v>
                </c:pt>
                <c:pt idx="40">
                  <c:v>45.397913856885751</c:v>
                </c:pt>
                <c:pt idx="41">
                  <c:v>46.781265824194065</c:v>
                </c:pt>
                <c:pt idx="42">
                  <c:v>48.113799415501809</c:v>
                </c:pt>
                <c:pt idx="43">
                  <c:v>49.538105696696782</c:v>
                </c:pt>
                <c:pt idx="44">
                  <c:v>50.82310326847108</c:v>
                </c:pt>
                <c:pt idx="45">
                  <c:v>52.345766994015015</c:v>
                </c:pt>
                <c:pt idx="46">
                  <c:v>53.773364287890381</c:v>
                </c:pt>
                <c:pt idx="47">
                  <c:v>55.255208951067324</c:v>
                </c:pt>
                <c:pt idx="48">
                  <c:v>56.828962646191528</c:v>
                </c:pt>
                <c:pt idx="49">
                  <c:v>57.92954831136484</c:v>
                </c:pt>
                <c:pt idx="50">
                  <c:v>59.355179454176756</c:v>
                </c:pt>
                <c:pt idx="51">
                  <c:v>60.590771141757251</c:v>
                </c:pt>
                <c:pt idx="52">
                  <c:v>62.018343925828674</c:v>
                </c:pt>
                <c:pt idx="53">
                  <c:v>63.532154695061578</c:v>
                </c:pt>
                <c:pt idx="54">
                  <c:v>65.04996064197347</c:v>
                </c:pt>
                <c:pt idx="55">
                  <c:v>66.569568713956784</c:v>
                </c:pt>
                <c:pt idx="56">
                  <c:v>67.952689528657331</c:v>
                </c:pt>
                <c:pt idx="57">
                  <c:v>69.426273616681641</c:v>
                </c:pt>
                <c:pt idx="58">
                  <c:v>70.708256824137649</c:v>
                </c:pt>
                <c:pt idx="59">
                  <c:v>72.042267058621178</c:v>
                </c:pt>
                <c:pt idx="60">
                  <c:v>73.468369342847325</c:v>
                </c:pt>
                <c:pt idx="61">
                  <c:v>74.99103750497062</c:v>
                </c:pt>
                <c:pt idx="62">
                  <c:v>76.338092502893232</c:v>
                </c:pt>
                <c:pt idx="63">
                  <c:v>77.862495479715335</c:v>
                </c:pt>
                <c:pt idx="64">
                  <c:v>79.337609196226708</c:v>
                </c:pt>
                <c:pt idx="65">
                  <c:v>80.760028729310349</c:v>
                </c:pt>
                <c:pt idx="66">
                  <c:v>82.090895217533031</c:v>
                </c:pt>
                <c:pt idx="67">
                  <c:v>83.418588203092696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5-A853-441E-8F14-EEF280F28042}"/>
            </c:ext>
          </c:extLst>
        </c:ser>
        <c:ser>
          <c:idx val="6"/>
          <c:order val="6"/>
          <c:tx>
            <c:strRef>
              <c:f>Data_Compiled!$DM$1:$DM$2</c:f>
              <c:strCache>
                <c:ptCount val="2"/>
                <c:pt idx="0">
                  <c:v>Drop_06284</c:v>
                </c:pt>
                <c:pt idx="1">
                  <c:v>2mL 3.99deg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4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Data_Compiled!$DO$6:$DO$84</c:f>
              <c:numCache>
                <c:formatCode>General</c:formatCode>
                <c:ptCount val="79"/>
                <c:pt idx="0">
                  <c:v>0.1</c:v>
                </c:pt>
                <c:pt idx="1">
                  <c:v>0.11666666666666667</c:v>
                </c:pt>
                <c:pt idx="2">
                  <c:v>0.13333333333333333</c:v>
                </c:pt>
                <c:pt idx="3">
                  <c:v>0.15000000000000002</c:v>
                </c:pt>
                <c:pt idx="4">
                  <c:v>0.16666666666666669</c:v>
                </c:pt>
                <c:pt idx="5">
                  <c:v>0.18333333333333335</c:v>
                </c:pt>
                <c:pt idx="6">
                  <c:v>0.2</c:v>
                </c:pt>
                <c:pt idx="7">
                  <c:v>0.21666666666666667</c:v>
                </c:pt>
                <c:pt idx="8">
                  <c:v>0.23333333333333334</c:v>
                </c:pt>
                <c:pt idx="9">
                  <c:v>0.25</c:v>
                </c:pt>
                <c:pt idx="10">
                  <c:v>0.26666666666666666</c:v>
                </c:pt>
                <c:pt idx="11">
                  <c:v>0.28333333333333333</c:v>
                </c:pt>
                <c:pt idx="12">
                  <c:v>0.30000000000000004</c:v>
                </c:pt>
                <c:pt idx="13">
                  <c:v>0.31666666666666665</c:v>
                </c:pt>
                <c:pt idx="14">
                  <c:v>0.33333333333333337</c:v>
                </c:pt>
                <c:pt idx="15">
                  <c:v>0.35</c:v>
                </c:pt>
                <c:pt idx="16">
                  <c:v>0.3666666666666667</c:v>
                </c:pt>
                <c:pt idx="17">
                  <c:v>0.3833333333333333</c:v>
                </c:pt>
                <c:pt idx="18">
                  <c:v>0.4</c:v>
                </c:pt>
                <c:pt idx="19">
                  <c:v>0.41666666666666663</c:v>
                </c:pt>
                <c:pt idx="20">
                  <c:v>0.43333333333333335</c:v>
                </c:pt>
                <c:pt idx="21">
                  <c:v>0.44999999999999996</c:v>
                </c:pt>
                <c:pt idx="22">
                  <c:v>0.46666666666666667</c:v>
                </c:pt>
                <c:pt idx="23">
                  <c:v>0.48333333333333328</c:v>
                </c:pt>
                <c:pt idx="24">
                  <c:v>0.5</c:v>
                </c:pt>
                <c:pt idx="25">
                  <c:v>0.51666666666666672</c:v>
                </c:pt>
                <c:pt idx="26">
                  <c:v>0.53333333333333333</c:v>
                </c:pt>
                <c:pt idx="27">
                  <c:v>0.55000000000000004</c:v>
                </c:pt>
                <c:pt idx="28">
                  <c:v>0.56666666666666665</c:v>
                </c:pt>
                <c:pt idx="29">
                  <c:v>0.58333333333333337</c:v>
                </c:pt>
                <c:pt idx="30">
                  <c:v>0.6</c:v>
                </c:pt>
                <c:pt idx="31">
                  <c:v>0.61666666666666659</c:v>
                </c:pt>
                <c:pt idx="32">
                  <c:v>0.6333333333333333</c:v>
                </c:pt>
                <c:pt idx="33">
                  <c:v>0.65</c:v>
                </c:pt>
                <c:pt idx="34">
                  <c:v>0.66666666666666663</c:v>
                </c:pt>
                <c:pt idx="35">
                  <c:v>0.68333333333333335</c:v>
                </c:pt>
                <c:pt idx="36">
                  <c:v>0.7</c:v>
                </c:pt>
                <c:pt idx="37">
                  <c:v>0.71666666666666667</c:v>
                </c:pt>
                <c:pt idx="38">
                  <c:v>0.73333333333333328</c:v>
                </c:pt>
                <c:pt idx="39">
                  <c:v>0.75</c:v>
                </c:pt>
                <c:pt idx="40">
                  <c:v>0.76666666666666661</c:v>
                </c:pt>
                <c:pt idx="41">
                  <c:v>0.78333333333333333</c:v>
                </c:pt>
                <c:pt idx="42">
                  <c:v>0.79999999999999993</c:v>
                </c:pt>
                <c:pt idx="43">
                  <c:v>0.81666666666666665</c:v>
                </c:pt>
                <c:pt idx="44">
                  <c:v>0.83333333333333326</c:v>
                </c:pt>
                <c:pt idx="45">
                  <c:v>0.85</c:v>
                </c:pt>
                <c:pt idx="46">
                  <c:v>0.86666666666666659</c:v>
                </c:pt>
                <c:pt idx="47">
                  <c:v>0.8833333333333333</c:v>
                </c:pt>
                <c:pt idx="48">
                  <c:v>0.9</c:v>
                </c:pt>
                <c:pt idx="49">
                  <c:v>0.91666666666666663</c:v>
                </c:pt>
                <c:pt idx="50">
                  <c:v>0.93333333333333335</c:v>
                </c:pt>
                <c:pt idx="51">
                  <c:v>0.95</c:v>
                </c:pt>
                <c:pt idx="52">
                  <c:v>0.96666666666666667</c:v>
                </c:pt>
                <c:pt idx="53">
                  <c:v>0.98333333333333328</c:v>
                </c:pt>
                <c:pt idx="54">
                  <c:v>1</c:v>
                </c:pt>
                <c:pt idx="55">
                  <c:v>1.0166666666666666</c:v>
                </c:pt>
                <c:pt idx="56">
                  <c:v>1.0333333333333334</c:v>
                </c:pt>
                <c:pt idx="57">
                  <c:v>1.05</c:v>
                </c:pt>
                <c:pt idx="58">
                  <c:v>1.0666666666666667</c:v>
                </c:pt>
                <c:pt idx="59">
                  <c:v>1.0833333333333333</c:v>
                </c:pt>
                <c:pt idx="60">
                  <c:v>1.1000000000000001</c:v>
                </c:pt>
                <c:pt idx="61">
                  <c:v>1.1166666666666667</c:v>
                </c:pt>
                <c:pt idx="62">
                  <c:v>1.1333333333333333</c:v>
                </c:pt>
                <c:pt idx="63">
                  <c:v>1.1500000000000001</c:v>
                </c:pt>
                <c:pt idx="64">
                  <c:v>1.1666666666666667</c:v>
                </c:pt>
                <c:pt idx="65">
                  <c:v>1.1833333333333333</c:v>
                </c:pt>
                <c:pt idx="66">
                  <c:v>1.2000000000000002</c:v>
                </c:pt>
                <c:pt idx="67">
                  <c:v>1.2166666666666668</c:v>
                </c:pt>
                <c:pt idx="68">
                  <c:v>1.2333333333333334</c:v>
                </c:pt>
                <c:pt idx="69">
                  <c:v>1.25</c:v>
                </c:pt>
                <c:pt idx="70">
                  <c:v>1.2666666666666668</c:v>
                </c:pt>
                <c:pt idx="71">
                  <c:v>1.2833333333333334</c:v>
                </c:pt>
                <c:pt idx="72">
                  <c:v>1.3</c:v>
                </c:pt>
                <c:pt idx="73">
                  <c:v>1.3166666666666667</c:v>
                </c:pt>
                <c:pt idx="74">
                  <c:v>1.3333333333333335</c:v>
                </c:pt>
                <c:pt idx="75">
                  <c:v>1.35</c:v>
                </c:pt>
                <c:pt idx="76">
                  <c:v>1.3666666666666667</c:v>
                </c:pt>
                <c:pt idx="77">
                  <c:v>1.3833333333333333</c:v>
                </c:pt>
                <c:pt idx="78">
                  <c:v>1.4000000000000001</c:v>
                </c:pt>
              </c:numCache>
              <c:extLst xmlns:c15="http://schemas.microsoft.com/office/drawing/2012/chart"/>
            </c:numRef>
          </c:xVal>
          <c:yVal>
            <c:numRef>
              <c:f>Data_Compiled!$DP$6:$DP$84</c:f>
              <c:numCache>
                <c:formatCode>General</c:formatCode>
                <c:ptCount val="79"/>
                <c:pt idx="0">
                  <c:v>0</c:v>
                </c:pt>
                <c:pt idx="1">
                  <c:v>0.48608384304983643</c:v>
                </c:pt>
                <c:pt idx="2">
                  <c:v>1.1086466491528129</c:v>
                </c:pt>
                <c:pt idx="3">
                  <c:v>1.5584158936388766</c:v>
                </c:pt>
                <c:pt idx="4">
                  <c:v>2.2649388694979451</c:v>
                </c:pt>
                <c:pt idx="5">
                  <c:v>2.844732757173837</c:v>
                </c:pt>
                <c:pt idx="6">
                  <c:v>3.5897369654457068</c:v>
                </c:pt>
                <c:pt idx="7">
                  <c:v>4.2117677853907569</c:v>
                </c:pt>
                <c:pt idx="8">
                  <c:v>4.9717463528714196</c:v>
                </c:pt>
                <c:pt idx="9">
                  <c:v>5.6342919339374333</c:v>
                </c:pt>
                <c:pt idx="10">
                  <c:v>6.5887363949008479</c:v>
                </c:pt>
                <c:pt idx="11">
                  <c:v>7.2576841870040143</c:v>
                </c:pt>
                <c:pt idx="12">
                  <c:v>8.2071470924807937</c:v>
                </c:pt>
                <c:pt idx="13">
                  <c:v>9.0211804276874457</c:v>
                </c:pt>
                <c:pt idx="14">
                  <c:v>9.8831045923512715</c:v>
                </c:pt>
                <c:pt idx="15">
                  <c:v>10.882534370127997</c:v>
                </c:pt>
                <c:pt idx="16">
                  <c:v>11.929830043032805</c:v>
                </c:pt>
                <c:pt idx="17">
                  <c:v>12.884307997700697</c:v>
                </c:pt>
                <c:pt idx="18">
                  <c:v>13.836569736637211</c:v>
                </c:pt>
                <c:pt idx="19">
                  <c:v>14.931832780043548</c:v>
                </c:pt>
                <c:pt idx="20">
                  <c:v>15.979606478340839</c:v>
                </c:pt>
                <c:pt idx="21">
                  <c:v>16.979851309565579</c:v>
                </c:pt>
                <c:pt idx="22">
                  <c:v>18.073876359700812</c:v>
                </c:pt>
                <c:pt idx="23">
                  <c:v>19.264927479991044</c:v>
                </c:pt>
                <c:pt idx="24">
                  <c:v>20.414631125232535</c:v>
                </c:pt>
                <c:pt idx="25">
                  <c:v>21.605456274408787</c:v>
                </c:pt>
                <c:pt idx="26">
                  <c:v>22.89163930570621</c:v>
                </c:pt>
                <c:pt idx="27">
                  <c:v>24.131815661724939</c:v>
                </c:pt>
                <c:pt idx="28">
                  <c:v>25.37042646514838</c:v>
                </c:pt>
                <c:pt idx="29">
                  <c:v>26.656741543186168</c:v>
                </c:pt>
                <c:pt idx="30">
                  <c:v>27.944536955850495</c:v>
                </c:pt>
                <c:pt idx="31">
                  <c:v>29.279976339365938</c:v>
                </c:pt>
                <c:pt idx="32">
                  <c:v>30.564951396867933</c:v>
                </c:pt>
                <c:pt idx="33">
                  <c:v>31.946699114941715</c:v>
                </c:pt>
                <c:pt idx="34">
                  <c:v>33.283435374819845</c:v>
                </c:pt>
                <c:pt idx="35">
                  <c:v>34.715554896244036</c:v>
                </c:pt>
                <c:pt idx="36">
                  <c:v>36.191156256287783</c:v>
                </c:pt>
                <c:pt idx="37">
                  <c:v>37.525268257185814</c:v>
                </c:pt>
                <c:pt idx="38">
                  <c:v>38.907062719776427</c:v>
                </c:pt>
                <c:pt idx="39">
                  <c:v>40.242453821228608</c:v>
                </c:pt>
                <c:pt idx="40">
                  <c:v>41.625496934189023</c:v>
                </c:pt>
                <c:pt idx="41">
                  <c:v>43.053763384832095</c:v>
                </c:pt>
                <c:pt idx="42">
                  <c:v>44.533284094133904</c:v>
                </c:pt>
                <c:pt idx="43">
                  <c:v>45.962760195765107</c:v>
                </c:pt>
                <c:pt idx="44">
                  <c:v>47.536386609447973</c:v>
                </c:pt>
                <c:pt idx="45">
                  <c:v>49.015944273452298</c:v>
                </c:pt>
                <c:pt idx="46">
                  <c:v>50.540696480772212</c:v>
                </c:pt>
                <c:pt idx="47">
                  <c:v>51.922529042989439</c:v>
                </c:pt>
                <c:pt idx="48">
                  <c:v>53.400855354126932</c:v>
                </c:pt>
                <c:pt idx="49">
                  <c:v>54.922365845103414</c:v>
                </c:pt>
                <c:pt idx="50">
                  <c:v>56.356325044839814</c:v>
                </c:pt>
                <c:pt idx="51">
                  <c:v>57.884731795085102</c:v>
                </c:pt>
                <c:pt idx="52">
                  <c:v>59.40827332559337</c:v>
                </c:pt>
                <c:pt idx="53">
                  <c:v>60.980725880317856</c:v>
                </c:pt>
                <c:pt idx="54">
                  <c:v>62.415053900770324</c:v>
                </c:pt>
                <c:pt idx="55">
                  <c:v>63.890909145932142</c:v>
                </c:pt>
                <c:pt idx="56">
                  <c:v>65.320392415039564</c:v>
                </c:pt>
                <c:pt idx="57">
                  <c:v>66.939359721862033</c:v>
                </c:pt>
                <c:pt idx="58">
                  <c:v>68.465321762096337</c:v>
                </c:pt>
                <c:pt idx="59">
                  <c:v>70.036730865688597</c:v>
                </c:pt>
                <c:pt idx="60">
                  <c:v>71.609269442671788</c:v>
                </c:pt>
                <c:pt idx="61">
                  <c:v>73.086517863317638</c:v>
                </c:pt>
                <c:pt idx="62">
                  <c:v>74.614585450341025</c:v>
                </c:pt>
                <c:pt idx="63">
                  <c:v>76.051138333287071</c:v>
                </c:pt>
                <c:pt idx="64">
                  <c:v>77.577127003540014</c:v>
                </c:pt>
                <c:pt idx="65">
                  <c:v>79.05421857894558</c:v>
                </c:pt>
                <c:pt idx="66">
                  <c:v>80.724401582661244</c:v>
                </c:pt>
                <c:pt idx="67">
                  <c:v>82.201486986828996</c:v>
                </c:pt>
                <c:pt idx="68">
                  <c:v>83.726239270721351</c:v>
                </c:pt>
                <c:pt idx="69">
                  <c:v>85.156925024260545</c:v>
                </c:pt>
                <c:pt idx="70">
                  <c:v>86.730557695318694</c:v>
                </c:pt>
                <c:pt idx="71">
                  <c:v>88.161245688579129</c:v>
                </c:pt>
                <c:pt idx="72">
                  <c:v>89.687231463800487</c:v>
                </c:pt>
                <c:pt idx="73">
                  <c:v>91.306075887657343</c:v>
                </c:pt>
                <c:pt idx="74">
                  <c:v>92.78440461021215</c:v>
                </c:pt>
                <c:pt idx="75">
                  <c:v>94.356841113454038</c:v>
                </c:pt>
                <c:pt idx="76">
                  <c:v>95.831717225710548</c:v>
                </c:pt>
                <c:pt idx="77">
                  <c:v>97.212526968515363</c:v>
                </c:pt>
                <c:pt idx="78">
                  <c:v>97.927313056834265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6-A853-441E-8F14-EEF280F28042}"/>
            </c:ext>
          </c:extLst>
        </c:ser>
        <c:ser>
          <c:idx val="7"/>
          <c:order val="7"/>
          <c:tx>
            <c:strRef>
              <c:f>Data_Compiled!$EC$1:$EC$2</c:f>
              <c:strCache>
                <c:ptCount val="2"/>
                <c:pt idx="0">
                  <c:v>Drop_06285</c:v>
                </c:pt>
                <c:pt idx="1">
                  <c:v>3mL 3.99deg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4"/>
            <c:spPr>
              <a:solidFill>
                <a:schemeClr val="tx2"/>
              </a:solidFill>
              <a:ln w="9525">
                <a:noFill/>
              </a:ln>
              <a:effectLst/>
            </c:spPr>
          </c:marker>
          <c:xVal>
            <c:numRef>
              <c:f>Data_Compiled!$EE$6:$EE$70</c:f>
              <c:numCache>
                <c:formatCode>General</c:formatCode>
                <c:ptCount val="65"/>
                <c:pt idx="0">
                  <c:v>0.1</c:v>
                </c:pt>
                <c:pt idx="1">
                  <c:v>0.11666666666666667</c:v>
                </c:pt>
                <c:pt idx="2">
                  <c:v>0.13333333333333333</c:v>
                </c:pt>
                <c:pt idx="3">
                  <c:v>0.15000000000000002</c:v>
                </c:pt>
                <c:pt idx="4">
                  <c:v>0.16666666666666669</c:v>
                </c:pt>
                <c:pt idx="5">
                  <c:v>0.18333333333333335</c:v>
                </c:pt>
                <c:pt idx="6">
                  <c:v>0.2</c:v>
                </c:pt>
                <c:pt idx="7">
                  <c:v>0.21666666666666667</c:v>
                </c:pt>
                <c:pt idx="8">
                  <c:v>0.23333333333333334</c:v>
                </c:pt>
                <c:pt idx="9">
                  <c:v>0.25</c:v>
                </c:pt>
                <c:pt idx="10">
                  <c:v>0.26666666666666666</c:v>
                </c:pt>
                <c:pt idx="11">
                  <c:v>0.28333333333333333</c:v>
                </c:pt>
                <c:pt idx="12">
                  <c:v>0.30000000000000004</c:v>
                </c:pt>
                <c:pt idx="13">
                  <c:v>0.31666666666666665</c:v>
                </c:pt>
                <c:pt idx="14">
                  <c:v>0.33333333333333337</c:v>
                </c:pt>
                <c:pt idx="15">
                  <c:v>0.35</c:v>
                </c:pt>
                <c:pt idx="16">
                  <c:v>0.3666666666666667</c:v>
                </c:pt>
                <c:pt idx="17">
                  <c:v>0.3833333333333333</c:v>
                </c:pt>
                <c:pt idx="18">
                  <c:v>0.4</c:v>
                </c:pt>
                <c:pt idx="19">
                  <c:v>0.41666666666666663</c:v>
                </c:pt>
                <c:pt idx="20">
                  <c:v>0.43333333333333335</c:v>
                </c:pt>
                <c:pt idx="21">
                  <c:v>0.44999999999999996</c:v>
                </c:pt>
                <c:pt idx="22">
                  <c:v>0.46666666666666667</c:v>
                </c:pt>
                <c:pt idx="23">
                  <c:v>0.48333333333333328</c:v>
                </c:pt>
                <c:pt idx="24">
                  <c:v>0.5</c:v>
                </c:pt>
                <c:pt idx="25">
                  <c:v>0.51666666666666672</c:v>
                </c:pt>
                <c:pt idx="26">
                  <c:v>0.53333333333333333</c:v>
                </c:pt>
                <c:pt idx="27">
                  <c:v>0.55000000000000004</c:v>
                </c:pt>
                <c:pt idx="28">
                  <c:v>0.56666666666666665</c:v>
                </c:pt>
                <c:pt idx="29">
                  <c:v>0.58333333333333337</c:v>
                </c:pt>
                <c:pt idx="30">
                  <c:v>0.6</c:v>
                </c:pt>
                <c:pt idx="31">
                  <c:v>0.61666666666666659</c:v>
                </c:pt>
                <c:pt idx="32">
                  <c:v>0.6333333333333333</c:v>
                </c:pt>
                <c:pt idx="33">
                  <c:v>0.65</c:v>
                </c:pt>
                <c:pt idx="34">
                  <c:v>0.66666666666666663</c:v>
                </c:pt>
                <c:pt idx="35">
                  <c:v>0.68333333333333335</c:v>
                </c:pt>
                <c:pt idx="36">
                  <c:v>0.7</c:v>
                </c:pt>
                <c:pt idx="37">
                  <c:v>0.71666666666666667</c:v>
                </c:pt>
                <c:pt idx="38">
                  <c:v>0.73333333333333328</c:v>
                </c:pt>
                <c:pt idx="39">
                  <c:v>0.75</c:v>
                </c:pt>
                <c:pt idx="40">
                  <c:v>0.76666666666666661</c:v>
                </c:pt>
                <c:pt idx="41">
                  <c:v>0.78333333333333333</c:v>
                </c:pt>
                <c:pt idx="42">
                  <c:v>0.79999999999999993</c:v>
                </c:pt>
                <c:pt idx="43">
                  <c:v>0.81666666666666665</c:v>
                </c:pt>
                <c:pt idx="44">
                  <c:v>0.83333333333333326</c:v>
                </c:pt>
                <c:pt idx="45">
                  <c:v>0.85</c:v>
                </c:pt>
                <c:pt idx="46">
                  <c:v>0.86666666666666659</c:v>
                </c:pt>
                <c:pt idx="47">
                  <c:v>0.8833333333333333</c:v>
                </c:pt>
                <c:pt idx="48">
                  <c:v>0.9</c:v>
                </c:pt>
                <c:pt idx="49">
                  <c:v>0.91666666666666663</c:v>
                </c:pt>
                <c:pt idx="50">
                  <c:v>0.93333333333333335</c:v>
                </c:pt>
                <c:pt idx="51">
                  <c:v>0.95</c:v>
                </c:pt>
                <c:pt idx="52">
                  <c:v>0.96666666666666667</c:v>
                </c:pt>
                <c:pt idx="53">
                  <c:v>0.98333333333333328</c:v>
                </c:pt>
                <c:pt idx="54">
                  <c:v>1</c:v>
                </c:pt>
                <c:pt idx="55">
                  <c:v>1.0166666666666666</c:v>
                </c:pt>
                <c:pt idx="56">
                  <c:v>1.0333333333333334</c:v>
                </c:pt>
                <c:pt idx="57">
                  <c:v>1.05</c:v>
                </c:pt>
                <c:pt idx="58">
                  <c:v>1.0666666666666667</c:v>
                </c:pt>
                <c:pt idx="59">
                  <c:v>1.0833333333333333</c:v>
                </c:pt>
                <c:pt idx="60">
                  <c:v>1.1000000000000001</c:v>
                </c:pt>
                <c:pt idx="61">
                  <c:v>1.1166666666666667</c:v>
                </c:pt>
                <c:pt idx="62">
                  <c:v>1.1333333333333333</c:v>
                </c:pt>
                <c:pt idx="63">
                  <c:v>1.1500000000000001</c:v>
                </c:pt>
                <c:pt idx="64">
                  <c:v>1.1666666666666667</c:v>
                </c:pt>
              </c:numCache>
              <c:extLst xmlns:c15="http://schemas.microsoft.com/office/drawing/2012/chart"/>
            </c:numRef>
          </c:xVal>
          <c:yVal>
            <c:numRef>
              <c:f>Data_Compiled!$EF$6:$EF$70</c:f>
              <c:numCache>
                <c:formatCode>General</c:formatCode>
                <c:ptCount val="65"/>
                <c:pt idx="0">
                  <c:v>0</c:v>
                </c:pt>
                <c:pt idx="1">
                  <c:v>0.78655132536299943</c:v>
                </c:pt>
                <c:pt idx="2">
                  <c:v>1.2891175133240975</c:v>
                </c:pt>
                <c:pt idx="3">
                  <c:v>1.943862950257021</c:v>
                </c:pt>
                <c:pt idx="4">
                  <c:v>2.5874476445345089</c:v>
                </c:pt>
                <c:pt idx="5">
                  <c:v>3.2942830158835372</c:v>
                </c:pt>
                <c:pt idx="6">
                  <c:v>4.1634102750732271</c:v>
                </c:pt>
                <c:pt idx="7">
                  <c:v>4.8588249197043414</c:v>
                </c:pt>
                <c:pt idx="8">
                  <c:v>5.8568321795985465</c:v>
                </c:pt>
                <c:pt idx="9">
                  <c:v>6.64094156734396</c:v>
                </c:pt>
                <c:pt idx="10">
                  <c:v>7.7303969774469135</c:v>
                </c:pt>
                <c:pt idx="11">
                  <c:v>8.6021976280443244</c:v>
                </c:pt>
                <c:pt idx="12">
                  <c:v>9.6906777025692303</c:v>
                </c:pt>
                <c:pt idx="13">
                  <c:v>10.651444690867105</c:v>
                </c:pt>
                <c:pt idx="14">
                  <c:v>11.878908254967984</c:v>
                </c:pt>
                <c:pt idx="15">
                  <c:v>13.014110919203789</c:v>
                </c:pt>
                <c:pt idx="16">
                  <c:v>14.234690204623062</c:v>
                </c:pt>
                <c:pt idx="17">
                  <c:v>15.453897532089469</c:v>
                </c:pt>
                <c:pt idx="18">
                  <c:v>16.631279648121666</c:v>
                </c:pt>
                <c:pt idx="19">
                  <c:v>18.028121720320343</c:v>
                </c:pt>
                <c:pt idx="20">
                  <c:v>19.298726102214719</c:v>
                </c:pt>
                <c:pt idx="21">
                  <c:v>20.610046268013029</c:v>
                </c:pt>
                <c:pt idx="22">
                  <c:v>22.089244877093769</c:v>
                </c:pt>
                <c:pt idx="23">
                  <c:v>23.396106142923408</c:v>
                </c:pt>
                <c:pt idx="24">
                  <c:v>24.968723678130406</c:v>
                </c:pt>
                <c:pt idx="25">
                  <c:v>26.409174240003711</c:v>
                </c:pt>
                <c:pt idx="26">
                  <c:v>27.935513487586121</c:v>
                </c:pt>
                <c:pt idx="27">
                  <c:v>29.504345659156566</c:v>
                </c:pt>
                <c:pt idx="28">
                  <c:v>31.032016687841828</c:v>
                </c:pt>
                <c:pt idx="29">
                  <c:v>32.557466255633557</c:v>
                </c:pt>
                <c:pt idx="30">
                  <c:v>34.217061978669022</c:v>
                </c:pt>
                <c:pt idx="31">
                  <c:v>35.657497612458805</c:v>
                </c:pt>
                <c:pt idx="32">
                  <c:v>37.35962755717987</c:v>
                </c:pt>
                <c:pt idx="33">
                  <c:v>39.021727580781651</c:v>
                </c:pt>
                <c:pt idx="34">
                  <c:v>40.678996091279267</c:v>
                </c:pt>
                <c:pt idx="35">
                  <c:v>42.379931604521204</c:v>
                </c:pt>
                <c:pt idx="36">
                  <c:v>44.122374622476322</c:v>
                </c:pt>
                <c:pt idx="37">
                  <c:v>45.781944247815645</c:v>
                </c:pt>
                <c:pt idx="38">
                  <c:v>47.526628807788327</c:v>
                </c:pt>
                <c:pt idx="39">
                  <c:v>49.229819555620132</c:v>
                </c:pt>
                <c:pt idx="40">
                  <c:v>50.887266302648669</c:v>
                </c:pt>
                <c:pt idx="41">
                  <c:v>52.544744214047455</c:v>
                </c:pt>
                <c:pt idx="42">
                  <c:v>54.331215373035768</c:v>
                </c:pt>
                <c:pt idx="43">
                  <c:v>56.119668570208574</c:v>
                </c:pt>
                <c:pt idx="44">
                  <c:v>57.8702472721681</c:v>
                </c:pt>
                <c:pt idx="45">
                  <c:v>59.619297356197727</c:v>
                </c:pt>
                <c:pt idx="46">
                  <c:v>61.406424784457208</c:v>
                </c:pt>
                <c:pt idx="47">
                  <c:v>63.281952542855954</c:v>
                </c:pt>
                <c:pt idx="48">
                  <c:v>65.158549842205019</c:v>
                </c:pt>
                <c:pt idx="49">
                  <c:v>66.901264927228269</c:v>
                </c:pt>
                <c:pt idx="50">
                  <c:v>68.691607161250502</c:v>
                </c:pt>
                <c:pt idx="51">
                  <c:v>70.565332136627703</c:v>
                </c:pt>
                <c:pt idx="52">
                  <c:v>72.312960055682396</c:v>
                </c:pt>
                <c:pt idx="53">
                  <c:v>74.144975405444853</c:v>
                </c:pt>
                <c:pt idx="54">
                  <c:v>76.021571415209067</c:v>
                </c:pt>
                <c:pt idx="55">
                  <c:v>77.897226700489611</c:v>
                </c:pt>
                <c:pt idx="56">
                  <c:v>79.774763716722603</c:v>
                </c:pt>
                <c:pt idx="57">
                  <c:v>81.563175714663913</c:v>
                </c:pt>
                <c:pt idx="58">
                  <c:v>83.350703579667623</c:v>
                </c:pt>
                <c:pt idx="59">
                  <c:v>85.357275961887282</c:v>
                </c:pt>
                <c:pt idx="60">
                  <c:v>87.106671511230203</c:v>
                </c:pt>
                <c:pt idx="61">
                  <c:v>89.025936065907032</c:v>
                </c:pt>
                <c:pt idx="62">
                  <c:v>90.814359031577311</c:v>
                </c:pt>
                <c:pt idx="63">
                  <c:v>92.737436671629297</c:v>
                </c:pt>
                <c:pt idx="64">
                  <c:v>94.52392682910272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7-A853-441E-8F14-EEF280F28042}"/>
            </c:ext>
          </c:extLst>
        </c:ser>
        <c:ser>
          <c:idx val="8"/>
          <c:order val="8"/>
          <c:tx>
            <c:strRef>
              <c:f>Data_Compiled!$ES$1:$ES$2</c:f>
              <c:strCache>
                <c:ptCount val="2"/>
                <c:pt idx="0">
                  <c:v>Drop_06286</c:v>
                </c:pt>
                <c:pt idx="1">
                  <c:v>4mL 3.99deg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4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Data_Compiled!$EU$6:$EU$69</c:f>
              <c:numCache>
                <c:formatCode>General</c:formatCode>
                <c:ptCount val="64"/>
                <c:pt idx="0">
                  <c:v>0.1</c:v>
                </c:pt>
                <c:pt idx="1">
                  <c:v>0.11666666666666667</c:v>
                </c:pt>
                <c:pt idx="2">
                  <c:v>0.13333333333333333</c:v>
                </c:pt>
                <c:pt idx="3">
                  <c:v>0.15000000000000002</c:v>
                </c:pt>
                <c:pt idx="4">
                  <c:v>0.16666666666666669</c:v>
                </c:pt>
                <c:pt idx="5">
                  <c:v>0.18333333333333335</c:v>
                </c:pt>
                <c:pt idx="6">
                  <c:v>0.2</c:v>
                </c:pt>
                <c:pt idx="7">
                  <c:v>0.21666666666666667</c:v>
                </c:pt>
                <c:pt idx="8">
                  <c:v>0.23333333333333334</c:v>
                </c:pt>
                <c:pt idx="9">
                  <c:v>0.25</c:v>
                </c:pt>
                <c:pt idx="10">
                  <c:v>0.26666666666666666</c:v>
                </c:pt>
                <c:pt idx="11">
                  <c:v>0.28333333333333333</c:v>
                </c:pt>
                <c:pt idx="12">
                  <c:v>0.30000000000000004</c:v>
                </c:pt>
                <c:pt idx="13">
                  <c:v>0.31666666666666665</c:v>
                </c:pt>
                <c:pt idx="14">
                  <c:v>0.33333333333333337</c:v>
                </c:pt>
                <c:pt idx="15">
                  <c:v>0.35</c:v>
                </c:pt>
                <c:pt idx="16">
                  <c:v>0.3666666666666667</c:v>
                </c:pt>
                <c:pt idx="17">
                  <c:v>0.3833333333333333</c:v>
                </c:pt>
                <c:pt idx="18">
                  <c:v>0.4</c:v>
                </c:pt>
                <c:pt idx="19">
                  <c:v>0.41666666666666663</c:v>
                </c:pt>
                <c:pt idx="20">
                  <c:v>0.43333333333333335</c:v>
                </c:pt>
                <c:pt idx="21">
                  <c:v>0.44999999999999996</c:v>
                </c:pt>
                <c:pt idx="22">
                  <c:v>0.46666666666666667</c:v>
                </c:pt>
                <c:pt idx="23">
                  <c:v>0.48333333333333328</c:v>
                </c:pt>
                <c:pt idx="24">
                  <c:v>0.5</c:v>
                </c:pt>
                <c:pt idx="25">
                  <c:v>0.51666666666666672</c:v>
                </c:pt>
                <c:pt idx="26">
                  <c:v>0.53333333333333333</c:v>
                </c:pt>
                <c:pt idx="27">
                  <c:v>0.55000000000000004</c:v>
                </c:pt>
                <c:pt idx="28">
                  <c:v>0.56666666666666665</c:v>
                </c:pt>
                <c:pt idx="29">
                  <c:v>0.58333333333333337</c:v>
                </c:pt>
                <c:pt idx="30">
                  <c:v>0.6</c:v>
                </c:pt>
                <c:pt idx="31">
                  <c:v>0.61666666666666659</c:v>
                </c:pt>
                <c:pt idx="32">
                  <c:v>0.6333333333333333</c:v>
                </c:pt>
                <c:pt idx="33">
                  <c:v>0.65</c:v>
                </c:pt>
                <c:pt idx="34">
                  <c:v>0.66666666666666663</c:v>
                </c:pt>
                <c:pt idx="35">
                  <c:v>0.68333333333333335</c:v>
                </c:pt>
                <c:pt idx="36">
                  <c:v>0.7</c:v>
                </c:pt>
                <c:pt idx="37">
                  <c:v>0.71666666666666667</c:v>
                </c:pt>
                <c:pt idx="38">
                  <c:v>0.73333333333333328</c:v>
                </c:pt>
                <c:pt idx="39">
                  <c:v>0.75</c:v>
                </c:pt>
                <c:pt idx="40">
                  <c:v>0.76666666666666661</c:v>
                </c:pt>
                <c:pt idx="41">
                  <c:v>0.78333333333333333</c:v>
                </c:pt>
                <c:pt idx="42">
                  <c:v>0.79999999999999993</c:v>
                </c:pt>
                <c:pt idx="43">
                  <c:v>0.81666666666666665</c:v>
                </c:pt>
                <c:pt idx="44">
                  <c:v>0.83333333333333326</c:v>
                </c:pt>
                <c:pt idx="45">
                  <c:v>0.85</c:v>
                </c:pt>
                <c:pt idx="46">
                  <c:v>0.86666666666666659</c:v>
                </c:pt>
                <c:pt idx="47">
                  <c:v>0.8833333333333333</c:v>
                </c:pt>
                <c:pt idx="48">
                  <c:v>0.9</c:v>
                </c:pt>
                <c:pt idx="49">
                  <c:v>0.91666666666666663</c:v>
                </c:pt>
                <c:pt idx="50">
                  <c:v>0.93333333333333335</c:v>
                </c:pt>
                <c:pt idx="51">
                  <c:v>0.95</c:v>
                </c:pt>
                <c:pt idx="52">
                  <c:v>0.96666666666666667</c:v>
                </c:pt>
                <c:pt idx="53">
                  <c:v>0.98333333333333328</c:v>
                </c:pt>
                <c:pt idx="54">
                  <c:v>1</c:v>
                </c:pt>
                <c:pt idx="55">
                  <c:v>1.0166666666666666</c:v>
                </c:pt>
                <c:pt idx="56">
                  <c:v>1.0333333333333334</c:v>
                </c:pt>
                <c:pt idx="57">
                  <c:v>1.05</c:v>
                </c:pt>
                <c:pt idx="58">
                  <c:v>1.0666666666666667</c:v>
                </c:pt>
                <c:pt idx="59">
                  <c:v>1.0833333333333333</c:v>
                </c:pt>
                <c:pt idx="60">
                  <c:v>1.1000000000000001</c:v>
                </c:pt>
                <c:pt idx="61">
                  <c:v>1.1166666666666667</c:v>
                </c:pt>
                <c:pt idx="62">
                  <c:v>1.1333333333333333</c:v>
                </c:pt>
                <c:pt idx="63">
                  <c:v>1.1500000000000001</c:v>
                </c:pt>
              </c:numCache>
              <c:extLst xmlns:c15="http://schemas.microsoft.com/office/drawing/2012/chart"/>
            </c:numRef>
          </c:xVal>
          <c:yVal>
            <c:numRef>
              <c:f>Data_Compiled!$EV$6:$EV$69</c:f>
              <c:numCache>
                <c:formatCode>General</c:formatCode>
                <c:ptCount val="64"/>
                <c:pt idx="0">
                  <c:v>0</c:v>
                </c:pt>
                <c:pt idx="1">
                  <c:v>0.58556435036799515</c:v>
                </c:pt>
                <c:pt idx="2">
                  <c:v>0.97232346486695553</c:v>
                </c:pt>
                <c:pt idx="3">
                  <c:v>1.8078479658309103</c:v>
                </c:pt>
                <c:pt idx="4">
                  <c:v>2.4188545467378018</c:v>
                </c:pt>
                <c:pt idx="5">
                  <c:v>3.039096815221443</c:v>
                </c:pt>
                <c:pt idx="6">
                  <c:v>3.8544850542094848</c:v>
                </c:pt>
                <c:pt idx="7">
                  <c:v>4.9173542058531128</c:v>
                </c:pt>
                <c:pt idx="8">
                  <c:v>5.7096321046679366</c:v>
                </c:pt>
                <c:pt idx="9">
                  <c:v>6.8260372683119019</c:v>
                </c:pt>
                <c:pt idx="10">
                  <c:v>7.7147527523985886</c:v>
                </c:pt>
                <c:pt idx="11">
                  <c:v>9.0039788657872677</c:v>
                </c:pt>
                <c:pt idx="12">
                  <c:v>9.984414862919591</c:v>
                </c:pt>
                <c:pt idx="13">
                  <c:v>11.22610021681926</c:v>
                </c:pt>
                <c:pt idx="14">
                  <c:v>12.3829420933649</c:v>
                </c:pt>
                <c:pt idx="15">
                  <c:v>13.587316187091879</c:v>
                </c:pt>
                <c:pt idx="16">
                  <c:v>14.96396198476152</c:v>
                </c:pt>
                <c:pt idx="17">
                  <c:v>16.124959505734193</c:v>
                </c:pt>
                <c:pt idx="18">
                  <c:v>17.548869146016482</c:v>
                </c:pt>
                <c:pt idx="19">
                  <c:v>18.794879424687394</c:v>
                </c:pt>
                <c:pt idx="20">
                  <c:v>20.224461349707095</c:v>
                </c:pt>
                <c:pt idx="21">
                  <c:v>21.602346332493273</c:v>
                </c:pt>
                <c:pt idx="22">
                  <c:v>22.937334177390088</c:v>
                </c:pt>
                <c:pt idx="23">
                  <c:v>24.408495357571482</c:v>
                </c:pt>
                <c:pt idx="24">
                  <c:v>25.922815598991928</c:v>
                </c:pt>
                <c:pt idx="25">
                  <c:v>27.568043675192289</c:v>
                </c:pt>
                <c:pt idx="26">
                  <c:v>29.259188955382776</c:v>
                </c:pt>
                <c:pt idx="27">
                  <c:v>30.862511210910057</c:v>
                </c:pt>
                <c:pt idx="28">
                  <c:v>32.558586876601325</c:v>
                </c:pt>
                <c:pt idx="29">
                  <c:v>34.383109602247558</c:v>
                </c:pt>
                <c:pt idx="30">
                  <c:v>36.073020055818724</c:v>
                </c:pt>
                <c:pt idx="31">
                  <c:v>37.764223298522083</c:v>
                </c:pt>
                <c:pt idx="32">
                  <c:v>39.501059024872646</c:v>
                </c:pt>
                <c:pt idx="33">
                  <c:v>41.192306323315513</c:v>
                </c:pt>
                <c:pt idx="34">
                  <c:v>42.799022910804645</c:v>
                </c:pt>
                <c:pt idx="35">
                  <c:v>44.402347510610753</c:v>
                </c:pt>
                <c:pt idx="36">
                  <c:v>46.13800081267398</c:v>
                </c:pt>
                <c:pt idx="37">
                  <c:v>47.960560892629374</c:v>
                </c:pt>
                <c:pt idx="38">
                  <c:v>49.795960963052785</c:v>
                </c:pt>
                <c:pt idx="39">
                  <c:v>51.658910309726132</c:v>
                </c:pt>
                <c:pt idx="40">
                  <c:v>53.48588801741807</c:v>
                </c:pt>
                <c:pt idx="41">
                  <c:v>55.487539104822979</c:v>
                </c:pt>
                <c:pt idx="42">
                  <c:v>57.357893553337171</c:v>
                </c:pt>
                <c:pt idx="43">
                  <c:v>59.270681539107194</c:v>
                </c:pt>
                <c:pt idx="44">
                  <c:v>61.093655264108214</c:v>
                </c:pt>
                <c:pt idx="45">
                  <c:v>63.008509569308956</c:v>
                </c:pt>
                <c:pt idx="46">
                  <c:v>64.879785856974067</c:v>
                </c:pt>
                <c:pt idx="47">
                  <c:v>66.617573071086184</c:v>
                </c:pt>
                <c:pt idx="48">
                  <c:v>68.356428270148456</c:v>
                </c:pt>
                <c:pt idx="49">
                  <c:v>70.270260572078598</c:v>
                </c:pt>
                <c:pt idx="50">
                  <c:v>72.14378737050896</c:v>
                </c:pt>
                <c:pt idx="51">
                  <c:v>74.146576937614824</c:v>
                </c:pt>
                <c:pt idx="52">
                  <c:v>76.148369647562873</c:v>
                </c:pt>
                <c:pt idx="53">
                  <c:v>78.110898485757787</c:v>
                </c:pt>
                <c:pt idx="54">
                  <c:v>80.204883801824877</c:v>
                </c:pt>
                <c:pt idx="55">
                  <c:v>82.11974283140006</c:v>
                </c:pt>
                <c:pt idx="56">
                  <c:v>84.033505255713578</c:v>
                </c:pt>
                <c:pt idx="57">
                  <c:v>85.904955400533723</c:v>
                </c:pt>
                <c:pt idx="58">
                  <c:v>87.907733077502172</c:v>
                </c:pt>
                <c:pt idx="59">
                  <c:v>89.817463431226059</c:v>
                </c:pt>
                <c:pt idx="60">
                  <c:v>91.779844902080839</c:v>
                </c:pt>
                <c:pt idx="61">
                  <c:v>93.647183272237427</c:v>
                </c:pt>
                <c:pt idx="62">
                  <c:v>95.695570231329881</c:v>
                </c:pt>
                <c:pt idx="63">
                  <c:v>97.564011723211237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8-A853-441E-8F14-EEF280F28042}"/>
            </c:ext>
          </c:extLst>
        </c:ser>
        <c:ser>
          <c:idx val="12"/>
          <c:order val="12"/>
          <c:tx>
            <c:strRef>
              <c:f>Data_Compiled!$HE$1:$HE$2</c:f>
              <c:strCache>
                <c:ptCount val="2"/>
                <c:pt idx="0">
                  <c:v>Drop_06283</c:v>
                </c:pt>
                <c:pt idx="1">
                  <c:v>6mL 7.66deg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/>
              </a:solidFill>
              <a:ln w="9525">
                <a:noFill/>
              </a:ln>
              <a:effectLst/>
            </c:spPr>
          </c:marker>
          <c:xVal>
            <c:numRef>
              <c:f>Data_Compiled!$HG$6:$HG$84</c:f>
              <c:numCache>
                <c:formatCode>General</c:formatCode>
                <c:ptCount val="79"/>
                <c:pt idx="0">
                  <c:v>0.11666666666666667</c:v>
                </c:pt>
                <c:pt idx="1">
                  <c:v>0.13333333333333333</c:v>
                </c:pt>
                <c:pt idx="2">
                  <c:v>0.15</c:v>
                </c:pt>
                <c:pt idx="3">
                  <c:v>0.16666666666666669</c:v>
                </c:pt>
                <c:pt idx="4">
                  <c:v>0.18333333333333335</c:v>
                </c:pt>
                <c:pt idx="5">
                  <c:v>0.2</c:v>
                </c:pt>
                <c:pt idx="6">
                  <c:v>0.21666666666666667</c:v>
                </c:pt>
                <c:pt idx="7">
                  <c:v>0.23333333333333334</c:v>
                </c:pt>
                <c:pt idx="8">
                  <c:v>0.25</c:v>
                </c:pt>
                <c:pt idx="9">
                  <c:v>0.26666666666666666</c:v>
                </c:pt>
                <c:pt idx="10">
                  <c:v>0.28333333333333333</c:v>
                </c:pt>
                <c:pt idx="11">
                  <c:v>0.3</c:v>
                </c:pt>
                <c:pt idx="12">
                  <c:v>0.31666666666666665</c:v>
                </c:pt>
                <c:pt idx="13">
                  <c:v>0.33333333333333337</c:v>
                </c:pt>
                <c:pt idx="14">
                  <c:v>0.35</c:v>
                </c:pt>
                <c:pt idx="15">
                  <c:v>0.3666666666666667</c:v>
                </c:pt>
                <c:pt idx="16">
                  <c:v>0.3833333333333333</c:v>
                </c:pt>
                <c:pt idx="17">
                  <c:v>0.4</c:v>
                </c:pt>
                <c:pt idx="18">
                  <c:v>0.41666666666666663</c:v>
                </c:pt>
                <c:pt idx="19">
                  <c:v>0.43333333333333335</c:v>
                </c:pt>
                <c:pt idx="20">
                  <c:v>0.44999999999999996</c:v>
                </c:pt>
                <c:pt idx="21">
                  <c:v>0.46666666666666667</c:v>
                </c:pt>
                <c:pt idx="22">
                  <c:v>0.48333333333333328</c:v>
                </c:pt>
                <c:pt idx="23">
                  <c:v>0.5</c:v>
                </c:pt>
                <c:pt idx="24">
                  <c:v>0.51666666666666672</c:v>
                </c:pt>
                <c:pt idx="25">
                  <c:v>0.53333333333333333</c:v>
                </c:pt>
                <c:pt idx="26">
                  <c:v>0.55000000000000004</c:v>
                </c:pt>
                <c:pt idx="27">
                  <c:v>0.56666666666666665</c:v>
                </c:pt>
                <c:pt idx="28">
                  <c:v>0.58333333333333337</c:v>
                </c:pt>
                <c:pt idx="29">
                  <c:v>0.6</c:v>
                </c:pt>
                <c:pt idx="30">
                  <c:v>0.6166666666666667</c:v>
                </c:pt>
                <c:pt idx="31">
                  <c:v>0.6333333333333333</c:v>
                </c:pt>
                <c:pt idx="32">
                  <c:v>0.65</c:v>
                </c:pt>
                <c:pt idx="33">
                  <c:v>0.66666666666666674</c:v>
                </c:pt>
                <c:pt idx="34">
                  <c:v>0.68333333333333335</c:v>
                </c:pt>
                <c:pt idx="35">
                  <c:v>0.70000000000000007</c:v>
                </c:pt>
                <c:pt idx="36">
                  <c:v>0.71666666666666667</c:v>
                </c:pt>
                <c:pt idx="37">
                  <c:v>0.73333333333333339</c:v>
                </c:pt>
                <c:pt idx="38">
                  <c:v>0.75</c:v>
                </c:pt>
                <c:pt idx="39">
                  <c:v>0.76666666666666672</c:v>
                </c:pt>
                <c:pt idx="40">
                  <c:v>0.78333333333333333</c:v>
                </c:pt>
                <c:pt idx="41">
                  <c:v>0.8</c:v>
                </c:pt>
                <c:pt idx="42">
                  <c:v>0.81666666666666665</c:v>
                </c:pt>
                <c:pt idx="43">
                  <c:v>0.83333333333333337</c:v>
                </c:pt>
                <c:pt idx="44">
                  <c:v>0.85</c:v>
                </c:pt>
                <c:pt idx="45">
                  <c:v>0.8666666666666667</c:v>
                </c:pt>
                <c:pt idx="46">
                  <c:v>0.8833333333333333</c:v>
                </c:pt>
                <c:pt idx="47">
                  <c:v>0.9</c:v>
                </c:pt>
                <c:pt idx="48">
                  <c:v>0.91666666666666674</c:v>
                </c:pt>
                <c:pt idx="49">
                  <c:v>0.93333333333333335</c:v>
                </c:pt>
                <c:pt idx="50">
                  <c:v>0.95000000000000007</c:v>
                </c:pt>
                <c:pt idx="51">
                  <c:v>0.96666666666666667</c:v>
                </c:pt>
                <c:pt idx="52">
                  <c:v>0.98333333333333339</c:v>
                </c:pt>
                <c:pt idx="53">
                  <c:v>1</c:v>
                </c:pt>
                <c:pt idx="54">
                  <c:v>1.0166666666666666</c:v>
                </c:pt>
                <c:pt idx="55">
                  <c:v>1.0333333333333332</c:v>
                </c:pt>
                <c:pt idx="56">
                  <c:v>1.05</c:v>
                </c:pt>
                <c:pt idx="57">
                  <c:v>1.0666666666666667</c:v>
                </c:pt>
                <c:pt idx="58">
                  <c:v>1.0833333333333333</c:v>
                </c:pt>
                <c:pt idx="59">
                  <c:v>1.0999999999999999</c:v>
                </c:pt>
                <c:pt idx="60">
                  <c:v>1.1166666666666667</c:v>
                </c:pt>
                <c:pt idx="61">
                  <c:v>1.1333333333333333</c:v>
                </c:pt>
                <c:pt idx="62">
                  <c:v>1.1499999999999999</c:v>
                </c:pt>
                <c:pt idx="63">
                  <c:v>1.1666666666666667</c:v>
                </c:pt>
                <c:pt idx="64">
                  <c:v>1.1833333333333333</c:v>
                </c:pt>
                <c:pt idx="65">
                  <c:v>1.2</c:v>
                </c:pt>
                <c:pt idx="66">
                  <c:v>1.2166666666666668</c:v>
                </c:pt>
                <c:pt idx="67">
                  <c:v>1.2333333333333334</c:v>
                </c:pt>
                <c:pt idx="68">
                  <c:v>1.25</c:v>
                </c:pt>
                <c:pt idx="69">
                  <c:v>1.2666666666666666</c:v>
                </c:pt>
                <c:pt idx="70">
                  <c:v>1.2833333333333334</c:v>
                </c:pt>
                <c:pt idx="71">
                  <c:v>1.3</c:v>
                </c:pt>
                <c:pt idx="72">
                  <c:v>1.3166666666666667</c:v>
                </c:pt>
                <c:pt idx="73">
                  <c:v>1.3333333333333333</c:v>
                </c:pt>
                <c:pt idx="74">
                  <c:v>1.35</c:v>
                </c:pt>
                <c:pt idx="75">
                  <c:v>1.3666666666666667</c:v>
                </c:pt>
                <c:pt idx="76">
                  <c:v>1.3833333333333333</c:v>
                </c:pt>
                <c:pt idx="77">
                  <c:v>1.4</c:v>
                </c:pt>
                <c:pt idx="78">
                  <c:v>1.4166666666666667</c:v>
                </c:pt>
              </c:numCache>
              <c:extLst xmlns:c15="http://schemas.microsoft.com/office/drawing/2012/chart"/>
            </c:numRef>
          </c:xVal>
          <c:yVal>
            <c:numRef>
              <c:f>Data_Compiled!$HH$6:$HH$84</c:f>
              <c:numCache>
                <c:formatCode>General</c:formatCode>
                <c:ptCount val="79"/>
                <c:pt idx="0">
                  <c:v>0</c:v>
                </c:pt>
                <c:pt idx="1">
                  <c:v>0.70894560453725186</c:v>
                </c:pt>
                <c:pt idx="2">
                  <c:v>1.5387731078207163</c:v>
                </c:pt>
                <c:pt idx="3">
                  <c:v>2.0052009778427489</c:v>
                </c:pt>
                <c:pt idx="4">
                  <c:v>2.8608783269680691</c:v>
                </c:pt>
                <c:pt idx="5">
                  <c:v>3.6469186038062156</c:v>
                </c:pt>
                <c:pt idx="6">
                  <c:v>4.2602328811231285</c:v>
                </c:pt>
                <c:pt idx="7">
                  <c:v>5.1079081188336941</c:v>
                </c:pt>
                <c:pt idx="8">
                  <c:v>6.1979490355739379</c:v>
                </c:pt>
                <c:pt idx="9">
                  <c:v>6.9502385867654954</c:v>
                </c:pt>
                <c:pt idx="10">
                  <c:v>7.6579252786954646</c:v>
                </c:pt>
                <c:pt idx="11">
                  <c:v>8.5557852620225301</c:v>
                </c:pt>
                <c:pt idx="12">
                  <c:v>9.5017520306234822</c:v>
                </c:pt>
                <c:pt idx="13">
                  <c:v>10.303776382692178</c:v>
                </c:pt>
                <c:pt idx="14">
                  <c:v>11.438046350170399</c:v>
                </c:pt>
                <c:pt idx="15">
                  <c:v>12.383277340562104</c:v>
                </c:pt>
                <c:pt idx="16">
                  <c:v>13.754275580361487</c:v>
                </c:pt>
                <c:pt idx="17">
                  <c:v>14.840895690399879</c:v>
                </c:pt>
                <c:pt idx="18">
                  <c:v>15.691329380424508</c:v>
                </c:pt>
                <c:pt idx="19">
                  <c:v>16.920432465560239</c:v>
                </c:pt>
                <c:pt idx="20">
                  <c:v>18.05602789476908</c:v>
                </c:pt>
                <c:pt idx="21">
                  <c:v>19.331507922057234</c:v>
                </c:pt>
                <c:pt idx="22">
                  <c:v>20.706606273818945</c:v>
                </c:pt>
                <c:pt idx="23">
                  <c:v>21.697905366345758</c:v>
                </c:pt>
                <c:pt idx="24">
                  <c:v>23.022971365141021</c:v>
                </c:pt>
                <c:pt idx="25">
                  <c:v>24.111980119727583</c:v>
                </c:pt>
                <c:pt idx="26">
                  <c:v>25.293190370353756</c:v>
                </c:pt>
                <c:pt idx="27">
                  <c:v>26.524041798732689</c:v>
                </c:pt>
                <c:pt idx="28">
                  <c:v>27.848199929210452</c:v>
                </c:pt>
                <c:pt idx="29">
                  <c:v>29.258914115218264</c:v>
                </c:pt>
                <c:pt idx="30">
                  <c:v>31.011614271774516</c:v>
                </c:pt>
                <c:pt idx="31">
                  <c:v>32.287437334107054</c:v>
                </c:pt>
                <c:pt idx="32">
                  <c:v>33.518027167023661</c:v>
                </c:pt>
                <c:pt idx="33">
                  <c:v>34.890497014463833</c:v>
                </c:pt>
                <c:pt idx="34">
                  <c:v>36.452062203471172</c:v>
                </c:pt>
                <c:pt idx="35">
                  <c:v>38.059691204934765</c:v>
                </c:pt>
                <c:pt idx="36">
                  <c:v>39.480936790885629</c:v>
                </c:pt>
                <c:pt idx="37">
                  <c:v>40.803773334706307</c:v>
                </c:pt>
                <c:pt idx="38">
                  <c:v>42.172644278295856</c:v>
                </c:pt>
                <c:pt idx="39">
                  <c:v>43.448334818424918</c:v>
                </c:pt>
                <c:pt idx="40">
                  <c:v>44.776287000301402</c:v>
                </c:pt>
                <c:pt idx="41">
                  <c:v>46.340947060399287</c:v>
                </c:pt>
                <c:pt idx="42">
                  <c:v>47.991562315061429</c:v>
                </c:pt>
                <c:pt idx="43">
                  <c:v>49.317119853927764</c:v>
                </c:pt>
                <c:pt idx="44">
                  <c:v>50.689979793431256</c:v>
                </c:pt>
                <c:pt idx="45">
                  <c:v>52.203135228396889</c:v>
                </c:pt>
                <c:pt idx="46">
                  <c:v>53.864150765041948</c:v>
                </c:pt>
                <c:pt idx="47">
                  <c:v>55.473401739177909</c:v>
                </c:pt>
                <c:pt idx="48">
                  <c:v>56.986547256291978</c:v>
                </c:pt>
                <c:pt idx="49">
                  <c:v>58.261891867607162</c:v>
                </c:pt>
                <c:pt idx="50">
                  <c:v>59.680570178805617</c:v>
                </c:pt>
                <c:pt idx="51">
                  <c:v>61.244238375693492</c:v>
                </c:pt>
                <c:pt idx="52">
                  <c:v>62.755725381084467</c:v>
                </c:pt>
                <c:pt idx="53">
                  <c:v>64.267256158246354</c:v>
                </c:pt>
                <c:pt idx="54">
                  <c:v>65.783666694692329</c:v>
                </c:pt>
                <c:pt idx="55">
                  <c:v>67.148722289353671</c:v>
                </c:pt>
                <c:pt idx="56">
                  <c:v>68.800605008057516</c:v>
                </c:pt>
                <c:pt idx="57">
                  <c:v>70.552939335998474</c:v>
                </c:pt>
                <c:pt idx="58">
                  <c:v>72.217461611067819</c:v>
                </c:pt>
                <c:pt idx="59">
                  <c:v>73.594138895098553</c:v>
                </c:pt>
                <c:pt idx="60">
                  <c:v>75.110889972751153</c:v>
                </c:pt>
                <c:pt idx="61">
                  <c:v>76.580507074427643</c:v>
                </c:pt>
                <c:pt idx="62">
                  <c:v>78.044504054521809</c:v>
                </c:pt>
                <c:pt idx="63">
                  <c:v>79.744682925385817</c:v>
                </c:pt>
                <c:pt idx="64">
                  <c:v>81.212399979471954</c:v>
                </c:pt>
                <c:pt idx="65">
                  <c:v>82.62923141724967</c:v>
                </c:pt>
                <c:pt idx="66">
                  <c:v>84.282246478077454</c:v>
                </c:pt>
                <c:pt idx="67">
                  <c:v>86.035105060061966</c:v>
                </c:pt>
                <c:pt idx="68">
                  <c:v>87.593652325911037</c:v>
                </c:pt>
                <c:pt idx="69">
                  <c:v>88.961572452899844</c:v>
                </c:pt>
                <c:pt idx="70">
                  <c:v>90.534632931143236</c:v>
                </c:pt>
                <c:pt idx="71">
                  <c:v>92.049633675376853</c:v>
                </c:pt>
                <c:pt idx="72">
                  <c:v>93.655277206888229</c:v>
                </c:pt>
                <c:pt idx="73">
                  <c:v>95.073925873728328</c:v>
                </c:pt>
                <c:pt idx="74">
                  <c:v>96.528971801975629</c:v>
                </c:pt>
                <c:pt idx="75">
                  <c:v>98.087616885467426</c:v>
                </c:pt>
                <c:pt idx="76">
                  <c:v>99.784680777253342</c:v>
                </c:pt>
                <c:pt idx="77">
                  <c:v>101.39393912686184</c:v>
                </c:pt>
                <c:pt idx="78">
                  <c:v>103.05382699643349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9-A853-441E-8F14-EEF280F28042}"/>
            </c:ext>
          </c:extLst>
        </c:ser>
        <c:ser>
          <c:idx val="13"/>
          <c:order val="13"/>
          <c:tx>
            <c:strRef>
              <c:f>Data_Compiled!$HU$1:$HU$2</c:f>
              <c:strCache>
                <c:ptCount val="2"/>
                <c:pt idx="0">
                  <c:v>Drop_06287</c:v>
                </c:pt>
                <c:pt idx="1">
                  <c:v>6mL 3.99deg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4"/>
            <c:spPr>
              <a:solidFill>
                <a:schemeClr val="accent6"/>
              </a:solidFill>
              <a:ln w="9525">
                <a:noFill/>
              </a:ln>
              <a:effectLst/>
            </c:spPr>
          </c:marker>
          <c:xVal>
            <c:numRef>
              <c:f>Data_Compiled!$HW$6:$HW$21</c:f>
              <c:numCache>
                <c:formatCode>General</c:formatCode>
                <c:ptCount val="16"/>
                <c:pt idx="0">
                  <c:v>6.6666666666666666E-2</c:v>
                </c:pt>
                <c:pt idx="1">
                  <c:v>0.13333333333333333</c:v>
                </c:pt>
                <c:pt idx="2">
                  <c:v>0.2</c:v>
                </c:pt>
                <c:pt idx="3">
                  <c:v>0.26666666666666666</c:v>
                </c:pt>
                <c:pt idx="4">
                  <c:v>0.33333333333333331</c:v>
                </c:pt>
                <c:pt idx="5">
                  <c:v>0.39999999999999997</c:v>
                </c:pt>
                <c:pt idx="6">
                  <c:v>0.46666666666666667</c:v>
                </c:pt>
                <c:pt idx="7">
                  <c:v>0.53333333333333333</c:v>
                </c:pt>
                <c:pt idx="8">
                  <c:v>0.6</c:v>
                </c:pt>
                <c:pt idx="9">
                  <c:v>0.66666666666666663</c:v>
                </c:pt>
                <c:pt idx="10">
                  <c:v>0.73333333333333328</c:v>
                </c:pt>
                <c:pt idx="11">
                  <c:v>0.79999999999999993</c:v>
                </c:pt>
                <c:pt idx="12">
                  <c:v>0.8666666666666667</c:v>
                </c:pt>
                <c:pt idx="13">
                  <c:v>0.93333333333333335</c:v>
                </c:pt>
                <c:pt idx="14">
                  <c:v>1</c:v>
                </c:pt>
                <c:pt idx="15">
                  <c:v>1.0666666666666667</c:v>
                </c:pt>
              </c:numCache>
              <c:extLst xmlns:c15="http://schemas.microsoft.com/office/drawing/2012/chart"/>
            </c:numRef>
          </c:xVal>
          <c:yVal>
            <c:numRef>
              <c:f>Data_Compiled!$HX$6:$HX$21</c:f>
              <c:numCache>
                <c:formatCode>General</c:formatCode>
                <c:ptCount val="16"/>
                <c:pt idx="0">
                  <c:v>0</c:v>
                </c:pt>
                <c:pt idx="1">
                  <c:v>1.486625295777005</c:v>
                </c:pt>
                <c:pt idx="2">
                  <c:v>4.1314919473843306</c:v>
                </c:pt>
                <c:pt idx="3">
                  <c:v>7.5129207973854299</c:v>
                </c:pt>
                <c:pt idx="4">
                  <c:v>11.856360020004375</c:v>
                </c:pt>
                <c:pt idx="5">
                  <c:v>16.814425062738099</c:v>
                </c:pt>
                <c:pt idx="6">
                  <c:v>22.462196827866432</c:v>
                </c:pt>
                <c:pt idx="7">
                  <c:v>28.240140425208537</c:v>
                </c:pt>
                <c:pt idx="8">
                  <c:v>34.714609407152892</c:v>
                </c:pt>
                <c:pt idx="9">
                  <c:v>41.623560868087004</c:v>
                </c:pt>
                <c:pt idx="10">
                  <c:v>48.961412847670594</c:v>
                </c:pt>
                <c:pt idx="11">
                  <c:v>56.345062237958054</c:v>
                </c:pt>
                <c:pt idx="12">
                  <c:v>63.898865458949153</c:v>
                </c:pt>
                <c:pt idx="13">
                  <c:v>71.671738701627021</c:v>
                </c:pt>
                <c:pt idx="14">
                  <c:v>79.696788819506295</c:v>
                </c:pt>
                <c:pt idx="15">
                  <c:v>87.638234972957704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A-A853-441E-8F14-EEF280F28042}"/>
            </c:ext>
          </c:extLst>
        </c:ser>
        <c:ser>
          <c:idx val="14"/>
          <c:order val="14"/>
          <c:tx>
            <c:strRef>
              <c:f>Data_Compiled!$IJ$1:$IJ$2</c:f>
              <c:strCache>
                <c:ptCount val="2"/>
                <c:pt idx="0">
                  <c:v>Drop_06288</c:v>
                </c:pt>
                <c:pt idx="1">
                  <c:v>2mL 2.94deg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Data_Compiled!$IL$6:$IL$34</c:f>
              <c:numCache>
                <c:formatCode>General</c:formatCode>
                <c:ptCount val="29"/>
                <c:pt idx="0">
                  <c:v>6.6666666666666666E-2</c:v>
                </c:pt>
                <c:pt idx="1">
                  <c:v>0.13333333333333333</c:v>
                </c:pt>
                <c:pt idx="2">
                  <c:v>0.2</c:v>
                </c:pt>
                <c:pt idx="3">
                  <c:v>0.26666666666666666</c:v>
                </c:pt>
                <c:pt idx="4">
                  <c:v>0.33333333333333331</c:v>
                </c:pt>
                <c:pt idx="5">
                  <c:v>0.39999999999999997</c:v>
                </c:pt>
                <c:pt idx="6">
                  <c:v>0.46666666666666667</c:v>
                </c:pt>
                <c:pt idx="7">
                  <c:v>0.53333333333333333</c:v>
                </c:pt>
                <c:pt idx="8">
                  <c:v>0.6</c:v>
                </c:pt>
                <c:pt idx="9">
                  <c:v>0.66666666666666663</c:v>
                </c:pt>
                <c:pt idx="10">
                  <c:v>0.73333333333333328</c:v>
                </c:pt>
                <c:pt idx="11">
                  <c:v>0.79999999999999993</c:v>
                </c:pt>
                <c:pt idx="12">
                  <c:v>0.8666666666666667</c:v>
                </c:pt>
                <c:pt idx="13">
                  <c:v>0.93333333333333335</c:v>
                </c:pt>
                <c:pt idx="14">
                  <c:v>1</c:v>
                </c:pt>
                <c:pt idx="15">
                  <c:v>1.0666666666666667</c:v>
                </c:pt>
                <c:pt idx="16">
                  <c:v>1.1333333333333333</c:v>
                </c:pt>
                <c:pt idx="17">
                  <c:v>1.2</c:v>
                </c:pt>
                <c:pt idx="18">
                  <c:v>1.2666666666666666</c:v>
                </c:pt>
                <c:pt idx="19">
                  <c:v>1.3333333333333333</c:v>
                </c:pt>
                <c:pt idx="20">
                  <c:v>1.4</c:v>
                </c:pt>
                <c:pt idx="21">
                  <c:v>1.4666666666666666</c:v>
                </c:pt>
                <c:pt idx="22">
                  <c:v>1.5333333333333332</c:v>
                </c:pt>
                <c:pt idx="23">
                  <c:v>1.5999999999999999</c:v>
                </c:pt>
                <c:pt idx="24">
                  <c:v>1.6666666666666667</c:v>
                </c:pt>
                <c:pt idx="25">
                  <c:v>1.7333333333333334</c:v>
                </c:pt>
                <c:pt idx="26">
                  <c:v>1.8</c:v>
                </c:pt>
                <c:pt idx="27">
                  <c:v>1.8666666666666667</c:v>
                </c:pt>
                <c:pt idx="28">
                  <c:v>1.9333333333333333</c:v>
                </c:pt>
              </c:numCache>
              <c:extLst xmlns:c15="http://schemas.microsoft.com/office/drawing/2012/chart"/>
            </c:numRef>
          </c:xVal>
          <c:yVal>
            <c:numRef>
              <c:f>Data_Compiled!$IM$6:$IM$34</c:f>
              <c:numCache>
                <c:formatCode>General</c:formatCode>
                <c:ptCount val="29"/>
                <c:pt idx="0">
                  <c:v>0</c:v>
                </c:pt>
                <c:pt idx="1">
                  <c:v>0.72033528333187813</c:v>
                </c:pt>
                <c:pt idx="2">
                  <c:v>1.9741801510699304</c:v>
                </c:pt>
                <c:pt idx="3">
                  <c:v>3.46294106610529</c:v>
                </c:pt>
                <c:pt idx="4">
                  <c:v>5.1527334979548112</c:v>
                </c:pt>
                <c:pt idx="5">
                  <c:v>7.2263667987686544</c:v>
                </c:pt>
                <c:pt idx="6">
                  <c:v>9.2304157832561682</c:v>
                </c:pt>
                <c:pt idx="7">
                  <c:v>11.63132697944029</c:v>
                </c:pt>
                <c:pt idx="8">
                  <c:v>14.078741756683486</c:v>
                </c:pt>
                <c:pt idx="9">
                  <c:v>16.773280291596375</c:v>
                </c:pt>
                <c:pt idx="10">
                  <c:v>19.750327193480604</c:v>
                </c:pt>
                <c:pt idx="11">
                  <c:v>22.87321322609618</c:v>
                </c:pt>
                <c:pt idx="12">
                  <c:v>26.237789021854422</c:v>
                </c:pt>
                <c:pt idx="13">
                  <c:v>29.796157184654586</c:v>
                </c:pt>
                <c:pt idx="14">
                  <c:v>33.539410378370228</c:v>
                </c:pt>
                <c:pt idx="15">
                  <c:v>37.382247388201122</c:v>
                </c:pt>
                <c:pt idx="16">
                  <c:v>41.369103320820031</c:v>
                </c:pt>
                <c:pt idx="17">
                  <c:v>45.499981323603969</c:v>
                </c:pt>
                <c:pt idx="18">
                  <c:v>49.720043893258584</c:v>
                </c:pt>
                <c:pt idx="19">
                  <c:v>53.949645041518416</c:v>
                </c:pt>
                <c:pt idx="20">
                  <c:v>58.321995135387077</c:v>
                </c:pt>
                <c:pt idx="21">
                  <c:v>62.645006620605571</c:v>
                </c:pt>
                <c:pt idx="22">
                  <c:v>67.161367073255889</c:v>
                </c:pt>
                <c:pt idx="23">
                  <c:v>71.72573579142761</c:v>
                </c:pt>
                <c:pt idx="24">
                  <c:v>76.288762783618367</c:v>
                </c:pt>
                <c:pt idx="25">
                  <c:v>80.901131856425067</c:v>
                </c:pt>
                <c:pt idx="26">
                  <c:v>85.516254581031845</c:v>
                </c:pt>
                <c:pt idx="27">
                  <c:v>90.219226439532818</c:v>
                </c:pt>
                <c:pt idx="28">
                  <c:v>94.885034848131724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B-A853-441E-8F14-EEF280F28042}"/>
            </c:ext>
          </c:extLst>
        </c:ser>
        <c:ser>
          <c:idx val="15"/>
          <c:order val="15"/>
          <c:tx>
            <c:strRef>
              <c:f>Data_Compiled!$IX$1:$IX$2</c:f>
              <c:strCache>
                <c:ptCount val="2"/>
                <c:pt idx="0">
                  <c:v>Drop_06290</c:v>
                </c:pt>
                <c:pt idx="1">
                  <c:v>3mL 2.94deg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2"/>
                </a:solidFill>
              </a:ln>
              <a:effectLst/>
            </c:spPr>
          </c:marker>
          <c:xVal>
            <c:numRef>
              <c:f>Data_Compiled!$IZ$6:$IZ$27</c:f>
              <c:numCache>
                <c:formatCode>General</c:formatCode>
                <c:ptCount val="22"/>
                <c:pt idx="0">
                  <c:v>6.6666666666666666E-2</c:v>
                </c:pt>
                <c:pt idx="1">
                  <c:v>0.13333333333333333</c:v>
                </c:pt>
                <c:pt idx="2">
                  <c:v>0.2</c:v>
                </c:pt>
                <c:pt idx="3">
                  <c:v>0.26666666666666666</c:v>
                </c:pt>
                <c:pt idx="4">
                  <c:v>0.33333333333333331</c:v>
                </c:pt>
                <c:pt idx="5">
                  <c:v>0.39999999999999997</c:v>
                </c:pt>
                <c:pt idx="6">
                  <c:v>0.46666666666666667</c:v>
                </c:pt>
                <c:pt idx="7">
                  <c:v>0.53333333333333333</c:v>
                </c:pt>
                <c:pt idx="8">
                  <c:v>0.6</c:v>
                </c:pt>
                <c:pt idx="9">
                  <c:v>0.66666666666666663</c:v>
                </c:pt>
                <c:pt idx="10">
                  <c:v>0.73333333333333328</c:v>
                </c:pt>
                <c:pt idx="11">
                  <c:v>0.79999999999999993</c:v>
                </c:pt>
                <c:pt idx="12">
                  <c:v>0.8666666666666667</c:v>
                </c:pt>
                <c:pt idx="13">
                  <c:v>0.93333333333333335</c:v>
                </c:pt>
                <c:pt idx="14">
                  <c:v>1</c:v>
                </c:pt>
                <c:pt idx="15">
                  <c:v>1.0666666666666667</c:v>
                </c:pt>
                <c:pt idx="16">
                  <c:v>1.1333333333333333</c:v>
                </c:pt>
                <c:pt idx="17">
                  <c:v>1.2</c:v>
                </c:pt>
                <c:pt idx="18">
                  <c:v>1.2666666666666666</c:v>
                </c:pt>
                <c:pt idx="19">
                  <c:v>1.3333333333333333</c:v>
                </c:pt>
                <c:pt idx="20">
                  <c:v>1.4</c:v>
                </c:pt>
                <c:pt idx="21">
                  <c:v>1.4666666666666666</c:v>
                </c:pt>
              </c:numCache>
              <c:extLst xmlns:c15="http://schemas.microsoft.com/office/drawing/2012/chart"/>
            </c:numRef>
          </c:xVal>
          <c:yVal>
            <c:numRef>
              <c:f>Data_Compiled!$JA$6:$JA$27</c:f>
              <c:numCache>
                <c:formatCode>General</c:formatCode>
                <c:ptCount val="22"/>
                <c:pt idx="0">
                  <c:v>0</c:v>
                </c:pt>
                <c:pt idx="1">
                  <c:v>0.51385575917112025</c:v>
                </c:pt>
                <c:pt idx="2">
                  <c:v>2.0801234857168502</c:v>
                </c:pt>
                <c:pt idx="3">
                  <c:v>4.5792609487374936</c:v>
                </c:pt>
                <c:pt idx="4">
                  <c:v>7.0439936884242469</c:v>
                </c:pt>
                <c:pt idx="5">
                  <c:v>9.8876246747371717</c:v>
                </c:pt>
                <c:pt idx="6">
                  <c:v>13.312631055419677</c:v>
                </c:pt>
                <c:pt idx="7">
                  <c:v>16.913310484481325</c:v>
                </c:pt>
                <c:pt idx="8">
                  <c:v>20.73204486108213</c:v>
                </c:pt>
                <c:pt idx="9">
                  <c:v>25.130316596139533</c:v>
                </c:pt>
                <c:pt idx="10">
                  <c:v>29.78099146210748</c:v>
                </c:pt>
                <c:pt idx="11">
                  <c:v>34.561761552036728</c:v>
                </c:pt>
                <c:pt idx="12">
                  <c:v>39.654962938823246</c:v>
                </c:pt>
                <c:pt idx="13">
                  <c:v>44.792087534291142</c:v>
                </c:pt>
                <c:pt idx="14">
                  <c:v>50.32526423099371</c:v>
                </c:pt>
                <c:pt idx="15">
                  <c:v>55.947270634545845</c:v>
                </c:pt>
                <c:pt idx="16">
                  <c:v>61.477390223842967</c:v>
                </c:pt>
                <c:pt idx="17">
                  <c:v>67.273904931550149</c:v>
                </c:pt>
                <c:pt idx="18">
                  <c:v>73.113348422942664</c:v>
                </c:pt>
                <c:pt idx="19">
                  <c:v>79.087375766207103</c:v>
                </c:pt>
                <c:pt idx="20">
                  <c:v>85.235014078358788</c:v>
                </c:pt>
                <c:pt idx="21">
                  <c:v>91.250981721192787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C-A853-441E-8F14-EEF280F28042}"/>
            </c:ext>
          </c:extLst>
        </c:ser>
        <c:ser>
          <c:idx val="16"/>
          <c:order val="16"/>
          <c:tx>
            <c:strRef>
              <c:f>Data_Compiled!$JL$1:$JL$2</c:f>
              <c:strCache>
                <c:ptCount val="2"/>
                <c:pt idx="0">
                  <c:v>Drop_06291</c:v>
                </c:pt>
                <c:pt idx="1">
                  <c:v>4mL 2.94deg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Data_Compiled!$JN$6:$JN$26</c:f>
              <c:numCache>
                <c:formatCode>General</c:formatCode>
                <c:ptCount val="21"/>
                <c:pt idx="0">
                  <c:v>6.6666666666666666E-2</c:v>
                </c:pt>
                <c:pt idx="1">
                  <c:v>0.13333333333333333</c:v>
                </c:pt>
                <c:pt idx="2">
                  <c:v>0.2</c:v>
                </c:pt>
                <c:pt idx="3">
                  <c:v>0.26666666666666666</c:v>
                </c:pt>
                <c:pt idx="4">
                  <c:v>0.33333333333333331</c:v>
                </c:pt>
                <c:pt idx="5">
                  <c:v>0.39999999999999997</c:v>
                </c:pt>
                <c:pt idx="6">
                  <c:v>0.46666666666666667</c:v>
                </c:pt>
                <c:pt idx="7">
                  <c:v>0.53333333333333333</c:v>
                </c:pt>
                <c:pt idx="8">
                  <c:v>0.6</c:v>
                </c:pt>
                <c:pt idx="9">
                  <c:v>0.66666666666666663</c:v>
                </c:pt>
                <c:pt idx="10">
                  <c:v>0.73333333333333328</c:v>
                </c:pt>
                <c:pt idx="11">
                  <c:v>0.79999999999999993</c:v>
                </c:pt>
                <c:pt idx="12">
                  <c:v>0.8666666666666667</c:v>
                </c:pt>
                <c:pt idx="13">
                  <c:v>0.93333333333333335</c:v>
                </c:pt>
                <c:pt idx="14">
                  <c:v>1</c:v>
                </c:pt>
                <c:pt idx="15">
                  <c:v>1.0666666666666667</c:v>
                </c:pt>
                <c:pt idx="16">
                  <c:v>1.1333333333333333</c:v>
                </c:pt>
                <c:pt idx="17">
                  <c:v>1.2</c:v>
                </c:pt>
                <c:pt idx="18">
                  <c:v>1.2666666666666666</c:v>
                </c:pt>
                <c:pt idx="19">
                  <c:v>1.3333333333333333</c:v>
                </c:pt>
                <c:pt idx="20">
                  <c:v>1.4</c:v>
                </c:pt>
              </c:numCache>
              <c:extLst xmlns:c15="http://schemas.microsoft.com/office/drawing/2012/chart"/>
            </c:numRef>
          </c:xVal>
          <c:yVal>
            <c:numRef>
              <c:f>Data_Compiled!$JO$6:$JO$26</c:f>
              <c:numCache>
                <c:formatCode>General</c:formatCode>
                <c:ptCount val="21"/>
                <c:pt idx="0">
                  <c:v>0</c:v>
                </c:pt>
                <c:pt idx="1">
                  <c:v>1.3428010349000248</c:v>
                </c:pt>
                <c:pt idx="2">
                  <c:v>3.1392601103004245</c:v>
                </c:pt>
                <c:pt idx="3">
                  <c:v>5.4789805505451019</c:v>
                </c:pt>
                <c:pt idx="4">
                  <c:v>8.3645174246699785</c:v>
                </c:pt>
                <c:pt idx="5">
                  <c:v>11.589757268604961</c:v>
                </c:pt>
                <c:pt idx="6">
                  <c:v>15.159913608088701</c:v>
                </c:pt>
                <c:pt idx="7">
                  <c:v>19.121654921536066</c:v>
                </c:pt>
                <c:pt idx="8">
                  <c:v>23.619834393433806</c:v>
                </c:pt>
                <c:pt idx="9">
                  <c:v>28.460964924712577</c:v>
                </c:pt>
                <c:pt idx="10">
                  <c:v>33.499570642776845</c:v>
                </c:pt>
                <c:pt idx="11">
                  <c:v>38.879525026252431</c:v>
                </c:pt>
                <c:pt idx="12">
                  <c:v>44.599524775113323</c:v>
                </c:pt>
                <c:pt idx="13">
                  <c:v>50.468710224232652</c:v>
                </c:pt>
                <c:pt idx="14">
                  <c:v>56.336381043263827</c:v>
                </c:pt>
                <c:pt idx="15">
                  <c:v>62.549868940640351</c:v>
                </c:pt>
                <c:pt idx="16">
                  <c:v>68.95381870113944</c:v>
                </c:pt>
                <c:pt idx="17">
                  <c:v>75.311654488647378</c:v>
                </c:pt>
                <c:pt idx="18">
                  <c:v>82.014367474813227</c:v>
                </c:pt>
                <c:pt idx="19">
                  <c:v>88.615167246529708</c:v>
                </c:pt>
                <c:pt idx="20">
                  <c:v>95.363777787230703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D-A853-441E-8F14-EEF280F28042}"/>
            </c:ext>
          </c:extLst>
        </c:ser>
        <c:ser>
          <c:idx val="17"/>
          <c:order val="17"/>
          <c:tx>
            <c:strRef>
              <c:f>Data_Compiled!$JZ$1:$JZ$2</c:f>
              <c:strCache>
                <c:ptCount val="2"/>
                <c:pt idx="0">
                  <c:v>Drop_06292</c:v>
                </c:pt>
                <c:pt idx="1">
                  <c:v>6mL 2.94deg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Data_Compiled!$KB$6:$KB$25</c:f>
              <c:numCache>
                <c:formatCode>General</c:formatCode>
                <c:ptCount val="20"/>
                <c:pt idx="0">
                  <c:v>6.6666666666666666E-2</c:v>
                </c:pt>
                <c:pt idx="1">
                  <c:v>0.13333333333333333</c:v>
                </c:pt>
                <c:pt idx="2">
                  <c:v>0.2</c:v>
                </c:pt>
                <c:pt idx="3">
                  <c:v>0.26666666666666666</c:v>
                </c:pt>
                <c:pt idx="4">
                  <c:v>0.33333333333333331</c:v>
                </c:pt>
                <c:pt idx="5">
                  <c:v>0.39999999999999997</c:v>
                </c:pt>
                <c:pt idx="6">
                  <c:v>0.46666666666666667</c:v>
                </c:pt>
                <c:pt idx="7">
                  <c:v>0.53333333333333333</c:v>
                </c:pt>
                <c:pt idx="8">
                  <c:v>0.6</c:v>
                </c:pt>
                <c:pt idx="9">
                  <c:v>0.66666666666666663</c:v>
                </c:pt>
                <c:pt idx="10">
                  <c:v>0.73333333333333328</c:v>
                </c:pt>
                <c:pt idx="11">
                  <c:v>0.79999999999999993</c:v>
                </c:pt>
                <c:pt idx="12">
                  <c:v>0.8666666666666667</c:v>
                </c:pt>
                <c:pt idx="13">
                  <c:v>0.93333333333333335</c:v>
                </c:pt>
                <c:pt idx="14">
                  <c:v>1</c:v>
                </c:pt>
                <c:pt idx="15">
                  <c:v>1.0666666666666667</c:v>
                </c:pt>
                <c:pt idx="16">
                  <c:v>1.1333333333333333</c:v>
                </c:pt>
                <c:pt idx="17">
                  <c:v>1.2</c:v>
                </c:pt>
                <c:pt idx="18">
                  <c:v>1.2666666666666666</c:v>
                </c:pt>
                <c:pt idx="19">
                  <c:v>1.3333333333333333</c:v>
                </c:pt>
              </c:numCache>
              <c:extLst xmlns:c15="http://schemas.microsoft.com/office/drawing/2012/chart"/>
            </c:numRef>
          </c:xVal>
          <c:yVal>
            <c:numRef>
              <c:f>Data_Compiled!$KC$6:$KC$25</c:f>
              <c:numCache>
                <c:formatCode>General</c:formatCode>
                <c:ptCount val="20"/>
                <c:pt idx="0">
                  <c:v>0</c:v>
                </c:pt>
                <c:pt idx="1">
                  <c:v>1.2396834990094618</c:v>
                </c:pt>
                <c:pt idx="2">
                  <c:v>3.1382365329556197</c:v>
                </c:pt>
                <c:pt idx="3">
                  <c:v>5.2170822515858157</c:v>
                </c:pt>
                <c:pt idx="4">
                  <c:v>8.0922251062346238</c:v>
                </c:pt>
                <c:pt idx="5">
                  <c:v>11.392543576627766</c:v>
                </c:pt>
                <c:pt idx="6">
                  <c:v>14.78054343468423</c:v>
                </c:pt>
                <c:pt idx="7">
                  <c:v>18.889702703246382</c:v>
                </c:pt>
                <c:pt idx="8">
                  <c:v>23.377878224816417</c:v>
                </c:pt>
                <c:pt idx="9">
                  <c:v>28.416709930409407</c:v>
                </c:pt>
                <c:pt idx="10">
                  <c:v>33.285890316136488</c:v>
                </c:pt>
                <c:pt idx="11">
                  <c:v>38.581264769809906</c:v>
                </c:pt>
                <c:pt idx="12">
                  <c:v>44.127805119459993</c:v>
                </c:pt>
                <c:pt idx="13">
                  <c:v>50.057406766062677</c:v>
                </c:pt>
                <c:pt idx="14">
                  <c:v>55.900895610184598</c:v>
                </c:pt>
                <c:pt idx="15">
                  <c:v>61.871908685968847</c:v>
                </c:pt>
                <c:pt idx="16">
                  <c:v>68.097430194815857</c:v>
                </c:pt>
                <c:pt idx="17">
                  <c:v>74.745536440124638</c:v>
                </c:pt>
                <c:pt idx="18">
                  <c:v>81.227485586280906</c:v>
                </c:pt>
                <c:pt idx="19">
                  <c:v>87.83360550147836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E-A853-441E-8F14-EEF280F2804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750456"/>
        <c:axId val="425750848"/>
        <c:extLst>
          <c:ext xmlns:c15="http://schemas.microsoft.com/office/drawing/2012/chart" uri="{02D57815-91ED-43cb-92C2-25804820EDAC}">
            <c15:filteredScatterSeries>
              <c15:ser>
                <c:idx val="9"/>
                <c:order val="9"/>
                <c:tx>
                  <c:strRef>
                    <c:extLst>
                      <c:ext uri="{02D57815-91ED-43cb-92C2-25804820EDAC}">
                        <c15:formulaRef>
                          <c15:sqref>Data_Compiled!$FI$1:$FI$2</c15:sqref>
                        </c15:formulaRef>
                      </c:ext>
                    </c:extLst>
                    <c:strCache>
                      <c:ptCount val="2"/>
                      <c:pt idx="0">
                        <c:v>Drop_06333</c:v>
                      </c:pt>
                      <c:pt idx="1">
                        <c:v>2mL 4.00deg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4"/>
                  <c:spPr>
                    <a:solidFill>
                      <a:schemeClr val="accent2"/>
                    </a:solidFill>
                    <a:ln w="9525">
                      <a:noFill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Data_Compiled!$FK$6:$FK$115</c15:sqref>
                        </c15:formulaRef>
                      </c:ext>
                    </c:extLst>
                    <c:numCache>
                      <c:formatCode>General</c:formatCode>
                      <c:ptCount val="110"/>
                      <c:pt idx="0">
                        <c:v>8.3333333333333329E-2</c:v>
                      </c:pt>
                      <c:pt idx="1">
                        <c:v>9.9999999999999992E-2</c:v>
                      </c:pt>
                      <c:pt idx="2">
                        <c:v>0.11666666666666667</c:v>
                      </c:pt>
                      <c:pt idx="3">
                        <c:v>0.13333333333333333</c:v>
                      </c:pt>
                      <c:pt idx="4">
                        <c:v>0.15</c:v>
                      </c:pt>
                      <c:pt idx="5">
                        <c:v>0.16666666666666666</c:v>
                      </c:pt>
                      <c:pt idx="6">
                        <c:v>0.18333333333333335</c:v>
                      </c:pt>
                      <c:pt idx="7">
                        <c:v>0.2</c:v>
                      </c:pt>
                      <c:pt idx="8">
                        <c:v>0.21666666666666667</c:v>
                      </c:pt>
                      <c:pt idx="9">
                        <c:v>0.23333333333333334</c:v>
                      </c:pt>
                      <c:pt idx="10">
                        <c:v>0.25</c:v>
                      </c:pt>
                      <c:pt idx="11">
                        <c:v>0.26666666666666666</c:v>
                      </c:pt>
                      <c:pt idx="12">
                        <c:v>0.28333333333333333</c:v>
                      </c:pt>
                      <c:pt idx="13">
                        <c:v>0.3</c:v>
                      </c:pt>
                      <c:pt idx="14">
                        <c:v>0.31666666666666665</c:v>
                      </c:pt>
                      <c:pt idx="15">
                        <c:v>0.33333333333333331</c:v>
                      </c:pt>
                      <c:pt idx="16">
                        <c:v>0.35</c:v>
                      </c:pt>
                      <c:pt idx="17">
                        <c:v>0.36666666666666664</c:v>
                      </c:pt>
                      <c:pt idx="18">
                        <c:v>0.3833333333333333</c:v>
                      </c:pt>
                      <c:pt idx="19">
                        <c:v>0.39999999999999997</c:v>
                      </c:pt>
                      <c:pt idx="20">
                        <c:v>0.41666666666666663</c:v>
                      </c:pt>
                      <c:pt idx="21">
                        <c:v>0.43333333333333329</c:v>
                      </c:pt>
                      <c:pt idx="22">
                        <c:v>0.44999999999999996</c:v>
                      </c:pt>
                      <c:pt idx="23">
                        <c:v>0.46666666666666662</c:v>
                      </c:pt>
                      <c:pt idx="24">
                        <c:v>0.48333333333333334</c:v>
                      </c:pt>
                      <c:pt idx="25">
                        <c:v>0.5</c:v>
                      </c:pt>
                      <c:pt idx="26">
                        <c:v>0.51666666666666672</c:v>
                      </c:pt>
                      <c:pt idx="27">
                        <c:v>0.53333333333333333</c:v>
                      </c:pt>
                      <c:pt idx="28">
                        <c:v>0.55000000000000004</c:v>
                      </c:pt>
                      <c:pt idx="29">
                        <c:v>0.56666666666666665</c:v>
                      </c:pt>
                      <c:pt idx="30">
                        <c:v>0.58333333333333337</c:v>
                      </c:pt>
                      <c:pt idx="31">
                        <c:v>0.6</c:v>
                      </c:pt>
                      <c:pt idx="32">
                        <c:v>0.6166666666666667</c:v>
                      </c:pt>
                      <c:pt idx="33">
                        <c:v>0.63333333333333341</c:v>
                      </c:pt>
                      <c:pt idx="34">
                        <c:v>0.65</c:v>
                      </c:pt>
                      <c:pt idx="35">
                        <c:v>0.66666666666666674</c:v>
                      </c:pt>
                      <c:pt idx="36">
                        <c:v>0.68333333333333335</c:v>
                      </c:pt>
                      <c:pt idx="37">
                        <c:v>0.70000000000000007</c:v>
                      </c:pt>
                      <c:pt idx="38">
                        <c:v>0.71666666666666667</c:v>
                      </c:pt>
                      <c:pt idx="39">
                        <c:v>0.73333333333333339</c:v>
                      </c:pt>
                      <c:pt idx="40">
                        <c:v>0.75</c:v>
                      </c:pt>
                      <c:pt idx="41">
                        <c:v>0.76666666666666672</c:v>
                      </c:pt>
                      <c:pt idx="42">
                        <c:v>0.78333333333333333</c:v>
                      </c:pt>
                      <c:pt idx="43">
                        <c:v>0.8</c:v>
                      </c:pt>
                      <c:pt idx="44">
                        <c:v>0.81666666666666665</c:v>
                      </c:pt>
                      <c:pt idx="45">
                        <c:v>0.83333333333333337</c:v>
                      </c:pt>
                      <c:pt idx="46">
                        <c:v>0.85</c:v>
                      </c:pt>
                      <c:pt idx="47">
                        <c:v>0.8666666666666667</c:v>
                      </c:pt>
                      <c:pt idx="48">
                        <c:v>0.88333333333333341</c:v>
                      </c:pt>
                      <c:pt idx="49">
                        <c:v>0.9</c:v>
                      </c:pt>
                      <c:pt idx="50">
                        <c:v>0.91666666666666674</c:v>
                      </c:pt>
                      <c:pt idx="51">
                        <c:v>0.93333333333333335</c:v>
                      </c:pt>
                      <c:pt idx="52">
                        <c:v>0.95000000000000007</c:v>
                      </c:pt>
                      <c:pt idx="53">
                        <c:v>0.96666666666666667</c:v>
                      </c:pt>
                      <c:pt idx="54">
                        <c:v>0.98333333333333339</c:v>
                      </c:pt>
                      <c:pt idx="55">
                        <c:v>1</c:v>
                      </c:pt>
                      <c:pt idx="56">
                        <c:v>1.0166666666666666</c:v>
                      </c:pt>
                      <c:pt idx="57">
                        <c:v>1.0333333333333332</c:v>
                      </c:pt>
                      <c:pt idx="58">
                        <c:v>1.05</c:v>
                      </c:pt>
                      <c:pt idx="59">
                        <c:v>1.0666666666666667</c:v>
                      </c:pt>
                      <c:pt idx="60">
                        <c:v>1.0833333333333333</c:v>
                      </c:pt>
                      <c:pt idx="61">
                        <c:v>1.0999999999999999</c:v>
                      </c:pt>
                      <c:pt idx="62">
                        <c:v>1.1166666666666665</c:v>
                      </c:pt>
                      <c:pt idx="63">
                        <c:v>1.1333333333333333</c:v>
                      </c:pt>
                      <c:pt idx="64">
                        <c:v>1.1499999999999999</c:v>
                      </c:pt>
                      <c:pt idx="65">
                        <c:v>1.1666666666666665</c:v>
                      </c:pt>
                      <c:pt idx="66">
                        <c:v>1.1833333333333333</c:v>
                      </c:pt>
                      <c:pt idx="67">
                        <c:v>1.2</c:v>
                      </c:pt>
                      <c:pt idx="68">
                        <c:v>1.2166666666666666</c:v>
                      </c:pt>
                      <c:pt idx="69">
                        <c:v>1.2333333333333332</c:v>
                      </c:pt>
                      <c:pt idx="70">
                        <c:v>1.25</c:v>
                      </c:pt>
                      <c:pt idx="71">
                        <c:v>1.2666666666666666</c:v>
                      </c:pt>
                      <c:pt idx="72">
                        <c:v>1.2833333333333332</c:v>
                      </c:pt>
                      <c:pt idx="73">
                        <c:v>1.2999999999999998</c:v>
                      </c:pt>
                      <c:pt idx="74">
                        <c:v>1.3166666666666667</c:v>
                      </c:pt>
                      <c:pt idx="75">
                        <c:v>1.3333333333333333</c:v>
                      </c:pt>
                      <c:pt idx="76">
                        <c:v>1.3499999999999999</c:v>
                      </c:pt>
                      <c:pt idx="77">
                        <c:v>1.3666666666666665</c:v>
                      </c:pt>
                      <c:pt idx="78">
                        <c:v>1.3833333333333333</c:v>
                      </c:pt>
                      <c:pt idx="79">
                        <c:v>1.4</c:v>
                      </c:pt>
                      <c:pt idx="80">
                        <c:v>1.4166666666666665</c:v>
                      </c:pt>
                      <c:pt idx="81">
                        <c:v>1.4333333333333333</c:v>
                      </c:pt>
                      <c:pt idx="82">
                        <c:v>1.45</c:v>
                      </c:pt>
                      <c:pt idx="83">
                        <c:v>1.4666666666666666</c:v>
                      </c:pt>
                      <c:pt idx="84">
                        <c:v>1.4833333333333332</c:v>
                      </c:pt>
                      <c:pt idx="85">
                        <c:v>1.5</c:v>
                      </c:pt>
                      <c:pt idx="86">
                        <c:v>1.5166666666666666</c:v>
                      </c:pt>
                      <c:pt idx="87">
                        <c:v>1.5333333333333332</c:v>
                      </c:pt>
                      <c:pt idx="88">
                        <c:v>1.5499999999999998</c:v>
                      </c:pt>
                      <c:pt idx="89">
                        <c:v>1.5666666666666667</c:v>
                      </c:pt>
                      <c:pt idx="90">
                        <c:v>1.5833333333333333</c:v>
                      </c:pt>
                      <c:pt idx="91">
                        <c:v>1.5999999999999999</c:v>
                      </c:pt>
                      <c:pt idx="92">
                        <c:v>1.6166666666666665</c:v>
                      </c:pt>
                      <c:pt idx="93">
                        <c:v>1.6333333333333333</c:v>
                      </c:pt>
                      <c:pt idx="94">
                        <c:v>1.65</c:v>
                      </c:pt>
                      <c:pt idx="95">
                        <c:v>1.6666666666666665</c:v>
                      </c:pt>
                      <c:pt idx="96">
                        <c:v>1.6833333333333333</c:v>
                      </c:pt>
                      <c:pt idx="97">
                        <c:v>1.7</c:v>
                      </c:pt>
                      <c:pt idx="98">
                        <c:v>1.7166666666666666</c:v>
                      </c:pt>
                      <c:pt idx="99">
                        <c:v>1.7333333333333332</c:v>
                      </c:pt>
                      <c:pt idx="100">
                        <c:v>1.75</c:v>
                      </c:pt>
                      <c:pt idx="101">
                        <c:v>1.7666666666666666</c:v>
                      </c:pt>
                      <c:pt idx="102">
                        <c:v>1.7833333333333332</c:v>
                      </c:pt>
                      <c:pt idx="103">
                        <c:v>1.7999999999999998</c:v>
                      </c:pt>
                      <c:pt idx="104">
                        <c:v>1.8166666666666667</c:v>
                      </c:pt>
                      <c:pt idx="105">
                        <c:v>1.8333333333333333</c:v>
                      </c:pt>
                      <c:pt idx="106">
                        <c:v>1.8499999999999999</c:v>
                      </c:pt>
                      <c:pt idx="107">
                        <c:v>1.8666666666666665</c:v>
                      </c:pt>
                      <c:pt idx="108">
                        <c:v>1.8833333333333333</c:v>
                      </c:pt>
                      <c:pt idx="109">
                        <c:v>1.9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Data_Compiled!$FL$6:$FL$108</c15:sqref>
                        </c15:formulaRef>
                      </c:ext>
                    </c:extLst>
                    <c:numCache>
                      <c:formatCode>General</c:formatCode>
                      <c:ptCount val="103"/>
                      <c:pt idx="0">
                        <c:v>0</c:v>
                      </c:pt>
                      <c:pt idx="1">
                        <c:v>0.62390816071874222</c:v>
                      </c:pt>
                      <c:pt idx="2">
                        <c:v>1.1870662334939137</c:v>
                      </c:pt>
                      <c:pt idx="3">
                        <c:v>1.875879258594074</c:v>
                      </c:pt>
                      <c:pt idx="4">
                        <c:v>2.5852694478538383</c:v>
                      </c:pt>
                      <c:pt idx="5">
                        <c:v>3.507784576209283</c:v>
                      </c:pt>
                      <c:pt idx="6">
                        <c:v>4.3162541942670272</c:v>
                      </c:pt>
                      <c:pt idx="7">
                        <c:v>5.1255488890793295</c:v>
                      </c:pt>
                      <c:pt idx="8">
                        <c:v>5.9353311674695686</c:v>
                      </c:pt>
                      <c:pt idx="9">
                        <c:v>6.6831019918996502</c:v>
                      </c:pt>
                      <c:pt idx="10">
                        <c:v>7.4310578797775104</c:v>
                      </c:pt>
                      <c:pt idx="11">
                        <c:v>8.3000892365784438</c:v>
                      </c:pt>
                      <c:pt idx="12">
                        <c:v>9.1767537704841899</c:v>
                      </c:pt>
                      <c:pt idx="13">
                        <c:v>9.9895470724359559</c:v>
                      </c:pt>
                      <c:pt idx="14">
                        <c:v>10.613042762647826</c:v>
                      </c:pt>
                      <c:pt idx="15">
                        <c:v>11.301179719261823</c:v>
                      </c:pt>
                      <c:pt idx="16">
                        <c:v>12.11683620431201</c:v>
                      </c:pt>
                      <c:pt idx="17">
                        <c:v>13.051765045757914</c:v>
                      </c:pt>
                      <c:pt idx="18">
                        <c:v>14.230030802656511</c:v>
                      </c:pt>
                      <c:pt idx="19">
                        <c:v>15.103217415660351</c:v>
                      </c:pt>
                      <c:pt idx="20">
                        <c:v>16.229289231733574</c:v>
                      </c:pt>
                      <c:pt idx="21">
                        <c:v>17.358219415035293</c:v>
                      </c:pt>
                      <c:pt idx="22">
                        <c:v>18.602928501794928</c:v>
                      </c:pt>
                      <c:pt idx="23">
                        <c:v>19.79451269866119</c:v>
                      </c:pt>
                      <c:pt idx="24">
                        <c:v>21.039030582113408</c:v>
                      </c:pt>
                      <c:pt idx="25">
                        <c:v>22.290641648670807</c:v>
                      </c:pt>
                      <c:pt idx="26">
                        <c:v>23.472963995585392</c:v>
                      </c:pt>
                      <c:pt idx="27">
                        <c:v>24.662135482970267</c:v>
                      </c:pt>
                      <c:pt idx="28">
                        <c:v>25.851565186496881</c:v>
                      </c:pt>
                      <c:pt idx="29">
                        <c:v>27.352876639169889</c:v>
                      </c:pt>
                      <c:pt idx="30">
                        <c:v>28.724246573948403</c:v>
                      </c:pt>
                      <c:pt idx="31">
                        <c:v>30.287897821644034</c:v>
                      </c:pt>
                      <c:pt idx="32">
                        <c:v>31.661909974986692</c:v>
                      </c:pt>
                      <c:pt idx="33">
                        <c:v>33.2880000062489</c:v>
                      </c:pt>
                      <c:pt idx="34">
                        <c:v>34.841123243637355</c:v>
                      </c:pt>
                      <c:pt idx="35">
                        <c:v>36.599805582825589</c:v>
                      </c:pt>
                      <c:pt idx="36">
                        <c:v>38.220320608229287</c:v>
                      </c:pt>
                      <c:pt idx="37">
                        <c:v>39.849322417157914</c:v>
                      </c:pt>
                      <c:pt idx="38">
                        <c:v>41.469763248285354</c:v>
                      </c:pt>
                      <c:pt idx="39">
                        <c:v>43.033610285244414</c:v>
                      </c:pt>
                      <c:pt idx="40">
                        <c:v>44.71924578441191</c:v>
                      </c:pt>
                      <c:pt idx="41">
                        <c:v>46.654190253742911</c:v>
                      </c:pt>
                      <c:pt idx="42">
                        <c:v>48.464493580816281</c:v>
                      </c:pt>
                      <c:pt idx="43">
                        <c:v>50.337133120165397</c:v>
                      </c:pt>
                      <c:pt idx="44">
                        <c:v>52.20978159092018</c:v>
                      </c:pt>
                      <c:pt idx="45">
                        <c:v>54.207100016488859</c:v>
                      </c:pt>
                      <c:pt idx="46">
                        <c:v>56.079765597653022</c:v>
                      </c:pt>
                      <c:pt idx="47">
                        <c:v>57.765439288923872</c:v>
                      </c:pt>
                      <c:pt idx="48">
                        <c:v>59.51894192618083</c:v>
                      </c:pt>
                      <c:pt idx="49">
                        <c:v>61.453908696563701</c:v>
                      </c:pt>
                      <c:pt idx="50">
                        <c:v>63.448484502097536</c:v>
                      </c:pt>
                      <c:pt idx="51">
                        <c:v>65.570491847778982</c:v>
                      </c:pt>
                      <c:pt idx="52">
                        <c:v>67.508189214050788</c:v>
                      </c:pt>
                      <c:pt idx="53">
                        <c:v>69.570571960150673</c:v>
                      </c:pt>
                      <c:pt idx="54">
                        <c:v>71.313221327105609</c:v>
                      </c:pt>
                      <c:pt idx="55">
                        <c:v>73.193974073343909</c:v>
                      </c:pt>
                      <c:pt idx="56">
                        <c:v>75.253618480469825</c:v>
                      </c:pt>
                      <c:pt idx="57">
                        <c:v>77.313273417483288</c:v>
                      </c:pt>
                      <c:pt idx="58">
                        <c:v>79.250999352676033</c:v>
                      </c:pt>
                      <c:pt idx="59">
                        <c:v>81.372981183760302</c:v>
                      </c:pt>
                      <c:pt idx="60">
                        <c:v>83.679296576706633</c:v>
                      </c:pt>
                      <c:pt idx="61">
                        <c:v>85.682014392595548</c:v>
                      </c:pt>
                      <c:pt idx="62">
                        <c:v>87.684848437760834</c:v>
                      </c:pt>
                      <c:pt idx="63">
                        <c:v>89.492400076349455</c:v>
                      </c:pt>
                      <c:pt idx="64">
                        <c:v>91.430138137341174</c:v>
                      </c:pt>
                      <c:pt idx="65">
                        <c:v>93.679535047361171</c:v>
                      </c:pt>
                      <c:pt idx="66">
                        <c:v>95.861088046277558</c:v>
                      </c:pt>
                      <c:pt idx="67">
                        <c:v>97.926236727300221</c:v>
                      </c:pt>
                      <c:pt idx="68">
                        <c:v>100.04545851241312</c:v>
                      </c:pt>
                      <c:pt idx="69">
                        <c:v>101.98318517920812</c:v>
                      </c:pt>
                      <c:pt idx="70">
                        <c:v>104.04283583719877</c:v>
                      </c:pt>
                      <c:pt idx="71">
                        <c:v>105.98056700558752</c:v>
                      </c:pt>
                      <c:pt idx="72">
                        <c:v>108.10529994520749</c:v>
                      </c:pt>
                      <c:pt idx="73">
                        <c:v>110.28686394226484</c:v>
                      </c:pt>
                      <c:pt idx="74">
                        <c:v>112.47390915172713</c:v>
                      </c:pt>
                      <c:pt idx="75">
                        <c:v>114.72329204450085</c:v>
                      </c:pt>
                      <c:pt idx="76">
                        <c:v>116.53637478062423</c:v>
                      </c:pt>
                      <c:pt idx="77">
                        <c:v>118.46589998181452</c:v>
                      </c:pt>
                      <c:pt idx="78">
                        <c:v>120.59332960952908</c:v>
                      </c:pt>
                      <c:pt idx="79">
                        <c:v>122.83726581904052</c:v>
                      </c:pt>
                      <c:pt idx="80">
                        <c:v>124.96469289790197</c:v>
                      </c:pt>
                      <c:pt idx="81">
                        <c:v>127.02434597980408</c:v>
                      </c:pt>
                      <c:pt idx="82">
                        <c:v>129.0244037391486</c:v>
                      </c:pt>
                      <c:pt idx="83">
                        <c:v>131.15190646151953</c:v>
                      </c:pt>
                      <c:pt idx="84">
                        <c:v>133.39576688327821</c:v>
                      </c:pt>
                      <c:pt idx="85">
                        <c:v>135.14929451294088</c:v>
                      </c:pt>
                      <c:pt idx="86">
                        <c:v>137.39314766836929</c:v>
                      </c:pt>
                      <c:pt idx="87">
                        <c:v>139.51512818181058</c:v>
                      </c:pt>
                      <c:pt idx="88">
                        <c:v>141.50974311871079</c:v>
                      </c:pt>
                      <c:pt idx="89">
                        <c:v>143.50978138059159</c:v>
                      </c:pt>
                      <c:pt idx="90">
                        <c:v>145.44209231236675</c:v>
                      </c:pt>
                      <c:pt idx="91">
                        <c:v>147.62644049319186</c:v>
                      </c:pt>
                      <c:pt idx="92">
                        <c:v>149.82160389385541</c:v>
                      </c:pt>
                      <c:pt idx="93">
                        <c:v>151.94911479394307</c:v>
                      </c:pt>
                      <c:pt idx="94">
                        <c:v>154.00597619216822</c:v>
                      </c:pt>
                      <c:pt idx="95">
                        <c:v>156.00055974410319</c:v>
                      </c:pt>
                      <c:pt idx="96">
                        <c:v>158.06294290757327</c:v>
                      </c:pt>
                      <c:pt idx="97">
                        <c:v>160.06576350527203</c:v>
                      </c:pt>
                      <c:pt idx="98">
                        <c:v>162.2500612399943</c:v>
                      </c:pt>
                      <c:pt idx="99">
                        <c:v>164.44271063326428</c:v>
                      </c:pt>
                      <c:pt idx="100">
                        <c:v>166.25021928543194</c:v>
                      </c:pt>
                      <c:pt idx="101">
                        <c:v>168.05502245283225</c:v>
                      </c:pt>
                      <c:pt idx="102">
                        <c:v>170.11741269515736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F-A853-441E-8F14-EEF280F28042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Data_Compiled!$FY$1:$FY$2</c15:sqref>
                        </c15:formulaRef>
                      </c:ext>
                    </c:extLst>
                    <c:strCache>
                      <c:ptCount val="2"/>
                      <c:pt idx="0">
                        <c:v>Drop_06334</c:v>
                      </c:pt>
                      <c:pt idx="1">
                        <c:v>2mL 4.00deg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4"/>
                  <c:spPr>
                    <a:solidFill>
                      <a:schemeClr val="accent2"/>
                    </a:solidFill>
                    <a:ln w="9525">
                      <a:noFill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Data_Compiled!$GA$6:$GA$90</c15:sqref>
                        </c15:formulaRef>
                      </c:ext>
                    </c:extLst>
                    <c:numCache>
                      <c:formatCode>General</c:formatCode>
                      <c:ptCount val="85"/>
                      <c:pt idx="0">
                        <c:v>0.11666666666666667</c:v>
                      </c:pt>
                      <c:pt idx="1">
                        <c:v>0.13333333333333333</c:v>
                      </c:pt>
                      <c:pt idx="2">
                        <c:v>0.15</c:v>
                      </c:pt>
                      <c:pt idx="3">
                        <c:v>0.16666666666666669</c:v>
                      </c:pt>
                      <c:pt idx="4">
                        <c:v>0.18333333333333335</c:v>
                      </c:pt>
                      <c:pt idx="5">
                        <c:v>0.2</c:v>
                      </c:pt>
                      <c:pt idx="6">
                        <c:v>0.21666666666666667</c:v>
                      </c:pt>
                      <c:pt idx="7">
                        <c:v>0.23333333333333334</c:v>
                      </c:pt>
                      <c:pt idx="8">
                        <c:v>0.25</c:v>
                      </c:pt>
                      <c:pt idx="9">
                        <c:v>0.26666666666666666</c:v>
                      </c:pt>
                      <c:pt idx="10">
                        <c:v>0.28333333333333333</c:v>
                      </c:pt>
                      <c:pt idx="11">
                        <c:v>0.3</c:v>
                      </c:pt>
                      <c:pt idx="12">
                        <c:v>0.31666666666666665</c:v>
                      </c:pt>
                      <c:pt idx="13">
                        <c:v>0.33333333333333337</c:v>
                      </c:pt>
                      <c:pt idx="14">
                        <c:v>0.35</c:v>
                      </c:pt>
                      <c:pt idx="15">
                        <c:v>0.3666666666666667</c:v>
                      </c:pt>
                      <c:pt idx="16">
                        <c:v>0.3833333333333333</c:v>
                      </c:pt>
                      <c:pt idx="17">
                        <c:v>0.4</c:v>
                      </c:pt>
                      <c:pt idx="18">
                        <c:v>0.41666666666666663</c:v>
                      </c:pt>
                      <c:pt idx="19">
                        <c:v>0.43333333333333335</c:v>
                      </c:pt>
                      <c:pt idx="20">
                        <c:v>0.44999999999999996</c:v>
                      </c:pt>
                      <c:pt idx="21">
                        <c:v>0.46666666666666667</c:v>
                      </c:pt>
                      <c:pt idx="22">
                        <c:v>0.48333333333333328</c:v>
                      </c:pt>
                      <c:pt idx="23">
                        <c:v>0.5</c:v>
                      </c:pt>
                      <c:pt idx="24">
                        <c:v>0.51666666666666672</c:v>
                      </c:pt>
                      <c:pt idx="25">
                        <c:v>0.53333333333333333</c:v>
                      </c:pt>
                      <c:pt idx="26">
                        <c:v>0.55000000000000004</c:v>
                      </c:pt>
                      <c:pt idx="27">
                        <c:v>0.56666666666666665</c:v>
                      </c:pt>
                      <c:pt idx="28">
                        <c:v>0.58333333333333337</c:v>
                      </c:pt>
                      <c:pt idx="29">
                        <c:v>0.6</c:v>
                      </c:pt>
                      <c:pt idx="30">
                        <c:v>0.6166666666666667</c:v>
                      </c:pt>
                      <c:pt idx="31">
                        <c:v>0.6333333333333333</c:v>
                      </c:pt>
                      <c:pt idx="32">
                        <c:v>0.65</c:v>
                      </c:pt>
                      <c:pt idx="33">
                        <c:v>0.66666666666666674</c:v>
                      </c:pt>
                      <c:pt idx="34">
                        <c:v>0.68333333333333335</c:v>
                      </c:pt>
                      <c:pt idx="35">
                        <c:v>0.70000000000000007</c:v>
                      </c:pt>
                      <c:pt idx="36">
                        <c:v>0.71666666666666667</c:v>
                      </c:pt>
                      <c:pt idx="37">
                        <c:v>0.73333333333333339</c:v>
                      </c:pt>
                      <c:pt idx="38">
                        <c:v>0.75</c:v>
                      </c:pt>
                      <c:pt idx="39">
                        <c:v>0.76666666666666672</c:v>
                      </c:pt>
                      <c:pt idx="40">
                        <c:v>0.78333333333333333</c:v>
                      </c:pt>
                      <c:pt idx="41">
                        <c:v>0.8</c:v>
                      </c:pt>
                      <c:pt idx="42">
                        <c:v>0.81666666666666665</c:v>
                      </c:pt>
                      <c:pt idx="43">
                        <c:v>0.83333333333333337</c:v>
                      </c:pt>
                      <c:pt idx="44">
                        <c:v>0.85</c:v>
                      </c:pt>
                      <c:pt idx="45">
                        <c:v>0.8666666666666667</c:v>
                      </c:pt>
                      <c:pt idx="46">
                        <c:v>0.8833333333333333</c:v>
                      </c:pt>
                      <c:pt idx="47">
                        <c:v>0.9</c:v>
                      </c:pt>
                      <c:pt idx="48">
                        <c:v>0.91666666666666674</c:v>
                      </c:pt>
                      <c:pt idx="49">
                        <c:v>0.93333333333333335</c:v>
                      </c:pt>
                      <c:pt idx="50">
                        <c:v>0.95000000000000007</c:v>
                      </c:pt>
                      <c:pt idx="51">
                        <c:v>0.96666666666666667</c:v>
                      </c:pt>
                      <c:pt idx="52">
                        <c:v>0.98333333333333339</c:v>
                      </c:pt>
                      <c:pt idx="53">
                        <c:v>1</c:v>
                      </c:pt>
                      <c:pt idx="54">
                        <c:v>1.0166666666666666</c:v>
                      </c:pt>
                      <c:pt idx="55">
                        <c:v>1.0333333333333332</c:v>
                      </c:pt>
                      <c:pt idx="56">
                        <c:v>1.05</c:v>
                      </c:pt>
                      <c:pt idx="57">
                        <c:v>1.0666666666666667</c:v>
                      </c:pt>
                      <c:pt idx="58">
                        <c:v>1.0833333333333333</c:v>
                      </c:pt>
                      <c:pt idx="59">
                        <c:v>1.0999999999999999</c:v>
                      </c:pt>
                      <c:pt idx="60">
                        <c:v>1.1166666666666667</c:v>
                      </c:pt>
                      <c:pt idx="61">
                        <c:v>1.1333333333333333</c:v>
                      </c:pt>
                      <c:pt idx="62">
                        <c:v>1.1499999999999999</c:v>
                      </c:pt>
                      <c:pt idx="63">
                        <c:v>1.1666666666666667</c:v>
                      </c:pt>
                      <c:pt idx="64">
                        <c:v>1.1833333333333333</c:v>
                      </c:pt>
                      <c:pt idx="65">
                        <c:v>1.2</c:v>
                      </c:pt>
                      <c:pt idx="66">
                        <c:v>1.2166666666666668</c:v>
                      </c:pt>
                      <c:pt idx="67">
                        <c:v>1.2333333333333334</c:v>
                      </c:pt>
                      <c:pt idx="68">
                        <c:v>1.25</c:v>
                      </c:pt>
                      <c:pt idx="69">
                        <c:v>1.2666666666666666</c:v>
                      </c:pt>
                      <c:pt idx="70">
                        <c:v>1.2833333333333334</c:v>
                      </c:pt>
                      <c:pt idx="71">
                        <c:v>1.3</c:v>
                      </c:pt>
                      <c:pt idx="72">
                        <c:v>1.3166666666666667</c:v>
                      </c:pt>
                      <c:pt idx="73">
                        <c:v>1.3333333333333333</c:v>
                      </c:pt>
                      <c:pt idx="74">
                        <c:v>1.35</c:v>
                      </c:pt>
                      <c:pt idx="75">
                        <c:v>1.3666666666666667</c:v>
                      </c:pt>
                      <c:pt idx="76">
                        <c:v>1.3833333333333333</c:v>
                      </c:pt>
                      <c:pt idx="77">
                        <c:v>1.4</c:v>
                      </c:pt>
                      <c:pt idx="78">
                        <c:v>1.4166666666666667</c:v>
                      </c:pt>
                      <c:pt idx="79">
                        <c:v>1.4333333333333333</c:v>
                      </c:pt>
                      <c:pt idx="80">
                        <c:v>1.45</c:v>
                      </c:pt>
                      <c:pt idx="81">
                        <c:v>1.4666666666666668</c:v>
                      </c:pt>
                      <c:pt idx="82">
                        <c:v>1.4833333333333334</c:v>
                      </c:pt>
                      <c:pt idx="83">
                        <c:v>1.5</c:v>
                      </c:pt>
                      <c:pt idx="84">
                        <c:v>1.5166666666666666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Data_Compiled!$GB$6:$GB$90</c15:sqref>
                        </c15:formulaRef>
                      </c:ext>
                    </c:extLst>
                    <c:numCache>
                      <c:formatCode>General</c:formatCode>
                      <c:ptCount val="85"/>
                      <c:pt idx="0">
                        <c:v>0</c:v>
                      </c:pt>
                      <c:pt idx="1">
                        <c:v>0.72755130662487266</c:v>
                      </c:pt>
                      <c:pt idx="2">
                        <c:v>1.5981004403563497</c:v>
                      </c:pt>
                      <c:pt idx="3">
                        <c:v>2.4629362319470594</c:v>
                      </c:pt>
                      <c:pt idx="4">
                        <c:v>3.4547155562824634</c:v>
                      </c:pt>
                      <c:pt idx="5">
                        <c:v>4.3794465256426696</c:v>
                      </c:pt>
                      <c:pt idx="6">
                        <c:v>5.5544466743781262</c:v>
                      </c:pt>
                      <c:pt idx="7">
                        <c:v>6.4324704636980385</c:v>
                      </c:pt>
                      <c:pt idx="8">
                        <c:v>7.6088184826262664</c:v>
                      </c:pt>
                      <c:pt idx="9">
                        <c:v>8.7864198418315329</c:v>
                      </c:pt>
                      <c:pt idx="10">
                        <c:v>9.8493915229066786</c:v>
                      </c:pt>
                      <c:pt idx="11">
                        <c:v>10.903351985147628</c:v>
                      </c:pt>
                      <c:pt idx="12">
                        <c:v>12.085871227858508</c:v>
                      </c:pt>
                      <c:pt idx="13">
                        <c:v>13.330440146456514</c:v>
                      </c:pt>
                      <c:pt idx="14">
                        <c:v>14.761136334735614</c:v>
                      </c:pt>
                      <c:pt idx="15">
                        <c:v>16.250244231555101</c:v>
                      </c:pt>
                      <c:pt idx="16">
                        <c:v>17.750584625237405</c:v>
                      </c:pt>
                      <c:pt idx="17">
                        <c:v>19.549938488353703</c:v>
                      </c:pt>
                      <c:pt idx="18">
                        <c:v>21.4773177377735</c:v>
                      </c:pt>
                      <c:pt idx="19">
                        <c:v>23.404787427966451</c:v>
                      </c:pt>
                      <c:pt idx="20">
                        <c:v>25.152859517036067</c:v>
                      </c:pt>
                      <c:pt idx="21">
                        <c:v>26.583743036436342</c:v>
                      </c:pt>
                      <c:pt idx="22">
                        <c:v>28.324960255757649</c:v>
                      </c:pt>
                      <c:pt idx="23">
                        <c:v>30.062939940155644</c:v>
                      </c:pt>
                      <c:pt idx="24">
                        <c:v>31.869579420834597</c:v>
                      </c:pt>
                      <c:pt idx="25">
                        <c:v>33.542605131664054</c:v>
                      </c:pt>
                      <c:pt idx="26">
                        <c:v>35.349129283090491</c:v>
                      </c:pt>
                      <c:pt idx="27">
                        <c:v>37.649314545098214</c:v>
                      </c:pt>
                      <c:pt idx="28">
                        <c:v>39.946708104799086</c:v>
                      </c:pt>
                      <c:pt idx="29">
                        <c:v>42.131541069747755</c:v>
                      </c:pt>
                      <c:pt idx="30">
                        <c:v>44.186411603863121</c:v>
                      </c:pt>
                      <c:pt idx="31">
                        <c:v>46.182349894937936</c:v>
                      </c:pt>
                      <c:pt idx="32">
                        <c:v>48.04175520844769</c:v>
                      </c:pt>
                      <c:pt idx="33">
                        <c:v>49.786177156927629</c:v>
                      </c:pt>
                      <c:pt idx="34">
                        <c:v>51.778963176206496</c:v>
                      </c:pt>
                      <c:pt idx="35">
                        <c:v>53.887001040426576</c:v>
                      </c:pt>
                      <c:pt idx="36">
                        <c:v>56.376445969607936</c:v>
                      </c:pt>
                      <c:pt idx="37">
                        <c:v>58.74170908375779</c:v>
                      </c:pt>
                      <c:pt idx="38">
                        <c:v>61.109915714635889</c:v>
                      </c:pt>
                      <c:pt idx="39">
                        <c:v>63.407260777077788</c:v>
                      </c:pt>
                      <c:pt idx="40">
                        <c:v>65.524152430068042</c:v>
                      </c:pt>
                      <c:pt idx="41">
                        <c:v>67.333558175515819</c:v>
                      </c:pt>
                      <c:pt idx="42">
                        <c:v>69.388409692719094</c:v>
                      </c:pt>
                      <c:pt idx="43">
                        <c:v>71.747773757646414</c:v>
                      </c:pt>
                      <c:pt idx="44">
                        <c:v>74.175133406314345</c:v>
                      </c:pt>
                      <c:pt idx="45">
                        <c:v>76.658839030229956</c:v>
                      </c:pt>
                      <c:pt idx="46">
                        <c:v>79.399501481050578</c:v>
                      </c:pt>
                      <c:pt idx="47">
                        <c:v>81.507934015436035</c:v>
                      </c:pt>
                      <c:pt idx="48">
                        <c:v>83.435726731368632</c:v>
                      </c:pt>
                      <c:pt idx="49">
                        <c:v>85.558156867540177</c:v>
                      </c:pt>
                      <c:pt idx="50">
                        <c:v>87.731494987487039</c:v>
                      </c:pt>
                      <c:pt idx="51">
                        <c:v>90.158826521279636</c:v>
                      </c:pt>
                      <c:pt idx="52">
                        <c:v>92.772449083035013</c:v>
                      </c:pt>
                      <c:pt idx="53">
                        <c:v>95.450981558424914</c:v>
                      </c:pt>
                      <c:pt idx="54">
                        <c:v>97.689217546064199</c:v>
                      </c:pt>
                      <c:pt idx="55">
                        <c:v>99.619799363817862</c:v>
                      </c:pt>
                      <c:pt idx="56">
                        <c:v>101.7424474200939</c:v>
                      </c:pt>
                      <c:pt idx="57">
                        <c:v>103.91565081876419</c:v>
                      </c:pt>
                      <c:pt idx="58">
                        <c:v>106.65634593487457</c:v>
                      </c:pt>
                      <c:pt idx="59">
                        <c:v>109.13446617720062</c:v>
                      </c:pt>
                      <c:pt idx="60">
                        <c:v>111.62667762761428</c:v>
                      </c:pt>
                      <c:pt idx="61">
                        <c:v>113.73796940657762</c:v>
                      </c:pt>
                      <c:pt idx="62">
                        <c:v>115.73061330559354</c:v>
                      </c:pt>
                      <c:pt idx="63">
                        <c:v>117.90955721421676</c:v>
                      </c:pt>
                      <c:pt idx="64">
                        <c:v>120.39346742935388</c:v>
                      </c:pt>
                      <c:pt idx="65">
                        <c:v>123.01261041748334</c:v>
                      </c:pt>
                      <c:pt idx="66">
                        <c:v>125.62623399381646</c:v>
                      </c:pt>
                      <c:pt idx="67">
                        <c:v>127.92382280603438</c:v>
                      </c:pt>
                      <c:pt idx="68">
                        <c:v>129.79505308169249</c:v>
                      </c:pt>
                      <c:pt idx="69">
                        <c:v>131.72845779552409</c:v>
                      </c:pt>
                      <c:pt idx="70">
                        <c:v>134.34208586273093</c:v>
                      </c:pt>
                      <c:pt idx="71">
                        <c:v>137.01497367606063</c:v>
                      </c:pt>
                      <c:pt idx="72">
                        <c:v>139.55543094848611</c:v>
                      </c:pt>
                      <c:pt idx="73">
                        <c:v>141.79918603961545</c:v>
                      </c:pt>
                      <c:pt idx="74">
                        <c:v>143.78907485285791</c:v>
                      </c:pt>
                      <c:pt idx="75">
                        <c:v>145.78171136820976</c:v>
                      </c:pt>
                      <c:pt idx="76">
                        <c:v>148.2739103236421</c:v>
                      </c:pt>
                      <c:pt idx="77">
                        <c:v>150.89033698381584</c:v>
                      </c:pt>
                      <c:pt idx="78">
                        <c:v>153.43352020836113</c:v>
                      </c:pt>
                      <c:pt idx="79">
                        <c:v>155.60698933718203</c:v>
                      </c:pt>
                      <c:pt idx="80">
                        <c:v>157.53479587727082</c:v>
                      </c:pt>
                      <c:pt idx="81">
                        <c:v>159.77043718326544</c:v>
                      </c:pt>
                      <c:pt idx="82">
                        <c:v>162.26251548415692</c:v>
                      </c:pt>
                      <c:pt idx="83">
                        <c:v>164.75736400633173</c:v>
                      </c:pt>
                      <c:pt idx="84">
                        <c:v>167.11713256967261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A853-441E-8F14-EEF280F28042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Data_Compiled!$GO$1:$GO$2</c15:sqref>
                        </c15:formulaRef>
                      </c:ext>
                    </c:extLst>
                    <c:strCache>
                      <c:ptCount val="2"/>
                      <c:pt idx="0">
                        <c:v>Drop_06335</c:v>
                      </c:pt>
                      <c:pt idx="1">
                        <c:v>2mL 4.00deg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4"/>
                  <c:spPr>
                    <a:solidFill>
                      <a:schemeClr val="accent2"/>
                    </a:solidFill>
                    <a:ln w="9525">
                      <a:noFill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Data_Compiled!$GQ$6:$GQ$81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0.1</c:v>
                      </c:pt>
                      <c:pt idx="1">
                        <c:v>0.11666666666666667</c:v>
                      </c:pt>
                      <c:pt idx="2">
                        <c:v>0.13333333333333333</c:v>
                      </c:pt>
                      <c:pt idx="3">
                        <c:v>0.15000000000000002</c:v>
                      </c:pt>
                      <c:pt idx="4">
                        <c:v>0.16666666666666669</c:v>
                      </c:pt>
                      <c:pt idx="5">
                        <c:v>0.18333333333333335</c:v>
                      </c:pt>
                      <c:pt idx="6">
                        <c:v>0.2</c:v>
                      </c:pt>
                      <c:pt idx="7">
                        <c:v>0.21666666666666667</c:v>
                      </c:pt>
                      <c:pt idx="8">
                        <c:v>0.23333333333333334</c:v>
                      </c:pt>
                      <c:pt idx="9">
                        <c:v>0.25</c:v>
                      </c:pt>
                      <c:pt idx="10">
                        <c:v>0.26666666666666666</c:v>
                      </c:pt>
                      <c:pt idx="11">
                        <c:v>0.28333333333333333</c:v>
                      </c:pt>
                      <c:pt idx="12">
                        <c:v>0.30000000000000004</c:v>
                      </c:pt>
                      <c:pt idx="13">
                        <c:v>0.31666666666666665</c:v>
                      </c:pt>
                      <c:pt idx="14">
                        <c:v>0.33333333333333337</c:v>
                      </c:pt>
                      <c:pt idx="15">
                        <c:v>0.35</c:v>
                      </c:pt>
                      <c:pt idx="16">
                        <c:v>0.3666666666666667</c:v>
                      </c:pt>
                      <c:pt idx="17">
                        <c:v>0.3833333333333333</c:v>
                      </c:pt>
                      <c:pt idx="18">
                        <c:v>0.4</c:v>
                      </c:pt>
                      <c:pt idx="19">
                        <c:v>0.41666666666666663</c:v>
                      </c:pt>
                      <c:pt idx="20">
                        <c:v>0.43333333333333335</c:v>
                      </c:pt>
                      <c:pt idx="21">
                        <c:v>0.44999999999999996</c:v>
                      </c:pt>
                      <c:pt idx="22">
                        <c:v>0.46666666666666667</c:v>
                      </c:pt>
                      <c:pt idx="23">
                        <c:v>0.48333333333333328</c:v>
                      </c:pt>
                      <c:pt idx="24">
                        <c:v>0.5</c:v>
                      </c:pt>
                      <c:pt idx="25">
                        <c:v>0.51666666666666672</c:v>
                      </c:pt>
                      <c:pt idx="26">
                        <c:v>0.53333333333333333</c:v>
                      </c:pt>
                      <c:pt idx="27">
                        <c:v>0.55000000000000004</c:v>
                      </c:pt>
                      <c:pt idx="28">
                        <c:v>0.56666666666666665</c:v>
                      </c:pt>
                      <c:pt idx="29">
                        <c:v>0.58333333333333337</c:v>
                      </c:pt>
                      <c:pt idx="30">
                        <c:v>0.6</c:v>
                      </c:pt>
                      <c:pt idx="31">
                        <c:v>0.61666666666666659</c:v>
                      </c:pt>
                      <c:pt idx="32">
                        <c:v>0.6333333333333333</c:v>
                      </c:pt>
                      <c:pt idx="33">
                        <c:v>0.65</c:v>
                      </c:pt>
                      <c:pt idx="34">
                        <c:v>0.66666666666666663</c:v>
                      </c:pt>
                      <c:pt idx="35">
                        <c:v>0.68333333333333335</c:v>
                      </c:pt>
                      <c:pt idx="36">
                        <c:v>0.7</c:v>
                      </c:pt>
                      <c:pt idx="37">
                        <c:v>0.71666666666666667</c:v>
                      </c:pt>
                      <c:pt idx="38">
                        <c:v>0.73333333333333328</c:v>
                      </c:pt>
                      <c:pt idx="39">
                        <c:v>0.75</c:v>
                      </c:pt>
                      <c:pt idx="40">
                        <c:v>0.76666666666666661</c:v>
                      </c:pt>
                      <c:pt idx="41">
                        <c:v>0.78333333333333333</c:v>
                      </c:pt>
                      <c:pt idx="42">
                        <c:v>0.79999999999999993</c:v>
                      </c:pt>
                      <c:pt idx="43">
                        <c:v>0.81666666666666665</c:v>
                      </c:pt>
                      <c:pt idx="44">
                        <c:v>0.83333333333333326</c:v>
                      </c:pt>
                      <c:pt idx="45">
                        <c:v>0.85</c:v>
                      </c:pt>
                      <c:pt idx="46">
                        <c:v>0.86666666666666659</c:v>
                      </c:pt>
                      <c:pt idx="47">
                        <c:v>0.8833333333333333</c:v>
                      </c:pt>
                      <c:pt idx="48">
                        <c:v>0.9</c:v>
                      </c:pt>
                      <c:pt idx="49">
                        <c:v>0.91666666666666663</c:v>
                      </c:pt>
                      <c:pt idx="50">
                        <c:v>0.93333333333333335</c:v>
                      </c:pt>
                      <c:pt idx="51">
                        <c:v>0.95</c:v>
                      </c:pt>
                      <c:pt idx="52">
                        <c:v>0.96666666666666667</c:v>
                      </c:pt>
                      <c:pt idx="53">
                        <c:v>0.98333333333333328</c:v>
                      </c:pt>
                      <c:pt idx="54">
                        <c:v>1</c:v>
                      </c:pt>
                      <c:pt idx="55">
                        <c:v>1.0166666666666666</c:v>
                      </c:pt>
                      <c:pt idx="56">
                        <c:v>1.0333333333333334</c:v>
                      </c:pt>
                      <c:pt idx="57">
                        <c:v>1.05</c:v>
                      </c:pt>
                      <c:pt idx="58">
                        <c:v>1.0666666666666667</c:v>
                      </c:pt>
                      <c:pt idx="59">
                        <c:v>1.0833333333333333</c:v>
                      </c:pt>
                      <c:pt idx="60">
                        <c:v>1.1000000000000001</c:v>
                      </c:pt>
                      <c:pt idx="61">
                        <c:v>1.1166666666666667</c:v>
                      </c:pt>
                      <c:pt idx="62">
                        <c:v>1.1333333333333333</c:v>
                      </c:pt>
                      <c:pt idx="63">
                        <c:v>1.1500000000000001</c:v>
                      </c:pt>
                      <c:pt idx="64">
                        <c:v>1.1666666666666667</c:v>
                      </c:pt>
                      <c:pt idx="65">
                        <c:v>1.1833333333333333</c:v>
                      </c:pt>
                      <c:pt idx="66">
                        <c:v>1.2000000000000002</c:v>
                      </c:pt>
                      <c:pt idx="67">
                        <c:v>1.2166666666666668</c:v>
                      </c:pt>
                      <c:pt idx="68">
                        <c:v>1.2333333333333334</c:v>
                      </c:pt>
                      <c:pt idx="69">
                        <c:v>1.25</c:v>
                      </c:pt>
                      <c:pt idx="70">
                        <c:v>1.2666666666666668</c:v>
                      </c:pt>
                      <c:pt idx="71">
                        <c:v>1.2833333333333334</c:v>
                      </c:pt>
                      <c:pt idx="72">
                        <c:v>1.3</c:v>
                      </c:pt>
                      <c:pt idx="73">
                        <c:v>1.3166666666666667</c:v>
                      </c:pt>
                      <c:pt idx="74">
                        <c:v>1.3333333333333335</c:v>
                      </c:pt>
                      <c:pt idx="75">
                        <c:v>1.35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Data_Compiled!$GR$6:$GR$81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0</c:v>
                      </c:pt>
                      <c:pt idx="1">
                        <c:v>0.5023338742584581</c:v>
                      </c:pt>
                      <c:pt idx="2">
                        <c:v>1.2476936742660745</c:v>
                      </c:pt>
                      <c:pt idx="3">
                        <c:v>2.3750272346408532</c:v>
                      </c:pt>
                      <c:pt idx="4">
                        <c:v>3.3046133501585384</c:v>
                      </c:pt>
                      <c:pt idx="5">
                        <c:v>4.3685943931208513</c:v>
                      </c:pt>
                      <c:pt idx="6">
                        <c:v>5.5484589923470207</c:v>
                      </c:pt>
                      <c:pt idx="7">
                        <c:v>6.4826076807785906</c:v>
                      </c:pt>
                      <c:pt idx="8">
                        <c:v>7.4833093344783137</c:v>
                      </c:pt>
                      <c:pt idx="9">
                        <c:v>8.4151160314785312</c:v>
                      </c:pt>
                      <c:pt idx="10">
                        <c:v>9.5380369320748333</c:v>
                      </c:pt>
                      <c:pt idx="11">
                        <c:v>10.787905030640969</c:v>
                      </c:pt>
                      <c:pt idx="12">
                        <c:v>12.09780171402876</c:v>
                      </c:pt>
                      <c:pt idx="13">
                        <c:v>13.407704219682049</c:v>
                      </c:pt>
                      <c:pt idx="14">
                        <c:v>14.904366061382296</c:v>
                      </c:pt>
                      <c:pt idx="15">
                        <c:v>16.406707753595668</c:v>
                      </c:pt>
                      <c:pt idx="16">
                        <c:v>18.027795187177649</c:v>
                      </c:pt>
                      <c:pt idx="17">
                        <c:v>19.773370748057051</c:v>
                      </c:pt>
                      <c:pt idx="18">
                        <c:v>21.394488028220959</c:v>
                      </c:pt>
                      <c:pt idx="19">
                        <c:v>23.015613557052983</c:v>
                      </c:pt>
                      <c:pt idx="20">
                        <c:v>24.631387562263182</c:v>
                      </c:pt>
                      <c:pt idx="21">
                        <c:v>26.441899080254888</c:v>
                      </c:pt>
                      <c:pt idx="22">
                        <c:v>28.128005755416478</c:v>
                      </c:pt>
                      <c:pt idx="23">
                        <c:v>29.935895934603121</c:v>
                      </c:pt>
                      <c:pt idx="24">
                        <c:v>31.806044341566491</c:v>
                      </c:pt>
                      <c:pt idx="25">
                        <c:v>33.795650608129648</c:v>
                      </c:pt>
                      <c:pt idx="26">
                        <c:v>35.860284471953626</c:v>
                      </c:pt>
                      <c:pt idx="27">
                        <c:v>37.854936056173813</c:v>
                      </c:pt>
                      <c:pt idx="28">
                        <c:v>39.914527912804161</c:v>
                      </c:pt>
                      <c:pt idx="29">
                        <c:v>41.849660180203131</c:v>
                      </c:pt>
                      <c:pt idx="30">
                        <c:v>43.776713906149368</c:v>
                      </c:pt>
                      <c:pt idx="31">
                        <c:v>45.709155277541107</c:v>
                      </c:pt>
                      <c:pt idx="32">
                        <c:v>47.825894552688439</c:v>
                      </c:pt>
                      <c:pt idx="33">
                        <c:v>49.945148209209371</c:v>
                      </c:pt>
                      <c:pt idx="34">
                        <c:v>52.002148532634337</c:v>
                      </c:pt>
                      <c:pt idx="35">
                        <c:v>54.183677882707627</c:v>
                      </c:pt>
                      <c:pt idx="36">
                        <c:v>56.559314379378932</c:v>
                      </c:pt>
                      <c:pt idx="37">
                        <c:v>58.7407874834701</c:v>
                      </c:pt>
                      <c:pt idx="38">
                        <c:v>60.922271797072355</c:v>
                      </c:pt>
                      <c:pt idx="39">
                        <c:v>63.103766157654171</c:v>
                      </c:pt>
                      <c:pt idx="40">
                        <c:v>65.290264368898164</c:v>
                      </c:pt>
                      <c:pt idx="41">
                        <c:v>67.471729513541703</c:v>
                      </c:pt>
                      <c:pt idx="42">
                        <c:v>69.712983303727214</c:v>
                      </c:pt>
                      <c:pt idx="43">
                        <c:v>72.148479122781637</c:v>
                      </c:pt>
                      <c:pt idx="44">
                        <c:v>74.451991564838153</c:v>
                      </c:pt>
                      <c:pt idx="45">
                        <c:v>76.635954948301105</c:v>
                      </c:pt>
                      <c:pt idx="46">
                        <c:v>79.004224321046081</c:v>
                      </c:pt>
                      <c:pt idx="47">
                        <c:v>81.190701234855524</c:v>
                      </c:pt>
                      <c:pt idx="48">
                        <c:v>83.312458348853596</c:v>
                      </c:pt>
                      <c:pt idx="49">
                        <c:v>85.680684881364613</c:v>
                      </c:pt>
                      <c:pt idx="50">
                        <c:v>87.98417601337971</c:v>
                      </c:pt>
                      <c:pt idx="51">
                        <c:v>90.479434869378366</c:v>
                      </c:pt>
                      <c:pt idx="52">
                        <c:v>92.852717356662055</c:v>
                      </c:pt>
                      <c:pt idx="53">
                        <c:v>95.161244209277243</c:v>
                      </c:pt>
                      <c:pt idx="54">
                        <c:v>97.34788633034637</c:v>
                      </c:pt>
                      <c:pt idx="55">
                        <c:v>99.656449639998144</c:v>
                      </c:pt>
                      <c:pt idx="56">
                        <c:v>101.96237386686259</c:v>
                      </c:pt>
                      <c:pt idx="57">
                        <c:v>104.2034685789146</c:v>
                      </c:pt>
                      <c:pt idx="58">
                        <c:v>106.8829633987868</c:v>
                      </c:pt>
                      <c:pt idx="59">
                        <c:v>109.12668811118745</c:v>
                      </c:pt>
                      <c:pt idx="60">
                        <c:v>111.37294753264165</c:v>
                      </c:pt>
                      <c:pt idx="61">
                        <c:v>113.61921667988129</c:v>
                      </c:pt>
                      <c:pt idx="62">
                        <c:v>116.05484795914637</c:v>
                      </c:pt>
                      <c:pt idx="63">
                        <c:v>118.36340077543018</c:v>
                      </c:pt>
                      <c:pt idx="64">
                        <c:v>120.92096431717817</c:v>
                      </c:pt>
                      <c:pt idx="65">
                        <c:v>123.35402853476306</c:v>
                      </c:pt>
                      <c:pt idx="66">
                        <c:v>125.60034584871232</c:v>
                      </c:pt>
                      <c:pt idx="67">
                        <c:v>127.77653631824934</c:v>
                      </c:pt>
                      <c:pt idx="68">
                        <c:v>130.0334529527133</c:v>
                      </c:pt>
                      <c:pt idx="69">
                        <c:v>132.58833002872484</c:v>
                      </c:pt>
                      <c:pt idx="70">
                        <c:v>135.01343504998147</c:v>
                      </c:pt>
                      <c:pt idx="71">
                        <c:v>137.31678882419922</c:v>
                      </c:pt>
                      <c:pt idx="72">
                        <c:v>139.6279242852647</c:v>
                      </c:pt>
                      <c:pt idx="73">
                        <c:v>141.99353543524251</c:v>
                      </c:pt>
                      <c:pt idx="74">
                        <c:v>144.11531019878353</c:v>
                      </c:pt>
                      <c:pt idx="75">
                        <c:v>146.54835738102634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A853-441E-8F14-EEF280F28042}"/>
                  </c:ext>
                </c:extLst>
              </c15:ser>
            </c15:filteredScatterSeries>
          </c:ext>
        </c:extLst>
      </c:scatterChart>
      <c:valAx>
        <c:axId val="4257504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minorGridlines>
          <c:spPr>
            <a:ln w="1651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20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</a:t>
                </a:r>
                <a:r>
                  <a:rPr lang="en-US" sz="2000" i="1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en-US" sz="20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(s)</a:t>
                </a:r>
                <a:endParaRPr lang="en-US" sz="20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25750848"/>
        <c:crosses val="autoZero"/>
        <c:crossBetween val="midCat"/>
        <c:majorUnit val="0.25"/>
      </c:valAx>
      <c:valAx>
        <c:axId val="425750848"/>
        <c:scaling>
          <c:orientation val="minMax"/>
        </c:scaling>
        <c:delete val="0"/>
        <c:axPos val="l"/>
        <c:majorGridlines>
          <c:spPr>
            <a:ln w="1651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minorGridlines>
          <c:spPr>
            <a:ln w="1651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20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x</a:t>
                </a:r>
                <a:r>
                  <a:rPr lang="en-US" sz="10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raw</a:t>
                </a:r>
                <a:r>
                  <a:rPr lang="en-US" sz="2000" i="1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en-US" sz="20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(mm)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25750456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1"/>
          <c:order val="1"/>
          <c:tx>
            <c:strRef>
              <c:f>Data_Compiled!$AK$1:$AK$2</c:f>
              <c:strCache>
                <c:ptCount val="2"/>
                <c:pt idx="0">
                  <c:v>Drop_06263</c:v>
                </c:pt>
                <c:pt idx="1">
                  <c:v>3mL 1.19deg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4"/>
            <c:spPr>
              <a:solidFill>
                <a:schemeClr val="tx2"/>
              </a:solidFill>
              <a:ln w="9525">
                <a:noFill/>
              </a:ln>
              <a:effectLst/>
            </c:spPr>
          </c:marker>
          <c:xVal>
            <c:numRef>
              <c:f>Data_Compiled!$AO$6:$AO$109</c:f>
              <c:numCache>
                <c:formatCode>General</c:formatCode>
                <c:ptCount val="104"/>
                <c:pt idx="0">
                  <c:v>0.11666666666666667</c:v>
                </c:pt>
                <c:pt idx="1">
                  <c:v>0.13333333333333333</c:v>
                </c:pt>
                <c:pt idx="2">
                  <c:v>0.15</c:v>
                </c:pt>
                <c:pt idx="3">
                  <c:v>0.16666666666666669</c:v>
                </c:pt>
                <c:pt idx="4">
                  <c:v>0.18333333333333335</c:v>
                </c:pt>
                <c:pt idx="5">
                  <c:v>0.2</c:v>
                </c:pt>
                <c:pt idx="6">
                  <c:v>0.21666666666666667</c:v>
                </c:pt>
                <c:pt idx="7">
                  <c:v>0.23333333333333334</c:v>
                </c:pt>
                <c:pt idx="8">
                  <c:v>0.25</c:v>
                </c:pt>
                <c:pt idx="9">
                  <c:v>0.26666666666666666</c:v>
                </c:pt>
                <c:pt idx="10">
                  <c:v>0.28333333333333333</c:v>
                </c:pt>
                <c:pt idx="11">
                  <c:v>0.3</c:v>
                </c:pt>
                <c:pt idx="12">
                  <c:v>0.31666666666666665</c:v>
                </c:pt>
                <c:pt idx="13">
                  <c:v>0.33333333333333337</c:v>
                </c:pt>
                <c:pt idx="14">
                  <c:v>0.35</c:v>
                </c:pt>
                <c:pt idx="15">
                  <c:v>0.3666666666666667</c:v>
                </c:pt>
                <c:pt idx="16">
                  <c:v>0.3833333333333333</c:v>
                </c:pt>
                <c:pt idx="17">
                  <c:v>0.4</c:v>
                </c:pt>
                <c:pt idx="18">
                  <c:v>0.41666666666666663</c:v>
                </c:pt>
                <c:pt idx="19">
                  <c:v>0.43333333333333335</c:v>
                </c:pt>
                <c:pt idx="20">
                  <c:v>0.44999999999999996</c:v>
                </c:pt>
                <c:pt idx="21">
                  <c:v>0.46666666666666667</c:v>
                </c:pt>
                <c:pt idx="22">
                  <c:v>0.48333333333333328</c:v>
                </c:pt>
                <c:pt idx="23">
                  <c:v>0.5</c:v>
                </c:pt>
                <c:pt idx="24">
                  <c:v>0.51666666666666672</c:v>
                </c:pt>
                <c:pt idx="25">
                  <c:v>0.53333333333333333</c:v>
                </c:pt>
                <c:pt idx="26">
                  <c:v>0.55000000000000004</c:v>
                </c:pt>
                <c:pt idx="27">
                  <c:v>0.56666666666666665</c:v>
                </c:pt>
                <c:pt idx="28">
                  <c:v>0.58333333333333337</c:v>
                </c:pt>
                <c:pt idx="29">
                  <c:v>0.6</c:v>
                </c:pt>
                <c:pt idx="30">
                  <c:v>0.6166666666666667</c:v>
                </c:pt>
                <c:pt idx="31">
                  <c:v>0.6333333333333333</c:v>
                </c:pt>
                <c:pt idx="32">
                  <c:v>0.65</c:v>
                </c:pt>
                <c:pt idx="33">
                  <c:v>0.66666666666666674</c:v>
                </c:pt>
                <c:pt idx="34">
                  <c:v>0.68333333333333335</c:v>
                </c:pt>
                <c:pt idx="35">
                  <c:v>0.70000000000000007</c:v>
                </c:pt>
                <c:pt idx="36">
                  <c:v>0.71666666666666667</c:v>
                </c:pt>
                <c:pt idx="37">
                  <c:v>0.73333333333333339</c:v>
                </c:pt>
                <c:pt idx="38">
                  <c:v>0.75</c:v>
                </c:pt>
                <c:pt idx="39">
                  <c:v>0.76666666666666672</c:v>
                </c:pt>
                <c:pt idx="40">
                  <c:v>0.78333333333333333</c:v>
                </c:pt>
                <c:pt idx="41">
                  <c:v>0.8</c:v>
                </c:pt>
                <c:pt idx="42">
                  <c:v>0.81666666666666665</c:v>
                </c:pt>
                <c:pt idx="43">
                  <c:v>0.83333333333333337</c:v>
                </c:pt>
                <c:pt idx="44">
                  <c:v>0.85</c:v>
                </c:pt>
                <c:pt idx="45">
                  <c:v>0.8666666666666667</c:v>
                </c:pt>
                <c:pt idx="46">
                  <c:v>0.8833333333333333</c:v>
                </c:pt>
                <c:pt idx="47">
                  <c:v>0.9</c:v>
                </c:pt>
                <c:pt idx="48">
                  <c:v>0.91666666666666674</c:v>
                </c:pt>
                <c:pt idx="49">
                  <c:v>0.93333333333333335</c:v>
                </c:pt>
                <c:pt idx="50">
                  <c:v>0.95000000000000007</c:v>
                </c:pt>
                <c:pt idx="51">
                  <c:v>0.96666666666666667</c:v>
                </c:pt>
                <c:pt idx="52">
                  <c:v>0.98333333333333339</c:v>
                </c:pt>
                <c:pt idx="53">
                  <c:v>1</c:v>
                </c:pt>
                <c:pt idx="54">
                  <c:v>1.0166666666666666</c:v>
                </c:pt>
                <c:pt idx="55">
                  <c:v>1.0333333333333332</c:v>
                </c:pt>
                <c:pt idx="56">
                  <c:v>1.05</c:v>
                </c:pt>
                <c:pt idx="57">
                  <c:v>1.0666666666666667</c:v>
                </c:pt>
                <c:pt idx="58">
                  <c:v>1.0833333333333333</c:v>
                </c:pt>
                <c:pt idx="59">
                  <c:v>1.0999999999999999</c:v>
                </c:pt>
                <c:pt idx="60">
                  <c:v>1.1166666666666667</c:v>
                </c:pt>
                <c:pt idx="61">
                  <c:v>1.1333333333333333</c:v>
                </c:pt>
                <c:pt idx="62">
                  <c:v>1.1499999999999999</c:v>
                </c:pt>
                <c:pt idx="63">
                  <c:v>1.1666666666666667</c:v>
                </c:pt>
                <c:pt idx="64">
                  <c:v>1.1833333333333333</c:v>
                </c:pt>
                <c:pt idx="65">
                  <c:v>1.2</c:v>
                </c:pt>
                <c:pt idx="66">
                  <c:v>1.2166666666666668</c:v>
                </c:pt>
                <c:pt idx="67">
                  <c:v>1.2333333333333334</c:v>
                </c:pt>
                <c:pt idx="68">
                  <c:v>1.25</c:v>
                </c:pt>
                <c:pt idx="69">
                  <c:v>1.2666666666666666</c:v>
                </c:pt>
                <c:pt idx="70">
                  <c:v>1.2833333333333334</c:v>
                </c:pt>
                <c:pt idx="71">
                  <c:v>1.3</c:v>
                </c:pt>
                <c:pt idx="72">
                  <c:v>1.3166666666666667</c:v>
                </c:pt>
                <c:pt idx="73">
                  <c:v>1.3333333333333333</c:v>
                </c:pt>
                <c:pt idx="74">
                  <c:v>1.35</c:v>
                </c:pt>
                <c:pt idx="75">
                  <c:v>1.3666666666666667</c:v>
                </c:pt>
                <c:pt idx="76">
                  <c:v>1.3833333333333333</c:v>
                </c:pt>
                <c:pt idx="77">
                  <c:v>1.4</c:v>
                </c:pt>
                <c:pt idx="78">
                  <c:v>1.4166666666666667</c:v>
                </c:pt>
                <c:pt idx="79">
                  <c:v>1.4333333333333333</c:v>
                </c:pt>
                <c:pt idx="80">
                  <c:v>1.45</c:v>
                </c:pt>
                <c:pt idx="81">
                  <c:v>1.4666666666666668</c:v>
                </c:pt>
                <c:pt idx="82">
                  <c:v>1.4833333333333334</c:v>
                </c:pt>
                <c:pt idx="83">
                  <c:v>1.5</c:v>
                </c:pt>
                <c:pt idx="84">
                  <c:v>1.5166666666666666</c:v>
                </c:pt>
                <c:pt idx="85">
                  <c:v>1.5333333333333334</c:v>
                </c:pt>
                <c:pt idx="86">
                  <c:v>1.55</c:v>
                </c:pt>
                <c:pt idx="87">
                  <c:v>1.5666666666666667</c:v>
                </c:pt>
                <c:pt idx="88">
                  <c:v>1.5833333333333333</c:v>
                </c:pt>
                <c:pt idx="89">
                  <c:v>1.6</c:v>
                </c:pt>
                <c:pt idx="90">
                  <c:v>1.6166666666666667</c:v>
                </c:pt>
                <c:pt idx="91">
                  <c:v>1.6333333333333333</c:v>
                </c:pt>
                <c:pt idx="92">
                  <c:v>1.65</c:v>
                </c:pt>
                <c:pt idx="93">
                  <c:v>1.6666666666666667</c:v>
                </c:pt>
                <c:pt idx="94">
                  <c:v>1.6833333333333333</c:v>
                </c:pt>
                <c:pt idx="95">
                  <c:v>1.7</c:v>
                </c:pt>
                <c:pt idx="96">
                  <c:v>1.7166666666666668</c:v>
                </c:pt>
                <c:pt idx="97">
                  <c:v>1.7333333333333334</c:v>
                </c:pt>
                <c:pt idx="98">
                  <c:v>1.75</c:v>
                </c:pt>
                <c:pt idx="99">
                  <c:v>1.7666666666666666</c:v>
                </c:pt>
                <c:pt idx="100">
                  <c:v>1.7833333333333334</c:v>
                </c:pt>
                <c:pt idx="101">
                  <c:v>1.8</c:v>
                </c:pt>
                <c:pt idx="102">
                  <c:v>1.8166666666666667</c:v>
                </c:pt>
                <c:pt idx="103">
                  <c:v>1.8333333333333333</c:v>
                </c:pt>
              </c:numCache>
              <c:extLst xmlns:c15="http://schemas.microsoft.com/office/drawing/2012/chart"/>
            </c:numRef>
          </c:xVal>
          <c:yVal>
            <c:numRef>
              <c:f>Data_Compiled!$AP$6:$AP$109</c:f>
              <c:numCache>
                <c:formatCode>General</c:formatCode>
                <c:ptCount val="104"/>
                <c:pt idx="0">
                  <c:v>0.29742783501700054</c:v>
                </c:pt>
                <c:pt idx="1">
                  <c:v>0.29804476488888459</c:v>
                </c:pt>
                <c:pt idx="2">
                  <c:v>0.29805290057923584</c:v>
                </c:pt>
                <c:pt idx="3">
                  <c:v>0.29837259070348832</c:v>
                </c:pt>
                <c:pt idx="4">
                  <c:v>0.29890746545230773</c:v>
                </c:pt>
                <c:pt idx="5">
                  <c:v>0.2993075167536115</c:v>
                </c:pt>
                <c:pt idx="6">
                  <c:v>0.2998326503108753</c:v>
                </c:pt>
                <c:pt idx="7">
                  <c:v>0.30037626337721357</c:v>
                </c:pt>
                <c:pt idx="8">
                  <c:v>0.30076830286164435</c:v>
                </c:pt>
                <c:pt idx="9">
                  <c:v>0.30118719849022241</c:v>
                </c:pt>
                <c:pt idx="10">
                  <c:v>0.30164652859774899</c:v>
                </c:pt>
                <c:pt idx="11">
                  <c:v>0.30204232623072519</c:v>
                </c:pt>
                <c:pt idx="12">
                  <c:v>0.3024982582152525</c:v>
                </c:pt>
                <c:pt idx="13">
                  <c:v>0.30291399108020328</c:v>
                </c:pt>
                <c:pt idx="14">
                  <c:v>0.30337049380683273</c:v>
                </c:pt>
                <c:pt idx="15">
                  <c:v>0.30383810753563634</c:v>
                </c:pt>
                <c:pt idx="16">
                  <c:v>0.3043057602331542</c:v>
                </c:pt>
                <c:pt idx="17">
                  <c:v>0.304710355271822</c:v>
                </c:pt>
                <c:pt idx="18">
                  <c:v>0.30521848998858458</c:v>
                </c:pt>
                <c:pt idx="19">
                  <c:v>0.30591080687460498</c:v>
                </c:pt>
                <c:pt idx="20">
                  <c:v>0.30654852031068719</c:v>
                </c:pt>
                <c:pt idx="21">
                  <c:v>0.30724688171153369</c:v>
                </c:pt>
                <c:pt idx="22">
                  <c:v>0.30794258486504306</c:v>
                </c:pt>
                <c:pt idx="23">
                  <c:v>0.30864093185010055</c:v>
                </c:pt>
                <c:pt idx="24">
                  <c:v>0.30904211833265066</c:v>
                </c:pt>
                <c:pt idx="25">
                  <c:v>0.30973814682867062</c:v>
                </c:pt>
                <c:pt idx="26">
                  <c:v>0.3104342183702154</c:v>
                </c:pt>
                <c:pt idx="27">
                  <c:v>0.31112737640000876</c:v>
                </c:pt>
                <c:pt idx="28">
                  <c:v>0.31170890751182001</c:v>
                </c:pt>
                <c:pt idx="29">
                  <c:v>0.31217625845379482</c:v>
                </c:pt>
                <c:pt idx="30">
                  <c:v>0.31275326394500669</c:v>
                </c:pt>
                <c:pt idx="31">
                  <c:v>0.3133928717813832</c:v>
                </c:pt>
                <c:pt idx="32">
                  <c:v>0.31403258908997839</c:v>
                </c:pt>
                <c:pt idx="33">
                  <c:v>0.31472875831877667</c:v>
                </c:pt>
                <c:pt idx="34">
                  <c:v>0.31542494776959751</c:v>
                </c:pt>
                <c:pt idx="35">
                  <c:v>0.31635643116958201</c:v>
                </c:pt>
                <c:pt idx="36">
                  <c:v>0.31705091539085184</c:v>
                </c:pt>
                <c:pt idx="37">
                  <c:v>0.31780512441329484</c:v>
                </c:pt>
                <c:pt idx="38">
                  <c:v>0.31855935181440714</c:v>
                </c:pt>
                <c:pt idx="39">
                  <c:v>0.3194842184965046</c:v>
                </c:pt>
                <c:pt idx="40">
                  <c:v>0.32023859402310972</c:v>
                </c:pt>
                <c:pt idx="41">
                  <c:v>0.32110825224658118</c:v>
                </c:pt>
                <c:pt idx="42">
                  <c:v>0.3218643178510977</c:v>
                </c:pt>
                <c:pt idx="43">
                  <c:v>0.32261968592560714</c:v>
                </c:pt>
                <c:pt idx="44">
                  <c:v>0.3233171072495058</c:v>
                </c:pt>
                <c:pt idx="45">
                  <c:v>0.32401460331720594</c:v>
                </c:pt>
                <c:pt idx="46">
                  <c:v>0.32488273252128408</c:v>
                </c:pt>
                <c:pt idx="47">
                  <c:v>0.32569279839934318</c:v>
                </c:pt>
                <c:pt idx="48">
                  <c:v>0.32656392791200217</c:v>
                </c:pt>
                <c:pt idx="49">
                  <c:v>0.32749243772937592</c:v>
                </c:pt>
                <c:pt idx="50">
                  <c:v>0.32847838702327287</c:v>
                </c:pt>
                <c:pt idx="51">
                  <c:v>0.32952298873799696</c:v>
                </c:pt>
                <c:pt idx="52">
                  <c:v>0.33062684436167356</c:v>
                </c:pt>
                <c:pt idx="53">
                  <c:v>0.33155372233454178</c:v>
                </c:pt>
                <c:pt idx="54">
                  <c:v>0.33265733542506759</c:v>
                </c:pt>
                <c:pt idx="55">
                  <c:v>0.33358716941002614</c:v>
                </c:pt>
                <c:pt idx="56">
                  <c:v>0.33457243074815057</c:v>
                </c:pt>
                <c:pt idx="57">
                  <c:v>0.33555811516389278</c:v>
                </c:pt>
                <c:pt idx="58">
                  <c:v>0.336486370634487</c:v>
                </c:pt>
                <c:pt idx="59">
                  <c:v>0.33753130032977746</c:v>
                </c:pt>
                <c:pt idx="60">
                  <c:v>0.3385187138595831</c:v>
                </c:pt>
                <c:pt idx="61">
                  <c:v>0.33944645376083782</c:v>
                </c:pt>
                <c:pt idx="62">
                  <c:v>0.34014366238324828</c:v>
                </c:pt>
                <c:pt idx="63">
                  <c:v>0.34118785102243576</c:v>
                </c:pt>
                <c:pt idx="64">
                  <c:v>0.34229092202615802</c:v>
                </c:pt>
                <c:pt idx="65">
                  <c:v>0.34345160555360704</c:v>
                </c:pt>
                <c:pt idx="66">
                  <c:v>0.3447279677215509</c:v>
                </c:pt>
                <c:pt idx="67">
                  <c:v>0.34571455950266605</c:v>
                </c:pt>
                <c:pt idx="68">
                  <c:v>0.34670152797274856</c:v>
                </c:pt>
                <c:pt idx="69">
                  <c:v>0.3479198848774902</c:v>
                </c:pt>
                <c:pt idx="70">
                  <c:v>0.34913861871506452</c:v>
                </c:pt>
                <c:pt idx="71">
                  <c:v>0.35024163420475524</c:v>
                </c:pt>
                <c:pt idx="72">
                  <c:v>0.35128625778761274</c:v>
                </c:pt>
                <c:pt idx="73">
                  <c:v>0.35227284750579907</c:v>
                </c:pt>
                <c:pt idx="74">
                  <c:v>0.35308451672452928</c:v>
                </c:pt>
                <c:pt idx="75">
                  <c:v>0.35412915755594332</c:v>
                </c:pt>
                <c:pt idx="76">
                  <c:v>0.35523203812590182</c:v>
                </c:pt>
                <c:pt idx="77">
                  <c:v>0.35633471112915388</c:v>
                </c:pt>
                <c:pt idx="78">
                  <c:v>0.35761149079554261</c:v>
                </c:pt>
                <c:pt idx="79">
                  <c:v>0.35882982399311486</c:v>
                </c:pt>
                <c:pt idx="80">
                  <c:v>0.35987446938295542</c:v>
                </c:pt>
                <c:pt idx="81">
                  <c:v>0.36103518650045374</c:v>
                </c:pt>
                <c:pt idx="82">
                  <c:v>0.36248608292202056</c:v>
                </c:pt>
                <c:pt idx="83">
                  <c:v>0.36364680007790373</c:v>
                </c:pt>
                <c:pt idx="84">
                  <c:v>0.36498162482644547</c:v>
                </c:pt>
                <c:pt idx="85">
                  <c:v>0.36602624574560705</c:v>
                </c:pt>
                <c:pt idx="86">
                  <c:v>0.36707089159426604</c:v>
                </c:pt>
                <c:pt idx="87">
                  <c:v>0.36823170434461094</c:v>
                </c:pt>
                <c:pt idx="88">
                  <c:v>0.36927646600656783</c:v>
                </c:pt>
                <c:pt idx="89">
                  <c:v>0.3703793061419634</c:v>
                </c:pt>
                <c:pt idx="90">
                  <c:v>0.37153985890274177</c:v>
                </c:pt>
                <c:pt idx="91">
                  <c:v>0.37264253763365129</c:v>
                </c:pt>
                <c:pt idx="92">
                  <c:v>0.37386188280753374</c:v>
                </c:pt>
                <c:pt idx="93">
                  <c:v>0.3751969759581596</c:v>
                </c:pt>
                <c:pt idx="94">
                  <c:v>0.37647374818937929</c:v>
                </c:pt>
                <c:pt idx="95">
                  <c:v>0.37786608877365979</c:v>
                </c:pt>
                <c:pt idx="96">
                  <c:v>0.37896899060966943</c:v>
                </c:pt>
                <c:pt idx="97">
                  <c:v>0.38001362705342157</c:v>
                </c:pt>
                <c:pt idx="98">
                  <c:v>0.38123196795945036</c:v>
                </c:pt>
                <c:pt idx="99">
                  <c:v>0.38239268117663155</c:v>
                </c:pt>
                <c:pt idx="100">
                  <c:v>0.38337928750451139</c:v>
                </c:pt>
                <c:pt idx="101">
                  <c:v>0.38465607228636084</c:v>
                </c:pt>
                <c:pt idx="102">
                  <c:v>0.38570071447933624</c:v>
                </c:pt>
                <c:pt idx="103">
                  <c:v>0.38628107129035444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1-6BB3-4E76-B09F-63FA70B54A65}"/>
            </c:ext>
          </c:extLst>
        </c:ser>
        <c:ser>
          <c:idx val="4"/>
          <c:order val="4"/>
          <c:tx>
            <c:strRef>
              <c:f>Data_Compiled!$CG$1:$CG$2</c:f>
              <c:strCache>
                <c:ptCount val="2"/>
                <c:pt idx="0">
                  <c:v>Drop_06281</c:v>
                </c:pt>
                <c:pt idx="1">
                  <c:v>3mL 7.66deg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tx2"/>
              </a:solidFill>
              <a:ln w="9525">
                <a:noFill/>
              </a:ln>
              <a:effectLst/>
            </c:spPr>
          </c:marker>
          <c:xVal>
            <c:numRef>
              <c:f>Data_Compiled!$CK$6:$CK$118</c:f>
              <c:numCache>
                <c:formatCode>General</c:formatCode>
                <c:ptCount val="113"/>
                <c:pt idx="0">
                  <c:v>0.15</c:v>
                </c:pt>
                <c:pt idx="1">
                  <c:v>0.16666666666666666</c:v>
                </c:pt>
                <c:pt idx="2">
                  <c:v>0.18333333333333332</c:v>
                </c:pt>
                <c:pt idx="3">
                  <c:v>0.2</c:v>
                </c:pt>
                <c:pt idx="4">
                  <c:v>0.21666666666666667</c:v>
                </c:pt>
                <c:pt idx="5">
                  <c:v>0.23333333333333334</c:v>
                </c:pt>
                <c:pt idx="6">
                  <c:v>0.25</c:v>
                </c:pt>
                <c:pt idx="7">
                  <c:v>0.26666666666666666</c:v>
                </c:pt>
                <c:pt idx="8">
                  <c:v>0.28333333333333333</c:v>
                </c:pt>
                <c:pt idx="9">
                  <c:v>0.3</c:v>
                </c:pt>
                <c:pt idx="10">
                  <c:v>0.31666666666666665</c:v>
                </c:pt>
                <c:pt idx="11">
                  <c:v>0.33333333333333331</c:v>
                </c:pt>
                <c:pt idx="12">
                  <c:v>0.35</c:v>
                </c:pt>
                <c:pt idx="13">
                  <c:v>0.3666666666666667</c:v>
                </c:pt>
                <c:pt idx="14">
                  <c:v>0.3833333333333333</c:v>
                </c:pt>
                <c:pt idx="15">
                  <c:v>0.4</c:v>
                </c:pt>
                <c:pt idx="16">
                  <c:v>0.41666666666666663</c:v>
                </c:pt>
                <c:pt idx="17">
                  <c:v>0.43333333333333335</c:v>
                </c:pt>
                <c:pt idx="18">
                  <c:v>0.44999999999999996</c:v>
                </c:pt>
                <c:pt idx="19">
                  <c:v>0.46666666666666667</c:v>
                </c:pt>
                <c:pt idx="20">
                  <c:v>0.48333333333333328</c:v>
                </c:pt>
                <c:pt idx="21">
                  <c:v>0.5</c:v>
                </c:pt>
                <c:pt idx="22">
                  <c:v>0.51666666666666661</c:v>
                </c:pt>
                <c:pt idx="23">
                  <c:v>0.53333333333333333</c:v>
                </c:pt>
                <c:pt idx="24">
                  <c:v>0.55000000000000004</c:v>
                </c:pt>
                <c:pt idx="25">
                  <c:v>0.56666666666666665</c:v>
                </c:pt>
                <c:pt idx="26">
                  <c:v>0.58333333333333337</c:v>
                </c:pt>
                <c:pt idx="27">
                  <c:v>0.6</c:v>
                </c:pt>
                <c:pt idx="28">
                  <c:v>0.6166666666666667</c:v>
                </c:pt>
                <c:pt idx="29">
                  <c:v>0.6333333333333333</c:v>
                </c:pt>
                <c:pt idx="30">
                  <c:v>0.65</c:v>
                </c:pt>
                <c:pt idx="31">
                  <c:v>0.66666666666666663</c:v>
                </c:pt>
                <c:pt idx="32">
                  <c:v>0.68333333333333335</c:v>
                </c:pt>
                <c:pt idx="33">
                  <c:v>0.70000000000000007</c:v>
                </c:pt>
                <c:pt idx="34">
                  <c:v>0.71666666666666667</c:v>
                </c:pt>
                <c:pt idx="35">
                  <c:v>0.73333333333333339</c:v>
                </c:pt>
                <c:pt idx="36">
                  <c:v>0.75</c:v>
                </c:pt>
                <c:pt idx="37">
                  <c:v>0.76666666666666672</c:v>
                </c:pt>
                <c:pt idx="38">
                  <c:v>0.78333333333333333</c:v>
                </c:pt>
                <c:pt idx="39">
                  <c:v>0.8</c:v>
                </c:pt>
                <c:pt idx="40">
                  <c:v>0.81666666666666665</c:v>
                </c:pt>
                <c:pt idx="41">
                  <c:v>0.83333333333333337</c:v>
                </c:pt>
                <c:pt idx="42">
                  <c:v>0.85</c:v>
                </c:pt>
                <c:pt idx="43">
                  <c:v>0.8666666666666667</c:v>
                </c:pt>
                <c:pt idx="44">
                  <c:v>0.8833333333333333</c:v>
                </c:pt>
                <c:pt idx="45">
                  <c:v>0.9</c:v>
                </c:pt>
                <c:pt idx="46">
                  <c:v>0.91666666666666663</c:v>
                </c:pt>
                <c:pt idx="47">
                  <c:v>0.93333333333333335</c:v>
                </c:pt>
                <c:pt idx="48">
                  <c:v>0.95000000000000007</c:v>
                </c:pt>
                <c:pt idx="49">
                  <c:v>0.96666666666666667</c:v>
                </c:pt>
                <c:pt idx="50">
                  <c:v>0.98333333333333339</c:v>
                </c:pt>
                <c:pt idx="51">
                  <c:v>1</c:v>
                </c:pt>
                <c:pt idx="52">
                  <c:v>1.0166666666666666</c:v>
                </c:pt>
                <c:pt idx="53">
                  <c:v>1.0333333333333332</c:v>
                </c:pt>
                <c:pt idx="54">
                  <c:v>1.05</c:v>
                </c:pt>
                <c:pt idx="55">
                  <c:v>1.0666666666666667</c:v>
                </c:pt>
                <c:pt idx="56">
                  <c:v>1.0833333333333333</c:v>
                </c:pt>
                <c:pt idx="57">
                  <c:v>1.0999999999999999</c:v>
                </c:pt>
                <c:pt idx="58">
                  <c:v>1.1166666666666667</c:v>
                </c:pt>
                <c:pt idx="59">
                  <c:v>1.1333333333333333</c:v>
                </c:pt>
                <c:pt idx="60">
                  <c:v>1.1499999999999999</c:v>
                </c:pt>
                <c:pt idx="61">
                  <c:v>1.1666666666666665</c:v>
                </c:pt>
                <c:pt idx="62">
                  <c:v>1.1833333333333331</c:v>
                </c:pt>
                <c:pt idx="63">
                  <c:v>1.2</c:v>
                </c:pt>
                <c:pt idx="64">
                  <c:v>1.2166666666666666</c:v>
                </c:pt>
                <c:pt idx="65">
                  <c:v>1.2333333333333332</c:v>
                </c:pt>
                <c:pt idx="66">
                  <c:v>1.25</c:v>
                </c:pt>
                <c:pt idx="67">
                  <c:v>1.2666666666666666</c:v>
                </c:pt>
                <c:pt idx="68">
                  <c:v>1.2833333333333332</c:v>
                </c:pt>
                <c:pt idx="69">
                  <c:v>1.2999999999999998</c:v>
                </c:pt>
                <c:pt idx="70">
                  <c:v>1.3166666666666667</c:v>
                </c:pt>
                <c:pt idx="71">
                  <c:v>1.3333333333333333</c:v>
                </c:pt>
                <c:pt idx="72">
                  <c:v>1.3499999999999999</c:v>
                </c:pt>
                <c:pt idx="73">
                  <c:v>1.3666666666666665</c:v>
                </c:pt>
                <c:pt idx="74">
                  <c:v>1.3833333333333333</c:v>
                </c:pt>
                <c:pt idx="75">
                  <c:v>1.4</c:v>
                </c:pt>
                <c:pt idx="76">
                  <c:v>1.4166666666666665</c:v>
                </c:pt>
                <c:pt idx="77">
                  <c:v>1.4333333333333331</c:v>
                </c:pt>
                <c:pt idx="78">
                  <c:v>1.45</c:v>
                </c:pt>
                <c:pt idx="79">
                  <c:v>1.4666666666666666</c:v>
                </c:pt>
                <c:pt idx="80">
                  <c:v>1.4833333333333332</c:v>
                </c:pt>
                <c:pt idx="81">
                  <c:v>1.5</c:v>
                </c:pt>
                <c:pt idx="82">
                  <c:v>1.5166666666666666</c:v>
                </c:pt>
                <c:pt idx="83">
                  <c:v>1.5333333333333332</c:v>
                </c:pt>
                <c:pt idx="84">
                  <c:v>1.5499999999999998</c:v>
                </c:pt>
                <c:pt idx="85">
                  <c:v>1.5666666666666667</c:v>
                </c:pt>
                <c:pt idx="86">
                  <c:v>1.5833333333333333</c:v>
                </c:pt>
                <c:pt idx="87">
                  <c:v>1.5999999999999999</c:v>
                </c:pt>
                <c:pt idx="88">
                  <c:v>1.6166666666666665</c:v>
                </c:pt>
                <c:pt idx="89">
                  <c:v>1.6333333333333333</c:v>
                </c:pt>
                <c:pt idx="90">
                  <c:v>1.65</c:v>
                </c:pt>
                <c:pt idx="91">
                  <c:v>1.6666666666666665</c:v>
                </c:pt>
                <c:pt idx="92">
                  <c:v>1.6833333333333331</c:v>
                </c:pt>
                <c:pt idx="93">
                  <c:v>1.7</c:v>
                </c:pt>
                <c:pt idx="94">
                  <c:v>1.7166666666666666</c:v>
                </c:pt>
                <c:pt idx="95">
                  <c:v>1.7333333333333332</c:v>
                </c:pt>
                <c:pt idx="96">
                  <c:v>1.75</c:v>
                </c:pt>
                <c:pt idx="97">
                  <c:v>1.7666666666666666</c:v>
                </c:pt>
                <c:pt idx="98">
                  <c:v>1.7833333333333332</c:v>
                </c:pt>
                <c:pt idx="99">
                  <c:v>1.7999999999999998</c:v>
                </c:pt>
                <c:pt idx="100">
                  <c:v>1.8166666666666667</c:v>
                </c:pt>
                <c:pt idx="101">
                  <c:v>1.8333333333333333</c:v>
                </c:pt>
                <c:pt idx="102">
                  <c:v>1.8499999999999999</c:v>
                </c:pt>
                <c:pt idx="103">
                  <c:v>1.8666666666666665</c:v>
                </c:pt>
                <c:pt idx="104">
                  <c:v>1.8833333333333333</c:v>
                </c:pt>
                <c:pt idx="105">
                  <c:v>1.9</c:v>
                </c:pt>
                <c:pt idx="106">
                  <c:v>1.9166666666666665</c:v>
                </c:pt>
                <c:pt idx="107">
                  <c:v>1.9333333333333331</c:v>
                </c:pt>
                <c:pt idx="108">
                  <c:v>1.95</c:v>
                </c:pt>
                <c:pt idx="109">
                  <c:v>1.9666666666666666</c:v>
                </c:pt>
                <c:pt idx="110">
                  <c:v>1.9833333333333332</c:v>
                </c:pt>
                <c:pt idx="111">
                  <c:v>1.9999999999999998</c:v>
                </c:pt>
                <c:pt idx="112">
                  <c:v>2.0166666666666666</c:v>
                </c:pt>
              </c:numCache>
              <c:extLst xmlns:c15="http://schemas.microsoft.com/office/drawing/2012/chart"/>
            </c:numRef>
          </c:xVal>
          <c:yVal>
            <c:numRef>
              <c:f>Data_Compiled!$CL$6:$CL$87</c:f>
              <c:numCache>
                <c:formatCode>General</c:formatCode>
                <c:ptCount val="82"/>
                <c:pt idx="0">
                  <c:v>0.29098966881294308</c:v>
                </c:pt>
                <c:pt idx="1">
                  <c:v>0.29461626355549952</c:v>
                </c:pt>
                <c:pt idx="2">
                  <c:v>0.30239878764020695</c:v>
                </c:pt>
                <c:pt idx="3">
                  <c:v>0.30809628200038963</c:v>
                </c:pt>
                <c:pt idx="4">
                  <c:v>0.31246741782646398</c:v>
                </c:pt>
                <c:pt idx="5">
                  <c:v>0.31875217920586191</c:v>
                </c:pt>
                <c:pt idx="6">
                  <c:v>0.3240470766018429</c:v>
                </c:pt>
                <c:pt idx="7">
                  <c:v>0.32981336764773023</c:v>
                </c:pt>
                <c:pt idx="8">
                  <c:v>0.33510909803814071</c:v>
                </c:pt>
                <c:pt idx="9">
                  <c:v>0.34215853404047014</c:v>
                </c:pt>
                <c:pt idx="10">
                  <c:v>0.34789268268859519</c:v>
                </c:pt>
                <c:pt idx="11">
                  <c:v>0.35224837518786567</c:v>
                </c:pt>
                <c:pt idx="12">
                  <c:v>0.3605264487199113</c:v>
                </c:pt>
                <c:pt idx="13">
                  <c:v>0.36761528793792336</c:v>
                </c:pt>
                <c:pt idx="14">
                  <c:v>0.3738114475290214</c:v>
                </c:pt>
                <c:pt idx="15">
                  <c:v>0.38215448236727473</c:v>
                </c:pt>
                <c:pt idx="16">
                  <c:v>0.3900828739730986</c:v>
                </c:pt>
                <c:pt idx="17">
                  <c:v>0.39718396609498285</c:v>
                </c:pt>
                <c:pt idx="18">
                  <c:v>0.4046732659467161</c:v>
                </c:pt>
                <c:pt idx="19">
                  <c:v>0.41345339502396927</c:v>
                </c:pt>
                <c:pt idx="20">
                  <c:v>0.41960075834112864</c:v>
                </c:pt>
                <c:pt idx="21">
                  <c:v>0.42623682876218805</c:v>
                </c:pt>
                <c:pt idx="22">
                  <c:v>0.43414021264568492</c:v>
                </c:pt>
                <c:pt idx="23">
                  <c:v>0.44214733842186693</c:v>
                </c:pt>
                <c:pt idx="24">
                  <c:v>0.44963657873594626</c:v>
                </c:pt>
                <c:pt idx="25">
                  <c:v>0.45707226656245525</c:v>
                </c:pt>
                <c:pt idx="26">
                  <c:v>0.46670843745725193</c:v>
                </c:pt>
                <c:pt idx="27">
                  <c:v>0.47549264358111587</c:v>
                </c:pt>
                <c:pt idx="28">
                  <c:v>0.48559577364971751</c:v>
                </c:pt>
                <c:pt idx="29">
                  <c:v>0.49394274092774965</c:v>
                </c:pt>
                <c:pt idx="30">
                  <c:v>0.50233069348101989</c:v>
                </c:pt>
                <c:pt idx="31">
                  <c:v>0.50986379454310138</c:v>
                </c:pt>
                <c:pt idx="32">
                  <c:v>0.51820879821352683</c:v>
                </c:pt>
                <c:pt idx="33">
                  <c:v>0.5274122662446058</c:v>
                </c:pt>
                <c:pt idx="34">
                  <c:v>0.53444150046592442</c:v>
                </c:pt>
                <c:pt idx="35">
                  <c:v>0.54544488076512443</c:v>
                </c:pt>
                <c:pt idx="36">
                  <c:v>0.55513023243161697</c:v>
                </c:pt>
                <c:pt idx="37">
                  <c:v>0.56523553521169334</c:v>
                </c:pt>
                <c:pt idx="38">
                  <c:v>0.57490213337652996</c:v>
                </c:pt>
                <c:pt idx="39">
                  <c:v>0.58372745452656782</c:v>
                </c:pt>
                <c:pt idx="40">
                  <c:v>0.59253405278254345</c:v>
                </c:pt>
                <c:pt idx="41">
                  <c:v>0.6000034827231423</c:v>
                </c:pt>
                <c:pt idx="42">
                  <c:v>0.61054911658190392</c:v>
                </c:pt>
                <c:pt idx="43">
                  <c:v>0.61987261558062512</c:v>
                </c:pt>
                <c:pt idx="44">
                  <c:v>0.62997701334421519</c:v>
                </c:pt>
                <c:pt idx="45">
                  <c:v>0.64014269717011596</c:v>
                </c:pt>
                <c:pt idx="46">
                  <c:v>0.64984931131340062</c:v>
                </c:pt>
                <c:pt idx="47">
                  <c:v>0.65995263552770089</c:v>
                </c:pt>
                <c:pt idx="48">
                  <c:v>0.6691779620470385</c:v>
                </c:pt>
                <c:pt idx="49">
                  <c:v>0.67796444177752013</c:v>
                </c:pt>
                <c:pt idx="50">
                  <c:v>0.68721046038969458</c:v>
                </c:pt>
                <c:pt idx="51">
                  <c:v>0.69687603778296514</c:v>
                </c:pt>
                <c:pt idx="52">
                  <c:v>0.7065811656976565</c:v>
                </c:pt>
                <c:pt idx="53">
                  <c:v>0.71620852780902911</c:v>
                </c:pt>
                <c:pt idx="54">
                  <c:v>0.72719361758452494</c:v>
                </c:pt>
                <c:pt idx="55">
                  <c:v>0.73686088970711161</c:v>
                </c:pt>
                <c:pt idx="56">
                  <c:v>0.74607184855724751</c:v>
                </c:pt>
                <c:pt idx="57">
                  <c:v>0.75491309155455844</c:v>
                </c:pt>
                <c:pt idx="58">
                  <c:v>0.76502001544353349</c:v>
                </c:pt>
                <c:pt idx="59">
                  <c:v>0.77382635056330318</c:v>
                </c:pt>
                <c:pt idx="60">
                  <c:v>0.78439043744349013</c:v>
                </c:pt>
                <c:pt idx="61">
                  <c:v>0.79497237057072279</c:v>
                </c:pt>
                <c:pt idx="62">
                  <c:v>0.80563137220661885</c:v>
                </c:pt>
                <c:pt idx="63">
                  <c:v>0.81316079110420381</c:v>
                </c:pt>
                <c:pt idx="64">
                  <c:v>0.82414353767935911</c:v>
                </c:pt>
                <c:pt idx="65">
                  <c:v>0.83247092638777409</c:v>
                </c:pt>
                <c:pt idx="66">
                  <c:v>0.84257616598562213</c:v>
                </c:pt>
                <c:pt idx="67">
                  <c:v>0.85356052616280276</c:v>
                </c:pt>
                <c:pt idx="68">
                  <c:v>0.86190890689950783</c:v>
                </c:pt>
                <c:pt idx="69">
                  <c:v>0.87380994022112579</c:v>
                </c:pt>
                <c:pt idx="70">
                  <c:v>0.88307499465288275</c:v>
                </c:pt>
                <c:pt idx="71">
                  <c:v>0.89232096949079731</c:v>
                </c:pt>
                <c:pt idx="72">
                  <c:v>0.90202577830602326</c:v>
                </c:pt>
                <c:pt idx="73">
                  <c:v>0.91171112807405386</c:v>
                </c:pt>
                <c:pt idx="74">
                  <c:v>0.92137699525282934</c:v>
                </c:pt>
                <c:pt idx="75">
                  <c:v>0.93192190442984635</c:v>
                </c:pt>
                <c:pt idx="76">
                  <c:v>0.94158835698535426</c:v>
                </c:pt>
                <c:pt idx="77">
                  <c:v>0.95125507055320058</c:v>
                </c:pt>
                <c:pt idx="78">
                  <c:v>0.96092203383464092</c:v>
                </c:pt>
                <c:pt idx="79">
                  <c:v>0.97014981284351265</c:v>
                </c:pt>
                <c:pt idx="80">
                  <c:v>0.97983506379298491</c:v>
                </c:pt>
                <c:pt idx="81">
                  <c:v>0.98952031756407488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4-6BB3-4E76-B09F-63FA70B54A65}"/>
            </c:ext>
          </c:extLst>
        </c:ser>
        <c:ser>
          <c:idx val="7"/>
          <c:order val="7"/>
          <c:tx>
            <c:strRef>
              <c:f>Data_Compiled!$EC$1:$EC$2</c:f>
              <c:strCache>
                <c:ptCount val="2"/>
                <c:pt idx="0">
                  <c:v>Drop_06285</c:v>
                </c:pt>
                <c:pt idx="1">
                  <c:v>3mL 3.99deg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4"/>
            <c:spPr>
              <a:solidFill>
                <a:schemeClr val="tx2"/>
              </a:solidFill>
              <a:ln w="9525">
                <a:noFill/>
              </a:ln>
              <a:effectLst/>
            </c:spPr>
          </c:marker>
          <c:xVal>
            <c:numRef>
              <c:f>Data_Compiled!$EG$6:$EG$70</c:f>
              <c:numCache>
                <c:formatCode>General</c:formatCode>
                <c:ptCount val="65"/>
                <c:pt idx="0">
                  <c:v>0.1</c:v>
                </c:pt>
                <c:pt idx="1">
                  <c:v>0.11666666666666667</c:v>
                </c:pt>
                <c:pt idx="2">
                  <c:v>0.13333333333333333</c:v>
                </c:pt>
                <c:pt idx="3">
                  <c:v>0.15000000000000002</c:v>
                </c:pt>
                <c:pt idx="4">
                  <c:v>0.16666666666666669</c:v>
                </c:pt>
                <c:pt idx="5">
                  <c:v>0.18333333333333335</c:v>
                </c:pt>
                <c:pt idx="6">
                  <c:v>0.2</c:v>
                </c:pt>
                <c:pt idx="7">
                  <c:v>0.21666666666666667</c:v>
                </c:pt>
                <c:pt idx="8">
                  <c:v>0.23333333333333334</c:v>
                </c:pt>
                <c:pt idx="9">
                  <c:v>0.25</c:v>
                </c:pt>
                <c:pt idx="10">
                  <c:v>0.26666666666666666</c:v>
                </c:pt>
                <c:pt idx="11">
                  <c:v>0.28333333333333333</c:v>
                </c:pt>
                <c:pt idx="12">
                  <c:v>0.30000000000000004</c:v>
                </c:pt>
                <c:pt idx="13">
                  <c:v>0.31666666666666665</c:v>
                </c:pt>
                <c:pt idx="14">
                  <c:v>0.33333333333333337</c:v>
                </c:pt>
                <c:pt idx="15">
                  <c:v>0.35</c:v>
                </c:pt>
                <c:pt idx="16">
                  <c:v>0.3666666666666667</c:v>
                </c:pt>
                <c:pt idx="17">
                  <c:v>0.3833333333333333</c:v>
                </c:pt>
                <c:pt idx="18">
                  <c:v>0.4</c:v>
                </c:pt>
                <c:pt idx="19">
                  <c:v>0.41666666666666663</c:v>
                </c:pt>
                <c:pt idx="20">
                  <c:v>0.43333333333333335</c:v>
                </c:pt>
                <c:pt idx="21">
                  <c:v>0.44999999999999996</c:v>
                </c:pt>
                <c:pt idx="22">
                  <c:v>0.46666666666666667</c:v>
                </c:pt>
                <c:pt idx="23">
                  <c:v>0.48333333333333328</c:v>
                </c:pt>
                <c:pt idx="24">
                  <c:v>0.5</c:v>
                </c:pt>
                <c:pt idx="25">
                  <c:v>0.51666666666666672</c:v>
                </c:pt>
                <c:pt idx="26">
                  <c:v>0.53333333333333333</c:v>
                </c:pt>
                <c:pt idx="27">
                  <c:v>0.55000000000000004</c:v>
                </c:pt>
                <c:pt idx="28">
                  <c:v>0.56666666666666665</c:v>
                </c:pt>
                <c:pt idx="29">
                  <c:v>0.58333333333333337</c:v>
                </c:pt>
                <c:pt idx="30">
                  <c:v>0.6</c:v>
                </c:pt>
                <c:pt idx="31">
                  <c:v>0.61666666666666659</c:v>
                </c:pt>
                <c:pt idx="32">
                  <c:v>0.6333333333333333</c:v>
                </c:pt>
                <c:pt idx="33">
                  <c:v>0.65</c:v>
                </c:pt>
                <c:pt idx="34">
                  <c:v>0.66666666666666663</c:v>
                </c:pt>
                <c:pt idx="35">
                  <c:v>0.68333333333333335</c:v>
                </c:pt>
                <c:pt idx="36">
                  <c:v>0.7</c:v>
                </c:pt>
                <c:pt idx="37">
                  <c:v>0.71666666666666667</c:v>
                </c:pt>
                <c:pt idx="38">
                  <c:v>0.73333333333333328</c:v>
                </c:pt>
                <c:pt idx="39">
                  <c:v>0.75</c:v>
                </c:pt>
                <c:pt idx="40">
                  <c:v>0.76666666666666661</c:v>
                </c:pt>
                <c:pt idx="41">
                  <c:v>0.78333333333333333</c:v>
                </c:pt>
                <c:pt idx="42">
                  <c:v>0.79999999999999993</c:v>
                </c:pt>
                <c:pt idx="43">
                  <c:v>0.81666666666666665</c:v>
                </c:pt>
                <c:pt idx="44">
                  <c:v>0.83333333333333326</c:v>
                </c:pt>
                <c:pt idx="45">
                  <c:v>0.85</c:v>
                </c:pt>
                <c:pt idx="46">
                  <c:v>0.86666666666666659</c:v>
                </c:pt>
                <c:pt idx="47">
                  <c:v>0.8833333333333333</c:v>
                </c:pt>
                <c:pt idx="48">
                  <c:v>0.9</c:v>
                </c:pt>
                <c:pt idx="49">
                  <c:v>0.91666666666666663</c:v>
                </c:pt>
                <c:pt idx="50">
                  <c:v>0.93333333333333335</c:v>
                </c:pt>
                <c:pt idx="51">
                  <c:v>0.95</c:v>
                </c:pt>
                <c:pt idx="52">
                  <c:v>0.96666666666666667</c:v>
                </c:pt>
                <c:pt idx="53">
                  <c:v>0.98333333333333328</c:v>
                </c:pt>
                <c:pt idx="54">
                  <c:v>1</c:v>
                </c:pt>
                <c:pt idx="55">
                  <c:v>1.0166666666666666</c:v>
                </c:pt>
                <c:pt idx="56">
                  <c:v>1.0333333333333334</c:v>
                </c:pt>
                <c:pt idx="57">
                  <c:v>1.05</c:v>
                </c:pt>
                <c:pt idx="58">
                  <c:v>1.0666666666666667</c:v>
                </c:pt>
                <c:pt idx="59">
                  <c:v>1.0833333333333333</c:v>
                </c:pt>
                <c:pt idx="60">
                  <c:v>1.1000000000000001</c:v>
                </c:pt>
                <c:pt idx="61">
                  <c:v>1.1166666666666667</c:v>
                </c:pt>
                <c:pt idx="62">
                  <c:v>1.1333333333333333</c:v>
                </c:pt>
                <c:pt idx="63">
                  <c:v>1.1500000000000001</c:v>
                </c:pt>
                <c:pt idx="64">
                  <c:v>1.1666666666666667</c:v>
                </c:pt>
              </c:numCache>
              <c:extLst xmlns:c15="http://schemas.microsoft.com/office/drawing/2012/chart"/>
            </c:numRef>
          </c:xVal>
          <c:yVal>
            <c:numRef>
              <c:f>Data_Compiled!$EH$6:$EH$70</c:f>
              <c:numCache>
                <c:formatCode>General</c:formatCode>
                <c:ptCount val="65"/>
                <c:pt idx="0">
                  <c:v>0.24939683152192754</c:v>
                </c:pt>
                <c:pt idx="1">
                  <c:v>0.25280018929425407</c:v>
                </c:pt>
                <c:pt idx="2">
                  <c:v>0.25497476136190217</c:v>
                </c:pt>
                <c:pt idx="3">
                  <c:v>0.2578078034022962</c:v>
                </c:pt>
                <c:pt idx="4">
                  <c:v>0.26059255361603312</c:v>
                </c:pt>
                <c:pt idx="5">
                  <c:v>0.26365098550377525</c:v>
                </c:pt>
                <c:pt idx="6">
                  <c:v>0.26741164411221252</c:v>
                </c:pt>
                <c:pt idx="7">
                  <c:v>0.2704206592387241</c:v>
                </c:pt>
                <c:pt idx="8">
                  <c:v>0.27473897344820269</c:v>
                </c:pt>
                <c:pt idx="9">
                  <c:v>0.2781317651111066</c:v>
                </c:pt>
                <c:pt idx="10">
                  <c:v>0.282845769675101</c:v>
                </c:pt>
                <c:pt idx="11">
                  <c:v>0.28661799587885284</c:v>
                </c:pt>
                <c:pt idx="12">
                  <c:v>0.29132778022756939</c:v>
                </c:pt>
                <c:pt idx="13">
                  <c:v>0.29548495814028769</c:v>
                </c:pt>
                <c:pt idx="14">
                  <c:v>0.30079611524653554</c:v>
                </c:pt>
                <c:pt idx="15">
                  <c:v>0.30570806528197625</c:v>
                </c:pt>
                <c:pt idx="16">
                  <c:v>0.31098943455035222</c:v>
                </c:pt>
                <c:pt idx="17">
                  <c:v>0.31626486744355248</c:v>
                </c:pt>
                <c:pt idx="18">
                  <c:v>0.32135932529567945</c:v>
                </c:pt>
                <c:pt idx="19">
                  <c:v>0.32740337247967749</c:v>
                </c:pt>
                <c:pt idx="20">
                  <c:v>0.33290119717239752</c:v>
                </c:pt>
                <c:pt idx="21">
                  <c:v>0.3385751964835278</c:v>
                </c:pt>
                <c:pt idx="22">
                  <c:v>0.34497559518695148</c:v>
                </c:pt>
                <c:pt idx="23">
                  <c:v>0.35063030112030064</c:v>
                </c:pt>
                <c:pt idx="24">
                  <c:v>0.35743491760082557</c:v>
                </c:pt>
                <c:pt idx="25">
                  <c:v>0.36366765595790751</c:v>
                </c:pt>
                <c:pt idx="26">
                  <c:v>0.37027202921869801</c:v>
                </c:pt>
                <c:pt idx="27">
                  <c:v>0.37706026667049569</c:v>
                </c:pt>
                <c:pt idx="28">
                  <c:v>0.38367040246377604</c:v>
                </c:pt>
                <c:pt idx="29">
                  <c:v>0.39027092613645581</c:v>
                </c:pt>
                <c:pt idx="30">
                  <c:v>0.39745189172736112</c:v>
                </c:pt>
                <c:pt idx="31">
                  <c:v>0.40368456549157111</c:v>
                </c:pt>
                <c:pt idx="32">
                  <c:v>0.41104957396600561</c:v>
                </c:pt>
                <c:pt idx="33">
                  <c:v>0.41824137550686336</c:v>
                </c:pt>
                <c:pt idx="34">
                  <c:v>0.42541227139650034</c:v>
                </c:pt>
                <c:pt idx="35">
                  <c:v>0.43277211164156837</c:v>
                </c:pt>
                <c:pt idx="36">
                  <c:v>0.44031155223084822</c:v>
                </c:pt>
                <c:pt idx="37">
                  <c:v>0.44749240489867514</c:v>
                </c:pt>
                <c:pt idx="38">
                  <c:v>0.45504154449830742</c:v>
                </c:pt>
                <c:pt idx="39">
                  <c:v>0.46241114300062125</c:v>
                </c:pt>
                <c:pt idx="40">
                  <c:v>0.46958281010843977</c:v>
                </c:pt>
                <c:pt idx="41">
                  <c:v>0.47675461206251479</c:v>
                </c:pt>
                <c:pt idx="42">
                  <c:v>0.48448455962973064</c:v>
                </c:pt>
                <c:pt idx="43">
                  <c:v>0.49222308335064763</c:v>
                </c:pt>
                <c:pt idx="44">
                  <c:v>0.49979772652937948</c:v>
                </c:pt>
                <c:pt idx="45">
                  <c:v>0.50736575547513629</c:v>
                </c:pt>
                <c:pt idx="46">
                  <c:v>0.51509854267792676</c:v>
                </c:pt>
                <c:pt idx="47">
                  <c:v>0.52321383251081166</c:v>
                </c:pt>
                <c:pt idx="48">
                  <c:v>0.53133375017965445</c:v>
                </c:pt>
                <c:pt idx="49">
                  <c:v>0.53887436798590804</c:v>
                </c:pt>
                <c:pt idx="50">
                  <c:v>0.54662106544963929</c:v>
                </c:pt>
                <c:pt idx="51">
                  <c:v>0.55472855475456095</c:v>
                </c:pt>
                <c:pt idx="52">
                  <c:v>0.56229043008253732</c:v>
                </c:pt>
                <c:pt idx="53">
                  <c:v>0.57021744447890632</c:v>
                </c:pt>
                <c:pt idx="54">
                  <c:v>0.57833735656779695</c:v>
                </c:pt>
                <c:pt idx="55">
                  <c:v>0.58645319820142328</c:v>
                </c:pt>
                <c:pt idx="56">
                  <c:v>0.59457718196571008</c:v>
                </c:pt>
                <c:pt idx="57">
                  <c:v>0.6023155274201617</c:v>
                </c:pt>
                <c:pt idx="58">
                  <c:v>0.61005004728738466</c:v>
                </c:pt>
                <c:pt idx="59">
                  <c:v>0.61873235890844946</c:v>
                </c:pt>
                <c:pt idx="60">
                  <c:v>0.6263018826607385</c:v>
                </c:pt>
                <c:pt idx="61">
                  <c:v>0.63460641884125502</c:v>
                </c:pt>
                <c:pt idx="62">
                  <c:v>0.64234481175237523</c:v>
                </c:pt>
                <c:pt idx="63">
                  <c:v>0.65066584691182627</c:v>
                </c:pt>
                <c:pt idx="64">
                  <c:v>0.6583958766842839</c:v>
                </c:pt>
              </c:numCache>
              <c:extLst xmlns:c15="http://schemas.microsoft.com/office/drawing/2012/chart"/>
            </c:numRef>
          </c:yVal>
          <c:smooth val="0"/>
          <c:extLst xmlns:c15="http://schemas.microsoft.com/office/drawing/2012/chart">
            <c:ext xmlns:c16="http://schemas.microsoft.com/office/drawing/2014/chart" uri="{C3380CC4-5D6E-409C-BE32-E72D297353CC}">
              <c16:uniqueId val="{00000007-6BB3-4E76-B09F-63FA70B54A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753592"/>
        <c:axId val="425753984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Data_Compiled!$U$1:$U$2</c15:sqref>
                        </c15:formulaRef>
                      </c:ext>
                    </c:extLst>
                    <c:strCache>
                      <c:ptCount val="2"/>
                      <c:pt idx="0">
                        <c:v>Drop_06262</c:v>
                      </c:pt>
                      <c:pt idx="1">
                        <c:v>2mL 1.19deg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4"/>
                  <c:spPr>
                    <a:solidFill>
                      <a:schemeClr val="accent2"/>
                    </a:solidFill>
                    <a:ln w="9525">
                      <a:noFill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Data_Compiled!$Y$6:$Y$119</c15:sqref>
                        </c15:formulaRef>
                      </c:ext>
                    </c:extLst>
                    <c:numCache>
                      <c:formatCode>General</c:formatCode>
                      <c:ptCount val="114"/>
                      <c:pt idx="0">
                        <c:v>0.1</c:v>
                      </c:pt>
                      <c:pt idx="1">
                        <c:v>0.11666666666666667</c:v>
                      </c:pt>
                      <c:pt idx="2">
                        <c:v>0.13333333333333333</c:v>
                      </c:pt>
                      <c:pt idx="3">
                        <c:v>0.15000000000000002</c:v>
                      </c:pt>
                      <c:pt idx="4">
                        <c:v>0.16666666666666669</c:v>
                      </c:pt>
                      <c:pt idx="5">
                        <c:v>0.18333333333333335</c:v>
                      </c:pt>
                      <c:pt idx="6">
                        <c:v>0.2</c:v>
                      </c:pt>
                      <c:pt idx="7">
                        <c:v>0.21666666666666667</c:v>
                      </c:pt>
                      <c:pt idx="8">
                        <c:v>0.23333333333333334</c:v>
                      </c:pt>
                      <c:pt idx="9">
                        <c:v>0.25</c:v>
                      </c:pt>
                      <c:pt idx="10">
                        <c:v>0.26666666666666666</c:v>
                      </c:pt>
                      <c:pt idx="11">
                        <c:v>0.28333333333333333</c:v>
                      </c:pt>
                      <c:pt idx="12">
                        <c:v>0.30000000000000004</c:v>
                      </c:pt>
                      <c:pt idx="13">
                        <c:v>0.31666666666666665</c:v>
                      </c:pt>
                      <c:pt idx="14">
                        <c:v>0.33333333333333337</c:v>
                      </c:pt>
                      <c:pt idx="15">
                        <c:v>0.35</c:v>
                      </c:pt>
                      <c:pt idx="16">
                        <c:v>0.3666666666666667</c:v>
                      </c:pt>
                      <c:pt idx="17">
                        <c:v>0.3833333333333333</c:v>
                      </c:pt>
                      <c:pt idx="18">
                        <c:v>0.4</c:v>
                      </c:pt>
                      <c:pt idx="19">
                        <c:v>0.41666666666666663</c:v>
                      </c:pt>
                      <c:pt idx="20">
                        <c:v>0.43333333333333335</c:v>
                      </c:pt>
                      <c:pt idx="21">
                        <c:v>0.44999999999999996</c:v>
                      </c:pt>
                      <c:pt idx="22">
                        <c:v>0.46666666666666667</c:v>
                      </c:pt>
                      <c:pt idx="23">
                        <c:v>0.48333333333333328</c:v>
                      </c:pt>
                      <c:pt idx="24">
                        <c:v>0.5</c:v>
                      </c:pt>
                      <c:pt idx="25">
                        <c:v>0.51666666666666672</c:v>
                      </c:pt>
                      <c:pt idx="26">
                        <c:v>0.53333333333333333</c:v>
                      </c:pt>
                      <c:pt idx="27">
                        <c:v>0.55000000000000004</c:v>
                      </c:pt>
                      <c:pt idx="28">
                        <c:v>0.56666666666666665</c:v>
                      </c:pt>
                      <c:pt idx="29">
                        <c:v>0.58333333333333337</c:v>
                      </c:pt>
                      <c:pt idx="30">
                        <c:v>0.6</c:v>
                      </c:pt>
                      <c:pt idx="31">
                        <c:v>0.61666666666666659</c:v>
                      </c:pt>
                      <c:pt idx="32">
                        <c:v>0.6333333333333333</c:v>
                      </c:pt>
                      <c:pt idx="33">
                        <c:v>0.65</c:v>
                      </c:pt>
                      <c:pt idx="34">
                        <c:v>0.66666666666666663</c:v>
                      </c:pt>
                      <c:pt idx="35">
                        <c:v>0.68333333333333335</c:v>
                      </c:pt>
                      <c:pt idx="36">
                        <c:v>0.7</c:v>
                      </c:pt>
                      <c:pt idx="37">
                        <c:v>0.71666666666666667</c:v>
                      </c:pt>
                      <c:pt idx="38">
                        <c:v>0.73333333333333328</c:v>
                      </c:pt>
                      <c:pt idx="39">
                        <c:v>0.75</c:v>
                      </c:pt>
                      <c:pt idx="40">
                        <c:v>0.76666666666666661</c:v>
                      </c:pt>
                      <c:pt idx="41">
                        <c:v>0.78333333333333333</c:v>
                      </c:pt>
                      <c:pt idx="42">
                        <c:v>0.79999999999999993</c:v>
                      </c:pt>
                      <c:pt idx="43">
                        <c:v>0.81666666666666665</c:v>
                      </c:pt>
                      <c:pt idx="44">
                        <c:v>0.83333333333333326</c:v>
                      </c:pt>
                      <c:pt idx="45">
                        <c:v>0.85</c:v>
                      </c:pt>
                      <c:pt idx="46">
                        <c:v>0.86666666666666659</c:v>
                      </c:pt>
                      <c:pt idx="47">
                        <c:v>0.8833333333333333</c:v>
                      </c:pt>
                      <c:pt idx="48">
                        <c:v>0.9</c:v>
                      </c:pt>
                      <c:pt idx="49">
                        <c:v>0.91666666666666663</c:v>
                      </c:pt>
                      <c:pt idx="50">
                        <c:v>0.93333333333333335</c:v>
                      </c:pt>
                      <c:pt idx="51">
                        <c:v>0.95</c:v>
                      </c:pt>
                      <c:pt idx="52">
                        <c:v>0.96666666666666667</c:v>
                      </c:pt>
                      <c:pt idx="53">
                        <c:v>0.98333333333333328</c:v>
                      </c:pt>
                      <c:pt idx="54">
                        <c:v>1</c:v>
                      </c:pt>
                      <c:pt idx="55">
                        <c:v>1.0166666666666666</c:v>
                      </c:pt>
                      <c:pt idx="56">
                        <c:v>1.0333333333333334</c:v>
                      </c:pt>
                      <c:pt idx="57">
                        <c:v>1.05</c:v>
                      </c:pt>
                      <c:pt idx="58">
                        <c:v>1.0666666666666667</c:v>
                      </c:pt>
                      <c:pt idx="59">
                        <c:v>1.0833333333333333</c:v>
                      </c:pt>
                      <c:pt idx="60">
                        <c:v>1.1000000000000001</c:v>
                      </c:pt>
                      <c:pt idx="61">
                        <c:v>1.1166666666666667</c:v>
                      </c:pt>
                      <c:pt idx="62">
                        <c:v>1.1333333333333333</c:v>
                      </c:pt>
                      <c:pt idx="63">
                        <c:v>1.1500000000000001</c:v>
                      </c:pt>
                      <c:pt idx="64">
                        <c:v>1.1666666666666667</c:v>
                      </c:pt>
                      <c:pt idx="65">
                        <c:v>1.1833333333333333</c:v>
                      </c:pt>
                      <c:pt idx="66">
                        <c:v>1.2000000000000002</c:v>
                      </c:pt>
                      <c:pt idx="67">
                        <c:v>1.2166666666666668</c:v>
                      </c:pt>
                      <c:pt idx="68">
                        <c:v>1.2333333333333334</c:v>
                      </c:pt>
                      <c:pt idx="69">
                        <c:v>1.25</c:v>
                      </c:pt>
                      <c:pt idx="70">
                        <c:v>1.2666666666666668</c:v>
                      </c:pt>
                      <c:pt idx="71">
                        <c:v>1.2833333333333334</c:v>
                      </c:pt>
                      <c:pt idx="72">
                        <c:v>1.3</c:v>
                      </c:pt>
                      <c:pt idx="73">
                        <c:v>1.3166666666666667</c:v>
                      </c:pt>
                      <c:pt idx="74">
                        <c:v>1.3333333333333335</c:v>
                      </c:pt>
                      <c:pt idx="75">
                        <c:v>1.35</c:v>
                      </c:pt>
                      <c:pt idx="76">
                        <c:v>1.3666666666666667</c:v>
                      </c:pt>
                      <c:pt idx="77">
                        <c:v>1.3833333333333333</c:v>
                      </c:pt>
                      <c:pt idx="78">
                        <c:v>1.4000000000000001</c:v>
                      </c:pt>
                      <c:pt idx="79">
                        <c:v>1.4166666666666667</c:v>
                      </c:pt>
                      <c:pt idx="80">
                        <c:v>1.4333333333333333</c:v>
                      </c:pt>
                      <c:pt idx="81">
                        <c:v>1.4500000000000002</c:v>
                      </c:pt>
                      <c:pt idx="82">
                        <c:v>1.4666666666666668</c:v>
                      </c:pt>
                      <c:pt idx="83">
                        <c:v>1.4833333333333334</c:v>
                      </c:pt>
                      <c:pt idx="84">
                        <c:v>1.5</c:v>
                      </c:pt>
                      <c:pt idx="85">
                        <c:v>1.5166666666666668</c:v>
                      </c:pt>
                      <c:pt idx="86">
                        <c:v>1.5333333333333334</c:v>
                      </c:pt>
                      <c:pt idx="87">
                        <c:v>1.55</c:v>
                      </c:pt>
                      <c:pt idx="88">
                        <c:v>1.5666666666666667</c:v>
                      </c:pt>
                      <c:pt idx="89">
                        <c:v>1.5833333333333335</c:v>
                      </c:pt>
                      <c:pt idx="90">
                        <c:v>1.6</c:v>
                      </c:pt>
                      <c:pt idx="91">
                        <c:v>1.6166666666666667</c:v>
                      </c:pt>
                      <c:pt idx="92">
                        <c:v>1.6333333333333333</c:v>
                      </c:pt>
                      <c:pt idx="93">
                        <c:v>1.6500000000000001</c:v>
                      </c:pt>
                      <c:pt idx="94">
                        <c:v>1.6666666666666667</c:v>
                      </c:pt>
                      <c:pt idx="95">
                        <c:v>1.6833333333333333</c:v>
                      </c:pt>
                      <c:pt idx="96">
                        <c:v>1.7000000000000002</c:v>
                      </c:pt>
                      <c:pt idx="97">
                        <c:v>1.7166666666666668</c:v>
                      </c:pt>
                      <c:pt idx="98">
                        <c:v>1.7333333333333334</c:v>
                      </c:pt>
                      <c:pt idx="99">
                        <c:v>1.75</c:v>
                      </c:pt>
                      <c:pt idx="100">
                        <c:v>1.7666666666666668</c:v>
                      </c:pt>
                      <c:pt idx="101">
                        <c:v>1.7833333333333334</c:v>
                      </c:pt>
                      <c:pt idx="102">
                        <c:v>1.8</c:v>
                      </c:pt>
                      <c:pt idx="103">
                        <c:v>1.8166666666666667</c:v>
                      </c:pt>
                      <c:pt idx="104">
                        <c:v>1.8333333333333335</c:v>
                      </c:pt>
                      <c:pt idx="105">
                        <c:v>1.85</c:v>
                      </c:pt>
                      <c:pt idx="106">
                        <c:v>1.8666666666666667</c:v>
                      </c:pt>
                      <c:pt idx="107">
                        <c:v>1.8833333333333333</c:v>
                      </c:pt>
                      <c:pt idx="108">
                        <c:v>1.9000000000000001</c:v>
                      </c:pt>
                      <c:pt idx="109">
                        <c:v>1.9166666666666667</c:v>
                      </c:pt>
                      <c:pt idx="110">
                        <c:v>1.9333333333333333</c:v>
                      </c:pt>
                      <c:pt idx="111">
                        <c:v>1.95</c:v>
                      </c:pt>
                      <c:pt idx="112">
                        <c:v>1.9666666666666668</c:v>
                      </c:pt>
                      <c:pt idx="113">
                        <c:v>1.9833333333333334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Data_Compiled!$Z$6:$Z$119</c15:sqref>
                        </c15:formulaRef>
                      </c:ext>
                    </c:extLst>
                    <c:numCache>
                      <c:formatCode>General</c:formatCode>
                      <c:ptCount val="114"/>
                      <c:pt idx="0">
                        <c:v>0.31885231953713689</c:v>
                      </c:pt>
                      <c:pt idx="1">
                        <c:v>0.31914955676023393</c:v>
                      </c:pt>
                      <c:pt idx="2">
                        <c:v>0.3192329689106328</c:v>
                      </c:pt>
                      <c:pt idx="3">
                        <c:v>0.31964989070068267</c:v>
                      </c:pt>
                      <c:pt idx="4">
                        <c:v>0.32015610378352299</c:v>
                      </c:pt>
                      <c:pt idx="5">
                        <c:v>0.32051046638426545</c:v>
                      </c:pt>
                      <c:pt idx="6">
                        <c:v>0.32094652400463164</c:v>
                      </c:pt>
                      <c:pt idx="7">
                        <c:v>0.3210908927694836</c:v>
                      </c:pt>
                      <c:pt idx="8">
                        <c:v>0.32172800326313278</c:v>
                      </c:pt>
                      <c:pt idx="9">
                        <c:v>0.32208223657617746</c:v>
                      </c:pt>
                      <c:pt idx="10">
                        <c:v>0.32231867143560894</c:v>
                      </c:pt>
                      <c:pt idx="11">
                        <c:v>0.32296107989216827</c:v>
                      </c:pt>
                      <c:pt idx="12">
                        <c:v>0.32320215044059658</c:v>
                      </c:pt>
                      <c:pt idx="13">
                        <c:v>0.32338438311572515</c:v>
                      </c:pt>
                      <c:pt idx="14">
                        <c:v>0.32409584026909005</c:v>
                      </c:pt>
                      <c:pt idx="15">
                        <c:v>0.3243372927087062</c:v>
                      </c:pt>
                      <c:pt idx="16">
                        <c:v>0.32492644055448161</c:v>
                      </c:pt>
                      <c:pt idx="17">
                        <c:v>0.32528254383025351</c:v>
                      </c:pt>
                      <c:pt idx="18">
                        <c:v>0.32575744155485759</c:v>
                      </c:pt>
                      <c:pt idx="19">
                        <c:v>0.32628420121280949</c:v>
                      </c:pt>
                      <c:pt idx="20">
                        <c:v>0.32670140858269392</c:v>
                      </c:pt>
                      <c:pt idx="21">
                        <c:v>0.32736348307534241</c:v>
                      </c:pt>
                      <c:pt idx="22">
                        <c:v>0.32783596733006398</c:v>
                      </c:pt>
                      <c:pt idx="23">
                        <c:v>0.32825422938445786</c:v>
                      </c:pt>
                      <c:pt idx="24">
                        <c:v>0.32884815589269728</c:v>
                      </c:pt>
                      <c:pt idx="25">
                        <c:v>0.32920710199268394</c:v>
                      </c:pt>
                      <c:pt idx="26">
                        <c:v>0.3299747124229121</c:v>
                      </c:pt>
                      <c:pt idx="27">
                        <c:v>0.33033121933098447</c:v>
                      </c:pt>
                      <c:pt idx="28">
                        <c:v>0.33086791139680383</c:v>
                      </c:pt>
                      <c:pt idx="29">
                        <c:v>0.33145742089662938</c:v>
                      </c:pt>
                      <c:pt idx="30">
                        <c:v>0.331990742772934</c:v>
                      </c:pt>
                      <c:pt idx="31">
                        <c:v>0.33252639485231023</c:v>
                      </c:pt>
                      <c:pt idx="32">
                        <c:v>0.33318026366194103</c:v>
                      </c:pt>
                      <c:pt idx="33">
                        <c:v>0.33365664308222248</c:v>
                      </c:pt>
                      <c:pt idx="34">
                        <c:v>0.33436912750489067</c:v>
                      </c:pt>
                      <c:pt idx="35">
                        <c:v>0.33466634546377172</c:v>
                      </c:pt>
                      <c:pt idx="36">
                        <c:v>0.33532022742110323</c:v>
                      </c:pt>
                      <c:pt idx="37">
                        <c:v>0.33603520209601667</c:v>
                      </c:pt>
                      <c:pt idx="38">
                        <c:v>0.3366295905656807</c:v>
                      </c:pt>
                      <c:pt idx="39">
                        <c:v>0.33728447883305029</c:v>
                      </c:pt>
                      <c:pt idx="40">
                        <c:v>0.33805467234651515</c:v>
                      </c:pt>
                      <c:pt idx="41">
                        <c:v>0.33859030356734277</c:v>
                      </c:pt>
                      <c:pt idx="42">
                        <c:v>0.33906584942273915</c:v>
                      </c:pt>
                      <c:pt idx="43">
                        <c:v>0.3397197274820713</c:v>
                      </c:pt>
                      <c:pt idx="44">
                        <c:v>0.34049412888774139</c:v>
                      </c:pt>
                      <c:pt idx="45">
                        <c:v>0.34102908497210971</c:v>
                      </c:pt>
                      <c:pt idx="46">
                        <c:v>0.34180180515342518</c:v>
                      </c:pt>
                      <c:pt idx="47">
                        <c:v>0.34245662343695504</c:v>
                      </c:pt>
                      <c:pt idx="48">
                        <c:v>0.34322932391955802</c:v>
                      </c:pt>
                      <c:pt idx="49">
                        <c:v>0.34376335252992896</c:v>
                      </c:pt>
                      <c:pt idx="50">
                        <c:v>0.34459642649208216</c:v>
                      </c:pt>
                      <c:pt idx="51">
                        <c:v>0.3453675459129748</c:v>
                      </c:pt>
                      <c:pt idx="52">
                        <c:v>0.3461997594340403</c:v>
                      </c:pt>
                      <c:pt idx="53">
                        <c:v>0.34685364360069521</c:v>
                      </c:pt>
                      <c:pt idx="54">
                        <c:v>0.34774530657976999</c:v>
                      </c:pt>
                      <c:pt idx="55">
                        <c:v>0.3483991946322072</c:v>
                      </c:pt>
                      <c:pt idx="56">
                        <c:v>0.34911393013236952</c:v>
                      </c:pt>
                      <c:pt idx="57">
                        <c:v>0.35000555990209214</c:v>
                      </c:pt>
                      <c:pt idx="58">
                        <c:v>0.35084056912070916</c:v>
                      </c:pt>
                      <c:pt idx="59">
                        <c:v>0.351791568712159</c:v>
                      </c:pt>
                      <c:pt idx="60">
                        <c:v>0.35262103217795582</c:v>
                      </c:pt>
                      <c:pt idx="61">
                        <c:v>0.35351527778392666</c:v>
                      </c:pt>
                      <c:pt idx="62">
                        <c:v>0.35434563029457766</c:v>
                      </c:pt>
                      <c:pt idx="63">
                        <c:v>0.35499714806048738</c:v>
                      </c:pt>
                      <c:pt idx="64">
                        <c:v>0.35571146105431212</c:v>
                      </c:pt>
                      <c:pt idx="65">
                        <c:v>0.35648485279933506</c:v>
                      </c:pt>
                      <c:pt idx="66">
                        <c:v>0.35719758027921666</c:v>
                      </c:pt>
                      <c:pt idx="67">
                        <c:v>0.35814869923837062</c:v>
                      </c:pt>
                      <c:pt idx="68">
                        <c:v>0.35922068011230784</c:v>
                      </c:pt>
                      <c:pt idx="69">
                        <c:v>0.36005150028211053</c:v>
                      </c:pt>
                      <c:pt idx="70">
                        <c:v>0.36112049778652477</c:v>
                      </c:pt>
                      <c:pt idx="71">
                        <c:v>0.36189329580097196</c:v>
                      </c:pt>
                      <c:pt idx="72">
                        <c:v>0.36266706238112945</c:v>
                      </c:pt>
                      <c:pt idx="73">
                        <c:v>0.36349877526245644</c:v>
                      </c:pt>
                      <c:pt idx="74">
                        <c:v>0.36433151850353729</c:v>
                      </c:pt>
                      <c:pt idx="75">
                        <c:v>0.36534158956487295</c:v>
                      </c:pt>
                      <c:pt idx="76">
                        <c:v>0.36611438397027246</c:v>
                      </c:pt>
                      <c:pt idx="77">
                        <c:v>0.36736201716115113</c:v>
                      </c:pt>
                      <c:pt idx="78">
                        <c:v>0.3683726118256444</c:v>
                      </c:pt>
                      <c:pt idx="79">
                        <c:v>0.36932376018027757</c:v>
                      </c:pt>
                      <c:pt idx="80">
                        <c:v>0.37027466839615125</c:v>
                      </c:pt>
                      <c:pt idx="81">
                        <c:v>0.37116620590986366</c:v>
                      </c:pt>
                      <c:pt idx="82">
                        <c:v>0.37199846801876085</c:v>
                      </c:pt>
                      <c:pt idx="83">
                        <c:v>0.37283112301504345</c:v>
                      </c:pt>
                      <c:pt idx="84">
                        <c:v>0.37372243973422364</c:v>
                      </c:pt>
                      <c:pt idx="85">
                        <c:v>0.37461452960228275</c:v>
                      </c:pt>
                      <c:pt idx="86">
                        <c:v>0.37574504592182462</c:v>
                      </c:pt>
                      <c:pt idx="87">
                        <c:v>0.37669715753003741</c:v>
                      </c:pt>
                      <c:pt idx="88">
                        <c:v>0.37776716659175935</c:v>
                      </c:pt>
                      <c:pt idx="89">
                        <c:v>0.37883717725684407</c:v>
                      </c:pt>
                      <c:pt idx="90">
                        <c:v>0.37972836053170161</c:v>
                      </c:pt>
                      <c:pt idx="91">
                        <c:v>0.38056017017908278</c:v>
                      </c:pt>
                      <c:pt idx="92">
                        <c:v>0.38145228526531483</c:v>
                      </c:pt>
                      <c:pt idx="93">
                        <c:v>0.38246244644513849</c:v>
                      </c:pt>
                      <c:pt idx="94">
                        <c:v>0.38341399604428589</c:v>
                      </c:pt>
                      <c:pt idx="95">
                        <c:v>0.38448272917412563</c:v>
                      </c:pt>
                      <c:pt idx="96">
                        <c:v>0.38555277626645545</c:v>
                      </c:pt>
                      <c:pt idx="97">
                        <c:v>0.38674257664162809</c:v>
                      </c:pt>
                      <c:pt idx="98">
                        <c:v>0.38775398514628817</c:v>
                      </c:pt>
                      <c:pt idx="99">
                        <c:v>0.38870397764325415</c:v>
                      </c:pt>
                      <c:pt idx="100">
                        <c:v>0.3897148953773521</c:v>
                      </c:pt>
                      <c:pt idx="101">
                        <c:v>0.3907852996732557</c:v>
                      </c:pt>
                      <c:pt idx="102">
                        <c:v>0.39155809974237843</c:v>
                      </c:pt>
                      <c:pt idx="103">
                        <c:v>0.39262746055618697</c:v>
                      </c:pt>
                      <c:pt idx="104">
                        <c:v>0.39375694900197628</c:v>
                      </c:pt>
                      <c:pt idx="105">
                        <c:v>0.39470840029111226</c:v>
                      </c:pt>
                      <c:pt idx="106">
                        <c:v>0.39583696689311548</c:v>
                      </c:pt>
                      <c:pt idx="107">
                        <c:v>0.39666911537267174</c:v>
                      </c:pt>
                      <c:pt idx="108">
                        <c:v>0.39767983284692554</c:v>
                      </c:pt>
                      <c:pt idx="109">
                        <c:v>0.39863098955554288</c:v>
                      </c:pt>
                      <c:pt idx="110">
                        <c:v>0.39964159362050566</c:v>
                      </c:pt>
                      <c:pt idx="111">
                        <c:v>0.40053330314083235</c:v>
                      </c:pt>
                      <c:pt idx="112">
                        <c:v>0.40160324786029367</c:v>
                      </c:pt>
                      <c:pt idx="113">
                        <c:v>0.40160324786029367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6BB3-4E76-B09F-63FA70B54A65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Data_Compiled!$BA$1:$BA$2</c15:sqref>
                        </c15:formulaRef>
                      </c:ext>
                    </c:extLst>
                    <c:strCache>
                      <c:ptCount val="2"/>
                      <c:pt idx="0">
                        <c:v>Drop_06264</c:v>
                      </c:pt>
                      <c:pt idx="1">
                        <c:v>4mL 1.19deg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4"/>
                  <c:spPr>
                    <a:solidFill>
                      <a:schemeClr val="tx1"/>
                    </a:solidFill>
                    <a:ln w="9525">
                      <a:noFill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Data_Compiled!$BE$6:$BE$108</c15:sqref>
                        </c15:formulaRef>
                      </c:ext>
                    </c:extLst>
                    <c:numCache>
                      <c:formatCode>General</c:formatCode>
                      <c:ptCount val="103"/>
                      <c:pt idx="0">
                        <c:v>0.28333333333333333</c:v>
                      </c:pt>
                      <c:pt idx="1">
                        <c:v>0.3</c:v>
                      </c:pt>
                      <c:pt idx="2">
                        <c:v>0.31666666666666665</c:v>
                      </c:pt>
                      <c:pt idx="3">
                        <c:v>0.33333333333333331</c:v>
                      </c:pt>
                      <c:pt idx="4">
                        <c:v>0.35</c:v>
                      </c:pt>
                      <c:pt idx="5">
                        <c:v>0.36666666666666664</c:v>
                      </c:pt>
                      <c:pt idx="6">
                        <c:v>0.3833333333333333</c:v>
                      </c:pt>
                      <c:pt idx="7">
                        <c:v>0.4</c:v>
                      </c:pt>
                      <c:pt idx="8">
                        <c:v>0.41666666666666663</c:v>
                      </c:pt>
                      <c:pt idx="9">
                        <c:v>0.43333333333333335</c:v>
                      </c:pt>
                      <c:pt idx="10">
                        <c:v>0.44999999999999996</c:v>
                      </c:pt>
                      <c:pt idx="11">
                        <c:v>0.46666666666666667</c:v>
                      </c:pt>
                      <c:pt idx="12">
                        <c:v>0.48333333333333334</c:v>
                      </c:pt>
                      <c:pt idx="13">
                        <c:v>0.5</c:v>
                      </c:pt>
                      <c:pt idx="14">
                        <c:v>0.51666666666666661</c:v>
                      </c:pt>
                      <c:pt idx="15">
                        <c:v>0.53333333333333333</c:v>
                      </c:pt>
                      <c:pt idx="16">
                        <c:v>0.55000000000000004</c:v>
                      </c:pt>
                      <c:pt idx="17">
                        <c:v>0.56666666666666665</c:v>
                      </c:pt>
                      <c:pt idx="18">
                        <c:v>0.58333333333333326</c:v>
                      </c:pt>
                      <c:pt idx="19">
                        <c:v>0.6</c:v>
                      </c:pt>
                      <c:pt idx="20">
                        <c:v>0.6166666666666667</c:v>
                      </c:pt>
                      <c:pt idx="21">
                        <c:v>0.6333333333333333</c:v>
                      </c:pt>
                      <c:pt idx="22">
                        <c:v>0.64999999999999991</c:v>
                      </c:pt>
                      <c:pt idx="23">
                        <c:v>0.66666666666666663</c:v>
                      </c:pt>
                      <c:pt idx="24">
                        <c:v>0.68333333333333335</c:v>
                      </c:pt>
                      <c:pt idx="25">
                        <c:v>0.7</c:v>
                      </c:pt>
                      <c:pt idx="26">
                        <c:v>0.71666666666666667</c:v>
                      </c:pt>
                      <c:pt idx="27">
                        <c:v>0.73333333333333339</c:v>
                      </c:pt>
                      <c:pt idx="28">
                        <c:v>0.75</c:v>
                      </c:pt>
                      <c:pt idx="29">
                        <c:v>0.76666666666666661</c:v>
                      </c:pt>
                      <c:pt idx="30">
                        <c:v>0.78333333333333333</c:v>
                      </c:pt>
                      <c:pt idx="31">
                        <c:v>0.79999999999999993</c:v>
                      </c:pt>
                      <c:pt idx="32">
                        <c:v>0.81666666666666665</c:v>
                      </c:pt>
                      <c:pt idx="33">
                        <c:v>0.83333333333333337</c:v>
                      </c:pt>
                      <c:pt idx="34">
                        <c:v>0.85</c:v>
                      </c:pt>
                      <c:pt idx="35">
                        <c:v>0.8666666666666667</c:v>
                      </c:pt>
                      <c:pt idx="36">
                        <c:v>0.8833333333333333</c:v>
                      </c:pt>
                      <c:pt idx="37">
                        <c:v>0.9</c:v>
                      </c:pt>
                      <c:pt idx="38">
                        <c:v>0.91666666666666663</c:v>
                      </c:pt>
                      <c:pt idx="39">
                        <c:v>0.93333333333333335</c:v>
                      </c:pt>
                      <c:pt idx="40">
                        <c:v>0.95</c:v>
                      </c:pt>
                      <c:pt idx="41">
                        <c:v>0.96666666666666667</c:v>
                      </c:pt>
                      <c:pt idx="42">
                        <c:v>0.98333333333333328</c:v>
                      </c:pt>
                      <c:pt idx="43">
                        <c:v>1</c:v>
                      </c:pt>
                      <c:pt idx="44">
                        <c:v>1.0166666666666666</c:v>
                      </c:pt>
                      <c:pt idx="45">
                        <c:v>1.0333333333333332</c:v>
                      </c:pt>
                      <c:pt idx="46">
                        <c:v>1.0499999999999998</c:v>
                      </c:pt>
                      <c:pt idx="47">
                        <c:v>1.0666666666666667</c:v>
                      </c:pt>
                      <c:pt idx="48">
                        <c:v>1.0833333333333335</c:v>
                      </c:pt>
                      <c:pt idx="49">
                        <c:v>1.1000000000000001</c:v>
                      </c:pt>
                      <c:pt idx="50">
                        <c:v>1.1166666666666667</c:v>
                      </c:pt>
                      <c:pt idx="51">
                        <c:v>1.1333333333333333</c:v>
                      </c:pt>
                      <c:pt idx="52">
                        <c:v>1.1499999999999999</c:v>
                      </c:pt>
                      <c:pt idx="53">
                        <c:v>1.1666666666666665</c:v>
                      </c:pt>
                      <c:pt idx="54">
                        <c:v>1.1833333333333333</c:v>
                      </c:pt>
                      <c:pt idx="55">
                        <c:v>1.2</c:v>
                      </c:pt>
                      <c:pt idx="56">
                        <c:v>1.2166666666666668</c:v>
                      </c:pt>
                      <c:pt idx="57">
                        <c:v>1.2333333333333334</c:v>
                      </c:pt>
                      <c:pt idx="58">
                        <c:v>1.25</c:v>
                      </c:pt>
                      <c:pt idx="59">
                        <c:v>1.2666666666666666</c:v>
                      </c:pt>
                      <c:pt idx="60">
                        <c:v>1.2833333333333332</c:v>
                      </c:pt>
                      <c:pt idx="61">
                        <c:v>1.2999999999999998</c:v>
                      </c:pt>
                      <c:pt idx="62">
                        <c:v>1.3166666666666664</c:v>
                      </c:pt>
                      <c:pt idx="63">
                        <c:v>1.3333333333333335</c:v>
                      </c:pt>
                      <c:pt idx="64">
                        <c:v>1.35</c:v>
                      </c:pt>
                      <c:pt idx="65">
                        <c:v>1.3666666666666667</c:v>
                      </c:pt>
                      <c:pt idx="66">
                        <c:v>1.3833333333333333</c:v>
                      </c:pt>
                      <c:pt idx="67">
                        <c:v>1.4</c:v>
                      </c:pt>
                      <c:pt idx="68">
                        <c:v>1.4166666666666665</c:v>
                      </c:pt>
                      <c:pt idx="69">
                        <c:v>1.4333333333333331</c:v>
                      </c:pt>
                      <c:pt idx="70">
                        <c:v>1.4500000000000002</c:v>
                      </c:pt>
                      <c:pt idx="71">
                        <c:v>1.4666666666666668</c:v>
                      </c:pt>
                      <c:pt idx="72">
                        <c:v>1.4833333333333334</c:v>
                      </c:pt>
                      <c:pt idx="73">
                        <c:v>1.5</c:v>
                      </c:pt>
                      <c:pt idx="74">
                        <c:v>1.5166666666666666</c:v>
                      </c:pt>
                      <c:pt idx="75">
                        <c:v>1.5333333333333332</c:v>
                      </c:pt>
                      <c:pt idx="76">
                        <c:v>1.5499999999999998</c:v>
                      </c:pt>
                      <c:pt idx="77">
                        <c:v>1.5666666666666664</c:v>
                      </c:pt>
                      <c:pt idx="78">
                        <c:v>1.5833333333333335</c:v>
                      </c:pt>
                      <c:pt idx="79">
                        <c:v>1.6</c:v>
                      </c:pt>
                      <c:pt idx="80">
                        <c:v>1.6166666666666667</c:v>
                      </c:pt>
                      <c:pt idx="81">
                        <c:v>1.6333333333333333</c:v>
                      </c:pt>
                      <c:pt idx="82">
                        <c:v>1.65</c:v>
                      </c:pt>
                      <c:pt idx="83">
                        <c:v>1.6666666666666665</c:v>
                      </c:pt>
                      <c:pt idx="84">
                        <c:v>1.6833333333333331</c:v>
                      </c:pt>
                      <c:pt idx="85">
                        <c:v>1.7000000000000002</c:v>
                      </c:pt>
                      <c:pt idx="86">
                        <c:v>1.7166666666666668</c:v>
                      </c:pt>
                      <c:pt idx="87">
                        <c:v>1.7333333333333334</c:v>
                      </c:pt>
                      <c:pt idx="88">
                        <c:v>1.75</c:v>
                      </c:pt>
                      <c:pt idx="89">
                        <c:v>1.7666666666666666</c:v>
                      </c:pt>
                      <c:pt idx="90">
                        <c:v>1.7833333333333332</c:v>
                      </c:pt>
                      <c:pt idx="91">
                        <c:v>1.7999999999999998</c:v>
                      </c:pt>
                      <c:pt idx="92">
                        <c:v>1.8166666666666664</c:v>
                      </c:pt>
                      <c:pt idx="93">
                        <c:v>1.8333333333333335</c:v>
                      </c:pt>
                      <c:pt idx="94">
                        <c:v>1.85</c:v>
                      </c:pt>
                      <c:pt idx="95">
                        <c:v>1.8666666666666667</c:v>
                      </c:pt>
                      <c:pt idx="96">
                        <c:v>1.8833333333333333</c:v>
                      </c:pt>
                      <c:pt idx="97">
                        <c:v>1.9</c:v>
                      </c:pt>
                      <c:pt idx="98">
                        <c:v>1.9166666666666665</c:v>
                      </c:pt>
                      <c:pt idx="99">
                        <c:v>1.9333333333333331</c:v>
                      </c:pt>
                      <c:pt idx="100">
                        <c:v>1.9500000000000002</c:v>
                      </c:pt>
                      <c:pt idx="101">
                        <c:v>1.9666666666666668</c:v>
                      </c:pt>
                      <c:pt idx="102">
                        <c:v>1.9833333333333334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Data_Compiled!$BF$6:$BF$108</c15:sqref>
                        </c15:formulaRef>
                      </c:ext>
                    </c:extLst>
                    <c:numCache>
                      <c:formatCode>General</c:formatCode>
                      <c:ptCount val="103"/>
                      <c:pt idx="0">
                        <c:v>0.25011255326630505</c:v>
                      </c:pt>
                      <c:pt idx="1">
                        <c:v>0.25042185378559872</c:v>
                      </c:pt>
                      <c:pt idx="2">
                        <c:v>0.25073273036104832</c:v>
                      </c:pt>
                      <c:pt idx="3">
                        <c:v>0.25090912389619152</c:v>
                      </c:pt>
                      <c:pt idx="4">
                        <c:v>0.25121808134063384</c:v>
                      </c:pt>
                      <c:pt idx="5">
                        <c:v>0.25148871182754695</c:v>
                      </c:pt>
                      <c:pt idx="6">
                        <c:v>0.25170385522441435</c:v>
                      </c:pt>
                      <c:pt idx="7">
                        <c:v>0.25205672795900824</c:v>
                      </c:pt>
                      <c:pt idx="8">
                        <c:v>0.25218928532441981</c:v>
                      </c:pt>
                      <c:pt idx="9">
                        <c:v>0.25254317328797821</c:v>
                      </c:pt>
                      <c:pt idx="10">
                        <c:v>0.25276370057453668</c:v>
                      </c:pt>
                      <c:pt idx="11">
                        <c:v>0.25302881530535981</c:v>
                      </c:pt>
                      <c:pt idx="12">
                        <c:v>0.25333841845284377</c:v>
                      </c:pt>
                      <c:pt idx="13">
                        <c:v>0.25364769249433849</c:v>
                      </c:pt>
                      <c:pt idx="14">
                        <c:v>0.25395773249432779</c:v>
                      </c:pt>
                      <c:pt idx="15">
                        <c:v>0.25435645966289078</c:v>
                      </c:pt>
                      <c:pt idx="16">
                        <c:v>0.2546203699950495</c:v>
                      </c:pt>
                      <c:pt idx="17">
                        <c:v>0.25497379330965131</c:v>
                      </c:pt>
                      <c:pt idx="18">
                        <c:v>0.25532816108488043</c:v>
                      </c:pt>
                      <c:pt idx="19">
                        <c:v>0.25576988738388906</c:v>
                      </c:pt>
                      <c:pt idx="20">
                        <c:v>0.256122470254176</c:v>
                      </c:pt>
                      <c:pt idx="21">
                        <c:v>0.25669757008331834</c:v>
                      </c:pt>
                      <c:pt idx="22">
                        <c:v>0.25709446713602341</c:v>
                      </c:pt>
                      <c:pt idx="23">
                        <c:v>0.257447926491992</c:v>
                      </c:pt>
                      <c:pt idx="24">
                        <c:v>0.25797812006792381</c:v>
                      </c:pt>
                      <c:pt idx="25">
                        <c:v>0.25824321861100635</c:v>
                      </c:pt>
                      <c:pt idx="26">
                        <c:v>0.25859633971902335</c:v>
                      </c:pt>
                      <c:pt idx="27">
                        <c:v>0.25899400666309746</c:v>
                      </c:pt>
                      <c:pt idx="28">
                        <c:v>0.25948035725984336</c:v>
                      </c:pt>
                      <c:pt idx="29">
                        <c:v>0.25992219636885167</c:v>
                      </c:pt>
                      <c:pt idx="30">
                        <c:v>0.26036451320757453</c:v>
                      </c:pt>
                      <c:pt idx="31">
                        <c:v>0.26093951414670646</c:v>
                      </c:pt>
                      <c:pt idx="32">
                        <c:v>0.26124816096486075</c:v>
                      </c:pt>
                      <c:pt idx="33">
                        <c:v>0.26182253751166579</c:v>
                      </c:pt>
                      <c:pt idx="34">
                        <c:v>0.26230911156441744</c:v>
                      </c:pt>
                      <c:pt idx="35">
                        <c:v>0.2627945673469525</c:v>
                      </c:pt>
                      <c:pt idx="36">
                        <c:v>0.26332528619455581</c:v>
                      </c:pt>
                      <c:pt idx="37">
                        <c:v>0.26389880250843356</c:v>
                      </c:pt>
                      <c:pt idx="38">
                        <c:v>0.26442936240910936</c:v>
                      </c:pt>
                      <c:pt idx="39">
                        <c:v>0.26482748230914571</c:v>
                      </c:pt>
                      <c:pt idx="40">
                        <c:v>0.26535767485219963</c:v>
                      </c:pt>
                      <c:pt idx="41">
                        <c:v>0.26580006393381278</c:v>
                      </c:pt>
                      <c:pt idx="42">
                        <c:v>0.26641860595178246</c:v>
                      </c:pt>
                      <c:pt idx="43">
                        <c:v>0.26699297027016583</c:v>
                      </c:pt>
                      <c:pt idx="44">
                        <c:v>0.26747897347875182</c:v>
                      </c:pt>
                      <c:pt idx="45">
                        <c:v>0.26800916130381119</c:v>
                      </c:pt>
                      <c:pt idx="46">
                        <c:v>0.26849431923509953</c:v>
                      </c:pt>
                      <c:pt idx="47">
                        <c:v>0.26898035059566611</c:v>
                      </c:pt>
                      <c:pt idx="48">
                        <c:v>0.26955430019333687</c:v>
                      </c:pt>
                      <c:pt idx="49">
                        <c:v>0.2699963544583544</c:v>
                      </c:pt>
                      <c:pt idx="50">
                        <c:v>0.27052657881926184</c:v>
                      </c:pt>
                      <c:pt idx="51">
                        <c:v>0.27110098883440586</c:v>
                      </c:pt>
                      <c:pt idx="52">
                        <c:v>0.2718079553874323</c:v>
                      </c:pt>
                      <c:pt idx="53">
                        <c:v>0.27233818055530545</c:v>
                      </c:pt>
                      <c:pt idx="54">
                        <c:v>0.27291259137919971</c:v>
                      </c:pt>
                      <c:pt idx="55">
                        <c:v>0.27353168810148482</c:v>
                      </c:pt>
                      <c:pt idx="56">
                        <c:v>0.27406161747069813</c:v>
                      </c:pt>
                      <c:pt idx="57">
                        <c:v>0.27468048741443241</c:v>
                      </c:pt>
                      <c:pt idx="58">
                        <c:v>0.27534325754071876</c:v>
                      </c:pt>
                      <c:pt idx="59">
                        <c:v>0.27587320899905082</c:v>
                      </c:pt>
                      <c:pt idx="60">
                        <c:v>0.27649180203981411</c:v>
                      </c:pt>
                      <c:pt idx="61">
                        <c:v>0.27706646371284771</c:v>
                      </c:pt>
                      <c:pt idx="62">
                        <c:v>0.27772955476201477</c:v>
                      </c:pt>
                      <c:pt idx="63">
                        <c:v>0.27830339796402637</c:v>
                      </c:pt>
                      <c:pt idx="64">
                        <c:v>0.27887804454521326</c:v>
                      </c:pt>
                      <c:pt idx="65">
                        <c:v>0.27954058693878631</c:v>
                      </c:pt>
                      <c:pt idx="66">
                        <c:v>0.28024777930711625</c:v>
                      </c:pt>
                      <c:pt idx="67">
                        <c:v>0.28068915081404072</c:v>
                      </c:pt>
                      <c:pt idx="68">
                        <c:v>0.2811752882671994</c:v>
                      </c:pt>
                      <c:pt idx="69">
                        <c:v>0.2818824117206789</c:v>
                      </c:pt>
                      <c:pt idx="70">
                        <c:v>0.28245703332791788</c:v>
                      </c:pt>
                      <c:pt idx="71">
                        <c:v>0.28325201244775999</c:v>
                      </c:pt>
                      <c:pt idx="72">
                        <c:v>0.28382677315094096</c:v>
                      </c:pt>
                      <c:pt idx="73">
                        <c:v>0.28448955104595314</c:v>
                      </c:pt>
                      <c:pt idx="74">
                        <c:v>0.28515232927886708</c:v>
                      </c:pt>
                      <c:pt idx="75">
                        <c:v>0.28577059406814326</c:v>
                      </c:pt>
                      <c:pt idx="76">
                        <c:v>0.28647769877583257</c:v>
                      </c:pt>
                      <c:pt idx="77">
                        <c:v>0.28714048127836683</c:v>
                      </c:pt>
                      <c:pt idx="78">
                        <c:v>0.28780326393299305</c:v>
                      </c:pt>
                      <c:pt idx="79">
                        <c:v>0.2884218612075678</c:v>
                      </c:pt>
                      <c:pt idx="80">
                        <c:v>0.28912882966751791</c:v>
                      </c:pt>
                      <c:pt idx="81">
                        <c:v>0.28965905610998482</c:v>
                      </c:pt>
                      <c:pt idx="82">
                        <c:v>0.29027782385795736</c:v>
                      </c:pt>
                      <c:pt idx="83">
                        <c:v>0.29094060437221869</c:v>
                      </c:pt>
                      <c:pt idx="84">
                        <c:v>0.29160359683868237</c:v>
                      </c:pt>
                      <c:pt idx="85">
                        <c:v>0.29222198059660903</c:v>
                      </c:pt>
                      <c:pt idx="86">
                        <c:v>0.29297358801733975</c:v>
                      </c:pt>
                      <c:pt idx="87">
                        <c:v>0.2936805473278894</c:v>
                      </c:pt>
                      <c:pt idx="88">
                        <c:v>0.29438750706333688</c:v>
                      </c:pt>
                      <c:pt idx="89">
                        <c:v>0.29496219510472299</c:v>
                      </c:pt>
                      <c:pt idx="90">
                        <c:v>0.29562445162308565</c:v>
                      </c:pt>
                      <c:pt idx="91">
                        <c:v>0.29637583342977258</c:v>
                      </c:pt>
                      <c:pt idx="92">
                        <c:v>0.29712675129603844</c:v>
                      </c:pt>
                      <c:pt idx="93">
                        <c:v>0.29778934663035317</c:v>
                      </c:pt>
                      <c:pt idx="94">
                        <c:v>0.29845212896560841</c:v>
                      </c:pt>
                      <c:pt idx="95">
                        <c:v>0.29911461260157091</c:v>
                      </c:pt>
                      <c:pt idx="96">
                        <c:v>0.29977755640726089</c:v>
                      </c:pt>
                      <c:pt idx="97">
                        <c:v>0.30061708344761479</c:v>
                      </c:pt>
                      <c:pt idx="98">
                        <c:v>0.30128000157014351</c:v>
                      </c:pt>
                      <c:pt idx="99">
                        <c:v>0.30194265265265335</c:v>
                      </c:pt>
                      <c:pt idx="100">
                        <c:v>0.30251719644066571</c:v>
                      </c:pt>
                      <c:pt idx="101">
                        <c:v>0.30309160845925093</c:v>
                      </c:pt>
                      <c:pt idx="102">
                        <c:v>0.30309160845925093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6BB3-4E76-B09F-63FA70B54A65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Data_Compiled!$BQ$1:$BQ$2</c15:sqref>
                        </c15:formulaRef>
                      </c:ext>
                    </c:extLst>
                    <c:strCache>
                      <c:ptCount val="2"/>
                      <c:pt idx="0">
                        <c:v>Drop_06278</c:v>
                      </c:pt>
                      <c:pt idx="1">
                        <c:v>2mL 7.66deg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2"/>
                    </a:solidFill>
                    <a:ln w="9525">
                      <a:noFill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Data_Compiled!$BU$6:$BU$118</c15:sqref>
                        </c15:formulaRef>
                      </c:ext>
                    </c:extLst>
                    <c:numCache>
                      <c:formatCode>General</c:formatCode>
                      <c:ptCount val="113"/>
                      <c:pt idx="0">
                        <c:v>0.15</c:v>
                      </c:pt>
                      <c:pt idx="1">
                        <c:v>0.16666666666666666</c:v>
                      </c:pt>
                      <c:pt idx="2">
                        <c:v>0.18333333333333332</c:v>
                      </c:pt>
                      <c:pt idx="3">
                        <c:v>0.2</c:v>
                      </c:pt>
                      <c:pt idx="4">
                        <c:v>0.21666666666666667</c:v>
                      </c:pt>
                      <c:pt idx="5">
                        <c:v>0.23333333333333334</c:v>
                      </c:pt>
                      <c:pt idx="6">
                        <c:v>0.25</c:v>
                      </c:pt>
                      <c:pt idx="7">
                        <c:v>0.26666666666666666</c:v>
                      </c:pt>
                      <c:pt idx="8">
                        <c:v>0.28333333333333333</c:v>
                      </c:pt>
                      <c:pt idx="9">
                        <c:v>0.3</c:v>
                      </c:pt>
                      <c:pt idx="10">
                        <c:v>0.31666666666666665</c:v>
                      </c:pt>
                      <c:pt idx="11">
                        <c:v>0.33333333333333331</c:v>
                      </c:pt>
                      <c:pt idx="12">
                        <c:v>0.35</c:v>
                      </c:pt>
                      <c:pt idx="13">
                        <c:v>0.3666666666666667</c:v>
                      </c:pt>
                      <c:pt idx="14">
                        <c:v>0.3833333333333333</c:v>
                      </c:pt>
                      <c:pt idx="15">
                        <c:v>0.4</c:v>
                      </c:pt>
                      <c:pt idx="16">
                        <c:v>0.41666666666666663</c:v>
                      </c:pt>
                      <c:pt idx="17">
                        <c:v>0.43333333333333335</c:v>
                      </c:pt>
                      <c:pt idx="18">
                        <c:v>0.44999999999999996</c:v>
                      </c:pt>
                      <c:pt idx="19">
                        <c:v>0.46666666666666667</c:v>
                      </c:pt>
                      <c:pt idx="20">
                        <c:v>0.48333333333333328</c:v>
                      </c:pt>
                      <c:pt idx="21">
                        <c:v>0.5</c:v>
                      </c:pt>
                      <c:pt idx="22">
                        <c:v>0.51666666666666661</c:v>
                      </c:pt>
                      <c:pt idx="23">
                        <c:v>0.53333333333333333</c:v>
                      </c:pt>
                      <c:pt idx="24">
                        <c:v>0.55000000000000004</c:v>
                      </c:pt>
                      <c:pt idx="25">
                        <c:v>0.56666666666666665</c:v>
                      </c:pt>
                      <c:pt idx="26">
                        <c:v>0.58333333333333337</c:v>
                      </c:pt>
                      <c:pt idx="27">
                        <c:v>0.6</c:v>
                      </c:pt>
                      <c:pt idx="28">
                        <c:v>0.6166666666666667</c:v>
                      </c:pt>
                      <c:pt idx="29">
                        <c:v>0.6333333333333333</c:v>
                      </c:pt>
                      <c:pt idx="30">
                        <c:v>0.65</c:v>
                      </c:pt>
                      <c:pt idx="31">
                        <c:v>0.66666666666666663</c:v>
                      </c:pt>
                      <c:pt idx="32">
                        <c:v>0.68333333333333335</c:v>
                      </c:pt>
                      <c:pt idx="33">
                        <c:v>0.70000000000000007</c:v>
                      </c:pt>
                      <c:pt idx="34">
                        <c:v>0.71666666666666667</c:v>
                      </c:pt>
                      <c:pt idx="35">
                        <c:v>0.73333333333333339</c:v>
                      </c:pt>
                      <c:pt idx="36">
                        <c:v>0.75</c:v>
                      </c:pt>
                      <c:pt idx="37">
                        <c:v>0.76666666666666672</c:v>
                      </c:pt>
                      <c:pt idx="38">
                        <c:v>0.78333333333333333</c:v>
                      </c:pt>
                      <c:pt idx="39">
                        <c:v>0.8</c:v>
                      </c:pt>
                      <c:pt idx="40">
                        <c:v>0.81666666666666665</c:v>
                      </c:pt>
                      <c:pt idx="41">
                        <c:v>0.83333333333333337</c:v>
                      </c:pt>
                      <c:pt idx="42">
                        <c:v>0.85</c:v>
                      </c:pt>
                      <c:pt idx="43">
                        <c:v>0.8666666666666667</c:v>
                      </c:pt>
                      <c:pt idx="44">
                        <c:v>0.8833333333333333</c:v>
                      </c:pt>
                      <c:pt idx="45">
                        <c:v>0.9</c:v>
                      </c:pt>
                      <c:pt idx="46">
                        <c:v>0.91666666666666663</c:v>
                      </c:pt>
                      <c:pt idx="47">
                        <c:v>0.93333333333333335</c:v>
                      </c:pt>
                      <c:pt idx="48">
                        <c:v>0.95000000000000007</c:v>
                      </c:pt>
                      <c:pt idx="49">
                        <c:v>0.96666666666666667</c:v>
                      </c:pt>
                      <c:pt idx="50">
                        <c:v>0.98333333333333339</c:v>
                      </c:pt>
                      <c:pt idx="51">
                        <c:v>1</c:v>
                      </c:pt>
                      <c:pt idx="52">
                        <c:v>1.0166666666666666</c:v>
                      </c:pt>
                      <c:pt idx="53">
                        <c:v>1.0333333333333332</c:v>
                      </c:pt>
                      <c:pt idx="54">
                        <c:v>1.05</c:v>
                      </c:pt>
                      <c:pt idx="55">
                        <c:v>1.0666666666666667</c:v>
                      </c:pt>
                      <c:pt idx="56">
                        <c:v>1.0833333333333333</c:v>
                      </c:pt>
                      <c:pt idx="57">
                        <c:v>1.0999999999999999</c:v>
                      </c:pt>
                      <c:pt idx="58">
                        <c:v>1.1166666666666667</c:v>
                      </c:pt>
                      <c:pt idx="59">
                        <c:v>1.1333333333333333</c:v>
                      </c:pt>
                      <c:pt idx="60">
                        <c:v>1.1499999999999999</c:v>
                      </c:pt>
                      <c:pt idx="61">
                        <c:v>1.1666666666666665</c:v>
                      </c:pt>
                      <c:pt idx="62">
                        <c:v>1.1833333333333331</c:v>
                      </c:pt>
                      <c:pt idx="63">
                        <c:v>1.2</c:v>
                      </c:pt>
                      <c:pt idx="64">
                        <c:v>1.2166666666666666</c:v>
                      </c:pt>
                      <c:pt idx="65">
                        <c:v>1.2333333333333332</c:v>
                      </c:pt>
                      <c:pt idx="66">
                        <c:v>1.25</c:v>
                      </c:pt>
                      <c:pt idx="67">
                        <c:v>1.2666666666666666</c:v>
                      </c:pt>
                      <c:pt idx="68">
                        <c:v>1.2833333333333332</c:v>
                      </c:pt>
                      <c:pt idx="69">
                        <c:v>1.2999999999999998</c:v>
                      </c:pt>
                      <c:pt idx="70">
                        <c:v>1.3166666666666667</c:v>
                      </c:pt>
                      <c:pt idx="71">
                        <c:v>1.3333333333333333</c:v>
                      </c:pt>
                      <c:pt idx="72">
                        <c:v>1.3499999999999999</c:v>
                      </c:pt>
                      <c:pt idx="73">
                        <c:v>1.3666666666666665</c:v>
                      </c:pt>
                      <c:pt idx="74">
                        <c:v>1.3833333333333333</c:v>
                      </c:pt>
                      <c:pt idx="75">
                        <c:v>1.4</c:v>
                      </c:pt>
                      <c:pt idx="76">
                        <c:v>1.4166666666666665</c:v>
                      </c:pt>
                      <c:pt idx="77">
                        <c:v>1.4333333333333331</c:v>
                      </c:pt>
                      <c:pt idx="78">
                        <c:v>1.45</c:v>
                      </c:pt>
                      <c:pt idx="79">
                        <c:v>1.4666666666666666</c:v>
                      </c:pt>
                      <c:pt idx="80">
                        <c:v>1.4833333333333332</c:v>
                      </c:pt>
                      <c:pt idx="81">
                        <c:v>1.5</c:v>
                      </c:pt>
                      <c:pt idx="82">
                        <c:v>1.5166666666666666</c:v>
                      </c:pt>
                      <c:pt idx="83">
                        <c:v>1.5333333333333332</c:v>
                      </c:pt>
                      <c:pt idx="84">
                        <c:v>1.5499999999999998</c:v>
                      </c:pt>
                      <c:pt idx="85">
                        <c:v>1.5666666666666667</c:v>
                      </c:pt>
                      <c:pt idx="86">
                        <c:v>1.5833333333333333</c:v>
                      </c:pt>
                      <c:pt idx="87">
                        <c:v>1.5999999999999999</c:v>
                      </c:pt>
                      <c:pt idx="88">
                        <c:v>1.6166666666666665</c:v>
                      </c:pt>
                      <c:pt idx="89">
                        <c:v>1.6333333333333333</c:v>
                      </c:pt>
                      <c:pt idx="90">
                        <c:v>1.65</c:v>
                      </c:pt>
                      <c:pt idx="91">
                        <c:v>1.6666666666666665</c:v>
                      </c:pt>
                      <c:pt idx="92">
                        <c:v>1.6833333333333331</c:v>
                      </c:pt>
                      <c:pt idx="93">
                        <c:v>1.7</c:v>
                      </c:pt>
                      <c:pt idx="94">
                        <c:v>1.7166666666666666</c:v>
                      </c:pt>
                      <c:pt idx="95">
                        <c:v>1.7333333333333332</c:v>
                      </c:pt>
                      <c:pt idx="96">
                        <c:v>1.75</c:v>
                      </c:pt>
                      <c:pt idx="97">
                        <c:v>1.7666666666666666</c:v>
                      </c:pt>
                      <c:pt idx="98">
                        <c:v>1.7833333333333332</c:v>
                      </c:pt>
                      <c:pt idx="99">
                        <c:v>1.7999999999999998</c:v>
                      </c:pt>
                      <c:pt idx="100">
                        <c:v>1.8166666666666667</c:v>
                      </c:pt>
                      <c:pt idx="101">
                        <c:v>1.8333333333333333</c:v>
                      </c:pt>
                      <c:pt idx="102">
                        <c:v>1.8499999999999999</c:v>
                      </c:pt>
                      <c:pt idx="103">
                        <c:v>1.8666666666666665</c:v>
                      </c:pt>
                      <c:pt idx="104">
                        <c:v>1.8833333333333333</c:v>
                      </c:pt>
                      <c:pt idx="105">
                        <c:v>1.9</c:v>
                      </c:pt>
                      <c:pt idx="106">
                        <c:v>1.9166666666666665</c:v>
                      </c:pt>
                      <c:pt idx="107">
                        <c:v>1.9333333333333331</c:v>
                      </c:pt>
                      <c:pt idx="108">
                        <c:v>1.95</c:v>
                      </c:pt>
                      <c:pt idx="109">
                        <c:v>1.9666666666666666</c:v>
                      </c:pt>
                      <c:pt idx="110">
                        <c:v>1.9833333333333332</c:v>
                      </c:pt>
                      <c:pt idx="111">
                        <c:v>1.9999999999999998</c:v>
                      </c:pt>
                      <c:pt idx="112">
                        <c:v>2.0166666666666666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Data_Compiled!$BV$6:$BV$68</c15:sqref>
                        </c15:formulaRef>
                      </c:ext>
                    </c:extLst>
                    <c:numCache>
                      <c:formatCode>General</c:formatCode>
                      <c:ptCount val="63"/>
                      <c:pt idx="0">
                        <c:v>0.30075683319006635</c:v>
                      </c:pt>
                      <c:pt idx="1">
                        <c:v>0.3075101292432757</c:v>
                      </c:pt>
                      <c:pt idx="2">
                        <c:v>0.31449591383390213</c:v>
                      </c:pt>
                      <c:pt idx="3">
                        <c:v>0.318940639309018</c:v>
                      </c:pt>
                      <c:pt idx="4">
                        <c:v>0.32643317700744962</c:v>
                      </c:pt>
                      <c:pt idx="5">
                        <c:v>0.33401295945081116</c:v>
                      </c:pt>
                      <c:pt idx="6">
                        <c:v>0.34157875600862198</c:v>
                      </c:pt>
                      <c:pt idx="7">
                        <c:v>0.35063022809241268</c:v>
                      </c:pt>
                      <c:pt idx="8">
                        <c:v>0.35764553094711099</c:v>
                      </c:pt>
                      <c:pt idx="9">
                        <c:v>0.36619569503616628</c:v>
                      </c:pt>
                      <c:pt idx="10">
                        <c:v>0.37576437367637022</c:v>
                      </c:pt>
                      <c:pt idx="11">
                        <c:v>0.38332184255984153</c:v>
                      </c:pt>
                      <c:pt idx="12">
                        <c:v>0.39238097430243035</c:v>
                      </c:pt>
                      <c:pt idx="13">
                        <c:v>0.40395688047456518</c:v>
                      </c:pt>
                      <c:pt idx="14">
                        <c:v>0.41307853705260561</c:v>
                      </c:pt>
                      <c:pt idx="15">
                        <c:v>0.42163056173043983</c:v>
                      </c:pt>
                      <c:pt idx="16">
                        <c:v>0.43219574616653961</c:v>
                      </c:pt>
                      <c:pt idx="17">
                        <c:v>0.44074911120081944</c:v>
                      </c:pt>
                      <c:pt idx="18">
                        <c:v>0.4493174082365064</c:v>
                      </c:pt>
                      <c:pt idx="19">
                        <c:v>0.46087626575416935</c:v>
                      </c:pt>
                      <c:pt idx="20">
                        <c:v>0.47094048925865251</c:v>
                      </c:pt>
                      <c:pt idx="21">
                        <c:v>0.48352123269263836</c:v>
                      </c:pt>
                      <c:pt idx="22">
                        <c:v>0.49309408245772191</c:v>
                      </c:pt>
                      <c:pt idx="23">
                        <c:v>0.50318368282066372</c:v>
                      </c:pt>
                      <c:pt idx="24">
                        <c:v>0.51275786882675367</c:v>
                      </c:pt>
                      <c:pt idx="25">
                        <c:v>0.5238275374784559</c:v>
                      </c:pt>
                      <c:pt idx="26">
                        <c:v>0.53541430131970014</c:v>
                      </c:pt>
                      <c:pt idx="27">
                        <c:v>0.54698731289428892</c:v>
                      </c:pt>
                      <c:pt idx="28">
                        <c:v>0.55858822698107569</c:v>
                      </c:pt>
                      <c:pt idx="29">
                        <c:v>0.57016077733701509</c:v>
                      </c:pt>
                      <c:pt idx="30">
                        <c:v>0.58124454226263356</c:v>
                      </c:pt>
                      <c:pt idx="31">
                        <c:v>0.59232842963944199</c:v>
                      </c:pt>
                      <c:pt idx="32">
                        <c:v>0.60391556174941696</c:v>
                      </c:pt>
                      <c:pt idx="33">
                        <c:v>0.61599103513606301</c:v>
                      </c:pt>
                      <c:pt idx="34">
                        <c:v>0.62806689154431783</c:v>
                      </c:pt>
                      <c:pt idx="35">
                        <c:v>0.63966831901452237</c:v>
                      </c:pt>
                      <c:pt idx="36">
                        <c:v>0.65234645239001021</c:v>
                      </c:pt>
                      <c:pt idx="37">
                        <c:v>0.66240688898356725</c:v>
                      </c:pt>
                      <c:pt idx="38">
                        <c:v>0.67500088930945601</c:v>
                      </c:pt>
                      <c:pt idx="39">
                        <c:v>0.68757688285963281</c:v>
                      </c:pt>
                      <c:pt idx="40">
                        <c:v>0.7006564521271047</c:v>
                      </c:pt>
                      <c:pt idx="41">
                        <c:v>0.71122108335806578</c:v>
                      </c:pt>
                      <c:pt idx="42">
                        <c:v>0.72530771902824231</c:v>
                      </c:pt>
                      <c:pt idx="43">
                        <c:v>0.73687924520374737</c:v>
                      </c:pt>
                      <c:pt idx="44">
                        <c:v>0.74741531649975446</c:v>
                      </c:pt>
                      <c:pt idx="45">
                        <c:v>0.75801061276168247</c:v>
                      </c:pt>
                      <c:pt idx="46">
                        <c:v>0.77266411677625235</c:v>
                      </c:pt>
                      <c:pt idx="47">
                        <c:v>0.78321302586792996</c:v>
                      </c:pt>
                      <c:pt idx="48">
                        <c:v>0.79433017634571168</c:v>
                      </c:pt>
                      <c:pt idx="49">
                        <c:v>0.80645601933896915</c:v>
                      </c:pt>
                      <c:pt idx="50">
                        <c:v>0.81862329646130882</c:v>
                      </c:pt>
                      <c:pt idx="51">
                        <c:v>0.83123768333838188</c:v>
                      </c:pt>
                      <c:pt idx="52">
                        <c:v>0.84332882464783487</c:v>
                      </c:pt>
                      <c:pt idx="53">
                        <c:v>0.85541996613462523</c:v>
                      </c:pt>
                      <c:pt idx="54">
                        <c:v>0.86652605265542204</c:v>
                      </c:pt>
                      <c:pt idx="55">
                        <c:v>0.87811427742974968</c:v>
                      </c:pt>
                      <c:pt idx="56">
                        <c:v>0.88913822282319543</c:v>
                      </c:pt>
                      <c:pt idx="57">
                        <c:v>0.90173230788951109</c:v>
                      </c:pt>
                      <c:pt idx="58">
                        <c:v>0.91380379139147527</c:v>
                      </c:pt>
                      <c:pt idx="59">
                        <c:v>0.9258948818988425</c:v>
                      </c:pt>
                      <c:pt idx="60">
                        <c:v>0.93750268823548932</c:v>
                      </c:pt>
                      <c:pt idx="61">
                        <c:v>0.94852979263151282</c:v>
                      </c:pt>
                      <c:pt idx="62">
                        <c:v>0.96112383596643158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6BB3-4E76-B09F-63FA70B54A65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Data_Compiled!$CW$1:$CW$2</c15:sqref>
                        </c15:formulaRef>
                      </c:ext>
                    </c:extLst>
                    <c:strCache>
                      <c:ptCount val="2"/>
                      <c:pt idx="0">
                        <c:v>Drop_06282</c:v>
                      </c:pt>
                      <c:pt idx="1">
                        <c:v>4mL 7.66deg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tx1"/>
                    </a:solidFill>
                    <a:ln w="9525">
                      <a:noFill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Data_Compiled!$DA$6:$DA$89</c15:sqref>
                        </c15:formulaRef>
                      </c:ext>
                    </c:extLst>
                    <c:numCache>
                      <c:formatCode>General</c:formatCode>
                      <c:ptCount val="84"/>
                      <c:pt idx="0">
                        <c:v>0.21666666666666667</c:v>
                      </c:pt>
                      <c:pt idx="1">
                        <c:v>0.23333333333333334</c:v>
                      </c:pt>
                      <c:pt idx="2">
                        <c:v>0.25</c:v>
                      </c:pt>
                      <c:pt idx="3">
                        <c:v>0.26666666666666666</c:v>
                      </c:pt>
                      <c:pt idx="4">
                        <c:v>0.28333333333333333</c:v>
                      </c:pt>
                      <c:pt idx="5">
                        <c:v>0.3</c:v>
                      </c:pt>
                      <c:pt idx="6">
                        <c:v>0.31666666666666665</c:v>
                      </c:pt>
                      <c:pt idx="7">
                        <c:v>0.33333333333333337</c:v>
                      </c:pt>
                      <c:pt idx="8">
                        <c:v>0.35</c:v>
                      </c:pt>
                      <c:pt idx="9">
                        <c:v>0.3666666666666667</c:v>
                      </c:pt>
                      <c:pt idx="10">
                        <c:v>0.3833333333333333</c:v>
                      </c:pt>
                      <c:pt idx="11">
                        <c:v>0.4</c:v>
                      </c:pt>
                      <c:pt idx="12">
                        <c:v>0.41666666666666669</c:v>
                      </c:pt>
                      <c:pt idx="13">
                        <c:v>0.43333333333333335</c:v>
                      </c:pt>
                      <c:pt idx="14">
                        <c:v>0.45</c:v>
                      </c:pt>
                      <c:pt idx="15">
                        <c:v>0.46666666666666667</c:v>
                      </c:pt>
                      <c:pt idx="16">
                        <c:v>0.48333333333333334</c:v>
                      </c:pt>
                      <c:pt idx="17">
                        <c:v>0.5</c:v>
                      </c:pt>
                      <c:pt idx="18">
                        <c:v>0.51666666666666661</c:v>
                      </c:pt>
                      <c:pt idx="19">
                        <c:v>0.53333333333333333</c:v>
                      </c:pt>
                      <c:pt idx="20">
                        <c:v>0.55000000000000004</c:v>
                      </c:pt>
                      <c:pt idx="21">
                        <c:v>0.56666666666666665</c:v>
                      </c:pt>
                      <c:pt idx="22">
                        <c:v>0.58333333333333326</c:v>
                      </c:pt>
                      <c:pt idx="23">
                        <c:v>0.6</c:v>
                      </c:pt>
                      <c:pt idx="24">
                        <c:v>0.6166666666666667</c:v>
                      </c:pt>
                      <c:pt idx="25">
                        <c:v>0.6333333333333333</c:v>
                      </c:pt>
                      <c:pt idx="26">
                        <c:v>0.65</c:v>
                      </c:pt>
                      <c:pt idx="27">
                        <c:v>0.66666666666666674</c:v>
                      </c:pt>
                      <c:pt idx="28">
                        <c:v>0.68333333333333335</c:v>
                      </c:pt>
                      <c:pt idx="29">
                        <c:v>0.7</c:v>
                      </c:pt>
                      <c:pt idx="30">
                        <c:v>0.71666666666666667</c:v>
                      </c:pt>
                      <c:pt idx="31">
                        <c:v>0.73333333333333328</c:v>
                      </c:pt>
                      <c:pt idx="32">
                        <c:v>0.75</c:v>
                      </c:pt>
                      <c:pt idx="33">
                        <c:v>0.76666666666666672</c:v>
                      </c:pt>
                      <c:pt idx="34">
                        <c:v>0.78333333333333333</c:v>
                      </c:pt>
                      <c:pt idx="35">
                        <c:v>0.8</c:v>
                      </c:pt>
                      <c:pt idx="36">
                        <c:v>0.81666666666666665</c:v>
                      </c:pt>
                      <c:pt idx="37">
                        <c:v>0.83333333333333337</c:v>
                      </c:pt>
                      <c:pt idx="38">
                        <c:v>0.85</c:v>
                      </c:pt>
                      <c:pt idx="39">
                        <c:v>0.8666666666666667</c:v>
                      </c:pt>
                      <c:pt idx="40">
                        <c:v>0.8833333333333333</c:v>
                      </c:pt>
                      <c:pt idx="41">
                        <c:v>0.9</c:v>
                      </c:pt>
                      <c:pt idx="42">
                        <c:v>0.91666666666666663</c:v>
                      </c:pt>
                      <c:pt idx="43">
                        <c:v>0.93333333333333335</c:v>
                      </c:pt>
                      <c:pt idx="44">
                        <c:v>0.95</c:v>
                      </c:pt>
                      <c:pt idx="45">
                        <c:v>0.96666666666666667</c:v>
                      </c:pt>
                      <c:pt idx="46">
                        <c:v>0.98333333333333328</c:v>
                      </c:pt>
                      <c:pt idx="47">
                        <c:v>1</c:v>
                      </c:pt>
                      <c:pt idx="48">
                        <c:v>1.0166666666666666</c:v>
                      </c:pt>
                      <c:pt idx="49">
                        <c:v>1.0333333333333332</c:v>
                      </c:pt>
                      <c:pt idx="50">
                        <c:v>1.05</c:v>
                      </c:pt>
                      <c:pt idx="51">
                        <c:v>1.0666666666666667</c:v>
                      </c:pt>
                      <c:pt idx="52">
                        <c:v>1.0833333333333335</c:v>
                      </c:pt>
                      <c:pt idx="53">
                        <c:v>1.1000000000000001</c:v>
                      </c:pt>
                      <c:pt idx="54">
                        <c:v>1.1166666666666667</c:v>
                      </c:pt>
                      <c:pt idx="55">
                        <c:v>1.1333333333333333</c:v>
                      </c:pt>
                      <c:pt idx="56">
                        <c:v>1.1499999999999999</c:v>
                      </c:pt>
                      <c:pt idx="57">
                        <c:v>1.1666666666666665</c:v>
                      </c:pt>
                      <c:pt idx="58">
                        <c:v>1.1833333333333333</c:v>
                      </c:pt>
                      <c:pt idx="59">
                        <c:v>1.2</c:v>
                      </c:pt>
                      <c:pt idx="60">
                        <c:v>1.2166666666666668</c:v>
                      </c:pt>
                      <c:pt idx="61">
                        <c:v>1.2333333333333334</c:v>
                      </c:pt>
                      <c:pt idx="62">
                        <c:v>1.25</c:v>
                      </c:pt>
                      <c:pt idx="63">
                        <c:v>1.2666666666666666</c:v>
                      </c:pt>
                      <c:pt idx="64">
                        <c:v>1.2833333333333332</c:v>
                      </c:pt>
                      <c:pt idx="65">
                        <c:v>1.2999999999999998</c:v>
                      </c:pt>
                      <c:pt idx="66">
                        <c:v>1.3166666666666669</c:v>
                      </c:pt>
                      <c:pt idx="67">
                        <c:v>1.3333333333333335</c:v>
                      </c:pt>
                      <c:pt idx="68">
                        <c:v>1.35</c:v>
                      </c:pt>
                      <c:pt idx="69">
                        <c:v>1.3666666666666667</c:v>
                      </c:pt>
                      <c:pt idx="70">
                        <c:v>1.3833333333333333</c:v>
                      </c:pt>
                      <c:pt idx="71">
                        <c:v>1.4</c:v>
                      </c:pt>
                      <c:pt idx="72">
                        <c:v>1.4166666666666665</c:v>
                      </c:pt>
                      <c:pt idx="73">
                        <c:v>1.4333333333333331</c:v>
                      </c:pt>
                      <c:pt idx="74">
                        <c:v>1.4500000000000002</c:v>
                      </c:pt>
                      <c:pt idx="75">
                        <c:v>1.4666666666666668</c:v>
                      </c:pt>
                      <c:pt idx="76">
                        <c:v>1.4833333333333334</c:v>
                      </c:pt>
                      <c:pt idx="77">
                        <c:v>1.5</c:v>
                      </c:pt>
                      <c:pt idx="78">
                        <c:v>1.5166666666666666</c:v>
                      </c:pt>
                      <c:pt idx="79">
                        <c:v>1.5333333333333332</c:v>
                      </c:pt>
                      <c:pt idx="80">
                        <c:v>1.5499999999999998</c:v>
                      </c:pt>
                      <c:pt idx="81">
                        <c:v>1.5666666666666669</c:v>
                      </c:pt>
                      <c:pt idx="82">
                        <c:v>1.5833333333333335</c:v>
                      </c:pt>
                      <c:pt idx="83">
                        <c:v>1.6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Data_Compiled!$DB$6:$DB$73</c15:sqref>
                        </c15:formulaRef>
                      </c:ext>
                    </c:extLst>
                    <c:numCache>
                      <c:formatCode>General</c:formatCode>
                      <c:ptCount val="68"/>
                      <c:pt idx="0">
                        <c:v>0.2571333143328543</c:v>
                      </c:pt>
                      <c:pt idx="1">
                        <c:v>0.26354174055129664</c:v>
                      </c:pt>
                      <c:pt idx="2">
                        <c:v>0.27176184104484036</c:v>
                      </c:pt>
                      <c:pt idx="3">
                        <c:v>0.27864520822932731</c:v>
                      </c:pt>
                      <c:pt idx="4">
                        <c:v>0.28413322237334732</c:v>
                      </c:pt>
                      <c:pt idx="5">
                        <c:v>0.29283376054734445</c:v>
                      </c:pt>
                      <c:pt idx="6">
                        <c:v>0.30037779918077756</c:v>
                      </c:pt>
                      <c:pt idx="7">
                        <c:v>0.30711551310210239</c:v>
                      </c:pt>
                      <c:pt idx="8">
                        <c:v>0.31425540559146314</c:v>
                      </c:pt>
                      <c:pt idx="9">
                        <c:v>0.32337866327091236</c:v>
                      </c:pt>
                      <c:pt idx="10">
                        <c:v>0.3313109081340726</c:v>
                      </c:pt>
                      <c:pt idx="11">
                        <c:v>0.33767328498997373</c:v>
                      </c:pt>
                      <c:pt idx="12">
                        <c:v>0.34679514186764115</c:v>
                      </c:pt>
                      <c:pt idx="13">
                        <c:v>0.3567263346169392</c:v>
                      </c:pt>
                      <c:pt idx="14">
                        <c:v>0.36504622408033094</c:v>
                      </c:pt>
                      <c:pt idx="15">
                        <c:v>0.37458094324444563</c:v>
                      </c:pt>
                      <c:pt idx="16">
                        <c:v>0.38330544843477543</c:v>
                      </c:pt>
                      <c:pt idx="17">
                        <c:v>0.39322001231041148</c:v>
                      </c:pt>
                      <c:pt idx="18">
                        <c:v>0.40193204132128191</c:v>
                      </c:pt>
                      <c:pt idx="19">
                        <c:v>0.40990339691550065</c:v>
                      </c:pt>
                      <c:pt idx="20">
                        <c:v>0.41860985047641708</c:v>
                      </c:pt>
                      <c:pt idx="21">
                        <c:v>0.42935459411297544</c:v>
                      </c:pt>
                      <c:pt idx="22">
                        <c:v>0.43849728989120018</c:v>
                      </c:pt>
                      <c:pt idx="23">
                        <c:v>0.44801316740965696</c:v>
                      </c:pt>
                      <c:pt idx="24">
                        <c:v>0.45910501268717019</c:v>
                      </c:pt>
                      <c:pt idx="25">
                        <c:v>0.47062557939045502</c:v>
                      </c:pt>
                      <c:pt idx="26">
                        <c:v>0.48250180127054276</c:v>
                      </c:pt>
                      <c:pt idx="27">
                        <c:v>0.4932382499519859</c:v>
                      </c:pt>
                      <c:pt idx="28">
                        <c:v>0.50274513236819718</c:v>
                      </c:pt>
                      <c:pt idx="29">
                        <c:v>0.51425487002711068</c:v>
                      </c:pt>
                      <c:pt idx="30">
                        <c:v>0.52535843146996619</c:v>
                      </c:pt>
                      <c:pt idx="31">
                        <c:v>0.53409221511567506</c:v>
                      </c:pt>
                      <c:pt idx="32">
                        <c:v>0.54493463849939394</c:v>
                      </c:pt>
                      <c:pt idx="33">
                        <c:v>0.55566765165573206</c:v>
                      </c:pt>
                      <c:pt idx="34">
                        <c:v>0.56716232489670904</c:v>
                      </c:pt>
                      <c:pt idx="35">
                        <c:v>0.57868796815058909</c:v>
                      </c:pt>
                      <c:pt idx="36">
                        <c:v>0.59134275291184069</c:v>
                      </c:pt>
                      <c:pt idx="37">
                        <c:v>0.60361865570385986</c:v>
                      </c:pt>
                      <c:pt idx="38">
                        <c:v>0.61510346765993285</c:v>
                      </c:pt>
                      <c:pt idx="39">
                        <c:v>0.62542427993573813</c:v>
                      </c:pt>
                      <c:pt idx="40">
                        <c:v>0.63577087311266789</c:v>
                      </c:pt>
                      <c:pt idx="41">
                        <c:v>0.64730860617868702</c:v>
                      </c:pt>
                      <c:pt idx="42">
                        <c:v>0.65842249276817688</c:v>
                      </c:pt>
                      <c:pt idx="43">
                        <c:v>0.67030180191367017</c:v>
                      </c:pt>
                      <c:pt idx="44">
                        <c:v>0.68101921825020983</c:v>
                      </c:pt>
                      <c:pt idx="45">
                        <c:v>0.6937188695535722</c:v>
                      </c:pt>
                      <c:pt idx="46">
                        <c:v>0.70562562711907761</c:v>
                      </c:pt>
                      <c:pt idx="47">
                        <c:v>0.71798483039711791</c:v>
                      </c:pt>
                      <c:pt idx="48">
                        <c:v>0.73111059338087581</c:v>
                      </c:pt>
                      <c:pt idx="49">
                        <c:v>0.74028993740983229</c:v>
                      </c:pt>
                      <c:pt idx="50">
                        <c:v>0.75218029645444517</c:v>
                      </c:pt>
                      <c:pt idx="51">
                        <c:v>0.76248564708595101</c:v>
                      </c:pt>
                      <c:pt idx="52">
                        <c:v>0.77439220022945687</c:v>
                      </c:pt>
                      <c:pt idx="53">
                        <c:v>0.78701801418037687</c:v>
                      </c:pt>
                      <c:pt idx="54">
                        <c:v>0.79967714958144187</c:v>
                      </c:pt>
                      <c:pt idx="55">
                        <c:v>0.81235131545813211</c:v>
                      </c:pt>
                      <c:pt idx="56">
                        <c:v>0.82388712061487779</c:v>
                      </c:pt>
                      <c:pt idx="57">
                        <c:v>0.83617742724670296</c:v>
                      </c:pt>
                      <c:pt idx="58">
                        <c:v>0.84686970252609284</c:v>
                      </c:pt>
                      <c:pt idx="59">
                        <c:v>0.85799590493628408</c:v>
                      </c:pt>
                      <c:pt idx="60">
                        <c:v>0.86989019349703045</c:v>
                      </c:pt>
                      <c:pt idx="61">
                        <c:v>0.88258988180331732</c:v>
                      </c:pt>
                      <c:pt idx="62">
                        <c:v>0.89382488298780904</c:v>
                      </c:pt>
                      <c:pt idx="63">
                        <c:v>0.90653904037310606</c:v>
                      </c:pt>
                      <c:pt idx="64">
                        <c:v>0.91884210474525374</c:v>
                      </c:pt>
                      <c:pt idx="65">
                        <c:v>0.9307056776236321</c:v>
                      </c:pt>
                      <c:pt idx="66">
                        <c:v>0.94180565987724552</c:v>
                      </c:pt>
                      <c:pt idx="67">
                        <c:v>0.95287917379346154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6BB3-4E76-B09F-63FA70B54A65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Data_Compiled!$DM$1:$DM$2</c15:sqref>
                        </c15:formulaRef>
                      </c:ext>
                    </c:extLst>
                    <c:strCache>
                      <c:ptCount val="2"/>
                      <c:pt idx="0">
                        <c:v>Drop_06284</c:v>
                      </c:pt>
                      <c:pt idx="1">
                        <c:v>2mL 3.99deg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4"/>
                  <c:spPr>
                    <a:solidFill>
                      <a:schemeClr val="accent2"/>
                    </a:solidFill>
                    <a:ln w="9525">
                      <a:noFill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Data_Compiled!$DQ$6:$DQ$84</c15:sqref>
                        </c15:formulaRef>
                      </c:ext>
                    </c:extLst>
                    <c:numCache>
                      <c:formatCode>General</c:formatCode>
                      <c:ptCount val="79"/>
                      <c:pt idx="0">
                        <c:v>0.1</c:v>
                      </c:pt>
                      <c:pt idx="1">
                        <c:v>0.11666666666666667</c:v>
                      </c:pt>
                      <c:pt idx="2">
                        <c:v>0.13333333333333333</c:v>
                      </c:pt>
                      <c:pt idx="3">
                        <c:v>0.15000000000000002</c:v>
                      </c:pt>
                      <c:pt idx="4">
                        <c:v>0.16666666666666669</c:v>
                      </c:pt>
                      <c:pt idx="5">
                        <c:v>0.18333333333333335</c:v>
                      </c:pt>
                      <c:pt idx="6">
                        <c:v>0.2</c:v>
                      </c:pt>
                      <c:pt idx="7">
                        <c:v>0.21666666666666667</c:v>
                      </c:pt>
                      <c:pt idx="8">
                        <c:v>0.23333333333333334</c:v>
                      </c:pt>
                      <c:pt idx="9">
                        <c:v>0.25</c:v>
                      </c:pt>
                      <c:pt idx="10">
                        <c:v>0.26666666666666666</c:v>
                      </c:pt>
                      <c:pt idx="11">
                        <c:v>0.28333333333333333</c:v>
                      </c:pt>
                      <c:pt idx="12">
                        <c:v>0.30000000000000004</c:v>
                      </c:pt>
                      <c:pt idx="13">
                        <c:v>0.31666666666666665</c:v>
                      </c:pt>
                      <c:pt idx="14">
                        <c:v>0.33333333333333337</c:v>
                      </c:pt>
                      <c:pt idx="15">
                        <c:v>0.35</c:v>
                      </c:pt>
                      <c:pt idx="16">
                        <c:v>0.3666666666666667</c:v>
                      </c:pt>
                      <c:pt idx="17">
                        <c:v>0.3833333333333333</c:v>
                      </c:pt>
                      <c:pt idx="18">
                        <c:v>0.4</c:v>
                      </c:pt>
                      <c:pt idx="19">
                        <c:v>0.41666666666666663</c:v>
                      </c:pt>
                      <c:pt idx="20">
                        <c:v>0.43333333333333335</c:v>
                      </c:pt>
                      <c:pt idx="21">
                        <c:v>0.44999999999999996</c:v>
                      </c:pt>
                      <c:pt idx="22">
                        <c:v>0.46666666666666667</c:v>
                      </c:pt>
                      <c:pt idx="23">
                        <c:v>0.48333333333333328</c:v>
                      </c:pt>
                      <c:pt idx="24">
                        <c:v>0.5</c:v>
                      </c:pt>
                      <c:pt idx="25">
                        <c:v>0.51666666666666672</c:v>
                      </c:pt>
                      <c:pt idx="26">
                        <c:v>0.53333333333333333</c:v>
                      </c:pt>
                      <c:pt idx="27">
                        <c:v>0.55000000000000004</c:v>
                      </c:pt>
                      <c:pt idx="28">
                        <c:v>0.56666666666666665</c:v>
                      </c:pt>
                      <c:pt idx="29">
                        <c:v>0.58333333333333337</c:v>
                      </c:pt>
                      <c:pt idx="30">
                        <c:v>0.6</c:v>
                      </c:pt>
                      <c:pt idx="31">
                        <c:v>0.61666666666666659</c:v>
                      </c:pt>
                      <c:pt idx="32">
                        <c:v>0.6333333333333333</c:v>
                      </c:pt>
                      <c:pt idx="33">
                        <c:v>0.65</c:v>
                      </c:pt>
                      <c:pt idx="34">
                        <c:v>0.66666666666666663</c:v>
                      </c:pt>
                      <c:pt idx="35">
                        <c:v>0.68333333333333335</c:v>
                      </c:pt>
                      <c:pt idx="36">
                        <c:v>0.7</c:v>
                      </c:pt>
                      <c:pt idx="37">
                        <c:v>0.71666666666666667</c:v>
                      </c:pt>
                      <c:pt idx="38">
                        <c:v>0.73333333333333328</c:v>
                      </c:pt>
                      <c:pt idx="39">
                        <c:v>0.75</c:v>
                      </c:pt>
                      <c:pt idx="40">
                        <c:v>0.76666666666666661</c:v>
                      </c:pt>
                      <c:pt idx="41">
                        <c:v>0.78333333333333333</c:v>
                      </c:pt>
                      <c:pt idx="42">
                        <c:v>0.79999999999999993</c:v>
                      </c:pt>
                      <c:pt idx="43">
                        <c:v>0.81666666666666665</c:v>
                      </c:pt>
                      <c:pt idx="44">
                        <c:v>0.83333333333333326</c:v>
                      </c:pt>
                      <c:pt idx="45">
                        <c:v>0.85</c:v>
                      </c:pt>
                      <c:pt idx="46">
                        <c:v>0.86666666666666659</c:v>
                      </c:pt>
                      <c:pt idx="47">
                        <c:v>0.8833333333333333</c:v>
                      </c:pt>
                      <c:pt idx="48">
                        <c:v>0.9</c:v>
                      </c:pt>
                      <c:pt idx="49">
                        <c:v>0.91666666666666663</c:v>
                      </c:pt>
                      <c:pt idx="50">
                        <c:v>0.93333333333333335</c:v>
                      </c:pt>
                      <c:pt idx="51">
                        <c:v>0.95</c:v>
                      </c:pt>
                      <c:pt idx="52">
                        <c:v>0.96666666666666667</c:v>
                      </c:pt>
                      <c:pt idx="53">
                        <c:v>0.98333333333333328</c:v>
                      </c:pt>
                      <c:pt idx="54">
                        <c:v>1</c:v>
                      </c:pt>
                      <c:pt idx="55">
                        <c:v>1.0166666666666666</c:v>
                      </c:pt>
                      <c:pt idx="56">
                        <c:v>1.0333333333333334</c:v>
                      </c:pt>
                      <c:pt idx="57">
                        <c:v>1.05</c:v>
                      </c:pt>
                      <c:pt idx="58">
                        <c:v>1.0666666666666667</c:v>
                      </c:pt>
                      <c:pt idx="59">
                        <c:v>1.0833333333333333</c:v>
                      </c:pt>
                      <c:pt idx="60">
                        <c:v>1.1000000000000001</c:v>
                      </c:pt>
                      <c:pt idx="61">
                        <c:v>1.1166666666666667</c:v>
                      </c:pt>
                      <c:pt idx="62">
                        <c:v>1.1333333333333333</c:v>
                      </c:pt>
                      <c:pt idx="63">
                        <c:v>1.1500000000000001</c:v>
                      </c:pt>
                      <c:pt idx="64">
                        <c:v>1.1666666666666667</c:v>
                      </c:pt>
                      <c:pt idx="65">
                        <c:v>1.1833333333333333</c:v>
                      </c:pt>
                      <c:pt idx="66">
                        <c:v>1.2000000000000002</c:v>
                      </c:pt>
                      <c:pt idx="67">
                        <c:v>1.2166666666666668</c:v>
                      </c:pt>
                      <c:pt idx="68">
                        <c:v>1.2333333333333334</c:v>
                      </c:pt>
                      <c:pt idx="69">
                        <c:v>1.25</c:v>
                      </c:pt>
                      <c:pt idx="70">
                        <c:v>1.2666666666666668</c:v>
                      </c:pt>
                      <c:pt idx="71">
                        <c:v>1.2833333333333334</c:v>
                      </c:pt>
                      <c:pt idx="72">
                        <c:v>1.3</c:v>
                      </c:pt>
                      <c:pt idx="73">
                        <c:v>1.3166666666666667</c:v>
                      </c:pt>
                      <c:pt idx="74">
                        <c:v>1.3333333333333335</c:v>
                      </c:pt>
                      <c:pt idx="75">
                        <c:v>1.35</c:v>
                      </c:pt>
                      <c:pt idx="76">
                        <c:v>1.3666666666666667</c:v>
                      </c:pt>
                      <c:pt idx="77">
                        <c:v>1.3833333333333333</c:v>
                      </c:pt>
                      <c:pt idx="78">
                        <c:v>1.4000000000000001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Data_Compiled!$DR$6:$DR$84</c15:sqref>
                        </c15:formulaRef>
                      </c:ext>
                    </c:extLst>
                    <c:numCache>
                      <c:formatCode>General</c:formatCode>
                      <c:ptCount val="79"/>
                      <c:pt idx="0">
                        <c:v>0.32732965410356291</c:v>
                      </c:pt>
                      <c:pt idx="1">
                        <c:v>0.32990181895559501</c:v>
                      </c:pt>
                      <c:pt idx="2">
                        <c:v>0.3331961768959727</c:v>
                      </c:pt>
                      <c:pt idx="3">
                        <c:v>0.33557617915017945</c:v>
                      </c:pt>
                      <c:pt idx="4">
                        <c:v>0.33931482134461149</c:v>
                      </c:pt>
                      <c:pt idx="5">
                        <c:v>0.342382862960531</c:v>
                      </c:pt>
                      <c:pt idx="6">
                        <c:v>0.3463251327284575</c:v>
                      </c:pt>
                      <c:pt idx="7">
                        <c:v>0.34961667560695497</c:v>
                      </c:pt>
                      <c:pt idx="8">
                        <c:v>0.35363818380460765</c:v>
                      </c:pt>
                      <c:pt idx="9">
                        <c:v>0.35714411489212267</c:v>
                      </c:pt>
                      <c:pt idx="10">
                        <c:v>0.36219466024722741</c:v>
                      </c:pt>
                      <c:pt idx="11">
                        <c:v>0.36573446932192616</c:v>
                      </c:pt>
                      <c:pt idx="12">
                        <c:v>0.37075865424124521</c:v>
                      </c:pt>
                      <c:pt idx="13">
                        <c:v>0.37506619904681554</c:v>
                      </c:pt>
                      <c:pt idx="14">
                        <c:v>0.37962716331905966</c:v>
                      </c:pt>
                      <c:pt idx="15">
                        <c:v>0.38491575330868411</c:v>
                      </c:pt>
                      <c:pt idx="16">
                        <c:v>0.39045763082230239</c:v>
                      </c:pt>
                      <c:pt idx="17">
                        <c:v>0.39550835341294099</c:v>
                      </c:pt>
                      <c:pt idx="18">
                        <c:v>0.40054734866005587</c:v>
                      </c:pt>
                      <c:pt idx="19">
                        <c:v>0.40634305066550319</c:v>
                      </c:pt>
                      <c:pt idx="20">
                        <c:v>0.41188745770181701</c:v>
                      </c:pt>
                      <c:pt idx="21">
                        <c:v>0.41718036063428343</c:v>
                      </c:pt>
                      <c:pt idx="22">
                        <c:v>0.42296951166539881</c:v>
                      </c:pt>
                      <c:pt idx="23">
                        <c:v>0.4292720865655687</c:v>
                      </c:pt>
                      <c:pt idx="24">
                        <c:v>0.43535586686155381</c:v>
                      </c:pt>
                      <c:pt idx="25">
                        <c:v>0.44165724601130885</c:v>
                      </c:pt>
                      <c:pt idx="26">
                        <c:v>0.44846322163400432</c:v>
                      </c:pt>
                      <c:pt idx="27">
                        <c:v>0.45502574799418533</c:v>
                      </c:pt>
                      <c:pt idx="28">
                        <c:v>0.46157999006469658</c:v>
                      </c:pt>
                      <c:pt idx="29">
                        <c:v>0.46838666442689808</c:v>
                      </c:pt>
                      <c:pt idx="30">
                        <c:v>0.47520117213873686</c:v>
                      </c:pt>
                      <c:pt idx="31">
                        <c:v>0.48226779303842737</c:v>
                      </c:pt>
                      <c:pt idx="32">
                        <c:v>0.48906737653806992</c:v>
                      </c:pt>
                      <c:pt idx="33">
                        <c:v>0.49637904296274593</c:v>
                      </c:pt>
                      <c:pt idx="34">
                        <c:v>0.50345252642297034</c:v>
                      </c:pt>
                      <c:pt idx="35">
                        <c:v>0.51103074065408738</c:v>
                      </c:pt>
                      <c:pt idx="36">
                        <c:v>0.51883904370341571</c:v>
                      </c:pt>
                      <c:pt idx="37">
                        <c:v>0.52589864061544944</c:v>
                      </c:pt>
                      <c:pt idx="38">
                        <c:v>0.53321055439375575</c:v>
                      </c:pt>
                      <c:pt idx="39">
                        <c:v>0.54027691980372383</c:v>
                      </c:pt>
                      <c:pt idx="40">
                        <c:v>0.54759544094954415</c:v>
                      </c:pt>
                      <c:pt idx="41">
                        <c:v>0.55515326624287342</c:v>
                      </c:pt>
                      <c:pt idx="42">
                        <c:v>0.5629823089496675</c:v>
                      </c:pt>
                      <c:pt idx="43">
                        <c:v>0.57054653524109478</c:v>
                      </c:pt>
                      <c:pt idx="44">
                        <c:v>0.57887354838785632</c:v>
                      </c:pt>
                      <c:pt idx="45">
                        <c:v>0.58670278664442688</c:v>
                      </c:pt>
                      <c:pt idx="46">
                        <c:v>0.59477117668002111</c:v>
                      </c:pt>
                      <c:pt idx="47">
                        <c:v>0.60208329206659283</c:v>
                      </c:pt>
                      <c:pt idx="48">
                        <c:v>0.6099060144872438</c:v>
                      </c:pt>
                      <c:pt idx="49">
                        <c:v>0.61795725063270546</c:v>
                      </c:pt>
                      <c:pt idx="50">
                        <c:v>0.62554519971915945</c:v>
                      </c:pt>
                      <c:pt idx="51">
                        <c:v>0.63363292816107453</c:v>
                      </c:pt>
                      <c:pt idx="52">
                        <c:v>0.64169491177031523</c:v>
                      </c:pt>
                      <c:pt idx="53">
                        <c:v>0.65001571331634755</c:v>
                      </c:pt>
                      <c:pt idx="54">
                        <c:v>0.65760561405722529</c:v>
                      </c:pt>
                      <c:pt idx="55">
                        <c:v>0.66541526056691835</c:v>
                      </c:pt>
                      <c:pt idx="56">
                        <c:v>0.67297952478581591</c:v>
                      </c:pt>
                      <c:pt idx="57">
                        <c:v>0.68154646413741016</c:v>
                      </c:pt>
                      <c:pt idx="58">
                        <c:v>0.68962125613378489</c:v>
                      </c:pt>
                      <c:pt idx="59">
                        <c:v>0.6979365361461034</c:v>
                      </c:pt>
                      <c:pt idx="60">
                        <c:v>0.70625779288815482</c:v>
                      </c:pt>
                      <c:pt idx="61">
                        <c:v>0.71407481153552343</c:v>
                      </c:pt>
                      <c:pt idx="62">
                        <c:v>0.72216074525882989</c:v>
                      </c:pt>
                      <c:pt idx="63">
                        <c:v>0.72976241909850192</c:v>
                      </c:pt>
                      <c:pt idx="64">
                        <c:v>0.73783735201047973</c:v>
                      </c:pt>
                      <c:pt idx="65">
                        <c:v>0.74565354069441714</c:v>
                      </c:pt>
                      <c:pt idx="66">
                        <c:v>0.75449149340575283</c:v>
                      </c:pt>
                      <c:pt idx="67">
                        <c:v>0.76230764943392271</c:v>
                      </c:pt>
                      <c:pt idx="68">
                        <c:v>0.77037603987470804</c:v>
                      </c:pt>
                      <c:pt idx="69">
                        <c:v>0.7779466671691011</c:v>
                      </c:pt>
                      <c:pt idx="70">
                        <c:v>0.78627371342743602</c:v>
                      </c:pt>
                      <c:pt idx="71">
                        <c:v>0.79384435257355446</c:v>
                      </c:pt>
                      <c:pt idx="72">
                        <c:v>0.80191927016616205</c:v>
                      </c:pt>
                      <c:pt idx="73">
                        <c:v>0.81048555926934829</c:v>
                      </c:pt>
                      <c:pt idx="74">
                        <c:v>0.81830829445027287</c:v>
                      </c:pt>
                      <c:pt idx="75">
                        <c:v>0.82662901105816122</c:v>
                      </c:pt>
                      <c:pt idx="76">
                        <c:v>0.83443347638094523</c:v>
                      </c:pt>
                      <c:pt idx="77">
                        <c:v>0.84174017940876389</c:v>
                      </c:pt>
                      <c:pt idx="78">
                        <c:v>0.84552254675008476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6BB3-4E76-B09F-63FA70B54A65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Data_Compiled!$ES$1:$ES$2</c15:sqref>
                        </c15:formulaRef>
                      </c:ext>
                    </c:extLst>
                    <c:strCache>
                      <c:ptCount val="2"/>
                      <c:pt idx="0">
                        <c:v>Drop_06286</c:v>
                      </c:pt>
                      <c:pt idx="1">
                        <c:v>4mL 3.99deg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4"/>
                  <c:spPr>
                    <a:solidFill>
                      <a:schemeClr val="tx1"/>
                    </a:solidFill>
                    <a:ln w="9525">
                      <a:noFill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Data_Compiled!$EW$6:$EW$69</c15:sqref>
                        </c15:formulaRef>
                      </c:ext>
                    </c:extLst>
                    <c:numCache>
                      <c:formatCode>General</c:formatCode>
                      <c:ptCount val="64"/>
                      <c:pt idx="0">
                        <c:v>0.1</c:v>
                      </c:pt>
                      <c:pt idx="1">
                        <c:v>0.11666666666666667</c:v>
                      </c:pt>
                      <c:pt idx="2">
                        <c:v>0.13333333333333333</c:v>
                      </c:pt>
                      <c:pt idx="3">
                        <c:v>0.15000000000000002</c:v>
                      </c:pt>
                      <c:pt idx="4">
                        <c:v>0.16666666666666669</c:v>
                      </c:pt>
                      <c:pt idx="5">
                        <c:v>0.18333333333333335</c:v>
                      </c:pt>
                      <c:pt idx="6">
                        <c:v>0.2</c:v>
                      </c:pt>
                      <c:pt idx="7">
                        <c:v>0.21666666666666667</c:v>
                      </c:pt>
                      <c:pt idx="8">
                        <c:v>0.23333333333333334</c:v>
                      </c:pt>
                      <c:pt idx="9">
                        <c:v>0.25</c:v>
                      </c:pt>
                      <c:pt idx="10">
                        <c:v>0.26666666666666666</c:v>
                      </c:pt>
                      <c:pt idx="11">
                        <c:v>0.28333333333333333</c:v>
                      </c:pt>
                      <c:pt idx="12">
                        <c:v>0.30000000000000004</c:v>
                      </c:pt>
                      <c:pt idx="13">
                        <c:v>0.31666666666666665</c:v>
                      </c:pt>
                      <c:pt idx="14">
                        <c:v>0.33333333333333337</c:v>
                      </c:pt>
                      <c:pt idx="15">
                        <c:v>0.35</c:v>
                      </c:pt>
                      <c:pt idx="16">
                        <c:v>0.3666666666666667</c:v>
                      </c:pt>
                      <c:pt idx="17">
                        <c:v>0.3833333333333333</c:v>
                      </c:pt>
                      <c:pt idx="18">
                        <c:v>0.4</c:v>
                      </c:pt>
                      <c:pt idx="19">
                        <c:v>0.41666666666666663</c:v>
                      </c:pt>
                      <c:pt idx="20">
                        <c:v>0.43333333333333335</c:v>
                      </c:pt>
                      <c:pt idx="21">
                        <c:v>0.44999999999999996</c:v>
                      </c:pt>
                      <c:pt idx="22">
                        <c:v>0.46666666666666667</c:v>
                      </c:pt>
                      <c:pt idx="23">
                        <c:v>0.48333333333333328</c:v>
                      </c:pt>
                      <c:pt idx="24">
                        <c:v>0.5</c:v>
                      </c:pt>
                      <c:pt idx="25">
                        <c:v>0.51666666666666672</c:v>
                      </c:pt>
                      <c:pt idx="26">
                        <c:v>0.53333333333333333</c:v>
                      </c:pt>
                      <c:pt idx="27">
                        <c:v>0.55000000000000004</c:v>
                      </c:pt>
                      <c:pt idx="28">
                        <c:v>0.56666666666666665</c:v>
                      </c:pt>
                      <c:pt idx="29">
                        <c:v>0.58333333333333337</c:v>
                      </c:pt>
                      <c:pt idx="30">
                        <c:v>0.6</c:v>
                      </c:pt>
                      <c:pt idx="31">
                        <c:v>0.61666666666666659</c:v>
                      </c:pt>
                      <c:pt idx="32">
                        <c:v>0.6333333333333333</c:v>
                      </c:pt>
                      <c:pt idx="33">
                        <c:v>0.65</c:v>
                      </c:pt>
                      <c:pt idx="34">
                        <c:v>0.66666666666666663</c:v>
                      </c:pt>
                      <c:pt idx="35">
                        <c:v>0.68333333333333335</c:v>
                      </c:pt>
                      <c:pt idx="36">
                        <c:v>0.7</c:v>
                      </c:pt>
                      <c:pt idx="37">
                        <c:v>0.71666666666666667</c:v>
                      </c:pt>
                      <c:pt idx="38">
                        <c:v>0.73333333333333328</c:v>
                      </c:pt>
                      <c:pt idx="39">
                        <c:v>0.75</c:v>
                      </c:pt>
                      <c:pt idx="40">
                        <c:v>0.76666666666666661</c:v>
                      </c:pt>
                      <c:pt idx="41">
                        <c:v>0.78333333333333333</c:v>
                      </c:pt>
                      <c:pt idx="42">
                        <c:v>0.79999999999999993</c:v>
                      </c:pt>
                      <c:pt idx="43">
                        <c:v>0.81666666666666665</c:v>
                      </c:pt>
                      <c:pt idx="44">
                        <c:v>0.83333333333333326</c:v>
                      </c:pt>
                      <c:pt idx="45">
                        <c:v>0.85</c:v>
                      </c:pt>
                      <c:pt idx="46">
                        <c:v>0.86666666666666659</c:v>
                      </c:pt>
                      <c:pt idx="47">
                        <c:v>0.8833333333333333</c:v>
                      </c:pt>
                      <c:pt idx="48">
                        <c:v>0.9</c:v>
                      </c:pt>
                      <c:pt idx="49">
                        <c:v>0.91666666666666663</c:v>
                      </c:pt>
                      <c:pt idx="50">
                        <c:v>0.93333333333333335</c:v>
                      </c:pt>
                      <c:pt idx="51">
                        <c:v>0.95</c:v>
                      </c:pt>
                      <c:pt idx="52">
                        <c:v>0.96666666666666667</c:v>
                      </c:pt>
                      <c:pt idx="53">
                        <c:v>0.98333333333333328</c:v>
                      </c:pt>
                      <c:pt idx="54">
                        <c:v>1</c:v>
                      </c:pt>
                      <c:pt idx="55">
                        <c:v>1.0166666666666666</c:v>
                      </c:pt>
                      <c:pt idx="56">
                        <c:v>1.0333333333333334</c:v>
                      </c:pt>
                      <c:pt idx="57">
                        <c:v>1.05</c:v>
                      </c:pt>
                      <c:pt idx="58">
                        <c:v>1.0666666666666667</c:v>
                      </c:pt>
                      <c:pt idx="59">
                        <c:v>1.0833333333333333</c:v>
                      </c:pt>
                      <c:pt idx="60">
                        <c:v>1.1000000000000001</c:v>
                      </c:pt>
                      <c:pt idx="61">
                        <c:v>1.1166666666666667</c:v>
                      </c:pt>
                      <c:pt idx="62">
                        <c:v>1.1333333333333333</c:v>
                      </c:pt>
                      <c:pt idx="63">
                        <c:v>1.1500000000000001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Data_Compiled!$EX$6:$EX$69</c15:sqref>
                        </c15:formulaRef>
                      </c:ext>
                    </c:extLst>
                    <c:numCache>
                      <c:formatCode>General</c:formatCode>
                      <c:ptCount val="64"/>
                      <c:pt idx="0">
                        <c:v>0.21220779289617736</c:v>
                      </c:pt>
                      <c:pt idx="1">
                        <c:v>0.21448107605173972</c:v>
                      </c:pt>
                      <c:pt idx="2">
                        <c:v>0.21598255574342209</c:v>
                      </c:pt>
                      <c:pt idx="3">
                        <c:v>0.21922623643010899</c:v>
                      </c:pt>
                      <c:pt idx="4">
                        <c:v>0.22159829164050643</c:v>
                      </c:pt>
                      <c:pt idx="5">
                        <c:v>0.22400620171977537</c:v>
                      </c:pt>
                      <c:pt idx="6">
                        <c:v>0.22717170923021432</c:v>
                      </c:pt>
                      <c:pt idx="7">
                        <c:v>0.23129798935208287</c:v>
                      </c:pt>
                      <c:pt idx="8">
                        <c:v>0.23437377769330994</c:v>
                      </c:pt>
                      <c:pt idx="9">
                        <c:v>0.23870789579954332</c:v>
                      </c:pt>
                      <c:pt idx="10">
                        <c:v>0.24215807499640202</c:v>
                      </c:pt>
                      <c:pt idx="11">
                        <c:v>0.24716312013864095</c:v>
                      </c:pt>
                      <c:pt idx="12">
                        <c:v>0.25096937753116705</c:v>
                      </c:pt>
                      <c:pt idx="13">
                        <c:v>0.25578985951193434</c:v>
                      </c:pt>
                      <c:pt idx="14">
                        <c:v>0.26028096138647239</c:v>
                      </c:pt>
                      <c:pt idx="15">
                        <c:v>0.26495659325945897</c:v>
                      </c:pt>
                      <c:pt idx="16">
                        <c:v>0.27030101988148847</c:v>
                      </c:pt>
                      <c:pt idx="17">
                        <c:v>0.27480825483596993</c:v>
                      </c:pt>
                      <c:pt idx="18">
                        <c:v>0.28033616957029822</c:v>
                      </c:pt>
                      <c:pt idx="19">
                        <c:v>0.28517344181267446</c:v>
                      </c:pt>
                      <c:pt idx="20">
                        <c:v>0.29072337754151684</c:v>
                      </c:pt>
                      <c:pt idx="21">
                        <c:v>0.29607261493908327</c:v>
                      </c:pt>
                      <c:pt idx="22">
                        <c:v>0.30125531668446315</c:v>
                      </c:pt>
                      <c:pt idx="23">
                        <c:v>0.30696667176938575</c:v>
                      </c:pt>
                      <c:pt idx="24">
                        <c:v>0.31284557934766449</c:v>
                      </c:pt>
                      <c:pt idx="25">
                        <c:v>0.31923269849235647</c:v>
                      </c:pt>
                      <c:pt idx="26">
                        <c:v>0.32579807781684889</c:v>
                      </c:pt>
                      <c:pt idx="27">
                        <c:v>0.33202250980991316</c:v>
                      </c:pt>
                      <c:pt idx="28">
                        <c:v>0.33860702992107117</c:v>
                      </c:pt>
                      <c:pt idx="29">
                        <c:v>0.34569020835661929</c:v>
                      </c:pt>
                      <c:pt idx="30">
                        <c:v>0.35225079382617158</c:v>
                      </c:pt>
                      <c:pt idx="31">
                        <c:v>0.35881639817324962</c:v>
                      </c:pt>
                      <c:pt idx="32">
                        <c:v>0.36555915735626748</c:v>
                      </c:pt>
                      <c:pt idx="33">
                        <c:v>0.3721249327369312</c:v>
                      </c:pt>
                      <c:pt idx="34">
                        <c:v>0.37836254223588089</c:v>
                      </c:pt>
                      <c:pt idx="35">
                        <c:v>0.38458698332992541</c:v>
                      </c:pt>
                      <c:pt idx="36">
                        <c:v>0.39132515209480484</c:v>
                      </c:pt>
                      <c:pt idx="37">
                        <c:v>0.39840071112970726</c:v>
                      </c:pt>
                      <c:pt idx="38">
                        <c:v>0.40552611769038577</c:v>
                      </c:pt>
                      <c:pt idx="39">
                        <c:v>0.41275847629759438</c:v>
                      </c:pt>
                      <c:pt idx="40">
                        <c:v>0.41985118548638622</c:v>
                      </c:pt>
                      <c:pt idx="41">
                        <c:v>0.42762201323136612</c:v>
                      </c:pt>
                      <c:pt idx="42">
                        <c:v>0.43488311999113793</c:v>
                      </c:pt>
                      <c:pt idx="43">
                        <c:v>0.44230896260857261</c:v>
                      </c:pt>
                      <c:pt idx="44">
                        <c:v>0.44938612749996881</c:v>
                      </c:pt>
                      <c:pt idx="45">
                        <c:v>0.45681999200116896</c:v>
                      </c:pt>
                      <c:pt idx="46">
                        <c:v>0.46408467753313326</c:v>
                      </c:pt>
                      <c:pt idx="47">
                        <c:v>0.47083113059044462</c:v>
                      </c:pt>
                      <c:pt idx="48">
                        <c:v>0.47758172978847668</c:v>
                      </c:pt>
                      <c:pt idx="49">
                        <c:v>0.48501162665944364</c:v>
                      </c:pt>
                      <c:pt idx="50">
                        <c:v>0.49228504914441878</c:v>
                      </c:pt>
                      <c:pt idx="51">
                        <c:v>0.50006029670547103</c:v>
                      </c:pt>
                      <c:pt idx="52">
                        <c:v>0.50783167425875375</c:v>
                      </c:pt>
                      <c:pt idx="53">
                        <c:v>0.51545062125812313</c:v>
                      </c:pt>
                      <c:pt idx="54">
                        <c:v>0.52357990977102309</c:v>
                      </c:pt>
                      <c:pt idx="55">
                        <c:v>0.53101379261323189</c:v>
                      </c:pt>
                      <c:pt idx="56">
                        <c:v>0.53844341820469099</c:v>
                      </c:pt>
                      <c:pt idx="57">
                        <c:v>0.54570877868645651</c:v>
                      </c:pt>
                      <c:pt idx="58">
                        <c:v>0.55348398008751098</c:v>
                      </c:pt>
                      <c:pt idx="59">
                        <c:v>0.56089795233848283</c:v>
                      </c:pt>
                      <c:pt idx="60">
                        <c:v>0.56851632722704704</c:v>
                      </c:pt>
                      <c:pt idx="61">
                        <c:v>0.5757657249404573</c:v>
                      </c:pt>
                      <c:pt idx="62">
                        <c:v>0.58371799110429068</c:v>
                      </c:pt>
                      <c:pt idx="63">
                        <c:v>0.59097167136672202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6BB3-4E76-B09F-63FA70B54A65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Data_Compiled!$FI$1:$FI$2</c15:sqref>
                        </c15:formulaRef>
                      </c:ext>
                    </c:extLst>
                    <c:strCache>
                      <c:ptCount val="2"/>
                      <c:pt idx="0">
                        <c:v>Drop_06333</c:v>
                      </c:pt>
                      <c:pt idx="1">
                        <c:v>2mL 4.00deg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4"/>
                  <c:spPr>
                    <a:solidFill>
                      <a:schemeClr val="accent2"/>
                    </a:solidFill>
                    <a:ln w="9525">
                      <a:noFill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Data_Compiled!$FM$6:$FM$115</c15:sqref>
                        </c15:formulaRef>
                      </c:ext>
                    </c:extLst>
                    <c:numCache>
                      <c:formatCode>General</c:formatCode>
                      <c:ptCount val="110"/>
                      <c:pt idx="0">
                        <c:v>8.3333333333333329E-2</c:v>
                      </c:pt>
                      <c:pt idx="1">
                        <c:v>9.9999999999999992E-2</c:v>
                      </c:pt>
                      <c:pt idx="2">
                        <c:v>0.11666666666666667</c:v>
                      </c:pt>
                      <c:pt idx="3">
                        <c:v>0.13333333333333333</c:v>
                      </c:pt>
                      <c:pt idx="4">
                        <c:v>0.15</c:v>
                      </c:pt>
                      <c:pt idx="5">
                        <c:v>0.16666666666666666</c:v>
                      </c:pt>
                      <c:pt idx="6">
                        <c:v>0.18333333333333335</c:v>
                      </c:pt>
                      <c:pt idx="7">
                        <c:v>0.2</c:v>
                      </c:pt>
                      <c:pt idx="8">
                        <c:v>0.21666666666666667</c:v>
                      </c:pt>
                      <c:pt idx="9">
                        <c:v>0.23333333333333334</c:v>
                      </c:pt>
                      <c:pt idx="10">
                        <c:v>0.25</c:v>
                      </c:pt>
                      <c:pt idx="11">
                        <c:v>0.26666666666666666</c:v>
                      </c:pt>
                      <c:pt idx="12">
                        <c:v>0.28333333333333333</c:v>
                      </c:pt>
                      <c:pt idx="13">
                        <c:v>0.3</c:v>
                      </c:pt>
                      <c:pt idx="14">
                        <c:v>0.31666666666666665</c:v>
                      </c:pt>
                      <c:pt idx="15">
                        <c:v>0.33333333333333331</c:v>
                      </c:pt>
                      <c:pt idx="16">
                        <c:v>0.35</c:v>
                      </c:pt>
                      <c:pt idx="17">
                        <c:v>0.36666666666666664</c:v>
                      </c:pt>
                      <c:pt idx="18">
                        <c:v>0.3833333333333333</c:v>
                      </c:pt>
                      <c:pt idx="19">
                        <c:v>0.39999999999999997</c:v>
                      </c:pt>
                      <c:pt idx="20">
                        <c:v>0.41666666666666663</c:v>
                      </c:pt>
                      <c:pt idx="21">
                        <c:v>0.43333333333333329</c:v>
                      </c:pt>
                      <c:pt idx="22">
                        <c:v>0.44999999999999996</c:v>
                      </c:pt>
                      <c:pt idx="23">
                        <c:v>0.46666666666666662</c:v>
                      </c:pt>
                      <c:pt idx="24">
                        <c:v>0.48333333333333334</c:v>
                      </c:pt>
                      <c:pt idx="25">
                        <c:v>0.5</c:v>
                      </c:pt>
                      <c:pt idx="26">
                        <c:v>0.51666666666666672</c:v>
                      </c:pt>
                      <c:pt idx="27">
                        <c:v>0.53333333333333333</c:v>
                      </c:pt>
                      <c:pt idx="28">
                        <c:v>0.55000000000000004</c:v>
                      </c:pt>
                      <c:pt idx="29">
                        <c:v>0.56666666666666665</c:v>
                      </c:pt>
                      <c:pt idx="30">
                        <c:v>0.58333333333333337</c:v>
                      </c:pt>
                      <c:pt idx="31">
                        <c:v>0.6</c:v>
                      </c:pt>
                      <c:pt idx="32">
                        <c:v>0.6166666666666667</c:v>
                      </c:pt>
                      <c:pt idx="33">
                        <c:v>0.63333333333333341</c:v>
                      </c:pt>
                      <c:pt idx="34">
                        <c:v>0.65</c:v>
                      </c:pt>
                      <c:pt idx="35">
                        <c:v>0.66666666666666674</c:v>
                      </c:pt>
                      <c:pt idx="36">
                        <c:v>0.68333333333333335</c:v>
                      </c:pt>
                      <c:pt idx="37">
                        <c:v>0.70000000000000007</c:v>
                      </c:pt>
                      <c:pt idx="38">
                        <c:v>0.71666666666666667</c:v>
                      </c:pt>
                      <c:pt idx="39">
                        <c:v>0.73333333333333339</c:v>
                      </c:pt>
                      <c:pt idx="40">
                        <c:v>0.75</c:v>
                      </c:pt>
                      <c:pt idx="41">
                        <c:v>0.76666666666666672</c:v>
                      </c:pt>
                      <c:pt idx="42">
                        <c:v>0.78333333333333333</c:v>
                      </c:pt>
                      <c:pt idx="43">
                        <c:v>0.8</c:v>
                      </c:pt>
                      <c:pt idx="44">
                        <c:v>0.81666666666666665</c:v>
                      </c:pt>
                      <c:pt idx="45">
                        <c:v>0.83333333333333337</c:v>
                      </c:pt>
                      <c:pt idx="46">
                        <c:v>0.85</c:v>
                      </c:pt>
                      <c:pt idx="47">
                        <c:v>0.8666666666666667</c:v>
                      </c:pt>
                      <c:pt idx="48">
                        <c:v>0.88333333333333341</c:v>
                      </c:pt>
                      <c:pt idx="49">
                        <c:v>0.9</c:v>
                      </c:pt>
                      <c:pt idx="50">
                        <c:v>0.91666666666666674</c:v>
                      </c:pt>
                      <c:pt idx="51">
                        <c:v>0.93333333333333335</c:v>
                      </c:pt>
                      <c:pt idx="52">
                        <c:v>0.95000000000000007</c:v>
                      </c:pt>
                      <c:pt idx="53">
                        <c:v>0.96666666666666667</c:v>
                      </c:pt>
                      <c:pt idx="54">
                        <c:v>0.98333333333333339</c:v>
                      </c:pt>
                      <c:pt idx="55">
                        <c:v>1</c:v>
                      </c:pt>
                      <c:pt idx="56">
                        <c:v>1.0166666666666666</c:v>
                      </c:pt>
                      <c:pt idx="57">
                        <c:v>1.0333333333333332</c:v>
                      </c:pt>
                      <c:pt idx="58">
                        <c:v>1.05</c:v>
                      </c:pt>
                      <c:pt idx="59">
                        <c:v>1.0666666666666667</c:v>
                      </c:pt>
                      <c:pt idx="60">
                        <c:v>1.0833333333333333</c:v>
                      </c:pt>
                      <c:pt idx="61">
                        <c:v>1.0999999999999999</c:v>
                      </c:pt>
                      <c:pt idx="62">
                        <c:v>1.1166666666666665</c:v>
                      </c:pt>
                      <c:pt idx="63">
                        <c:v>1.1333333333333333</c:v>
                      </c:pt>
                      <c:pt idx="64">
                        <c:v>1.1499999999999999</c:v>
                      </c:pt>
                      <c:pt idx="65">
                        <c:v>1.1666666666666665</c:v>
                      </c:pt>
                      <c:pt idx="66">
                        <c:v>1.1833333333333333</c:v>
                      </c:pt>
                      <c:pt idx="67">
                        <c:v>1.2</c:v>
                      </c:pt>
                      <c:pt idx="68">
                        <c:v>1.2166666666666666</c:v>
                      </c:pt>
                      <c:pt idx="69">
                        <c:v>1.2333333333333332</c:v>
                      </c:pt>
                      <c:pt idx="70">
                        <c:v>1.25</c:v>
                      </c:pt>
                      <c:pt idx="71">
                        <c:v>1.2666666666666666</c:v>
                      </c:pt>
                      <c:pt idx="72">
                        <c:v>1.2833333333333332</c:v>
                      </c:pt>
                      <c:pt idx="73">
                        <c:v>1.2999999999999998</c:v>
                      </c:pt>
                      <c:pt idx="74">
                        <c:v>1.3166666666666667</c:v>
                      </c:pt>
                      <c:pt idx="75">
                        <c:v>1.3333333333333333</c:v>
                      </c:pt>
                      <c:pt idx="76">
                        <c:v>1.3499999999999999</c:v>
                      </c:pt>
                      <c:pt idx="77">
                        <c:v>1.3666666666666665</c:v>
                      </c:pt>
                      <c:pt idx="78">
                        <c:v>1.3833333333333333</c:v>
                      </c:pt>
                      <c:pt idx="79">
                        <c:v>1.4</c:v>
                      </c:pt>
                      <c:pt idx="80">
                        <c:v>1.4166666666666665</c:v>
                      </c:pt>
                      <c:pt idx="81">
                        <c:v>1.4333333333333333</c:v>
                      </c:pt>
                      <c:pt idx="82">
                        <c:v>1.45</c:v>
                      </c:pt>
                      <c:pt idx="83">
                        <c:v>1.4666666666666666</c:v>
                      </c:pt>
                      <c:pt idx="84">
                        <c:v>1.4833333333333332</c:v>
                      </c:pt>
                      <c:pt idx="85">
                        <c:v>1.5</c:v>
                      </c:pt>
                      <c:pt idx="86">
                        <c:v>1.5166666666666666</c:v>
                      </c:pt>
                      <c:pt idx="87">
                        <c:v>1.5333333333333332</c:v>
                      </c:pt>
                      <c:pt idx="88">
                        <c:v>1.5499999999999998</c:v>
                      </c:pt>
                      <c:pt idx="89">
                        <c:v>1.5666666666666667</c:v>
                      </c:pt>
                      <c:pt idx="90">
                        <c:v>1.5833333333333333</c:v>
                      </c:pt>
                      <c:pt idx="91">
                        <c:v>1.5999999999999999</c:v>
                      </c:pt>
                      <c:pt idx="92">
                        <c:v>1.6166666666666665</c:v>
                      </c:pt>
                      <c:pt idx="93">
                        <c:v>1.6333333333333333</c:v>
                      </c:pt>
                      <c:pt idx="94">
                        <c:v>1.65</c:v>
                      </c:pt>
                      <c:pt idx="95">
                        <c:v>1.6666666666666665</c:v>
                      </c:pt>
                      <c:pt idx="96">
                        <c:v>1.6833333333333333</c:v>
                      </c:pt>
                      <c:pt idx="97">
                        <c:v>1.7</c:v>
                      </c:pt>
                      <c:pt idx="98">
                        <c:v>1.7166666666666666</c:v>
                      </c:pt>
                      <c:pt idx="99">
                        <c:v>1.7333333333333332</c:v>
                      </c:pt>
                      <c:pt idx="100">
                        <c:v>1.75</c:v>
                      </c:pt>
                      <c:pt idx="101">
                        <c:v>1.7666666666666666</c:v>
                      </c:pt>
                      <c:pt idx="102">
                        <c:v>1.7833333333333332</c:v>
                      </c:pt>
                      <c:pt idx="103">
                        <c:v>1.7999999999999998</c:v>
                      </c:pt>
                      <c:pt idx="104">
                        <c:v>1.8166666666666667</c:v>
                      </c:pt>
                      <c:pt idx="105">
                        <c:v>1.8333333333333333</c:v>
                      </c:pt>
                      <c:pt idx="106">
                        <c:v>1.8499999999999999</c:v>
                      </c:pt>
                      <c:pt idx="107">
                        <c:v>1.8666666666666665</c:v>
                      </c:pt>
                      <c:pt idx="108">
                        <c:v>1.8833333333333333</c:v>
                      </c:pt>
                      <c:pt idx="109">
                        <c:v>1.9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Data_Compiled!$FN$6:$FN$108</c15:sqref>
                        </c15:formulaRef>
                      </c:ext>
                    </c:extLst>
                    <c:numCache>
                      <c:formatCode>General</c:formatCode>
                      <c:ptCount val="103"/>
                      <c:pt idx="0">
                        <c:v>0.15749548513191486</c:v>
                      </c:pt>
                      <c:pt idx="1">
                        <c:v>0.16062097335790271</c:v>
                      </c:pt>
                      <c:pt idx="2">
                        <c:v>0.16344213204222116</c:v>
                      </c:pt>
                      <c:pt idx="3">
                        <c:v>0.16689276329759295</c:v>
                      </c:pt>
                      <c:pt idx="4">
                        <c:v>0.17044647652616893</c:v>
                      </c:pt>
                      <c:pt idx="5">
                        <c:v>0.17506784606980344</c:v>
                      </c:pt>
                      <c:pt idx="6">
                        <c:v>0.17911790091985932</c:v>
                      </c:pt>
                      <c:pt idx="7">
                        <c:v>0.18317208901875576</c:v>
                      </c:pt>
                      <c:pt idx="8">
                        <c:v>0.18722871968344632</c:v>
                      </c:pt>
                      <c:pt idx="9">
                        <c:v>0.19097470195237681</c:v>
                      </c:pt>
                      <c:pt idx="10">
                        <c:v>0.19472161130266885</c:v>
                      </c:pt>
                      <c:pt idx="11">
                        <c:v>0.1990750521529481</c:v>
                      </c:pt>
                      <c:pt idx="12">
                        <c:v>0.20346673165223056</c:v>
                      </c:pt>
                      <c:pt idx="13">
                        <c:v>0.20753844613739703</c:v>
                      </c:pt>
                      <c:pt idx="14">
                        <c:v>0.21066186807896362</c:v>
                      </c:pt>
                      <c:pt idx="15">
                        <c:v>0.21410911254726245</c:v>
                      </c:pt>
                      <c:pt idx="16">
                        <c:v>0.21819517024129575</c:v>
                      </c:pt>
                      <c:pt idx="17">
                        <c:v>0.22287872668445785</c:v>
                      </c:pt>
                      <c:pt idx="18">
                        <c:v>0.22878128732099259</c:v>
                      </c:pt>
                      <c:pt idx="19">
                        <c:v>0.23315554406238503</c:v>
                      </c:pt>
                      <c:pt idx="20">
                        <c:v>0.23879663745455856</c:v>
                      </c:pt>
                      <c:pt idx="21">
                        <c:v>0.24445204993034195</c:v>
                      </c:pt>
                      <c:pt idx="22">
                        <c:v>0.25068746058912489</c:v>
                      </c:pt>
                      <c:pt idx="23">
                        <c:v>0.25665674038390812</c:v>
                      </c:pt>
                      <c:pt idx="24">
                        <c:v>0.26289119320350307</c:v>
                      </c:pt>
                      <c:pt idx="25">
                        <c:v>0.26916117955459479</c:v>
                      </c:pt>
                      <c:pt idx="26">
                        <c:v>0.27508406181076983</c:v>
                      </c:pt>
                      <c:pt idx="27">
                        <c:v>0.28104125505892391</c:v>
                      </c:pt>
                      <c:pt idx="28">
                        <c:v>0.28699974184923943</c:v>
                      </c:pt>
                      <c:pt idx="29">
                        <c:v>0.29452061040698463</c:v>
                      </c:pt>
                      <c:pt idx="30">
                        <c:v>0.30139053270401994</c:v>
                      </c:pt>
                      <c:pt idx="31">
                        <c:v>0.30922369449275805</c:v>
                      </c:pt>
                      <c:pt idx="32">
                        <c:v>0.31610685306963821</c:v>
                      </c:pt>
                      <c:pt idx="33">
                        <c:v>0.32425280397570017</c:v>
                      </c:pt>
                      <c:pt idx="34">
                        <c:v>0.33203322535434282</c:v>
                      </c:pt>
                      <c:pt idx="35">
                        <c:v>0.34084340174000416</c:v>
                      </c:pt>
                      <c:pt idx="36">
                        <c:v>0.34896142447287065</c:v>
                      </c:pt>
                      <c:pt idx="37">
                        <c:v>0.35712196202386864</c:v>
                      </c:pt>
                      <c:pt idx="38">
                        <c:v>0.36523961307809477</c:v>
                      </c:pt>
                      <c:pt idx="39">
                        <c:v>0.37307375567951678</c:v>
                      </c:pt>
                      <c:pt idx="40">
                        <c:v>0.38151800154398174</c:v>
                      </c:pt>
                      <c:pt idx="41">
                        <c:v>0.39121116880415585</c:v>
                      </c:pt>
                      <c:pt idx="42">
                        <c:v>0.4002799422077869</c:v>
                      </c:pt>
                      <c:pt idx="43">
                        <c:v>0.40966099089452385</c:v>
                      </c:pt>
                      <c:pt idx="44">
                        <c:v>0.41904208432342793</c:v>
                      </c:pt>
                      <c:pt idx="45">
                        <c:v>0.42904771594631308</c:v>
                      </c:pt>
                      <c:pt idx="46">
                        <c:v>0.43842889509036953</c:v>
                      </c:pt>
                      <c:pt idx="47">
                        <c:v>0.44687333227941861</c:v>
                      </c:pt>
                      <c:pt idx="48">
                        <c:v>0.4556575607797666</c:v>
                      </c:pt>
                      <c:pt idx="49">
                        <c:v>0.46535083975778552</c:v>
                      </c:pt>
                      <c:pt idx="50">
                        <c:v>0.4753427321363925</c:v>
                      </c:pt>
                      <c:pt idx="51">
                        <c:v>0.48597299696054014</c:v>
                      </c:pt>
                      <c:pt idx="52">
                        <c:v>0.49567995494748718</c:v>
                      </c:pt>
                      <c:pt idx="53">
                        <c:v>0.50601152840052543</c:v>
                      </c:pt>
                      <c:pt idx="54">
                        <c:v>0.51474138709025363</c:v>
                      </c:pt>
                      <c:pt idx="55">
                        <c:v>0.52416307915081328</c:v>
                      </c:pt>
                      <c:pt idx="56">
                        <c:v>0.53448093480568715</c:v>
                      </c:pt>
                      <c:pt idx="57">
                        <c:v>0.54479884321037531</c:v>
                      </c:pt>
                      <c:pt idx="58">
                        <c:v>0.55450594431426092</c:v>
                      </c:pt>
                      <c:pt idx="59">
                        <c:v>0.56513608132220416</c:v>
                      </c:pt>
                      <c:pt idx="60">
                        <c:v>0.57668964330441053</c:v>
                      </c:pt>
                      <c:pt idx="61">
                        <c:v>0.58672232334873942</c:v>
                      </c:pt>
                      <c:pt idx="62">
                        <c:v>0.59675558564740927</c:v>
                      </c:pt>
                      <c:pt idx="63">
                        <c:v>0.60581057437806729</c:v>
                      </c:pt>
                      <c:pt idx="64">
                        <c:v>0.61551773622653738</c:v>
                      </c:pt>
                      <c:pt idx="65">
                        <c:v>0.62678616321704494</c:v>
                      </c:pt>
                      <c:pt idx="66">
                        <c:v>0.63771472392801054</c:v>
                      </c:pt>
                      <c:pt idx="67">
                        <c:v>0.64806015342201662</c:v>
                      </c:pt>
                      <c:pt idx="68">
                        <c:v>0.65867646388988588</c:v>
                      </c:pt>
                      <c:pt idx="69">
                        <c:v>0.6683835686587567</c:v>
                      </c:pt>
                      <c:pt idx="70">
                        <c:v>0.67870145562754103</c:v>
                      </c:pt>
                      <c:pt idx="71">
                        <c:v>0.68840858294729224</c:v>
                      </c:pt>
                      <c:pt idx="72">
                        <c:v>0.69905250172293487</c:v>
                      </c:pt>
                      <c:pt idx="73">
                        <c:v>0.70998111752944526</c:v>
                      </c:pt>
                      <c:pt idx="74">
                        <c:v>0.7209371916477948</c:v>
                      </c:pt>
                      <c:pt idx="75">
                        <c:v>0.73220554841845109</c:v>
                      </c:pt>
                      <c:pt idx="76">
                        <c:v>0.74128824536212845</c:v>
                      </c:pt>
                      <c:pt idx="77">
                        <c:v>0.75095426462227044</c:v>
                      </c:pt>
                      <c:pt idx="78">
                        <c:v>0.76161169254464223</c:v>
                      </c:pt>
                      <c:pt idx="79">
                        <c:v>0.77285276397832325</c:v>
                      </c:pt>
                      <c:pt idx="80">
                        <c:v>0.7835101791321325</c:v>
                      </c:pt>
                      <c:pt idx="81">
                        <c:v>0.79382807824357993</c:v>
                      </c:pt>
                      <c:pt idx="82">
                        <c:v>0.80384743264812164</c:v>
                      </c:pt>
                      <c:pt idx="83">
                        <c:v>0.81450522674055237</c:v>
                      </c:pt>
                      <c:pt idx="84">
                        <c:v>0.8257459185130207</c:v>
                      </c:pt>
                      <c:pt idx="85">
                        <c:v>0.83453027221363796</c:v>
                      </c:pt>
                      <c:pt idx="86">
                        <c:v>0.84577092758518835</c:v>
                      </c:pt>
                      <c:pt idx="87">
                        <c:v>0.856401057992356</c:v>
                      </c:pt>
                      <c:pt idx="88">
                        <c:v>0.86639314640081577</c:v>
                      </c:pt>
                      <c:pt idx="89">
                        <c:v>0.87641240313217883</c:v>
                      </c:pt>
                      <c:pt idx="90">
                        <c:v>0.88609237760030191</c:v>
                      </c:pt>
                      <c:pt idx="91">
                        <c:v>0.89703494086596269</c:v>
                      </c:pt>
                      <c:pt idx="92">
                        <c:v>0.90803168332720818</c:v>
                      </c:pt>
                      <c:pt idx="93">
                        <c:v>0.91868951838617674</c:v>
                      </c:pt>
                      <c:pt idx="94">
                        <c:v>0.92899343246743471</c:v>
                      </c:pt>
                      <c:pt idx="95">
                        <c:v>0.93898536365189</c:v>
                      </c:pt>
                      <c:pt idx="96">
                        <c:v>0.94931693919575799</c:v>
                      </c:pt>
                      <c:pt idx="97">
                        <c:v>0.95935013412890668</c:v>
                      </c:pt>
                      <c:pt idx="98">
                        <c:v>0.97029244468317444</c:v>
                      </c:pt>
                      <c:pt idx="99">
                        <c:v>0.98127659314260463</c:v>
                      </c:pt>
                      <c:pt idx="100">
                        <c:v>0.99033136653138865</c:v>
                      </c:pt>
                      <c:pt idx="101">
                        <c:v>0.99937258670622497</c:v>
                      </c:pt>
                      <c:pt idx="102">
                        <c:v>1.0097041977118473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6BB3-4E76-B09F-63FA70B54A65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Data_Compiled!$FY$1:$FY$2</c15:sqref>
                        </c15:formulaRef>
                      </c:ext>
                    </c:extLst>
                    <c:strCache>
                      <c:ptCount val="2"/>
                      <c:pt idx="0">
                        <c:v>Drop_06334</c:v>
                      </c:pt>
                      <c:pt idx="1">
                        <c:v>2mL 4.00deg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4"/>
                  <c:spPr>
                    <a:solidFill>
                      <a:schemeClr val="accent2"/>
                    </a:solidFill>
                    <a:ln w="9525">
                      <a:noFill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Data_Compiled!$GC$6:$GC$102</c15:sqref>
                        </c15:formulaRef>
                      </c:ext>
                    </c:extLst>
                    <c:numCache>
                      <c:formatCode>General</c:formatCode>
                      <c:ptCount val="97"/>
                      <c:pt idx="0">
                        <c:v>0.11666666666666667</c:v>
                      </c:pt>
                      <c:pt idx="1">
                        <c:v>0.13333333333333333</c:v>
                      </c:pt>
                      <c:pt idx="2">
                        <c:v>0.15</c:v>
                      </c:pt>
                      <c:pt idx="3">
                        <c:v>0.16666666666666669</c:v>
                      </c:pt>
                      <c:pt idx="4">
                        <c:v>0.18333333333333335</c:v>
                      </c:pt>
                      <c:pt idx="5">
                        <c:v>0.2</c:v>
                      </c:pt>
                      <c:pt idx="6">
                        <c:v>0.21666666666666667</c:v>
                      </c:pt>
                      <c:pt idx="7">
                        <c:v>0.23333333333333334</c:v>
                      </c:pt>
                      <c:pt idx="8">
                        <c:v>0.25</c:v>
                      </c:pt>
                      <c:pt idx="9">
                        <c:v>0.26666666666666666</c:v>
                      </c:pt>
                      <c:pt idx="10">
                        <c:v>0.28333333333333333</c:v>
                      </c:pt>
                      <c:pt idx="11">
                        <c:v>0.3</c:v>
                      </c:pt>
                      <c:pt idx="12">
                        <c:v>0.31666666666666665</c:v>
                      </c:pt>
                      <c:pt idx="13">
                        <c:v>0.33333333333333337</c:v>
                      </c:pt>
                      <c:pt idx="14">
                        <c:v>0.35</c:v>
                      </c:pt>
                      <c:pt idx="15">
                        <c:v>0.3666666666666667</c:v>
                      </c:pt>
                      <c:pt idx="16">
                        <c:v>0.3833333333333333</c:v>
                      </c:pt>
                      <c:pt idx="17">
                        <c:v>0.4</c:v>
                      </c:pt>
                      <c:pt idx="18">
                        <c:v>0.41666666666666663</c:v>
                      </c:pt>
                      <c:pt idx="19">
                        <c:v>0.43333333333333335</c:v>
                      </c:pt>
                      <c:pt idx="20">
                        <c:v>0.44999999999999996</c:v>
                      </c:pt>
                      <c:pt idx="21">
                        <c:v>0.46666666666666667</c:v>
                      </c:pt>
                      <c:pt idx="22">
                        <c:v>0.48333333333333328</c:v>
                      </c:pt>
                      <c:pt idx="23">
                        <c:v>0.5</c:v>
                      </c:pt>
                      <c:pt idx="24">
                        <c:v>0.51666666666666672</c:v>
                      </c:pt>
                      <c:pt idx="25">
                        <c:v>0.53333333333333333</c:v>
                      </c:pt>
                      <c:pt idx="26">
                        <c:v>0.55000000000000004</c:v>
                      </c:pt>
                      <c:pt idx="27">
                        <c:v>0.56666666666666665</c:v>
                      </c:pt>
                      <c:pt idx="28">
                        <c:v>0.58333333333333337</c:v>
                      </c:pt>
                      <c:pt idx="29">
                        <c:v>0.6</c:v>
                      </c:pt>
                      <c:pt idx="30">
                        <c:v>0.6166666666666667</c:v>
                      </c:pt>
                      <c:pt idx="31">
                        <c:v>0.6333333333333333</c:v>
                      </c:pt>
                      <c:pt idx="32">
                        <c:v>0.65</c:v>
                      </c:pt>
                      <c:pt idx="33">
                        <c:v>0.66666666666666674</c:v>
                      </c:pt>
                      <c:pt idx="34">
                        <c:v>0.68333333333333335</c:v>
                      </c:pt>
                      <c:pt idx="35">
                        <c:v>0.70000000000000007</c:v>
                      </c:pt>
                      <c:pt idx="36">
                        <c:v>0.71666666666666667</c:v>
                      </c:pt>
                      <c:pt idx="37">
                        <c:v>0.73333333333333339</c:v>
                      </c:pt>
                      <c:pt idx="38">
                        <c:v>0.75</c:v>
                      </c:pt>
                      <c:pt idx="39">
                        <c:v>0.76666666666666672</c:v>
                      </c:pt>
                      <c:pt idx="40">
                        <c:v>0.78333333333333333</c:v>
                      </c:pt>
                      <c:pt idx="41">
                        <c:v>0.8</c:v>
                      </c:pt>
                      <c:pt idx="42">
                        <c:v>0.81666666666666665</c:v>
                      </c:pt>
                      <c:pt idx="43">
                        <c:v>0.83333333333333337</c:v>
                      </c:pt>
                      <c:pt idx="44">
                        <c:v>0.85</c:v>
                      </c:pt>
                      <c:pt idx="45">
                        <c:v>0.8666666666666667</c:v>
                      </c:pt>
                      <c:pt idx="46">
                        <c:v>0.8833333333333333</c:v>
                      </c:pt>
                      <c:pt idx="47">
                        <c:v>0.9</c:v>
                      </c:pt>
                      <c:pt idx="48">
                        <c:v>0.91666666666666674</c:v>
                      </c:pt>
                      <c:pt idx="49">
                        <c:v>0.93333333333333335</c:v>
                      </c:pt>
                      <c:pt idx="50">
                        <c:v>0.95000000000000007</c:v>
                      </c:pt>
                      <c:pt idx="51">
                        <c:v>0.96666666666666667</c:v>
                      </c:pt>
                      <c:pt idx="52">
                        <c:v>0.98333333333333339</c:v>
                      </c:pt>
                      <c:pt idx="53">
                        <c:v>1</c:v>
                      </c:pt>
                      <c:pt idx="54">
                        <c:v>1.0166666666666666</c:v>
                      </c:pt>
                      <c:pt idx="55">
                        <c:v>1.0333333333333332</c:v>
                      </c:pt>
                      <c:pt idx="56">
                        <c:v>1.05</c:v>
                      </c:pt>
                      <c:pt idx="57">
                        <c:v>1.0666666666666667</c:v>
                      </c:pt>
                      <c:pt idx="58">
                        <c:v>1.0833333333333333</c:v>
                      </c:pt>
                      <c:pt idx="59">
                        <c:v>1.0999999999999999</c:v>
                      </c:pt>
                      <c:pt idx="60">
                        <c:v>1.1166666666666667</c:v>
                      </c:pt>
                      <c:pt idx="61">
                        <c:v>1.1333333333333333</c:v>
                      </c:pt>
                      <c:pt idx="62">
                        <c:v>1.1499999999999999</c:v>
                      </c:pt>
                      <c:pt idx="63">
                        <c:v>1.1666666666666667</c:v>
                      </c:pt>
                      <c:pt idx="64">
                        <c:v>1.1833333333333333</c:v>
                      </c:pt>
                      <c:pt idx="65">
                        <c:v>1.2</c:v>
                      </c:pt>
                      <c:pt idx="66">
                        <c:v>1.2166666666666668</c:v>
                      </c:pt>
                      <c:pt idx="67">
                        <c:v>1.2333333333333334</c:v>
                      </c:pt>
                      <c:pt idx="68">
                        <c:v>1.25</c:v>
                      </c:pt>
                      <c:pt idx="69">
                        <c:v>1.2666666666666666</c:v>
                      </c:pt>
                      <c:pt idx="70">
                        <c:v>1.2833333333333334</c:v>
                      </c:pt>
                      <c:pt idx="71">
                        <c:v>1.3</c:v>
                      </c:pt>
                      <c:pt idx="72">
                        <c:v>1.3166666666666667</c:v>
                      </c:pt>
                      <c:pt idx="73">
                        <c:v>1.3333333333333333</c:v>
                      </c:pt>
                      <c:pt idx="74">
                        <c:v>1.35</c:v>
                      </c:pt>
                      <c:pt idx="75">
                        <c:v>1.3666666666666667</c:v>
                      </c:pt>
                      <c:pt idx="76">
                        <c:v>1.3833333333333333</c:v>
                      </c:pt>
                      <c:pt idx="77">
                        <c:v>1.4</c:v>
                      </c:pt>
                      <c:pt idx="78">
                        <c:v>1.4166666666666667</c:v>
                      </c:pt>
                      <c:pt idx="79">
                        <c:v>1.4333333333333333</c:v>
                      </c:pt>
                      <c:pt idx="80">
                        <c:v>1.45</c:v>
                      </c:pt>
                      <c:pt idx="81">
                        <c:v>1.4666666666666668</c:v>
                      </c:pt>
                      <c:pt idx="82">
                        <c:v>1.4833333333333334</c:v>
                      </c:pt>
                      <c:pt idx="83">
                        <c:v>1.5</c:v>
                      </c:pt>
                      <c:pt idx="84">
                        <c:v>1.5166666666666666</c:v>
                      </c:pt>
                      <c:pt idx="85">
                        <c:v>1.5333333333333334</c:v>
                      </c:pt>
                      <c:pt idx="86">
                        <c:v>1.55</c:v>
                      </c:pt>
                      <c:pt idx="87">
                        <c:v>1.5666666666666667</c:v>
                      </c:pt>
                      <c:pt idx="88">
                        <c:v>1.5833333333333333</c:v>
                      </c:pt>
                      <c:pt idx="89">
                        <c:v>1.6</c:v>
                      </c:pt>
                      <c:pt idx="90">
                        <c:v>1.6166666666666667</c:v>
                      </c:pt>
                      <c:pt idx="91">
                        <c:v>1.6333333333333333</c:v>
                      </c:pt>
                      <c:pt idx="92">
                        <c:v>1.65</c:v>
                      </c:pt>
                      <c:pt idx="93">
                        <c:v>1.6666666666666667</c:v>
                      </c:pt>
                      <c:pt idx="94">
                        <c:v>1.6833333333333333</c:v>
                      </c:pt>
                      <c:pt idx="95">
                        <c:v>1.7</c:v>
                      </c:pt>
                      <c:pt idx="96">
                        <c:v>1.7166666666666668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Data_Compiled!$GD$6:$GD$90</c15:sqref>
                        </c15:formulaRef>
                      </c:ext>
                    </c:extLst>
                    <c:numCache>
                      <c:formatCode>General</c:formatCode>
                      <c:ptCount val="85"/>
                      <c:pt idx="0">
                        <c:v>0.2053052636300714</c:v>
                      </c:pt>
                      <c:pt idx="1">
                        <c:v>0.20881402762247075</c:v>
                      </c:pt>
                      <c:pt idx="2">
                        <c:v>0.21301242768888198</c:v>
                      </c:pt>
                      <c:pt idx="3">
                        <c:v>0.21718327400204276</c:v>
                      </c:pt>
                      <c:pt idx="4">
                        <c:v>0.22196633129291299</c:v>
                      </c:pt>
                      <c:pt idx="5">
                        <c:v>0.22642603426973765</c:v>
                      </c:pt>
                      <c:pt idx="6">
                        <c:v>0.23209271121115177</c:v>
                      </c:pt>
                      <c:pt idx="7">
                        <c:v>0.23632715932275991</c:v>
                      </c:pt>
                      <c:pt idx="8">
                        <c:v>0.24200033664202467</c:v>
                      </c:pt>
                      <c:pt idx="9">
                        <c:v>0.24767955844941594</c:v>
                      </c:pt>
                      <c:pt idx="10">
                        <c:v>0.25280595534477568</c:v>
                      </c:pt>
                      <c:pt idx="11">
                        <c:v>0.25788889380650309</c:v>
                      </c:pt>
                      <c:pt idx="12">
                        <c:v>0.26359183310626388</c:v>
                      </c:pt>
                      <c:pt idx="13">
                        <c:v>0.26959401957458901</c:v>
                      </c:pt>
                      <c:pt idx="14">
                        <c:v>0.27649384261632676</c:v>
                      </c:pt>
                      <c:pt idx="15">
                        <c:v>0.28367536798997545</c:v>
                      </c:pt>
                      <c:pt idx="16">
                        <c:v>0.29091106436184527</c:v>
                      </c:pt>
                      <c:pt idx="17">
                        <c:v>0.29958881394046349</c:v>
                      </c:pt>
                      <c:pt idx="18">
                        <c:v>0.30888399195537808</c:v>
                      </c:pt>
                      <c:pt idx="19">
                        <c:v>0.31817960613929597</c:v>
                      </c:pt>
                      <c:pt idx="20">
                        <c:v>0.32661003894368407</c:v>
                      </c:pt>
                      <c:pt idx="21">
                        <c:v>0.33351076542781366</c:v>
                      </c:pt>
                      <c:pt idx="22">
                        <c:v>0.34190813923014046</c:v>
                      </c:pt>
                      <c:pt idx="23">
                        <c:v>0.35028989936253135</c:v>
                      </c:pt>
                      <c:pt idx="24">
                        <c:v>0.35900278531206042</c:v>
                      </c:pt>
                      <c:pt idx="25">
                        <c:v>0.36707129171025382</c:v>
                      </c:pt>
                      <c:pt idx="26">
                        <c:v>0.37578362146103123</c:v>
                      </c:pt>
                      <c:pt idx="27">
                        <c:v>0.38687673221444463</c:v>
                      </c:pt>
                      <c:pt idx="28">
                        <c:v>0.39795637941629469</c:v>
                      </c:pt>
                      <c:pt idx="29">
                        <c:v>0.40849318028107773</c:v>
                      </c:pt>
                      <c:pt idx="30">
                        <c:v>0.41840321091877125</c:v>
                      </c:pt>
                      <c:pt idx="31">
                        <c:v>0.42802902884117011</c:v>
                      </c:pt>
                      <c:pt idx="32">
                        <c:v>0.43699638873993107</c:v>
                      </c:pt>
                      <c:pt idx="33">
                        <c:v>0.44540921799972849</c:v>
                      </c:pt>
                      <c:pt idx="34">
                        <c:v>0.45501983345094604</c:v>
                      </c:pt>
                      <c:pt idx="35">
                        <c:v>0.46518627434004689</c:v>
                      </c:pt>
                      <c:pt idx="36">
                        <c:v>0.4771921282901882</c:v>
                      </c:pt>
                      <c:pt idx="37">
                        <c:v>0.48859909020738868</c:v>
                      </c:pt>
                      <c:pt idx="38">
                        <c:v>0.5000202478320438</c:v>
                      </c:pt>
                      <c:pt idx="39">
                        <c:v>0.51109966114600924</c:v>
                      </c:pt>
                      <c:pt idx="40">
                        <c:v>0.52130880123027379</c:v>
                      </c:pt>
                      <c:pt idx="41">
                        <c:v>0.53003502805367086</c:v>
                      </c:pt>
                      <c:pt idx="42">
                        <c:v>0.53994496697844219</c:v>
                      </c:pt>
                      <c:pt idx="43">
                        <c:v>0.55132347953226046</c:v>
                      </c:pt>
                      <c:pt idx="44">
                        <c:v>0.5630299146032931</c:v>
                      </c:pt>
                      <c:pt idx="45">
                        <c:v>0.57500808958773897</c:v>
                      </c:pt>
                      <c:pt idx="46">
                        <c:v>0.58822549107571209</c:v>
                      </c:pt>
                      <c:pt idx="47">
                        <c:v>0.59839383534187029</c:v>
                      </c:pt>
                      <c:pt idx="48">
                        <c:v>0.6076910073830466</c:v>
                      </c:pt>
                      <c:pt idx="49">
                        <c:v>0.61792685792770341</c:v>
                      </c:pt>
                      <c:pt idx="50">
                        <c:v>0.62840822256706397</c:v>
                      </c:pt>
                      <c:pt idx="51">
                        <c:v>0.64011452204839847</c:v>
                      </c:pt>
                      <c:pt idx="52">
                        <c:v>0.65271924786072955</c:v>
                      </c:pt>
                      <c:pt idx="53">
                        <c:v>0.66563701491927496</c:v>
                      </c:pt>
                      <c:pt idx="54">
                        <c:v>0.67643136271084625</c:v>
                      </c:pt>
                      <c:pt idx="55">
                        <c:v>0.68574198576221501</c:v>
                      </c:pt>
                      <c:pt idx="56">
                        <c:v>0.69597888727085044</c:v>
                      </c:pt>
                      <c:pt idx="57">
                        <c:v>0.70645960218948345</c:v>
                      </c:pt>
                      <c:pt idx="58">
                        <c:v>0.71967716121245295</c:v>
                      </c:pt>
                      <c:pt idx="59">
                        <c:v>0.73162839955940417</c:v>
                      </c:pt>
                      <c:pt idx="60">
                        <c:v>0.74364759562026095</c:v>
                      </c:pt>
                      <c:pt idx="61">
                        <c:v>0.75382972917430713</c:v>
                      </c:pt>
                      <c:pt idx="62">
                        <c:v>0.763439659221682</c:v>
                      </c:pt>
                      <c:pt idx="63">
                        <c:v>0.77394805891585938</c:v>
                      </c:pt>
                      <c:pt idx="64">
                        <c:v>0.78592722058303743</c:v>
                      </c:pt>
                      <c:pt idx="65">
                        <c:v>0.79855856977313977</c:v>
                      </c:pt>
                      <c:pt idx="66">
                        <c:v>0.81116330047847829</c:v>
                      </c:pt>
                      <c:pt idx="67">
                        <c:v>0.82224388932526093</c:v>
                      </c:pt>
                      <c:pt idx="68">
                        <c:v>0.83126827750645349</c:v>
                      </c:pt>
                      <c:pt idx="69">
                        <c:v>0.84059251454768436</c:v>
                      </c:pt>
                      <c:pt idx="70">
                        <c:v>0.8531972669111737</c:v>
                      </c:pt>
                      <c:pt idx="71">
                        <c:v>0.86608781144011082</c:v>
                      </c:pt>
                      <c:pt idx="72">
                        <c:v>0.87833968277969676</c:v>
                      </c:pt>
                      <c:pt idx="73">
                        <c:v>0.88916064756916224</c:v>
                      </c:pt>
                      <c:pt idx="74">
                        <c:v>0.89875729065564547</c:v>
                      </c:pt>
                      <c:pt idx="75">
                        <c:v>0.90836718509380043</c:v>
                      </c:pt>
                      <c:pt idx="76">
                        <c:v>0.92038632089507111</c:v>
                      </c:pt>
                      <c:pt idx="77">
                        <c:v>0.93300457004173198</c:v>
                      </c:pt>
                      <c:pt idx="78">
                        <c:v>0.94526958783924597</c:v>
                      </c:pt>
                      <c:pt idx="79">
                        <c:v>0.95575158429551843</c:v>
                      </c:pt>
                      <c:pt idx="80">
                        <c:v>0.96504882300649664</c:v>
                      </c:pt>
                      <c:pt idx="81">
                        <c:v>0.97583065741867669</c:v>
                      </c:pt>
                      <c:pt idx="82">
                        <c:v>0.98784921133891068</c:v>
                      </c:pt>
                      <c:pt idx="83">
                        <c:v>0.99988112521410799</c:v>
                      </c:pt>
                      <c:pt idx="84">
                        <c:v>1.0112615885437073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6BB3-4E76-B09F-63FA70B54A65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Data_Compiled!$GO$1:$GO$2</c15:sqref>
                        </c15:formulaRef>
                      </c:ext>
                    </c:extLst>
                    <c:strCache>
                      <c:ptCount val="2"/>
                      <c:pt idx="0">
                        <c:v>Drop_06335</c:v>
                      </c:pt>
                      <c:pt idx="1">
                        <c:v>2mL 4.00deg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4"/>
                  <c:spPr>
                    <a:solidFill>
                      <a:schemeClr val="accent2"/>
                    </a:solidFill>
                    <a:ln w="9525">
                      <a:noFill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Data_Compiled!$GS$6:$GS$90</c15:sqref>
                        </c15:formulaRef>
                      </c:ext>
                    </c:extLst>
                    <c:numCache>
                      <c:formatCode>General</c:formatCode>
                      <c:ptCount val="85"/>
                      <c:pt idx="0">
                        <c:v>0.1</c:v>
                      </c:pt>
                      <c:pt idx="1">
                        <c:v>0.11666666666666667</c:v>
                      </c:pt>
                      <c:pt idx="2">
                        <c:v>0.13333333333333333</c:v>
                      </c:pt>
                      <c:pt idx="3">
                        <c:v>0.15000000000000002</c:v>
                      </c:pt>
                      <c:pt idx="4">
                        <c:v>0.16666666666666669</c:v>
                      </c:pt>
                      <c:pt idx="5">
                        <c:v>0.18333333333333335</c:v>
                      </c:pt>
                      <c:pt idx="6">
                        <c:v>0.2</c:v>
                      </c:pt>
                      <c:pt idx="7">
                        <c:v>0.21666666666666667</c:v>
                      </c:pt>
                      <c:pt idx="8">
                        <c:v>0.23333333333333334</c:v>
                      </c:pt>
                      <c:pt idx="9">
                        <c:v>0.25</c:v>
                      </c:pt>
                      <c:pt idx="10">
                        <c:v>0.26666666666666666</c:v>
                      </c:pt>
                      <c:pt idx="11">
                        <c:v>0.28333333333333333</c:v>
                      </c:pt>
                      <c:pt idx="12">
                        <c:v>0.30000000000000004</c:v>
                      </c:pt>
                      <c:pt idx="13">
                        <c:v>0.31666666666666665</c:v>
                      </c:pt>
                      <c:pt idx="14">
                        <c:v>0.33333333333333337</c:v>
                      </c:pt>
                      <c:pt idx="15">
                        <c:v>0.35</c:v>
                      </c:pt>
                      <c:pt idx="16">
                        <c:v>0.3666666666666667</c:v>
                      </c:pt>
                      <c:pt idx="17">
                        <c:v>0.3833333333333333</c:v>
                      </c:pt>
                      <c:pt idx="18">
                        <c:v>0.4</c:v>
                      </c:pt>
                      <c:pt idx="19">
                        <c:v>0.41666666666666663</c:v>
                      </c:pt>
                      <c:pt idx="20">
                        <c:v>0.43333333333333335</c:v>
                      </c:pt>
                      <c:pt idx="21">
                        <c:v>0.44999999999999996</c:v>
                      </c:pt>
                      <c:pt idx="22">
                        <c:v>0.46666666666666667</c:v>
                      </c:pt>
                      <c:pt idx="23">
                        <c:v>0.48333333333333328</c:v>
                      </c:pt>
                      <c:pt idx="24">
                        <c:v>0.5</c:v>
                      </c:pt>
                      <c:pt idx="25">
                        <c:v>0.51666666666666672</c:v>
                      </c:pt>
                      <c:pt idx="26">
                        <c:v>0.53333333333333333</c:v>
                      </c:pt>
                      <c:pt idx="27">
                        <c:v>0.55000000000000004</c:v>
                      </c:pt>
                      <c:pt idx="28">
                        <c:v>0.56666666666666665</c:v>
                      </c:pt>
                      <c:pt idx="29">
                        <c:v>0.58333333333333337</c:v>
                      </c:pt>
                      <c:pt idx="30">
                        <c:v>0.6</c:v>
                      </c:pt>
                      <c:pt idx="31">
                        <c:v>0.61666666666666659</c:v>
                      </c:pt>
                      <c:pt idx="32">
                        <c:v>0.6333333333333333</c:v>
                      </c:pt>
                      <c:pt idx="33">
                        <c:v>0.65</c:v>
                      </c:pt>
                      <c:pt idx="34">
                        <c:v>0.66666666666666663</c:v>
                      </c:pt>
                      <c:pt idx="35">
                        <c:v>0.68333333333333335</c:v>
                      </c:pt>
                      <c:pt idx="36">
                        <c:v>0.7</c:v>
                      </c:pt>
                      <c:pt idx="37">
                        <c:v>0.71666666666666667</c:v>
                      </c:pt>
                      <c:pt idx="38">
                        <c:v>0.73333333333333328</c:v>
                      </c:pt>
                      <c:pt idx="39">
                        <c:v>0.75</c:v>
                      </c:pt>
                      <c:pt idx="40">
                        <c:v>0.76666666666666661</c:v>
                      </c:pt>
                      <c:pt idx="41">
                        <c:v>0.78333333333333333</c:v>
                      </c:pt>
                      <c:pt idx="42">
                        <c:v>0.79999999999999993</c:v>
                      </c:pt>
                      <c:pt idx="43">
                        <c:v>0.81666666666666665</c:v>
                      </c:pt>
                      <c:pt idx="44">
                        <c:v>0.83333333333333326</c:v>
                      </c:pt>
                      <c:pt idx="45">
                        <c:v>0.85</c:v>
                      </c:pt>
                      <c:pt idx="46">
                        <c:v>0.86666666666666659</c:v>
                      </c:pt>
                      <c:pt idx="47">
                        <c:v>0.8833333333333333</c:v>
                      </c:pt>
                      <c:pt idx="48">
                        <c:v>0.9</c:v>
                      </c:pt>
                      <c:pt idx="49">
                        <c:v>0.91666666666666663</c:v>
                      </c:pt>
                      <c:pt idx="50">
                        <c:v>0.93333333333333335</c:v>
                      </c:pt>
                      <c:pt idx="51">
                        <c:v>0.95</c:v>
                      </c:pt>
                      <c:pt idx="52">
                        <c:v>0.96666666666666667</c:v>
                      </c:pt>
                      <c:pt idx="53">
                        <c:v>0.98333333333333328</c:v>
                      </c:pt>
                      <c:pt idx="54">
                        <c:v>1</c:v>
                      </c:pt>
                      <c:pt idx="55">
                        <c:v>1.0166666666666666</c:v>
                      </c:pt>
                      <c:pt idx="56">
                        <c:v>1.0333333333333334</c:v>
                      </c:pt>
                      <c:pt idx="57">
                        <c:v>1.05</c:v>
                      </c:pt>
                      <c:pt idx="58">
                        <c:v>1.0666666666666667</c:v>
                      </c:pt>
                      <c:pt idx="59">
                        <c:v>1.0833333333333333</c:v>
                      </c:pt>
                      <c:pt idx="60">
                        <c:v>1.1000000000000001</c:v>
                      </c:pt>
                      <c:pt idx="61">
                        <c:v>1.1166666666666667</c:v>
                      </c:pt>
                      <c:pt idx="62">
                        <c:v>1.1333333333333333</c:v>
                      </c:pt>
                      <c:pt idx="63">
                        <c:v>1.1500000000000001</c:v>
                      </c:pt>
                      <c:pt idx="64">
                        <c:v>1.1666666666666667</c:v>
                      </c:pt>
                      <c:pt idx="65">
                        <c:v>1.1833333333333333</c:v>
                      </c:pt>
                      <c:pt idx="66">
                        <c:v>1.2000000000000002</c:v>
                      </c:pt>
                      <c:pt idx="67">
                        <c:v>1.2166666666666668</c:v>
                      </c:pt>
                      <c:pt idx="68">
                        <c:v>1.2333333333333334</c:v>
                      </c:pt>
                      <c:pt idx="69">
                        <c:v>1.25</c:v>
                      </c:pt>
                      <c:pt idx="70">
                        <c:v>1.2666666666666668</c:v>
                      </c:pt>
                      <c:pt idx="71">
                        <c:v>1.2833333333333334</c:v>
                      </c:pt>
                      <c:pt idx="72">
                        <c:v>1.3</c:v>
                      </c:pt>
                      <c:pt idx="73">
                        <c:v>1.3166666666666667</c:v>
                      </c:pt>
                      <c:pt idx="74">
                        <c:v>1.3333333333333335</c:v>
                      </c:pt>
                      <c:pt idx="75">
                        <c:v>1.35</c:v>
                      </c:pt>
                      <c:pt idx="76">
                        <c:v>1.3666666666666667</c:v>
                      </c:pt>
                      <c:pt idx="77">
                        <c:v>1.3833333333333333</c:v>
                      </c:pt>
                      <c:pt idx="78">
                        <c:v>1.4000000000000001</c:v>
                      </c:pt>
                      <c:pt idx="79">
                        <c:v>1.4166666666666667</c:v>
                      </c:pt>
                      <c:pt idx="80">
                        <c:v>1.4333333333333333</c:v>
                      </c:pt>
                      <c:pt idx="81">
                        <c:v>1.4500000000000002</c:v>
                      </c:pt>
                      <c:pt idx="82">
                        <c:v>1.4666666666666668</c:v>
                      </c:pt>
                      <c:pt idx="83">
                        <c:v>1.4833333333333334</c:v>
                      </c:pt>
                      <c:pt idx="84">
                        <c:v>1.5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Data_Compiled!$GT$6:$GT$81</c15:sqref>
                        </c15:formulaRef>
                      </c:ext>
                    </c:extLst>
                    <c:numCache>
                      <c:formatCode>General</c:formatCode>
                      <c:ptCount val="76"/>
                      <c:pt idx="0">
                        <c:v>0.21701379592111075</c:v>
                      </c:pt>
                      <c:pt idx="1">
                        <c:v>0.21971313556155711</c:v>
                      </c:pt>
                      <c:pt idx="2">
                        <c:v>0.22371839851047889</c:v>
                      </c:pt>
                      <c:pt idx="3">
                        <c:v>0.22977623439108188</c:v>
                      </c:pt>
                      <c:pt idx="4">
                        <c:v>0.2347714552579398</c:v>
                      </c:pt>
                      <c:pt idx="5">
                        <c:v>0.24048886026111888</c:v>
                      </c:pt>
                      <c:pt idx="6">
                        <c:v>0.2468289767578454</c:v>
                      </c:pt>
                      <c:pt idx="7">
                        <c:v>0.25184871505137907</c:v>
                      </c:pt>
                      <c:pt idx="8">
                        <c:v>0.25722608213831794</c:v>
                      </c:pt>
                      <c:pt idx="9">
                        <c:v>0.26223323551446465</c:v>
                      </c:pt>
                      <c:pt idx="10">
                        <c:v>0.26826735954111897</c:v>
                      </c:pt>
                      <c:pt idx="11">
                        <c:v>0.27498364660969327</c:v>
                      </c:pt>
                      <c:pt idx="12">
                        <c:v>0.28202250308254712</c:v>
                      </c:pt>
                      <c:pt idx="13">
                        <c:v>0.28906139084190752</c:v>
                      </c:pt>
                      <c:pt idx="14">
                        <c:v>0.29710384794995892</c:v>
                      </c:pt>
                      <c:pt idx="15">
                        <c:v>0.30517682628388737</c:v>
                      </c:pt>
                      <c:pt idx="16">
                        <c:v>0.31388789633974795</c:v>
                      </c:pt>
                      <c:pt idx="17">
                        <c:v>0.32326791538352012</c:v>
                      </c:pt>
                      <c:pt idx="18">
                        <c:v>0.33197914582287441</c:v>
                      </c:pt>
                      <c:pt idx="19">
                        <c:v>0.3406904205872443</c:v>
                      </c:pt>
                      <c:pt idx="20">
                        <c:v>0.34937293842203127</c:v>
                      </c:pt>
                      <c:pt idx="21">
                        <c:v>0.35910189710954599</c:v>
                      </c:pt>
                      <c:pt idx="22">
                        <c:v>0.36816235434628647</c:v>
                      </c:pt>
                      <c:pt idx="23">
                        <c:v>0.37787722701629339</c:v>
                      </c:pt>
                      <c:pt idx="24">
                        <c:v>0.3879266502925674</c:v>
                      </c:pt>
                      <c:pt idx="25">
                        <c:v>0.39861799192693859</c:v>
                      </c:pt>
                      <c:pt idx="26">
                        <c:v>0.40971250160907996</c:v>
                      </c:pt>
                      <c:pt idx="27">
                        <c:v>0.42043095474567732</c:v>
                      </c:pt>
                      <c:pt idx="28">
                        <c:v>0.43149837071468761</c:v>
                      </c:pt>
                      <c:pt idx="29">
                        <c:v>0.44189699104784336</c:v>
                      </c:pt>
                      <c:pt idx="30">
                        <c:v>0.45225220055744564</c:v>
                      </c:pt>
                      <c:pt idx="31">
                        <c:v>0.46263636110074274</c:v>
                      </c:pt>
                      <c:pt idx="32">
                        <c:v>0.47401086424833477</c:v>
                      </c:pt>
                      <c:pt idx="33">
                        <c:v>0.48539887866733566</c:v>
                      </c:pt>
                      <c:pt idx="34">
                        <c:v>0.49645236878210969</c:v>
                      </c:pt>
                      <c:pt idx="35">
                        <c:v>0.50817502766141165</c:v>
                      </c:pt>
                      <c:pt idx="36">
                        <c:v>0.52094074005980862</c:v>
                      </c:pt>
                      <c:pt idx="37">
                        <c:v>0.53266309669588752</c:v>
                      </c:pt>
                      <c:pt idx="38">
                        <c:v>0.54438551356735809</c:v>
                      </c:pt>
                      <c:pt idx="39">
                        <c:v>0.55610798442724474</c:v>
                      </c:pt>
                      <c:pt idx="40">
                        <c:v>0.56785734396245147</c:v>
                      </c:pt>
                      <c:pt idx="41">
                        <c:v>0.57957965782766907</c:v>
                      </c:pt>
                      <c:pt idx="42">
                        <c:v>0.59162325176024877</c:v>
                      </c:pt>
                      <c:pt idx="43">
                        <c:v>0.60471062401484699</c:v>
                      </c:pt>
                      <c:pt idx="44">
                        <c:v>0.61708877083260549</c:v>
                      </c:pt>
                      <c:pt idx="45">
                        <c:v>0.62882450922565625</c:v>
                      </c:pt>
                      <c:pt idx="46">
                        <c:v>0.64155063367135989</c:v>
                      </c:pt>
                      <c:pt idx="47">
                        <c:v>0.65329987876274298</c:v>
                      </c:pt>
                      <c:pt idx="48">
                        <c:v>0.66470134575253892</c:v>
                      </c:pt>
                      <c:pt idx="49">
                        <c:v>0.67742723999210341</c:v>
                      </c:pt>
                      <c:pt idx="50">
                        <c:v>0.68980527229829403</c:v>
                      </c:pt>
                      <c:pt idx="51">
                        <c:v>0.7032137870099785</c:v>
                      </c:pt>
                      <c:pt idx="52">
                        <c:v>0.71596684991133863</c:v>
                      </c:pt>
                      <c:pt idx="53">
                        <c:v>0.728371942149042</c:v>
                      </c:pt>
                      <c:pt idx="54">
                        <c:v>0.74012207499760785</c:v>
                      </c:pt>
                      <c:pt idx="55">
                        <c:v>0.75252736314072199</c:v>
                      </c:pt>
                      <c:pt idx="56">
                        <c:v>0.76491846991732448</c:v>
                      </c:pt>
                      <c:pt idx="57">
                        <c:v>0.77696120902817356</c:v>
                      </c:pt>
                      <c:pt idx="58">
                        <c:v>0.79135973350420818</c:v>
                      </c:pt>
                      <c:pt idx="59">
                        <c:v>0.80341660517620694</c:v>
                      </c:pt>
                      <c:pt idx="60">
                        <c:v>0.81548709735236835</c:v>
                      </c:pt>
                      <c:pt idx="61">
                        <c:v>0.82755764179097779</c:v>
                      </c:pt>
                      <c:pt idx="62">
                        <c:v>0.84064574195411479</c:v>
                      </c:pt>
                      <c:pt idx="63">
                        <c:v>0.85305097371010186</c:v>
                      </c:pt>
                      <c:pt idx="64">
                        <c:v>0.86679428867446096</c:v>
                      </c:pt>
                      <c:pt idx="65">
                        <c:v>0.87986859448346832</c:v>
                      </c:pt>
                      <c:pt idx="66">
                        <c:v>0.89193939775054887</c:v>
                      </c:pt>
                      <c:pt idx="67">
                        <c:v>0.9036333676391104</c:v>
                      </c:pt>
                      <c:pt idx="68">
                        <c:v>0.91576112737975035</c:v>
                      </c:pt>
                      <c:pt idx="69">
                        <c:v>0.9294900063607392</c:v>
                      </c:pt>
                      <c:pt idx="70">
                        <c:v>0.94252154265875809</c:v>
                      </c:pt>
                      <c:pt idx="71">
                        <c:v>0.95489883685954446</c:v>
                      </c:pt>
                      <c:pt idx="72">
                        <c:v>0.96731794670696347</c:v>
                      </c:pt>
                      <c:pt idx="73">
                        <c:v>0.98002978693562293</c:v>
                      </c:pt>
                      <c:pt idx="74">
                        <c:v>0.99143134876694428</c:v>
                      </c:pt>
                      <c:pt idx="75">
                        <c:v>1.0045055630348938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6BB3-4E76-B09F-63FA70B54A65}"/>
                  </c:ext>
                </c:extLst>
              </c15:ser>
            </c15:filteredScatterSeries>
            <c15:filteredScatterSeries>
              <c15:ser>
                <c:idx val="12"/>
                <c:order val="1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Data_Compiled!$HE$1:$HE$2</c15:sqref>
                        </c15:formulaRef>
                      </c:ext>
                    </c:extLst>
                    <c:strCache>
                      <c:ptCount val="2"/>
                      <c:pt idx="0">
                        <c:v>Drop_06283</c:v>
                      </c:pt>
                      <c:pt idx="1">
                        <c:v>6mL 7.66deg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6"/>
                    </a:solidFill>
                    <a:ln w="9525">
                      <a:noFill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Data_Compiled!$HI$6:$HI$87</c15:sqref>
                        </c15:formulaRef>
                      </c:ext>
                    </c:extLst>
                    <c:numCache>
                      <c:formatCode>General</c:formatCode>
                      <c:ptCount val="82"/>
                      <c:pt idx="0">
                        <c:v>0.11666666666666667</c:v>
                      </c:pt>
                      <c:pt idx="1">
                        <c:v>0.13333333333333333</c:v>
                      </c:pt>
                      <c:pt idx="2">
                        <c:v>0.15</c:v>
                      </c:pt>
                      <c:pt idx="3">
                        <c:v>0.16666666666666669</c:v>
                      </c:pt>
                      <c:pt idx="4">
                        <c:v>0.18333333333333335</c:v>
                      </c:pt>
                      <c:pt idx="5">
                        <c:v>0.2</c:v>
                      </c:pt>
                      <c:pt idx="6">
                        <c:v>0.21666666666666667</c:v>
                      </c:pt>
                      <c:pt idx="7">
                        <c:v>0.23333333333333334</c:v>
                      </c:pt>
                      <c:pt idx="8">
                        <c:v>0.25</c:v>
                      </c:pt>
                      <c:pt idx="9">
                        <c:v>0.26666666666666666</c:v>
                      </c:pt>
                      <c:pt idx="10">
                        <c:v>0.28333333333333333</c:v>
                      </c:pt>
                      <c:pt idx="11">
                        <c:v>0.3</c:v>
                      </c:pt>
                      <c:pt idx="12">
                        <c:v>0.31666666666666665</c:v>
                      </c:pt>
                      <c:pt idx="13">
                        <c:v>0.33333333333333337</c:v>
                      </c:pt>
                      <c:pt idx="14">
                        <c:v>0.35</c:v>
                      </c:pt>
                      <c:pt idx="15">
                        <c:v>0.3666666666666667</c:v>
                      </c:pt>
                      <c:pt idx="16">
                        <c:v>0.3833333333333333</c:v>
                      </c:pt>
                      <c:pt idx="17">
                        <c:v>0.4</c:v>
                      </c:pt>
                      <c:pt idx="18">
                        <c:v>0.41666666666666663</c:v>
                      </c:pt>
                      <c:pt idx="19">
                        <c:v>0.43333333333333335</c:v>
                      </c:pt>
                      <c:pt idx="20">
                        <c:v>0.44999999999999996</c:v>
                      </c:pt>
                      <c:pt idx="21">
                        <c:v>0.46666666666666667</c:v>
                      </c:pt>
                      <c:pt idx="22">
                        <c:v>0.48333333333333328</c:v>
                      </c:pt>
                      <c:pt idx="23">
                        <c:v>0.5</c:v>
                      </c:pt>
                      <c:pt idx="24">
                        <c:v>0.51666666666666672</c:v>
                      </c:pt>
                      <c:pt idx="25">
                        <c:v>0.53333333333333333</c:v>
                      </c:pt>
                      <c:pt idx="26">
                        <c:v>0.55000000000000004</c:v>
                      </c:pt>
                      <c:pt idx="27">
                        <c:v>0.56666666666666665</c:v>
                      </c:pt>
                      <c:pt idx="28">
                        <c:v>0.58333333333333337</c:v>
                      </c:pt>
                      <c:pt idx="29">
                        <c:v>0.6</c:v>
                      </c:pt>
                      <c:pt idx="30">
                        <c:v>0.6166666666666667</c:v>
                      </c:pt>
                      <c:pt idx="31">
                        <c:v>0.6333333333333333</c:v>
                      </c:pt>
                      <c:pt idx="32">
                        <c:v>0.65</c:v>
                      </c:pt>
                      <c:pt idx="33">
                        <c:v>0.66666666666666674</c:v>
                      </c:pt>
                      <c:pt idx="34">
                        <c:v>0.68333333333333335</c:v>
                      </c:pt>
                      <c:pt idx="35">
                        <c:v>0.70000000000000007</c:v>
                      </c:pt>
                      <c:pt idx="36">
                        <c:v>0.71666666666666667</c:v>
                      </c:pt>
                      <c:pt idx="37">
                        <c:v>0.73333333333333339</c:v>
                      </c:pt>
                      <c:pt idx="38">
                        <c:v>0.75</c:v>
                      </c:pt>
                      <c:pt idx="39">
                        <c:v>0.76666666666666672</c:v>
                      </c:pt>
                      <c:pt idx="40">
                        <c:v>0.78333333333333333</c:v>
                      </c:pt>
                      <c:pt idx="41">
                        <c:v>0.8</c:v>
                      </c:pt>
                      <c:pt idx="42">
                        <c:v>0.81666666666666665</c:v>
                      </c:pt>
                      <c:pt idx="43">
                        <c:v>0.83333333333333337</c:v>
                      </c:pt>
                      <c:pt idx="44">
                        <c:v>0.85</c:v>
                      </c:pt>
                      <c:pt idx="45">
                        <c:v>0.8666666666666667</c:v>
                      </c:pt>
                      <c:pt idx="46">
                        <c:v>0.8833333333333333</c:v>
                      </c:pt>
                      <c:pt idx="47">
                        <c:v>0.9</c:v>
                      </c:pt>
                      <c:pt idx="48">
                        <c:v>0.91666666666666674</c:v>
                      </c:pt>
                      <c:pt idx="49">
                        <c:v>0.93333333333333335</c:v>
                      </c:pt>
                      <c:pt idx="50">
                        <c:v>0.95000000000000007</c:v>
                      </c:pt>
                      <c:pt idx="51">
                        <c:v>0.96666666666666667</c:v>
                      </c:pt>
                      <c:pt idx="52">
                        <c:v>0.98333333333333339</c:v>
                      </c:pt>
                      <c:pt idx="53">
                        <c:v>1</c:v>
                      </c:pt>
                      <c:pt idx="54">
                        <c:v>1.0166666666666666</c:v>
                      </c:pt>
                      <c:pt idx="55">
                        <c:v>1.0333333333333332</c:v>
                      </c:pt>
                      <c:pt idx="56">
                        <c:v>1.05</c:v>
                      </c:pt>
                      <c:pt idx="57">
                        <c:v>1.0666666666666667</c:v>
                      </c:pt>
                      <c:pt idx="58">
                        <c:v>1.0833333333333333</c:v>
                      </c:pt>
                      <c:pt idx="59">
                        <c:v>1.0999999999999999</c:v>
                      </c:pt>
                      <c:pt idx="60">
                        <c:v>1.1166666666666667</c:v>
                      </c:pt>
                      <c:pt idx="61">
                        <c:v>1.1333333333333333</c:v>
                      </c:pt>
                      <c:pt idx="62">
                        <c:v>1.1499999999999999</c:v>
                      </c:pt>
                      <c:pt idx="63">
                        <c:v>1.1666666666666667</c:v>
                      </c:pt>
                      <c:pt idx="64">
                        <c:v>1.1833333333333333</c:v>
                      </c:pt>
                      <c:pt idx="65">
                        <c:v>1.2</c:v>
                      </c:pt>
                      <c:pt idx="66">
                        <c:v>1.2166666666666668</c:v>
                      </c:pt>
                      <c:pt idx="67">
                        <c:v>1.2333333333333334</c:v>
                      </c:pt>
                      <c:pt idx="68">
                        <c:v>1.25</c:v>
                      </c:pt>
                      <c:pt idx="69">
                        <c:v>1.2666666666666666</c:v>
                      </c:pt>
                      <c:pt idx="70">
                        <c:v>1.2833333333333334</c:v>
                      </c:pt>
                      <c:pt idx="71">
                        <c:v>1.3</c:v>
                      </c:pt>
                      <c:pt idx="72">
                        <c:v>1.3166666666666667</c:v>
                      </c:pt>
                      <c:pt idx="73">
                        <c:v>1.3333333333333333</c:v>
                      </c:pt>
                      <c:pt idx="74">
                        <c:v>1.35</c:v>
                      </c:pt>
                      <c:pt idx="75">
                        <c:v>1.3666666666666667</c:v>
                      </c:pt>
                      <c:pt idx="76">
                        <c:v>1.3833333333333333</c:v>
                      </c:pt>
                      <c:pt idx="77">
                        <c:v>1.4</c:v>
                      </c:pt>
                      <c:pt idx="78">
                        <c:v>1.4166666666666667</c:v>
                      </c:pt>
                      <c:pt idx="79">
                        <c:v>1.4333333333333333</c:v>
                      </c:pt>
                      <c:pt idx="80">
                        <c:v>1.45</c:v>
                      </c:pt>
                      <c:pt idx="81">
                        <c:v>1.4666666666666668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Data_Compiled!$HJ$6:$HJ$84</c15:sqref>
                        </c15:formulaRef>
                      </c:ext>
                    </c:extLst>
                    <c:numCache>
                      <c:formatCode>General</c:formatCode>
                      <c:ptCount val="79"/>
                      <c:pt idx="0">
                        <c:v>0.25519512482377282</c:v>
                      </c:pt>
                      <c:pt idx="1">
                        <c:v>0.26033577292363685</c:v>
                      </c:pt>
                      <c:pt idx="2">
                        <c:v>0.26635294991248859</c:v>
                      </c:pt>
                      <c:pt idx="3">
                        <c:v>0.26973507334820335</c:v>
                      </c:pt>
                      <c:pt idx="4">
                        <c:v>0.27593969061464224</c:v>
                      </c:pt>
                      <c:pt idx="5">
                        <c:v>0.28163936126593603</c:v>
                      </c:pt>
                      <c:pt idx="6">
                        <c:v>0.28608657534573367</c:v>
                      </c:pt>
                      <c:pt idx="7">
                        <c:v>0.29223316835957003</c:v>
                      </c:pt>
                      <c:pt idx="8">
                        <c:v>0.30013718346531632</c:v>
                      </c:pt>
                      <c:pt idx="9">
                        <c:v>0.3055921236287506</c:v>
                      </c:pt>
                      <c:pt idx="10">
                        <c:v>0.31072364320498591</c:v>
                      </c:pt>
                      <c:pt idx="11">
                        <c:v>0.3172341317215866</c:v>
                      </c:pt>
                      <c:pt idx="12">
                        <c:v>0.32409344820570135</c:v>
                      </c:pt>
                      <c:pt idx="13">
                        <c:v>0.3299090212695866</c:v>
                      </c:pt>
                      <c:pt idx="14">
                        <c:v>0.33813374643288852</c:v>
                      </c:pt>
                      <c:pt idx="15">
                        <c:v>0.34498772770252545</c:v>
                      </c:pt>
                      <c:pt idx="16">
                        <c:v>0.35492899745754708</c:v>
                      </c:pt>
                      <c:pt idx="17">
                        <c:v>0.36280820789089069</c:v>
                      </c:pt>
                      <c:pt idx="18">
                        <c:v>0.36897480276743144</c:v>
                      </c:pt>
                      <c:pt idx="19">
                        <c:v>0.37788717403922217</c:v>
                      </c:pt>
                      <c:pt idx="20">
                        <c:v>0.38612151028168634</c:v>
                      </c:pt>
                      <c:pt idx="21">
                        <c:v>0.39537016622472337</c:v>
                      </c:pt>
                      <c:pt idx="22">
                        <c:v>0.40534116637462092</c:v>
                      </c:pt>
                      <c:pt idx="23">
                        <c:v>0.41252919288015405</c:v>
                      </c:pt>
                      <c:pt idx="24">
                        <c:v>0.42213740254434617</c:v>
                      </c:pt>
                      <c:pt idx="25">
                        <c:v>0.43003393332071632</c:v>
                      </c:pt>
                      <c:pt idx="26">
                        <c:v>0.43859902800719081</c:v>
                      </c:pt>
                      <c:pt idx="27">
                        <c:v>0.44752407672181155</c:v>
                      </c:pt>
                      <c:pt idx="28">
                        <c:v>0.45712570332587688</c:v>
                      </c:pt>
                      <c:pt idx="29">
                        <c:v>0.46735495808581851</c:v>
                      </c:pt>
                      <c:pt idx="30">
                        <c:v>0.48006399340780703</c:v>
                      </c:pt>
                      <c:pt idx="31">
                        <c:v>0.48931513673836408</c:v>
                      </c:pt>
                      <c:pt idx="32">
                        <c:v>0.49823828859346864</c:v>
                      </c:pt>
                      <c:pt idx="33">
                        <c:v>0.5081902291488648</c:v>
                      </c:pt>
                      <c:pt idx="34">
                        <c:v>0.5195133223034154</c:v>
                      </c:pt>
                      <c:pt idx="35">
                        <c:v>0.53117042958889538</c:v>
                      </c:pt>
                      <c:pt idx="36">
                        <c:v>0.54147604877053557</c:v>
                      </c:pt>
                      <c:pt idx="37">
                        <c:v>0.5510680923940533</c:v>
                      </c:pt>
                      <c:pt idx="38">
                        <c:v>0.56099393687363919</c:v>
                      </c:pt>
                      <c:pt idx="39">
                        <c:v>0.57024411927008634</c:v>
                      </c:pt>
                      <c:pt idx="40">
                        <c:v>0.57987325698782377</c:v>
                      </c:pt>
                      <c:pt idx="41">
                        <c:v>0.59121879141726075</c:v>
                      </c:pt>
                      <c:pt idx="42">
                        <c:v>0.60318759708892322</c:v>
                      </c:pt>
                      <c:pt idx="43">
                        <c:v>0.61279937096807935</c:v>
                      </c:pt>
                      <c:pt idx="44">
                        <c:v>0.62275414012698371</c:v>
                      </c:pt>
                      <c:pt idx="45">
                        <c:v>0.63372620845179173</c:v>
                      </c:pt>
                      <c:pt idx="46">
                        <c:v>0.64577042779337668</c:v>
                      </c:pt>
                      <c:pt idx="47">
                        <c:v>0.65743929619378971</c:v>
                      </c:pt>
                      <c:pt idx="48">
                        <c:v>0.66841129260308763</c:v>
                      </c:pt>
                      <c:pt idx="49">
                        <c:v>0.67765896662895131</c:v>
                      </c:pt>
                      <c:pt idx="50">
                        <c:v>0.68794597019890935</c:v>
                      </c:pt>
                      <c:pt idx="51">
                        <c:v>0.69928431251135847</c:v>
                      </c:pt>
                      <c:pt idx="52">
                        <c:v>0.71024428285676189</c:v>
                      </c:pt>
                      <c:pt idx="53">
                        <c:v>0.72120457059643306</c:v>
                      </c:pt>
                      <c:pt idx="54">
                        <c:v>0.73220024204556078</c:v>
                      </c:pt>
                      <c:pt idx="55">
                        <c:v>0.74209842098057932</c:v>
                      </c:pt>
                      <c:pt idx="56">
                        <c:v>0.75407641718332907</c:v>
                      </c:pt>
                      <c:pt idx="57">
                        <c:v>0.7667827998389295</c:v>
                      </c:pt>
                      <c:pt idx="58">
                        <c:v>0.77885244695396016</c:v>
                      </c:pt>
                      <c:pt idx="59">
                        <c:v>0.78883489612775537</c:v>
                      </c:pt>
                      <c:pt idx="60">
                        <c:v>0.79983303688129181</c:v>
                      </c:pt>
                      <c:pt idx="61">
                        <c:v>0.81048940362213973</c:v>
                      </c:pt>
                      <c:pt idx="62">
                        <c:v>0.82110501819928372</c:v>
                      </c:pt>
                      <c:pt idx="63">
                        <c:v>0.83343321549114913</c:v>
                      </c:pt>
                      <c:pt idx="64">
                        <c:v>0.84407580476307364</c:v>
                      </c:pt>
                      <c:pt idx="65">
                        <c:v>0.85434941643627638</c:v>
                      </c:pt>
                      <c:pt idx="66">
                        <c:v>0.86633562338516878</c:v>
                      </c:pt>
                      <c:pt idx="67">
                        <c:v>0.87904580746860161</c:v>
                      </c:pt>
                      <c:pt idx="68">
                        <c:v>0.890347017306788</c:v>
                      </c:pt>
                      <c:pt idx="69">
                        <c:v>0.90026596730318564</c:v>
                      </c:pt>
                      <c:pt idx="70">
                        <c:v>0.9116724141542546</c:v>
                      </c:pt>
                      <c:pt idx="71">
                        <c:v>0.92265786303396224</c:v>
                      </c:pt>
                      <c:pt idx="72">
                        <c:v>0.93430057344290895</c:v>
                      </c:pt>
                      <c:pt idx="73">
                        <c:v>0.94458736205813221</c:v>
                      </c:pt>
                      <c:pt idx="74">
                        <c:v>0.95513807150380492</c:v>
                      </c:pt>
                      <c:pt idx="75">
                        <c:v>0.96643999062924268</c:v>
                      </c:pt>
                      <c:pt idx="76">
                        <c:v>0.97874560084083539</c:v>
                      </c:pt>
                      <c:pt idx="77">
                        <c:v>0.99041452272166852</c:v>
                      </c:pt>
                      <c:pt idx="78">
                        <c:v>1.002450565216453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6BB3-4E76-B09F-63FA70B54A65}"/>
                  </c:ext>
                </c:extLst>
              </c15:ser>
            </c15:filteredScatterSeries>
            <c15:filteredScatterSeries>
              <c15:ser>
                <c:idx val="13"/>
                <c:order val="1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Data_Compiled!$HU$1:$HU$2</c15:sqref>
                        </c15:formulaRef>
                      </c:ext>
                    </c:extLst>
                    <c:strCache>
                      <c:ptCount val="2"/>
                      <c:pt idx="0">
                        <c:v>Drop_06287</c:v>
                      </c:pt>
                      <c:pt idx="1">
                        <c:v>6mL 3.99deg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4"/>
                  <c:spPr>
                    <a:solidFill>
                      <a:schemeClr val="accent6"/>
                    </a:solidFill>
                    <a:ln w="9525">
                      <a:noFill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Data_Compiled!$HY$6:$HY$22</c15:sqref>
                        </c15:formulaRef>
                      </c:ext>
                    </c:extLst>
                    <c:numCache>
                      <c:formatCode>General</c:formatCode>
                      <c:ptCount val="17"/>
                      <c:pt idx="0">
                        <c:v>6.6666666666666666E-2</c:v>
                      </c:pt>
                      <c:pt idx="1">
                        <c:v>0.13333333333333333</c:v>
                      </c:pt>
                      <c:pt idx="2">
                        <c:v>0.2</c:v>
                      </c:pt>
                      <c:pt idx="3">
                        <c:v>0.26666666666666666</c:v>
                      </c:pt>
                      <c:pt idx="4">
                        <c:v>0.33333333333333331</c:v>
                      </c:pt>
                      <c:pt idx="5">
                        <c:v>0.39999999999999997</c:v>
                      </c:pt>
                      <c:pt idx="6">
                        <c:v>0.46666666666666667</c:v>
                      </c:pt>
                      <c:pt idx="7">
                        <c:v>0.53333333333333333</c:v>
                      </c:pt>
                      <c:pt idx="8">
                        <c:v>0.6</c:v>
                      </c:pt>
                      <c:pt idx="9">
                        <c:v>0.66666666666666663</c:v>
                      </c:pt>
                      <c:pt idx="10">
                        <c:v>0.73333333333333328</c:v>
                      </c:pt>
                      <c:pt idx="11">
                        <c:v>0.79999999999999993</c:v>
                      </c:pt>
                      <c:pt idx="12">
                        <c:v>0.8666666666666667</c:v>
                      </c:pt>
                      <c:pt idx="13">
                        <c:v>0.93333333333333335</c:v>
                      </c:pt>
                      <c:pt idx="14">
                        <c:v>1</c:v>
                      </c:pt>
                      <c:pt idx="15">
                        <c:v>1.0666666666666667</c:v>
                      </c:pt>
                      <c:pt idx="16">
                        <c:v>1.1333333333333333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Data_Compiled!$HZ$6:$HZ$21</c15:sqref>
                        </c15:formulaRef>
                      </c:ext>
                    </c:extLst>
                    <c:numCache>
                      <c:formatCode>General</c:formatCode>
                      <c:ptCount val="16"/>
                      <c:pt idx="0">
                        <c:v>0.2063487109809683</c:v>
                      </c:pt>
                      <c:pt idx="1">
                        <c:v>0.2115137986026602</c:v>
                      </c:pt>
                      <c:pt idx="2">
                        <c:v>0.22070304625104137</c:v>
                      </c:pt>
                      <c:pt idx="3">
                        <c:v>0.23245138414518715</c:v>
                      </c:pt>
                      <c:pt idx="4">
                        <c:v>0.24754210285423128</c:v>
                      </c:pt>
                      <c:pt idx="5">
                        <c:v>0.26476825960840017</c:v>
                      </c:pt>
                      <c:pt idx="6">
                        <c:v>0.28439071330743992</c:v>
                      </c:pt>
                      <c:pt idx="7">
                        <c:v>0.30446543222836858</c:v>
                      </c:pt>
                      <c:pt idx="8">
                        <c:v>0.3269601386555121</c:v>
                      </c:pt>
                      <c:pt idx="9">
                        <c:v>0.35096439835101911</c:v>
                      </c:pt>
                      <c:pt idx="10">
                        <c:v>0.37645881751448801</c:v>
                      </c:pt>
                      <c:pt idx="11">
                        <c:v>0.40211235386761046</c:v>
                      </c:pt>
                      <c:pt idx="12">
                        <c:v>0.42835706773348448</c:v>
                      </c:pt>
                      <c:pt idx="13">
                        <c:v>0.45536291210111457</c:v>
                      </c:pt>
                      <c:pt idx="14">
                        <c:v>0.48324491245793699</c:v>
                      </c:pt>
                      <c:pt idx="15">
                        <c:v>0.51083644163616615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6BB3-4E76-B09F-63FA70B54A65}"/>
                  </c:ext>
                </c:extLst>
              </c15:ser>
            </c15:filteredScatterSeries>
            <c15:filteredScatte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Data_Compiled!$IJ$1:$IJ$2</c15:sqref>
                        </c15:formulaRef>
                      </c:ext>
                    </c:extLst>
                    <c:strCache>
                      <c:ptCount val="2"/>
                      <c:pt idx="0">
                        <c:v>Drop_06288</c:v>
                      </c:pt>
                      <c:pt idx="1">
                        <c:v>2mL 2.94deg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noFill/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Data_Compiled!$IN$6:$IN$34</c15:sqref>
                        </c15:formulaRef>
                      </c:ext>
                    </c:extLst>
                    <c:numCache>
                      <c:formatCode>General</c:formatCode>
                      <c:ptCount val="29"/>
                      <c:pt idx="0">
                        <c:v>6.6666666666666666E-2</c:v>
                      </c:pt>
                      <c:pt idx="1">
                        <c:v>0.13333333333333333</c:v>
                      </c:pt>
                      <c:pt idx="2">
                        <c:v>0.2</c:v>
                      </c:pt>
                      <c:pt idx="3">
                        <c:v>0.26666666666666666</c:v>
                      </c:pt>
                      <c:pt idx="4">
                        <c:v>0.33333333333333331</c:v>
                      </c:pt>
                      <c:pt idx="5">
                        <c:v>0.39999999999999997</c:v>
                      </c:pt>
                      <c:pt idx="6">
                        <c:v>0.46666666666666667</c:v>
                      </c:pt>
                      <c:pt idx="7">
                        <c:v>0.53333333333333333</c:v>
                      </c:pt>
                      <c:pt idx="8">
                        <c:v>0.6</c:v>
                      </c:pt>
                      <c:pt idx="9">
                        <c:v>0.66666666666666663</c:v>
                      </c:pt>
                      <c:pt idx="10">
                        <c:v>0.73333333333333328</c:v>
                      </c:pt>
                      <c:pt idx="11">
                        <c:v>0.79999999999999993</c:v>
                      </c:pt>
                      <c:pt idx="12">
                        <c:v>0.8666666666666667</c:v>
                      </c:pt>
                      <c:pt idx="13">
                        <c:v>0.93333333333333335</c:v>
                      </c:pt>
                      <c:pt idx="14">
                        <c:v>1</c:v>
                      </c:pt>
                      <c:pt idx="15">
                        <c:v>1.0666666666666667</c:v>
                      </c:pt>
                      <c:pt idx="16">
                        <c:v>1.1333333333333333</c:v>
                      </c:pt>
                      <c:pt idx="17">
                        <c:v>1.2</c:v>
                      </c:pt>
                      <c:pt idx="18">
                        <c:v>1.2666666666666666</c:v>
                      </c:pt>
                      <c:pt idx="19">
                        <c:v>1.3333333333333333</c:v>
                      </c:pt>
                      <c:pt idx="20">
                        <c:v>1.4</c:v>
                      </c:pt>
                      <c:pt idx="21">
                        <c:v>1.4666666666666666</c:v>
                      </c:pt>
                      <c:pt idx="22">
                        <c:v>1.5333333333333332</c:v>
                      </c:pt>
                      <c:pt idx="23">
                        <c:v>1.5999999999999999</c:v>
                      </c:pt>
                      <c:pt idx="24">
                        <c:v>1.6666666666666667</c:v>
                      </c:pt>
                      <c:pt idx="25">
                        <c:v>1.7333333333333334</c:v>
                      </c:pt>
                      <c:pt idx="26">
                        <c:v>1.8</c:v>
                      </c:pt>
                      <c:pt idx="27">
                        <c:v>1.8666666666666667</c:v>
                      </c:pt>
                      <c:pt idx="28">
                        <c:v>1.9333333333333333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Data_Compiled!$IO$6:$IO$34</c15:sqref>
                        </c15:formulaRef>
                      </c:ext>
                    </c:extLst>
                    <c:numCache>
                      <c:formatCode>General</c:formatCode>
                      <c:ptCount val="29"/>
                      <c:pt idx="0">
                        <c:v>0.37420682372515873</c:v>
                      </c:pt>
                      <c:pt idx="1">
                        <c:v>0.37655803053822112</c:v>
                      </c:pt>
                      <c:pt idx="2">
                        <c:v>0.38065063666729065</c:v>
                      </c:pt>
                      <c:pt idx="3">
                        <c:v>0.38551001935678114</c:v>
                      </c:pt>
                      <c:pt idx="4">
                        <c:v>0.39102557797283105</c:v>
                      </c:pt>
                      <c:pt idx="5">
                        <c:v>0.39779401047569973</c:v>
                      </c:pt>
                      <c:pt idx="6">
                        <c:v>0.40433531663557998</c:v>
                      </c:pt>
                      <c:pt idx="7">
                        <c:v>0.41217199893151729</c:v>
                      </c:pt>
                      <c:pt idx="8">
                        <c:v>0.42016047101083459</c:v>
                      </c:pt>
                      <c:pt idx="9">
                        <c:v>0.42895556616713759</c:v>
                      </c:pt>
                      <c:pt idx="10">
                        <c:v>0.43867278135912435</c:v>
                      </c:pt>
                      <c:pt idx="11">
                        <c:v>0.44886602204329645</c:v>
                      </c:pt>
                      <c:pt idx="12">
                        <c:v>0.45984814900153814</c:v>
                      </c:pt>
                      <c:pt idx="13">
                        <c:v>0.4714628229753875</c:v>
                      </c:pt>
                      <c:pt idx="14">
                        <c:v>0.48368097001848731</c:v>
                      </c:pt>
                      <c:pt idx="15">
                        <c:v>0.49622416312324591</c:v>
                      </c:pt>
                      <c:pt idx="16">
                        <c:v>0.50923744047946995</c:v>
                      </c:pt>
                      <c:pt idx="17">
                        <c:v>0.5227208123603394</c:v>
                      </c:pt>
                      <c:pt idx="18">
                        <c:v>0.53649528668488833</c:v>
                      </c:pt>
                      <c:pt idx="19">
                        <c:v>0.55030089535967996</c:v>
                      </c:pt>
                      <c:pt idx="20">
                        <c:v>0.56457244302321674</c:v>
                      </c:pt>
                      <c:pt idx="21">
                        <c:v>0.5786829472456092</c:v>
                      </c:pt>
                      <c:pt idx="22">
                        <c:v>0.59342455120730864</c:v>
                      </c:pt>
                      <c:pt idx="23">
                        <c:v>0.60832285631025318</c:v>
                      </c:pt>
                      <c:pt idx="24">
                        <c:v>0.62321678195915642</c:v>
                      </c:pt>
                      <c:pt idx="25">
                        <c:v>0.63827176238185634</c:v>
                      </c:pt>
                      <c:pt idx="26">
                        <c:v>0.65333573084807295</c:v>
                      </c:pt>
                      <c:pt idx="27">
                        <c:v>0.66868644284457757</c:v>
                      </c:pt>
                      <c:pt idx="28">
                        <c:v>0.68391585166653501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6BB3-4E76-B09F-63FA70B54A65}"/>
                  </c:ext>
                </c:extLst>
              </c15:ser>
            </c15:filteredScatterSeries>
            <c15:filteredScatte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Data_Compiled!$IX$1:$IX$2</c15:sqref>
                        </c15:formulaRef>
                      </c:ext>
                    </c:extLst>
                    <c:strCache>
                      <c:ptCount val="2"/>
                      <c:pt idx="0">
                        <c:v>Drop_06290</c:v>
                      </c:pt>
                      <c:pt idx="1">
                        <c:v>3mL 2.94deg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noFill/>
                    <a:ln w="9525">
                      <a:solidFill>
                        <a:schemeClr val="tx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Data_Compiled!$JB$6:$JB$27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6.6666666666666666E-2</c:v>
                      </c:pt>
                      <c:pt idx="1">
                        <c:v>0.13333333333333333</c:v>
                      </c:pt>
                      <c:pt idx="2">
                        <c:v>0.2</c:v>
                      </c:pt>
                      <c:pt idx="3">
                        <c:v>0.26666666666666666</c:v>
                      </c:pt>
                      <c:pt idx="4">
                        <c:v>0.33333333333333331</c:v>
                      </c:pt>
                      <c:pt idx="5">
                        <c:v>0.39999999999999997</c:v>
                      </c:pt>
                      <c:pt idx="6">
                        <c:v>0.46666666666666667</c:v>
                      </c:pt>
                      <c:pt idx="7">
                        <c:v>0.53333333333333333</c:v>
                      </c:pt>
                      <c:pt idx="8">
                        <c:v>0.6</c:v>
                      </c:pt>
                      <c:pt idx="9">
                        <c:v>0.66666666666666663</c:v>
                      </c:pt>
                      <c:pt idx="10">
                        <c:v>0.73333333333333328</c:v>
                      </c:pt>
                      <c:pt idx="11">
                        <c:v>0.79999999999999993</c:v>
                      </c:pt>
                      <c:pt idx="12">
                        <c:v>0.8666666666666667</c:v>
                      </c:pt>
                      <c:pt idx="13">
                        <c:v>0.93333333333333335</c:v>
                      </c:pt>
                      <c:pt idx="14">
                        <c:v>1</c:v>
                      </c:pt>
                      <c:pt idx="15">
                        <c:v>1.0666666666666667</c:v>
                      </c:pt>
                      <c:pt idx="16">
                        <c:v>1.1333333333333333</c:v>
                      </c:pt>
                      <c:pt idx="17">
                        <c:v>1.2</c:v>
                      </c:pt>
                      <c:pt idx="18">
                        <c:v>1.2666666666666666</c:v>
                      </c:pt>
                      <c:pt idx="19">
                        <c:v>1.3333333333333333</c:v>
                      </c:pt>
                      <c:pt idx="20">
                        <c:v>1.4</c:v>
                      </c:pt>
                      <c:pt idx="21">
                        <c:v>1.4666666666666666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Data_Compiled!$JC$6:$JC$27</c15:sqref>
                        </c15:formulaRef>
                      </c:ext>
                    </c:extLst>
                    <c:numCache>
                      <c:formatCode>General</c:formatCode>
                      <c:ptCount val="22"/>
                      <c:pt idx="0">
                        <c:v>0.3211435386915113</c:v>
                      </c:pt>
                      <c:pt idx="1">
                        <c:v>0.32284609238334688</c:v>
                      </c:pt>
                      <c:pt idx="2">
                        <c:v>0.32803559323575504</c:v>
                      </c:pt>
                      <c:pt idx="3">
                        <c:v>0.33631596304407213</c:v>
                      </c:pt>
                      <c:pt idx="4">
                        <c:v>0.34448233999022271</c:v>
                      </c:pt>
                      <c:pt idx="5">
                        <c:v>0.35390411710871728</c:v>
                      </c:pt>
                      <c:pt idx="6">
                        <c:v>0.36525216012257317</c:v>
                      </c:pt>
                      <c:pt idx="7">
                        <c:v>0.37718225907671149</c:v>
                      </c:pt>
                      <c:pt idx="8">
                        <c:v>0.3898348375386298</c:v>
                      </c:pt>
                      <c:pt idx="9">
                        <c:v>0.40440759194795495</c:v>
                      </c:pt>
                      <c:pt idx="10">
                        <c:v>0.41981663139387443</c:v>
                      </c:pt>
                      <c:pt idx="11">
                        <c:v>0.43565671418200108</c:v>
                      </c:pt>
                      <c:pt idx="12">
                        <c:v>0.45253197279216645</c:v>
                      </c:pt>
                      <c:pt idx="13">
                        <c:v>0.46955276177688354</c:v>
                      </c:pt>
                      <c:pt idx="14">
                        <c:v>0.48788578664702503</c:v>
                      </c:pt>
                      <c:pt idx="15">
                        <c:v>0.5065131301905339</c:v>
                      </c:pt>
                      <c:pt idx="16">
                        <c:v>0.52483602597404633</c:v>
                      </c:pt>
                      <c:pt idx="17">
                        <c:v>0.54404156632121536</c:v>
                      </c:pt>
                      <c:pt idx="18">
                        <c:v>0.56338934222348924</c:v>
                      </c:pt>
                      <c:pt idx="19">
                        <c:v>0.58318303359868795</c:v>
                      </c:pt>
                      <c:pt idx="20">
                        <c:v>0.60355194864462836</c:v>
                      </c:pt>
                      <c:pt idx="21">
                        <c:v>0.62348460043935028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6BB3-4E76-B09F-63FA70B54A65}"/>
                  </c:ext>
                </c:extLst>
              </c15:ser>
            </c15:filteredScatterSeries>
            <c15:filteredScatte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Data_Compiled!$JL$1:$JL$2</c15:sqref>
                        </c15:formulaRef>
                      </c:ext>
                    </c:extLst>
                    <c:strCache>
                      <c:ptCount val="2"/>
                      <c:pt idx="0">
                        <c:v>Drop_06291</c:v>
                      </c:pt>
                      <c:pt idx="1">
                        <c:v>4mL 2.94deg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noFill/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Data_Compiled!$JP$6:$JP$26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6.6666666666666666E-2</c:v>
                      </c:pt>
                      <c:pt idx="1">
                        <c:v>0.13333333333333333</c:v>
                      </c:pt>
                      <c:pt idx="2">
                        <c:v>0.2</c:v>
                      </c:pt>
                      <c:pt idx="3">
                        <c:v>0.26666666666666666</c:v>
                      </c:pt>
                      <c:pt idx="4">
                        <c:v>0.33333333333333331</c:v>
                      </c:pt>
                      <c:pt idx="5">
                        <c:v>0.39999999999999997</c:v>
                      </c:pt>
                      <c:pt idx="6">
                        <c:v>0.46666666666666667</c:v>
                      </c:pt>
                      <c:pt idx="7">
                        <c:v>0.53333333333333333</c:v>
                      </c:pt>
                      <c:pt idx="8">
                        <c:v>0.6</c:v>
                      </c:pt>
                      <c:pt idx="9">
                        <c:v>0.66666666666666663</c:v>
                      </c:pt>
                      <c:pt idx="10">
                        <c:v>0.73333333333333328</c:v>
                      </c:pt>
                      <c:pt idx="11">
                        <c:v>0.79999999999999993</c:v>
                      </c:pt>
                      <c:pt idx="12">
                        <c:v>0.8666666666666667</c:v>
                      </c:pt>
                      <c:pt idx="13">
                        <c:v>0.93333333333333335</c:v>
                      </c:pt>
                      <c:pt idx="14">
                        <c:v>1</c:v>
                      </c:pt>
                      <c:pt idx="15">
                        <c:v>1.0666666666666667</c:v>
                      </c:pt>
                      <c:pt idx="16">
                        <c:v>1.1333333333333333</c:v>
                      </c:pt>
                      <c:pt idx="17">
                        <c:v>1.2</c:v>
                      </c:pt>
                      <c:pt idx="18">
                        <c:v>1.2666666666666666</c:v>
                      </c:pt>
                      <c:pt idx="19">
                        <c:v>1.3333333333333333</c:v>
                      </c:pt>
                      <c:pt idx="20">
                        <c:v>1.4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Data_Compiled!$JQ$6:$JQ$26</c15:sqref>
                        </c15:formulaRef>
                      </c:ext>
                    </c:extLst>
                    <c:numCache>
                      <c:formatCode>General</c:formatCode>
                      <c:ptCount val="21"/>
                      <c:pt idx="0">
                        <c:v>0.24630549765809426</c:v>
                      </c:pt>
                      <c:pt idx="1">
                        <c:v>0.25012321372975738</c:v>
                      </c:pt>
                      <c:pt idx="2">
                        <c:v>0.25523072445248468</c:v>
                      </c:pt>
                      <c:pt idx="3">
                        <c:v>0.26188278093424466</c:v>
                      </c:pt>
                      <c:pt idx="4">
                        <c:v>0.27008664748886291</c:v>
                      </c:pt>
                      <c:pt idx="5">
                        <c:v>0.2792563231646607</c:v>
                      </c:pt>
                      <c:pt idx="6">
                        <c:v>0.28940663053064497</c:v>
                      </c:pt>
                      <c:pt idx="7">
                        <c:v>0.30067025268390457</c:v>
                      </c:pt>
                      <c:pt idx="8">
                        <c:v>0.31345902154597766</c:v>
                      </c:pt>
                      <c:pt idx="9">
                        <c:v>0.32722283416893866</c:v>
                      </c:pt>
                      <c:pt idx="10">
                        <c:v>0.3415480882674059</c:v>
                      </c:pt>
                      <c:pt idx="11">
                        <c:v>0.35684383036231593</c:v>
                      </c:pt>
                      <c:pt idx="12">
                        <c:v>0.37310635504287004</c:v>
                      </c:pt>
                      <c:pt idx="13">
                        <c:v>0.38979302941554994</c:v>
                      </c:pt>
                      <c:pt idx="14">
                        <c:v>0.40647539754517514</c:v>
                      </c:pt>
                      <c:pt idx="15">
                        <c:v>0.42414095781089589</c:v>
                      </c:pt>
                      <c:pt idx="16">
                        <c:v>0.44234801997971585</c:v>
                      </c:pt>
                      <c:pt idx="17">
                        <c:v>0.46042397556517689</c:v>
                      </c:pt>
                      <c:pt idx="18">
                        <c:v>0.4794804511158795</c:v>
                      </c:pt>
                      <c:pt idx="19">
                        <c:v>0.49824717732427004</c:v>
                      </c:pt>
                      <c:pt idx="20">
                        <c:v>0.51743414415926903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6BB3-4E76-B09F-63FA70B54A65}"/>
                  </c:ext>
                </c:extLst>
              </c15:ser>
            </c15:filteredScatterSeries>
            <c15:filteredScatterSeries>
              <c15:ser>
                <c:idx val="17"/>
                <c:order val="1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Data_Compiled!$JZ$1:$JZ$2</c15:sqref>
                        </c15:formulaRef>
                      </c:ext>
                    </c:extLst>
                    <c:strCache>
                      <c:ptCount val="2"/>
                      <c:pt idx="0">
                        <c:v>Drop_06292</c:v>
                      </c:pt>
                      <c:pt idx="1">
                        <c:v>6mL 2.94deg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noFill/>
                    <a:ln w="9525">
                      <a:solidFill>
                        <a:schemeClr val="accent6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Data_Compiled!$KD$6:$KD$25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6.6666666666666666E-2</c:v>
                      </c:pt>
                      <c:pt idx="1">
                        <c:v>0.13333333333333333</c:v>
                      </c:pt>
                      <c:pt idx="2">
                        <c:v>0.2</c:v>
                      </c:pt>
                      <c:pt idx="3">
                        <c:v>0.26666666666666666</c:v>
                      </c:pt>
                      <c:pt idx="4">
                        <c:v>0.33333333333333331</c:v>
                      </c:pt>
                      <c:pt idx="5">
                        <c:v>0.39999999999999997</c:v>
                      </c:pt>
                      <c:pt idx="6">
                        <c:v>0.46666666666666667</c:v>
                      </c:pt>
                      <c:pt idx="7">
                        <c:v>0.53333333333333333</c:v>
                      </c:pt>
                      <c:pt idx="8">
                        <c:v>0.6</c:v>
                      </c:pt>
                      <c:pt idx="9">
                        <c:v>0.66666666666666663</c:v>
                      </c:pt>
                      <c:pt idx="10">
                        <c:v>0.73333333333333328</c:v>
                      </c:pt>
                      <c:pt idx="11">
                        <c:v>0.79999999999999993</c:v>
                      </c:pt>
                      <c:pt idx="12">
                        <c:v>0.8666666666666667</c:v>
                      </c:pt>
                      <c:pt idx="13">
                        <c:v>0.93333333333333335</c:v>
                      </c:pt>
                      <c:pt idx="14">
                        <c:v>1</c:v>
                      </c:pt>
                      <c:pt idx="15">
                        <c:v>1.0666666666666667</c:v>
                      </c:pt>
                      <c:pt idx="16">
                        <c:v>1.1333333333333333</c:v>
                      </c:pt>
                      <c:pt idx="17">
                        <c:v>1.2</c:v>
                      </c:pt>
                      <c:pt idx="18">
                        <c:v>1.2666666666666666</c:v>
                      </c:pt>
                      <c:pt idx="19">
                        <c:v>1.3333333333333333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Data_Compiled!$KE$6:$KE$25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0.23166773681704902</c:v>
                      </c:pt>
                      <c:pt idx="1">
                        <c:v>0.23499530727768353</c:v>
                      </c:pt>
                      <c:pt idx="2">
                        <c:v>0.24009142172847295</c:v>
                      </c:pt>
                      <c:pt idx="3">
                        <c:v>0.24567147955053611</c:v>
                      </c:pt>
                      <c:pt idx="4">
                        <c:v>0.25338896586125831</c:v>
                      </c:pt>
                      <c:pt idx="5">
                        <c:v>0.26224771267973385</c:v>
                      </c:pt>
                      <c:pt idx="6">
                        <c:v>0.27134181472861224</c:v>
                      </c:pt>
                      <c:pt idx="7">
                        <c:v>0.28237165985523965</c:v>
                      </c:pt>
                      <c:pt idx="8">
                        <c:v>0.29441886408087675</c:v>
                      </c:pt>
                      <c:pt idx="9">
                        <c:v>0.30794414497155348</c:v>
                      </c:pt>
                      <c:pt idx="10">
                        <c:v>0.32101404614551654</c:v>
                      </c:pt>
                      <c:pt idx="11">
                        <c:v>0.33522794156650237</c:v>
                      </c:pt>
                      <c:pt idx="12">
                        <c:v>0.35011601891927852</c:v>
                      </c:pt>
                      <c:pt idx="13">
                        <c:v>0.36603231311721746</c:v>
                      </c:pt>
                      <c:pt idx="14">
                        <c:v>0.38171746249630023</c:v>
                      </c:pt>
                      <c:pt idx="15">
                        <c:v>0.39774491365372699</c:v>
                      </c:pt>
                      <c:pt idx="16">
                        <c:v>0.41445551881337994</c:v>
                      </c:pt>
                      <c:pt idx="17">
                        <c:v>0.43230043001751023</c:v>
                      </c:pt>
                      <c:pt idx="18">
                        <c:v>0.44969934072602502</c:v>
                      </c:pt>
                      <c:pt idx="19">
                        <c:v>0.46743155181602086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E-6BB3-4E76-B09F-63FA70B54A65}"/>
                  </c:ext>
                </c:extLst>
              </c15:ser>
            </c15:filteredScatterSeries>
          </c:ext>
        </c:extLst>
      </c:scatterChart>
      <c:valAx>
        <c:axId val="425753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minorGridlines>
          <c:spPr>
            <a:ln w="1651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18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t/t*</a:t>
                </a:r>
                <a:r>
                  <a:rPr lang="en-US" sz="1800" i="1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en-US" sz="1800" i="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(-)</a:t>
                </a:r>
                <a:endParaRPr lang="en-US" sz="1800" i="1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25753984"/>
        <c:crosses val="autoZero"/>
        <c:crossBetween val="midCat"/>
      </c:valAx>
      <c:valAx>
        <c:axId val="425753984"/>
        <c:scaling>
          <c:orientation val="minMax"/>
        </c:scaling>
        <c:delete val="0"/>
        <c:axPos val="l"/>
        <c:majorGridlines>
          <c:spPr>
            <a:ln w="1651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minorGridlines>
          <c:spPr>
            <a:ln w="1651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8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800" b="0" i="1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(𝑥 −𝑥</a:t>
                </a:r>
                <a:r>
                  <a:rPr lang="en-US" sz="1000" b="0" i="1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𝑜</a:t>
                </a:r>
                <a:r>
                  <a:rPr lang="en-US" sz="1800" b="0" i="1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) / (𝑥</a:t>
                </a:r>
                <a:r>
                  <a:rPr lang="en-US" sz="1050" b="0" i="1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𝑠</a:t>
                </a:r>
                <a:r>
                  <a:rPr lang="en-US" sz="1800" b="0" i="1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−𝑥</a:t>
                </a:r>
                <a:r>
                  <a:rPr lang="en-US" sz="1000" b="0" i="1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𝑜</a:t>
                </a:r>
                <a:r>
                  <a:rPr lang="en-US" sz="1800" b="0" i="1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) </a:t>
                </a:r>
                <a:r>
                  <a:rPr lang="en-US" sz="1800" b="0" i="0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(-)</a:t>
                </a:r>
                <a:r>
                  <a:rPr lang="en-US" sz="1800" b="0" i="1">
                    <a:effectLst/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 </a:t>
                </a:r>
                <a:endParaRPr lang="en-US" sz="1800" i="1">
                  <a:effectLst/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layout>
            <c:manualLayout>
              <c:xMode val="edge"/>
              <c:yMode val="edge"/>
              <c:x val="2.0508220936056105E-2"/>
              <c:y val="0.3255589140970326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8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0" spcFirstLastPara="1" vertOverflow="ellipsis" wrap="square" anchor="t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25753592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319263593403675"/>
          <c:y val="3.0003574049601706E-2"/>
          <c:w val="0.83108462449250076"/>
          <c:h val="0.83931292394142631"/>
        </c:manualLayout>
      </c:layout>
      <c:scatterChart>
        <c:scatterStyle val="lineMarker"/>
        <c:varyColors val="0"/>
        <c:ser>
          <c:idx val="12"/>
          <c:order val="12"/>
          <c:tx>
            <c:strRef>
              <c:f>Data_Compiled!$HE$1:$HE$2</c:f>
              <c:strCache>
                <c:ptCount val="2"/>
                <c:pt idx="0">
                  <c:v>Drop_06283</c:v>
                </c:pt>
                <c:pt idx="1">
                  <c:v>6mL 7.66deg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/>
              </a:solidFill>
              <a:ln w="9525">
                <a:noFill/>
              </a:ln>
              <a:effectLst/>
            </c:spPr>
          </c:marker>
          <c:xVal>
            <c:numRef>
              <c:f>Data_Compiled!$HK$6:$HK$85</c:f>
              <c:numCache>
                <c:formatCode>General</c:formatCode>
                <c:ptCount val="80"/>
                <c:pt idx="0">
                  <c:v>0.13333333333333333</c:v>
                </c:pt>
                <c:pt idx="1">
                  <c:v>0.15</c:v>
                </c:pt>
                <c:pt idx="2">
                  <c:v>0.16666666666666666</c:v>
                </c:pt>
                <c:pt idx="3">
                  <c:v>0.18333333333333335</c:v>
                </c:pt>
                <c:pt idx="4">
                  <c:v>0.20000000000000004</c:v>
                </c:pt>
                <c:pt idx="5">
                  <c:v>0.21666666666666667</c:v>
                </c:pt>
                <c:pt idx="6">
                  <c:v>0.23333333333333331</c:v>
                </c:pt>
                <c:pt idx="7">
                  <c:v>0.25</c:v>
                </c:pt>
                <c:pt idx="8">
                  <c:v>0.26666666666666666</c:v>
                </c:pt>
                <c:pt idx="9">
                  <c:v>0.28333333333333338</c:v>
                </c:pt>
                <c:pt idx="10">
                  <c:v>0.3</c:v>
                </c:pt>
                <c:pt idx="11">
                  <c:v>0.31666666666666671</c:v>
                </c:pt>
                <c:pt idx="12">
                  <c:v>0.33333333333333331</c:v>
                </c:pt>
                <c:pt idx="13">
                  <c:v>0.35000000000000003</c:v>
                </c:pt>
                <c:pt idx="14">
                  <c:v>0.3666666666666667</c:v>
                </c:pt>
                <c:pt idx="15">
                  <c:v>0.3833333333333333</c:v>
                </c:pt>
                <c:pt idx="16">
                  <c:v>0.39999999999999997</c:v>
                </c:pt>
                <c:pt idx="17">
                  <c:v>0.41666666666666669</c:v>
                </c:pt>
                <c:pt idx="18">
                  <c:v>0.43333333333333329</c:v>
                </c:pt>
                <c:pt idx="19">
                  <c:v>0.45</c:v>
                </c:pt>
                <c:pt idx="20">
                  <c:v>0.46666666666666662</c:v>
                </c:pt>
                <c:pt idx="21">
                  <c:v>0.48333333333333334</c:v>
                </c:pt>
                <c:pt idx="22">
                  <c:v>0.5</c:v>
                </c:pt>
                <c:pt idx="23">
                  <c:v>0.51666666666666661</c:v>
                </c:pt>
                <c:pt idx="24">
                  <c:v>0.53333333333333333</c:v>
                </c:pt>
                <c:pt idx="25">
                  <c:v>0.55000000000000004</c:v>
                </c:pt>
                <c:pt idx="26">
                  <c:v>0.56666666666666676</c:v>
                </c:pt>
                <c:pt idx="27">
                  <c:v>0.58333333333333337</c:v>
                </c:pt>
                <c:pt idx="28">
                  <c:v>0.6</c:v>
                </c:pt>
                <c:pt idx="29">
                  <c:v>0.6166666666666667</c:v>
                </c:pt>
                <c:pt idx="30">
                  <c:v>0.6333333333333333</c:v>
                </c:pt>
                <c:pt idx="31">
                  <c:v>0.65</c:v>
                </c:pt>
                <c:pt idx="32">
                  <c:v>0.66666666666666663</c:v>
                </c:pt>
                <c:pt idx="33">
                  <c:v>0.68333333333333346</c:v>
                </c:pt>
                <c:pt idx="34">
                  <c:v>0.70000000000000007</c:v>
                </c:pt>
                <c:pt idx="35">
                  <c:v>0.71666666666666679</c:v>
                </c:pt>
                <c:pt idx="36">
                  <c:v>0.73333333333333339</c:v>
                </c:pt>
                <c:pt idx="37">
                  <c:v>0.75</c:v>
                </c:pt>
                <c:pt idx="38">
                  <c:v>0.76666666666666661</c:v>
                </c:pt>
                <c:pt idx="39">
                  <c:v>0.78333333333333333</c:v>
                </c:pt>
                <c:pt idx="40">
                  <c:v>0.80000000000000016</c:v>
                </c:pt>
                <c:pt idx="41">
                  <c:v>0.81666666666666676</c:v>
                </c:pt>
                <c:pt idx="42">
                  <c:v>0.83333333333333337</c:v>
                </c:pt>
                <c:pt idx="43">
                  <c:v>0.85</c:v>
                </c:pt>
                <c:pt idx="44">
                  <c:v>0.8666666666666667</c:v>
                </c:pt>
                <c:pt idx="45">
                  <c:v>0.8833333333333333</c:v>
                </c:pt>
                <c:pt idx="46">
                  <c:v>0.9</c:v>
                </c:pt>
                <c:pt idx="47">
                  <c:v>0.91666666666666663</c:v>
                </c:pt>
                <c:pt idx="48">
                  <c:v>0.93333333333333346</c:v>
                </c:pt>
                <c:pt idx="49">
                  <c:v>0.95000000000000007</c:v>
                </c:pt>
                <c:pt idx="50">
                  <c:v>0.96666666666666679</c:v>
                </c:pt>
                <c:pt idx="51">
                  <c:v>0.98333333333333339</c:v>
                </c:pt>
                <c:pt idx="52">
                  <c:v>1</c:v>
                </c:pt>
                <c:pt idx="53">
                  <c:v>1.0166666666666666</c:v>
                </c:pt>
                <c:pt idx="54">
                  <c:v>1.0333333333333332</c:v>
                </c:pt>
                <c:pt idx="55">
                  <c:v>1.0499999999999998</c:v>
                </c:pt>
                <c:pt idx="56">
                  <c:v>1.0666666666666667</c:v>
                </c:pt>
                <c:pt idx="57">
                  <c:v>1.0833333333333333</c:v>
                </c:pt>
                <c:pt idx="58">
                  <c:v>1.0999999999999999</c:v>
                </c:pt>
                <c:pt idx="59">
                  <c:v>1.1166666666666667</c:v>
                </c:pt>
                <c:pt idx="60">
                  <c:v>1.1333333333333333</c:v>
                </c:pt>
                <c:pt idx="61">
                  <c:v>1.1500000000000001</c:v>
                </c:pt>
                <c:pt idx="62">
                  <c:v>1.1666666666666667</c:v>
                </c:pt>
                <c:pt idx="63">
                  <c:v>1.1833333333333333</c:v>
                </c:pt>
                <c:pt idx="64">
                  <c:v>1.2</c:v>
                </c:pt>
                <c:pt idx="65">
                  <c:v>1.2166666666666668</c:v>
                </c:pt>
                <c:pt idx="66">
                  <c:v>1.2333333333333334</c:v>
                </c:pt>
                <c:pt idx="67">
                  <c:v>1.25</c:v>
                </c:pt>
                <c:pt idx="68">
                  <c:v>1.2666666666666666</c:v>
                </c:pt>
                <c:pt idx="69">
                  <c:v>1.2833333333333332</c:v>
                </c:pt>
                <c:pt idx="70">
                  <c:v>1.3</c:v>
                </c:pt>
                <c:pt idx="71">
                  <c:v>1.3166666666666667</c:v>
                </c:pt>
                <c:pt idx="72">
                  <c:v>1.3333333333333333</c:v>
                </c:pt>
                <c:pt idx="73">
                  <c:v>1.3500000000000003</c:v>
                </c:pt>
                <c:pt idx="74">
                  <c:v>1.3666666666666665</c:v>
                </c:pt>
                <c:pt idx="75">
                  <c:v>1.3833333333333335</c:v>
                </c:pt>
                <c:pt idx="76">
                  <c:v>1.4000000000000001</c:v>
                </c:pt>
                <c:pt idx="77">
                  <c:v>1.4166666666666667</c:v>
                </c:pt>
                <c:pt idx="78">
                  <c:v>1.4333333333333333</c:v>
                </c:pt>
                <c:pt idx="79">
                  <c:v>1.45</c:v>
                </c:pt>
              </c:numCache>
            </c:numRef>
          </c:xVal>
          <c:yVal>
            <c:numRef>
              <c:f>Data_Compiled!$HL$6:$HL$85</c:f>
              <c:numCache>
                <c:formatCode>General</c:formatCode>
                <c:ptCount val="80"/>
                <c:pt idx="0">
                  <c:v>46.163193234621502</c:v>
                </c:pt>
                <c:pt idx="1">
                  <c:v>38.887661199164889</c:v>
                </c:pt>
                <c:pt idx="2">
                  <c:v>39.663156574420562</c:v>
                </c:pt>
                <c:pt idx="3">
                  <c:v>49.25152877890401</c:v>
                </c:pt>
                <c:pt idx="4">
                  <c:v>41.980636624651794</c:v>
                </c:pt>
                <c:pt idx="5">
                  <c:v>43.829685450824364</c:v>
                </c:pt>
                <c:pt idx="6">
                  <c:v>58.131484633524295</c:v>
                </c:pt>
                <c:pt idx="7">
                  <c:v>55.269914037954052</c:v>
                </c:pt>
                <c:pt idx="8">
                  <c:v>43.799287293645811</c:v>
                </c:pt>
                <c:pt idx="9">
                  <c:v>48.166400257711054</c:v>
                </c:pt>
                <c:pt idx="10">
                  <c:v>55.314802557840537</c:v>
                </c:pt>
                <c:pt idx="11">
                  <c:v>52.439733620089349</c:v>
                </c:pt>
                <c:pt idx="12">
                  <c:v>58.088829586407527</c:v>
                </c:pt>
                <c:pt idx="13">
                  <c:v>62.385028736097816</c:v>
                </c:pt>
                <c:pt idx="14">
                  <c:v>69.486876905732643</c:v>
                </c:pt>
                <c:pt idx="15">
                  <c:v>73.728550495133263</c:v>
                </c:pt>
                <c:pt idx="16">
                  <c:v>58.111614001890636</c:v>
                </c:pt>
                <c:pt idx="17">
                  <c:v>62.386103254810813</c:v>
                </c:pt>
                <c:pt idx="18">
                  <c:v>70.940955430337198</c:v>
                </c:pt>
                <c:pt idx="19">
                  <c:v>72.332263694909869</c:v>
                </c:pt>
                <c:pt idx="20">
                  <c:v>79.517351371495963</c:v>
                </c:pt>
                <c:pt idx="21">
                  <c:v>70.991923328655716</c:v>
                </c:pt>
                <c:pt idx="22">
                  <c:v>69.490952739662077</c:v>
                </c:pt>
                <c:pt idx="23">
                  <c:v>72.422242601454784</c:v>
                </c:pt>
                <c:pt idx="24">
                  <c:v>68.106570156382048</c:v>
                </c:pt>
                <c:pt idx="25">
                  <c:v>72.361850370153192</c:v>
                </c:pt>
                <c:pt idx="26">
                  <c:v>76.650286765700898</c:v>
                </c:pt>
                <c:pt idx="27">
                  <c:v>82.046169494567266</c:v>
                </c:pt>
                <c:pt idx="28">
                  <c:v>94.902430276921933</c:v>
                </c:pt>
                <c:pt idx="29">
                  <c:v>90.85569656666371</c:v>
                </c:pt>
                <c:pt idx="30">
                  <c:v>75.192386857474375</c:v>
                </c:pt>
                <c:pt idx="31">
                  <c:v>78.091790410703126</c:v>
                </c:pt>
                <c:pt idx="32">
                  <c:v>88.021051093425356</c:v>
                </c:pt>
                <c:pt idx="33">
                  <c:v>95.075825714127987</c:v>
                </c:pt>
                <c:pt idx="34">
                  <c:v>90.866237622433715</c:v>
                </c:pt>
                <c:pt idx="35">
                  <c:v>82.322463893146264</c:v>
                </c:pt>
                <c:pt idx="36">
                  <c:v>80.751224622306822</c:v>
                </c:pt>
                <c:pt idx="37">
                  <c:v>79.336844511558354</c:v>
                </c:pt>
                <c:pt idx="38">
                  <c:v>78.109281660166388</c:v>
                </c:pt>
                <c:pt idx="39">
                  <c:v>86.778367259231089</c:v>
                </c:pt>
                <c:pt idx="40">
                  <c:v>96.458259442800866</c:v>
                </c:pt>
                <c:pt idx="41">
                  <c:v>89.285183805854317</c:v>
                </c:pt>
                <c:pt idx="42">
                  <c:v>80.952524351094809</c:v>
                </c:pt>
                <c:pt idx="43">
                  <c:v>86.580461234073752</c:v>
                </c:pt>
                <c:pt idx="44">
                  <c:v>95.225129148320789</c:v>
                </c:pt>
                <c:pt idx="45">
                  <c:v>98.107995323430643</c:v>
                </c:pt>
                <c:pt idx="46">
                  <c:v>93.671894737500594</c:v>
                </c:pt>
                <c:pt idx="47">
                  <c:v>83.654703852877589</c:v>
                </c:pt>
                <c:pt idx="48">
                  <c:v>80.820687675409189</c:v>
                </c:pt>
                <c:pt idx="49">
                  <c:v>89.470395242589916</c:v>
                </c:pt>
                <c:pt idx="50">
                  <c:v>92.25465606836552</c:v>
                </c:pt>
                <c:pt idx="51">
                  <c:v>90.690533476585898</c:v>
                </c:pt>
                <c:pt idx="52">
                  <c:v>90.838239408236177</c:v>
                </c:pt>
                <c:pt idx="53">
                  <c:v>86.443983933219812</c:v>
                </c:pt>
                <c:pt idx="54">
                  <c:v>90.508149400955347</c:v>
                </c:pt>
                <c:pt idx="55">
                  <c:v>102.12651139934377</c:v>
                </c:pt>
                <c:pt idx="56">
                  <c:v>102.50569809030944</c:v>
                </c:pt>
                <c:pt idx="57">
                  <c:v>91.235986773002693</c:v>
                </c:pt>
                <c:pt idx="58">
                  <c:v>86.802850850499752</c:v>
                </c:pt>
                <c:pt idx="59">
                  <c:v>89.59104537987244</c:v>
                </c:pt>
                <c:pt idx="60">
                  <c:v>88.008422453120005</c:v>
                </c:pt>
                <c:pt idx="61">
                  <c:v>94.925275528744905</c:v>
                </c:pt>
                <c:pt idx="62">
                  <c:v>95.03687774850404</c:v>
                </c:pt>
                <c:pt idx="63">
                  <c:v>86.536454755915912</c:v>
                </c:pt>
                <c:pt idx="64">
                  <c:v>92.095394958164718</c:v>
                </c:pt>
                <c:pt idx="65">
                  <c:v>102.17620928436855</c:v>
                </c:pt>
                <c:pt idx="66">
                  <c:v>99.34217543500786</c:v>
                </c:pt>
                <c:pt idx="67">
                  <c:v>87.794021785136664</c:v>
                </c:pt>
                <c:pt idx="68">
                  <c:v>88.229418156965679</c:v>
                </c:pt>
                <c:pt idx="69">
                  <c:v>92.641836674309985</c:v>
                </c:pt>
                <c:pt idx="70">
                  <c:v>93.619328272350131</c:v>
                </c:pt>
                <c:pt idx="71">
                  <c:v>90.72876595054457</c:v>
                </c:pt>
                <c:pt idx="72">
                  <c:v>86.210837852621736</c:v>
                </c:pt>
                <c:pt idx="73">
                  <c:v>90.410730352172664</c:v>
                </c:pt>
                <c:pt idx="74">
                  <c:v>97.671269258331733</c:v>
                </c:pt>
                <c:pt idx="75">
                  <c:v>99.189667241832709</c:v>
                </c:pt>
                <c:pt idx="76">
                  <c:v>98.074386575404006</c:v>
                </c:pt>
                <c:pt idx="77">
                  <c:v>89.733474455607194</c:v>
                </c:pt>
                <c:pt idx="78">
                  <c:v>82.443210626696143</c:v>
                </c:pt>
                <c:pt idx="79">
                  <c:v>97.713868193350336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207F-4D9E-B483-4A0B134627AF}"/>
            </c:ext>
          </c:extLst>
        </c:ser>
        <c:ser>
          <c:idx val="13"/>
          <c:order val="13"/>
          <c:tx>
            <c:strRef>
              <c:f>Data_Compiled!$HU$1:$HU$2</c:f>
              <c:strCache>
                <c:ptCount val="2"/>
                <c:pt idx="0">
                  <c:v>Drop_06287</c:v>
                </c:pt>
                <c:pt idx="1">
                  <c:v>6mL 3.99deg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4"/>
            <c:spPr>
              <a:solidFill>
                <a:schemeClr val="accent6"/>
              </a:solidFill>
              <a:ln w="9525">
                <a:noFill/>
              </a:ln>
              <a:effectLst/>
            </c:spPr>
          </c:marker>
          <c:xVal>
            <c:numRef>
              <c:f>Data_Compiled!$HW$7:$HW$21</c:f>
              <c:numCache>
                <c:formatCode>General</c:formatCode>
                <c:ptCount val="15"/>
                <c:pt idx="0">
                  <c:v>0.13333333333333333</c:v>
                </c:pt>
                <c:pt idx="1">
                  <c:v>0.2</c:v>
                </c:pt>
                <c:pt idx="2">
                  <c:v>0.26666666666666666</c:v>
                </c:pt>
                <c:pt idx="3">
                  <c:v>0.33333333333333331</c:v>
                </c:pt>
                <c:pt idx="4">
                  <c:v>0.39999999999999997</c:v>
                </c:pt>
                <c:pt idx="5">
                  <c:v>0.46666666666666667</c:v>
                </c:pt>
                <c:pt idx="6">
                  <c:v>0.53333333333333333</c:v>
                </c:pt>
                <c:pt idx="7">
                  <c:v>0.6</c:v>
                </c:pt>
                <c:pt idx="8">
                  <c:v>0.66666666666666663</c:v>
                </c:pt>
                <c:pt idx="9">
                  <c:v>0.73333333333333328</c:v>
                </c:pt>
                <c:pt idx="10">
                  <c:v>0.79999999999999993</c:v>
                </c:pt>
                <c:pt idx="11">
                  <c:v>0.8666666666666667</c:v>
                </c:pt>
                <c:pt idx="12">
                  <c:v>0.93333333333333335</c:v>
                </c:pt>
                <c:pt idx="13">
                  <c:v>1</c:v>
                </c:pt>
                <c:pt idx="14">
                  <c:v>1.0666666666666667</c:v>
                </c:pt>
              </c:numCache>
            </c:numRef>
          </c:xVal>
          <c:yVal>
            <c:numRef>
              <c:f>Data_Compiled!$IA$6:$IA$19</c:f>
              <c:numCache>
                <c:formatCode>General</c:formatCode>
                <c:ptCount val="14"/>
                <c:pt idx="0">
                  <c:v>30.986189605382474</c:v>
                </c:pt>
                <c:pt idx="1">
                  <c:v>45.197216262063186</c:v>
                </c:pt>
                <c:pt idx="2">
                  <c:v>57.936510544650346</c:v>
                </c:pt>
                <c:pt idx="3">
                  <c:v>69.761281990145037</c:v>
                </c:pt>
                <c:pt idx="4">
                  <c:v>79.543776058965406</c:v>
                </c:pt>
                <c:pt idx="5">
                  <c:v>85.692865218528269</c:v>
                </c:pt>
                <c:pt idx="6">
                  <c:v>91.893094344648475</c:v>
                </c:pt>
                <c:pt idx="7">
                  <c:v>100.37565332158853</c:v>
                </c:pt>
                <c:pt idx="8">
                  <c:v>106.85102580388279</c:v>
                </c:pt>
                <c:pt idx="9">
                  <c:v>110.4112602740329</c:v>
                </c:pt>
                <c:pt idx="10">
                  <c:v>112.03089458458912</c:v>
                </c:pt>
                <c:pt idx="11">
                  <c:v>114.95007347751718</c:v>
                </c:pt>
                <c:pt idx="12">
                  <c:v>118.48442520417859</c:v>
                </c:pt>
                <c:pt idx="13">
                  <c:v>119.74872203498015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A-207F-4D9E-B483-4A0B134627AF}"/>
            </c:ext>
          </c:extLst>
        </c:ser>
        <c:ser>
          <c:idx val="17"/>
          <c:order val="17"/>
          <c:tx>
            <c:strRef>
              <c:f>Data_Compiled!$JZ$1:$JZ$2</c:f>
              <c:strCache>
                <c:ptCount val="2"/>
                <c:pt idx="0">
                  <c:v>Drop_06292</c:v>
                </c:pt>
                <c:pt idx="1">
                  <c:v>6mL 2.94deg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Data_Compiled!$KB$7:$KB$24</c:f>
              <c:numCache>
                <c:formatCode>General</c:formatCode>
                <c:ptCount val="18"/>
                <c:pt idx="0">
                  <c:v>0.13333333333333333</c:v>
                </c:pt>
                <c:pt idx="1">
                  <c:v>0.2</c:v>
                </c:pt>
                <c:pt idx="2">
                  <c:v>0.26666666666666666</c:v>
                </c:pt>
                <c:pt idx="3">
                  <c:v>0.33333333333333331</c:v>
                </c:pt>
                <c:pt idx="4">
                  <c:v>0.39999999999999997</c:v>
                </c:pt>
                <c:pt idx="5">
                  <c:v>0.46666666666666667</c:v>
                </c:pt>
                <c:pt idx="6">
                  <c:v>0.53333333333333333</c:v>
                </c:pt>
                <c:pt idx="7">
                  <c:v>0.6</c:v>
                </c:pt>
                <c:pt idx="8">
                  <c:v>0.66666666666666663</c:v>
                </c:pt>
                <c:pt idx="9">
                  <c:v>0.73333333333333328</c:v>
                </c:pt>
                <c:pt idx="10">
                  <c:v>0.79999999999999993</c:v>
                </c:pt>
                <c:pt idx="11">
                  <c:v>0.8666666666666667</c:v>
                </c:pt>
                <c:pt idx="12">
                  <c:v>0.93333333333333335</c:v>
                </c:pt>
                <c:pt idx="13">
                  <c:v>1</c:v>
                </c:pt>
                <c:pt idx="14">
                  <c:v>1.0666666666666667</c:v>
                </c:pt>
                <c:pt idx="15">
                  <c:v>1.1333333333333333</c:v>
                </c:pt>
                <c:pt idx="16">
                  <c:v>1.2</c:v>
                </c:pt>
                <c:pt idx="17">
                  <c:v>1.2666666666666666</c:v>
                </c:pt>
              </c:numCache>
            </c:numRef>
          </c:xVal>
          <c:yVal>
            <c:numRef>
              <c:f>Data_Compiled!$KF$6:$KF$23</c:f>
              <c:numCache>
                <c:formatCode>General</c:formatCode>
                <c:ptCount val="18"/>
                <c:pt idx="0">
                  <c:v>23.536773997167142</c:v>
                </c:pt>
                <c:pt idx="1">
                  <c:v>29.830490644322655</c:v>
                </c:pt>
                <c:pt idx="2">
                  <c:v>37.154914299592534</c:v>
                </c:pt>
                <c:pt idx="3">
                  <c:v>46.31595993781464</c:v>
                </c:pt>
                <c:pt idx="4">
                  <c:v>50.162387463372035</c:v>
                </c:pt>
                <c:pt idx="5">
                  <c:v>56.228693449639607</c:v>
                </c:pt>
                <c:pt idx="6">
                  <c:v>64.480010925991422</c:v>
                </c:pt>
                <c:pt idx="7">
                  <c:v>71.452554203722713</c:v>
                </c:pt>
                <c:pt idx="8">
                  <c:v>74.310090684900544</c:v>
                </c:pt>
                <c:pt idx="9">
                  <c:v>76.234161295503753</c:v>
                </c:pt>
                <c:pt idx="10">
                  <c:v>81.314361024926242</c:v>
                </c:pt>
                <c:pt idx="11">
                  <c:v>86.071064971895737</c:v>
                </c:pt>
                <c:pt idx="12">
                  <c:v>88.29817868043456</c:v>
                </c:pt>
                <c:pt idx="13">
                  <c:v>88.608764399296305</c:v>
                </c:pt>
                <c:pt idx="14">
                  <c:v>91.474009384734458</c:v>
                </c:pt>
                <c:pt idx="15">
                  <c:v>96.552208156168462</c:v>
                </c:pt>
                <c:pt idx="16">
                  <c:v>98.475415435987898</c:v>
                </c:pt>
                <c:pt idx="17">
                  <c:v>98.16051796015293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207F-4D9E-B483-4A0B134627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757120"/>
        <c:axId val="425757512"/>
        <c:extLst>
          <c:ext xmlns:c15="http://schemas.microsoft.com/office/drawing/2012/chart" uri="{02D57815-91ED-43cb-92C2-25804820EDAC}">
            <c15:filteredScatte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Data_Compiled!$U$1:$U$2</c15:sqref>
                        </c15:formulaRef>
                      </c:ext>
                    </c:extLst>
                    <c:strCache>
                      <c:ptCount val="2"/>
                      <c:pt idx="0">
                        <c:v>Drop_06262</c:v>
                      </c:pt>
                      <c:pt idx="1">
                        <c:v>2mL 1.19deg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accent2"/>
                    </a:solidFill>
                    <a:ln w="9525">
                      <a:noFill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Data_Compiled!$AA$6:$AA$117</c15:sqref>
                        </c15:formulaRef>
                      </c:ext>
                    </c:extLst>
                    <c:numCache>
                      <c:formatCode>General</c:formatCode>
                      <c:ptCount val="112"/>
                      <c:pt idx="0">
                        <c:v>0.11666666666666665</c:v>
                      </c:pt>
                      <c:pt idx="1">
                        <c:v>0.13333333333333333</c:v>
                      </c:pt>
                      <c:pt idx="2">
                        <c:v>0.15</c:v>
                      </c:pt>
                      <c:pt idx="3">
                        <c:v>0.16666666666666666</c:v>
                      </c:pt>
                      <c:pt idx="4">
                        <c:v>0.18333333333333335</c:v>
                      </c:pt>
                      <c:pt idx="5">
                        <c:v>0.20000000000000004</c:v>
                      </c:pt>
                      <c:pt idx="6">
                        <c:v>0.21666666666666667</c:v>
                      </c:pt>
                      <c:pt idx="7">
                        <c:v>0.23333333333333331</c:v>
                      </c:pt>
                      <c:pt idx="8">
                        <c:v>0.25</c:v>
                      </c:pt>
                      <c:pt idx="9">
                        <c:v>0.26666666666666666</c:v>
                      </c:pt>
                      <c:pt idx="10">
                        <c:v>0.28333333333333338</c:v>
                      </c:pt>
                      <c:pt idx="11">
                        <c:v>0.3</c:v>
                      </c:pt>
                      <c:pt idx="12">
                        <c:v>0.31666666666666671</c:v>
                      </c:pt>
                      <c:pt idx="13">
                        <c:v>0.33333333333333331</c:v>
                      </c:pt>
                      <c:pt idx="14">
                        <c:v>0.35000000000000003</c:v>
                      </c:pt>
                      <c:pt idx="15">
                        <c:v>0.3666666666666667</c:v>
                      </c:pt>
                      <c:pt idx="16">
                        <c:v>0.3833333333333333</c:v>
                      </c:pt>
                      <c:pt idx="17">
                        <c:v>0.39999999999999997</c:v>
                      </c:pt>
                      <c:pt idx="18">
                        <c:v>0.41666666666666669</c:v>
                      </c:pt>
                      <c:pt idx="19">
                        <c:v>0.43333333333333329</c:v>
                      </c:pt>
                      <c:pt idx="20">
                        <c:v>0.45</c:v>
                      </c:pt>
                      <c:pt idx="21">
                        <c:v>0.46666666666666662</c:v>
                      </c:pt>
                      <c:pt idx="22">
                        <c:v>0.48333333333333334</c:v>
                      </c:pt>
                      <c:pt idx="23">
                        <c:v>0.5</c:v>
                      </c:pt>
                      <c:pt idx="24">
                        <c:v>0.51666666666666661</c:v>
                      </c:pt>
                      <c:pt idx="25">
                        <c:v>0.53333333333333333</c:v>
                      </c:pt>
                      <c:pt idx="26">
                        <c:v>0.55000000000000004</c:v>
                      </c:pt>
                      <c:pt idx="27">
                        <c:v>0.56666666666666676</c:v>
                      </c:pt>
                      <c:pt idx="28">
                        <c:v>0.58333333333333337</c:v>
                      </c:pt>
                      <c:pt idx="29">
                        <c:v>0.6</c:v>
                      </c:pt>
                      <c:pt idx="30">
                        <c:v>0.61666666666666659</c:v>
                      </c:pt>
                      <c:pt idx="31">
                        <c:v>0.6333333333333333</c:v>
                      </c:pt>
                      <c:pt idx="32">
                        <c:v>0.64999999999999991</c:v>
                      </c:pt>
                      <c:pt idx="33">
                        <c:v>0.66666666666666663</c:v>
                      </c:pt>
                      <c:pt idx="34">
                        <c:v>0.68333333333333324</c:v>
                      </c:pt>
                      <c:pt idx="35">
                        <c:v>0.70000000000000007</c:v>
                      </c:pt>
                      <c:pt idx="36">
                        <c:v>0.71666666666666667</c:v>
                      </c:pt>
                      <c:pt idx="37">
                        <c:v>0.73333333333333339</c:v>
                      </c:pt>
                      <c:pt idx="38">
                        <c:v>0.75</c:v>
                      </c:pt>
                      <c:pt idx="39">
                        <c:v>0.76666666666666661</c:v>
                      </c:pt>
                      <c:pt idx="40">
                        <c:v>0.78333333333333321</c:v>
                      </c:pt>
                      <c:pt idx="41">
                        <c:v>0.79999999999999993</c:v>
                      </c:pt>
                      <c:pt idx="42">
                        <c:v>0.81666666666666676</c:v>
                      </c:pt>
                      <c:pt idx="43">
                        <c:v>0.83333333333333337</c:v>
                      </c:pt>
                      <c:pt idx="44">
                        <c:v>0.85</c:v>
                      </c:pt>
                      <c:pt idx="45">
                        <c:v>0.86666666666666659</c:v>
                      </c:pt>
                      <c:pt idx="46">
                        <c:v>0.8833333333333333</c:v>
                      </c:pt>
                      <c:pt idx="47">
                        <c:v>0.89999999999999991</c:v>
                      </c:pt>
                      <c:pt idx="48">
                        <c:v>0.91666666666666663</c:v>
                      </c:pt>
                      <c:pt idx="49">
                        <c:v>0.93333333333333324</c:v>
                      </c:pt>
                      <c:pt idx="50">
                        <c:v>0.95000000000000007</c:v>
                      </c:pt>
                      <c:pt idx="51">
                        <c:v>0.96666666666666667</c:v>
                      </c:pt>
                      <c:pt idx="52">
                        <c:v>0.98333333333333339</c:v>
                      </c:pt>
                      <c:pt idx="53">
                        <c:v>1</c:v>
                      </c:pt>
                      <c:pt idx="54">
                        <c:v>1.0166666666666666</c:v>
                      </c:pt>
                      <c:pt idx="55">
                        <c:v>1.0333333333333332</c:v>
                      </c:pt>
                      <c:pt idx="56">
                        <c:v>1.05</c:v>
                      </c:pt>
                      <c:pt idx="57">
                        <c:v>1.0666666666666667</c:v>
                      </c:pt>
                      <c:pt idx="58">
                        <c:v>1.0833333333333333</c:v>
                      </c:pt>
                      <c:pt idx="59">
                        <c:v>1.1000000000000001</c:v>
                      </c:pt>
                      <c:pt idx="60">
                        <c:v>1.1166666666666667</c:v>
                      </c:pt>
                      <c:pt idx="61">
                        <c:v>1.1333333333333335</c:v>
                      </c:pt>
                      <c:pt idx="62">
                        <c:v>1.1500000000000001</c:v>
                      </c:pt>
                      <c:pt idx="63">
                        <c:v>1.1666666666666667</c:v>
                      </c:pt>
                      <c:pt idx="64">
                        <c:v>1.1833333333333333</c:v>
                      </c:pt>
                      <c:pt idx="65">
                        <c:v>1.2000000000000002</c:v>
                      </c:pt>
                      <c:pt idx="66">
                        <c:v>1.2166666666666668</c:v>
                      </c:pt>
                      <c:pt idx="67">
                        <c:v>1.2333333333333334</c:v>
                      </c:pt>
                      <c:pt idx="68">
                        <c:v>1.25</c:v>
                      </c:pt>
                      <c:pt idx="69">
                        <c:v>1.2666666666666666</c:v>
                      </c:pt>
                      <c:pt idx="70">
                        <c:v>1.2833333333333334</c:v>
                      </c:pt>
                      <c:pt idx="71">
                        <c:v>1.3</c:v>
                      </c:pt>
                      <c:pt idx="72">
                        <c:v>1.3166666666666667</c:v>
                      </c:pt>
                      <c:pt idx="73">
                        <c:v>1.3333333333333333</c:v>
                      </c:pt>
                      <c:pt idx="74">
                        <c:v>1.3500000000000003</c:v>
                      </c:pt>
                      <c:pt idx="75">
                        <c:v>1.3666666666666665</c:v>
                      </c:pt>
                      <c:pt idx="76">
                        <c:v>1.3833333333333335</c:v>
                      </c:pt>
                      <c:pt idx="77">
                        <c:v>1.4000000000000001</c:v>
                      </c:pt>
                      <c:pt idx="78">
                        <c:v>1.4166666666666667</c:v>
                      </c:pt>
                      <c:pt idx="79">
                        <c:v>1.4333333333333336</c:v>
                      </c:pt>
                      <c:pt idx="80">
                        <c:v>1.4500000000000002</c:v>
                      </c:pt>
                      <c:pt idx="81">
                        <c:v>1.4666666666666668</c:v>
                      </c:pt>
                      <c:pt idx="82">
                        <c:v>1.4833333333333334</c:v>
                      </c:pt>
                      <c:pt idx="83">
                        <c:v>1.5</c:v>
                      </c:pt>
                      <c:pt idx="84">
                        <c:v>1.5166666666666666</c:v>
                      </c:pt>
                      <c:pt idx="85">
                        <c:v>1.5333333333333334</c:v>
                      </c:pt>
                      <c:pt idx="86">
                        <c:v>1.55</c:v>
                      </c:pt>
                      <c:pt idx="87">
                        <c:v>1.5666666666666667</c:v>
                      </c:pt>
                      <c:pt idx="88">
                        <c:v>1.5833333333333333</c:v>
                      </c:pt>
                      <c:pt idx="89">
                        <c:v>1.6000000000000003</c:v>
                      </c:pt>
                      <c:pt idx="90">
                        <c:v>1.6166666666666665</c:v>
                      </c:pt>
                      <c:pt idx="91">
                        <c:v>1.6333333333333335</c:v>
                      </c:pt>
                      <c:pt idx="92">
                        <c:v>1.6500000000000001</c:v>
                      </c:pt>
                      <c:pt idx="93">
                        <c:v>1.6666666666666667</c:v>
                      </c:pt>
                      <c:pt idx="94">
                        <c:v>1.6833333333333336</c:v>
                      </c:pt>
                      <c:pt idx="95">
                        <c:v>1.7000000000000002</c:v>
                      </c:pt>
                      <c:pt idx="96">
                        <c:v>1.7166666666666668</c:v>
                      </c:pt>
                      <c:pt idx="97">
                        <c:v>1.7333333333333334</c:v>
                      </c:pt>
                      <c:pt idx="98">
                        <c:v>1.75</c:v>
                      </c:pt>
                      <c:pt idx="99">
                        <c:v>1.7666666666666666</c:v>
                      </c:pt>
                      <c:pt idx="100">
                        <c:v>1.7833333333333334</c:v>
                      </c:pt>
                      <c:pt idx="101">
                        <c:v>1.8</c:v>
                      </c:pt>
                      <c:pt idx="102">
                        <c:v>1.8166666666666667</c:v>
                      </c:pt>
                      <c:pt idx="103">
                        <c:v>1.8333333333333333</c:v>
                      </c:pt>
                      <c:pt idx="104">
                        <c:v>1.8500000000000003</c:v>
                      </c:pt>
                      <c:pt idx="105">
                        <c:v>1.8666666666666665</c:v>
                      </c:pt>
                      <c:pt idx="106">
                        <c:v>1.8833333333333335</c:v>
                      </c:pt>
                      <c:pt idx="107">
                        <c:v>1.9000000000000001</c:v>
                      </c:pt>
                      <c:pt idx="108">
                        <c:v>1.9166666666666667</c:v>
                      </c:pt>
                      <c:pt idx="109">
                        <c:v>1.9333333333333333</c:v>
                      </c:pt>
                      <c:pt idx="110">
                        <c:v>1.95</c:v>
                      </c:pt>
                      <c:pt idx="111">
                        <c:v>1.9666666666666668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Data_Compiled!$AB$6:$AB$117</c15:sqref>
                        </c15:formulaRef>
                      </c:ext>
                    </c:extLst>
                    <c:numCache>
                      <c:formatCode>General</c:formatCode>
                      <c:ptCount val="112"/>
                      <c:pt idx="0">
                        <c:v>7.9568274013331761</c:v>
                      </c:pt>
                      <c:pt idx="1">
                        <c:v>10.458629606079116</c:v>
                      </c:pt>
                      <c:pt idx="2">
                        <c:v>19.296563617796931</c:v>
                      </c:pt>
                      <c:pt idx="3">
                        <c:v>17.988870222389163</c:v>
                      </c:pt>
                      <c:pt idx="4">
                        <c:v>16.522389663021833</c:v>
                      </c:pt>
                      <c:pt idx="5">
                        <c:v>12.132825870552677</c:v>
                      </c:pt>
                      <c:pt idx="6">
                        <c:v>16.335494054561632</c:v>
                      </c:pt>
                      <c:pt idx="7">
                        <c:v>20.722355307719788</c:v>
                      </c:pt>
                      <c:pt idx="8">
                        <c:v>12.346913004715899</c:v>
                      </c:pt>
                      <c:pt idx="9">
                        <c:v>18.370723991821819</c:v>
                      </c:pt>
                      <c:pt idx="10">
                        <c:v>18.467625181742001</c:v>
                      </c:pt>
                      <c:pt idx="11">
                        <c:v>8.848433552738511</c:v>
                      </c:pt>
                      <c:pt idx="12">
                        <c:v>18.681065071360599</c:v>
                      </c:pt>
                      <c:pt idx="13">
                        <c:v>19.918953473611648</c:v>
                      </c:pt>
                      <c:pt idx="14">
                        <c:v>17.362285532381694</c:v>
                      </c:pt>
                      <c:pt idx="15">
                        <c:v>19.758866160721904</c:v>
                      </c:pt>
                      <c:pt idx="16">
                        <c:v>17.370661797234398</c:v>
                      </c:pt>
                      <c:pt idx="17">
                        <c:v>20.937943060489644</c:v>
                      </c:pt>
                      <c:pt idx="18">
                        <c:v>19.732024366837258</c:v>
                      </c:pt>
                      <c:pt idx="19">
                        <c:v>22.560550720716147</c:v>
                      </c:pt>
                      <c:pt idx="20">
                        <c:v>23.716019933481483</c:v>
                      </c:pt>
                      <c:pt idx="21">
                        <c:v>18.619535807752833</c:v>
                      </c:pt>
                      <c:pt idx="22">
                        <c:v>21.158079459080948</c:v>
                      </c:pt>
                      <c:pt idx="23">
                        <c:v>19.918180370246496</c:v>
                      </c:pt>
                      <c:pt idx="24">
                        <c:v>23.548747201235386</c:v>
                      </c:pt>
                      <c:pt idx="25">
                        <c:v>23.497760045043229</c:v>
                      </c:pt>
                      <c:pt idx="26">
                        <c:v>18.670804591196667</c:v>
                      </c:pt>
                      <c:pt idx="27">
                        <c:v>23.5413272709452</c:v>
                      </c:pt>
                      <c:pt idx="28">
                        <c:v>23.47087919419581</c:v>
                      </c:pt>
                      <c:pt idx="29">
                        <c:v>22.345081468953765</c:v>
                      </c:pt>
                      <c:pt idx="30">
                        <c:v>24.864909975243677</c:v>
                      </c:pt>
                      <c:pt idx="31">
                        <c:v>23.62591590123834</c:v>
                      </c:pt>
                      <c:pt idx="32">
                        <c:v>24.851175545510749</c:v>
                      </c:pt>
                      <c:pt idx="33">
                        <c:v>21.106110074257426</c:v>
                      </c:pt>
                      <c:pt idx="34">
                        <c:v>19.881125260296194</c:v>
                      </c:pt>
                      <c:pt idx="35">
                        <c:v>28.613618511735382</c:v>
                      </c:pt>
                      <c:pt idx="36">
                        <c:v>27.370008392201484</c:v>
                      </c:pt>
                      <c:pt idx="37">
                        <c:v>26.114004291623399</c:v>
                      </c:pt>
                      <c:pt idx="38">
                        <c:v>29.788909564579871</c:v>
                      </c:pt>
                      <c:pt idx="39">
                        <c:v>27.296043946513294</c:v>
                      </c:pt>
                      <c:pt idx="40">
                        <c:v>21.136936056942965</c:v>
                      </c:pt>
                      <c:pt idx="41">
                        <c:v>23.608684995059889</c:v>
                      </c:pt>
                      <c:pt idx="42">
                        <c:v>29.855751710602608</c:v>
                      </c:pt>
                      <c:pt idx="43">
                        <c:v>27.369890193685229</c:v>
                      </c:pt>
                      <c:pt idx="44">
                        <c:v>27.334747059495513</c:v>
                      </c:pt>
                      <c:pt idx="45">
                        <c:v>29.840262363285042</c:v>
                      </c:pt>
                      <c:pt idx="46">
                        <c:v>29.839850595220657</c:v>
                      </c:pt>
                      <c:pt idx="47">
                        <c:v>27.314948025797541</c:v>
                      </c:pt>
                      <c:pt idx="48">
                        <c:v>28.576952878155211</c:v>
                      </c:pt>
                      <c:pt idx="49">
                        <c:v>33.532932814331716</c:v>
                      </c:pt>
                      <c:pt idx="50">
                        <c:v>33.514946757608158</c:v>
                      </c:pt>
                      <c:pt idx="51">
                        <c:v>31.064343267172603</c:v>
                      </c:pt>
                      <c:pt idx="52">
                        <c:v>32.307033021625926</c:v>
                      </c:pt>
                      <c:pt idx="53">
                        <c:v>32.307114247292546</c:v>
                      </c:pt>
                      <c:pt idx="54">
                        <c:v>28.608746378379113</c:v>
                      </c:pt>
                      <c:pt idx="55">
                        <c:v>33.578332412799945</c:v>
                      </c:pt>
                      <c:pt idx="56">
                        <c:v>36.092449827132093</c:v>
                      </c:pt>
                      <c:pt idx="57">
                        <c:v>37.333474920626905</c:v>
                      </c:pt>
                      <c:pt idx="58">
                        <c:v>37.217550395134992</c:v>
                      </c:pt>
                      <c:pt idx="59">
                        <c:v>36.031204907036873</c:v>
                      </c:pt>
                      <c:pt idx="60">
                        <c:v>36.049788876824479</c:v>
                      </c:pt>
                      <c:pt idx="61">
                        <c:v>30.975976430671015</c:v>
                      </c:pt>
                      <c:pt idx="62">
                        <c:v>28.550367796034859</c:v>
                      </c:pt>
                      <c:pt idx="63">
                        <c:v>31.097935936266698</c:v>
                      </c:pt>
                      <c:pt idx="64">
                        <c:v>31.064793465357791</c:v>
                      </c:pt>
                      <c:pt idx="65">
                        <c:v>34.779878438102898</c:v>
                      </c:pt>
                      <c:pt idx="66">
                        <c:v>42.289459298806243</c:v>
                      </c:pt>
                      <c:pt idx="67">
                        <c:v>39.774817820045989</c:v>
                      </c:pt>
                      <c:pt idx="68">
                        <c:v>39.712455556971221</c:v>
                      </c:pt>
                      <c:pt idx="69">
                        <c:v>38.499601135653471</c:v>
                      </c:pt>
                      <c:pt idx="70">
                        <c:v>32.328301058963802</c:v>
                      </c:pt>
                      <c:pt idx="71">
                        <c:v>33.559816095568046</c:v>
                      </c:pt>
                      <c:pt idx="72">
                        <c:v>34.792622831502591</c:v>
                      </c:pt>
                      <c:pt idx="73">
                        <c:v>38.520897072206658</c:v>
                      </c:pt>
                      <c:pt idx="74">
                        <c:v>37.267768677308013</c:v>
                      </c:pt>
                      <c:pt idx="75">
                        <c:v>42.233600735580914</c:v>
                      </c:pt>
                      <c:pt idx="76">
                        <c:v>47.204410486884278</c:v>
                      </c:pt>
                      <c:pt idx="77">
                        <c:v>41.006899513852503</c:v>
                      </c:pt>
                      <c:pt idx="78">
                        <c:v>39.759255873979171</c:v>
                      </c:pt>
                      <c:pt idx="79">
                        <c:v>38.513192684387313</c:v>
                      </c:pt>
                      <c:pt idx="80">
                        <c:v>36.033097718297455</c:v>
                      </c:pt>
                      <c:pt idx="81">
                        <c:v>34.802258891894674</c:v>
                      </c:pt>
                      <c:pt idx="82">
                        <c:v>36.03669502654418</c:v>
                      </c:pt>
                      <c:pt idx="83">
                        <c:v>37.279079880622021</c:v>
                      </c:pt>
                      <c:pt idx="84">
                        <c:v>42.279140479871501</c:v>
                      </c:pt>
                      <c:pt idx="85">
                        <c:v>43.533792818700135</c:v>
                      </c:pt>
                      <c:pt idx="86">
                        <c:v>42.2689915592644</c:v>
                      </c:pt>
                      <c:pt idx="87">
                        <c:v>44.733470714174359</c:v>
                      </c:pt>
                      <c:pt idx="88">
                        <c:v>40.995421947878597</c:v>
                      </c:pt>
                      <c:pt idx="89">
                        <c:v>36.01623501980724</c:v>
                      </c:pt>
                      <c:pt idx="90">
                        <c:v>36.035712950927191</c:v>
                      </c:pt>
                      <c:pt idx="91">
                        <c:v>39.763848235572418</c:v>
                      </c:pt>
                      <c:pt idx="92">
                        <c:v>41.006225588269217</c:v>
                      </c:pt>
                      <c:pt idx="93">
                        <c:v>42.230572531382585</c:v>
                      </c:pt>
                      <c:pt idx="94">
                        <c:v>44.707560979001428</c:v>
                      </c:pt>
                      <c:pt idx="95">
                        <c:v>47.23826572237548</c:v>
                      </c:pt>
                      <c:pt idx="96">
                        <c:v>46.012525832512118</c:v>
                      </c:pt>
                      <c:pt idx="97">
                        <c:v>40.999750220021909</c:v>
                      </c:pt>
                      <c:pt idx="98">
                        <c:v>40.989491496564781</c:v>
                      </c:pt>
                      <c:pt idx="99">
                        <c:v>43.506495248420343</c:v>
                      </c:pt>
                      <c:pt idx="100">
                        <c:v>38.529050667293909</c:v>
                      </c:pt>
                      <c:pt idx="101">
                        <c:v>38.507238449790783</c:v>
                      </c:pt>
                      <c:pt idx="102">
                        <c:v>45.963201986869962</c:v>
                      </c:pt>
                      <c:pt idx="103">
                        <c:v>43.498504020401832</c:v>
                      </c:pt>
                      <c:pt idx="104">
                        <c:v>43.479234444757552</c:v>
                      </c:pt>
                      <c:pt idx="105">
                        <c:v>40.985412228260358</c:v>
                      </c:pt>
                      <c:pt idx="106">
                        <c:v>38.521976756692901</c:v>
                      </c:pt>
                      <c:pt idx="107">
                        <c:v>41.009641268736431</c:v>
                      </c:pt>
                      <c:pt idx="108">
                        <c:v>41.007270640496223</c:v>
                      </c:pt>
                      <c:pt idx="109">
                        <c:v>39.764628330647938</c:v>
                      </c:pt>
                      <c:pt idx="110">
                        <c:v>41.005043732859733</c:v>
                      </c:pt>
                      <c:pt idx="111">
                        <c:v>22.365373633833769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0-207F-4D9E-B483-4A0B134627AF}"/>
                  </c:ext>
                </c:extLst>
              </c15:ser>
            </c15:filteredScatterSeries>
            <c15:filteredScatter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Data_Compiled!$AK$1:$AK$2</c15:sqref>
                        </c15:formulaRef>
                      </c:ext>
                    </c:extLst>
                    <c:strCache>
                      <c:ptCount val="2"/>
                      <c:pt idx="0">
                        <c:v>Drop_06263</c:v>
                      </c:pt>
                      <c:pt idx="1">
                        <c:v>3mL 1.19deg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tx2"/>
                    </a:solidFill>
                    <a:ln w="9525">
                      <a:noFill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Data_Compiled!$AQ$6:$AQ$107</c15:sqref>
                        </c15:formulaRef>
                      </c:ext>
                    </c:extLst>
                    <c:numCache>
                      <c:formatCode>General</c:formatCode>
                      <c:ptCount val="102"/>
                      <c:pt idx="0">
                        <c:v>0.13333333333333333</c:v>
                      </c:pt>
                      <c:pt idx="1">
                        <c:v>0.15</c:v>
                      </c:pt>
                      <c:pt idx="2">
                        <c:v>0.16666666666666666</c:v>
                      </c:pt>
                      <c:pt idx="3">
                        <c:v>0.18333333333333335</c:v>
                      </c:pt>
                      <c:pt idx="4">
                        <c:v>0.20000000000000004</c:v>
                      </c:pt>
                      <c:pt idx="5">
                        <c:v>0.21666666666666667</c:v>
                      </c:pt>
                      <c:pt idx="6">
                        <c:v>0.23333333333333331</c:v>
                      </c:pt>
                      <c:pt idx="7">
                        <c:v>0.25</c:v>
                      </c:pt>
                      <c:pt idx="8">
                        <c:v>0.26666666666666666</c:v>
                      </c:pt>
                      <c:pt idx="9">
                        <c:v>0.28333333333333338</c:v>
                      </c:pt>
                      <c:pt idx="10">
                        <c:v>0.3</c:v>
                      </c:pt>
                      <c:pt idx="11">
                        <c:v>0.31666666666666671</c:v>
                      </c:pt>
                      <c:pt idx="12">
                        <c:v>0.33333333333333331</c:v>
                      </c:pt>
                      <c:pt idx="13">
                        <c:v>0.35000000000000003</c:v>
                      </c:pt>
                      <c:pt idx="14">
                        <c:v>0.3666666666666667</c:v>
                      </c:pt>
                      <c:pt idx="15">
                        <c:v>0.3833333333333333</c:v>
                      </c:pt>
                      <c:pt idx="16">
                        <c:v>0.39999999999999997</c:v>
                      </c:pt>
                      <c:pt idx="17">
                        <c:v>0.41666666666666669</c:v>
                      </c:pt>
                      <c:pt idx="18">
                        <c:v>0.43333333333333329</c:v>
                      </c:pt>
                      <c:pt idx="19">
                        <c:v>0.45</c:v>
                      </c:pt>
                      <c:pt idx="20">
                        <c:v>0.46666666666666662</c:v>
                      </c:pt>
                      <c:pt idx="21">
                        <c:v>0.48333333333333334</c:v>
                      </c:pt>
                      <c:pt idx="22">
                        <c:v>0.5</c:v>
                      </c:pt>
                      <c:pt idx="23">
                        <c:v>0.51666666666666661</c:v>
                      </c:pt>
                      <c:pt idx="24">
                        <c:v>0.53333333333333333</c:v>
                      </c:pt>
                      <c:pt idx="25">
                        <c:v>0.55000000000000004</c:v>
                      </c:pt>
                      <c:pt idx="26">
                        <c:v>0.56666666666666676</c:v>
                      </c:pt>
                      <c:pt idx="27">
                        <c:v>0.58333333333333337</c:v>
                      </c:pt>
                      <c:pt idx="28">
                        <c:v>0.6</c:v>
                      </c:pt>
                      <c:pt idx="29">
                        <c:v>0.6166666666666667</c:v>
                      </c:pt>
                      <c:pt idx="30">
                        <c:v>0.6333333333333333</c:v>
                      </c:pt>
                      <c:pt idx="31">
                        <c:v>0.65</c:v>
                      </c:pt>
                      <c:pt idx="32">
                        <c:v>0.66666666666666663</c:v>
                      </c:pt>
                      <c:pt idx="33">
                        <c:v>0.68333333333333346</c:v>
                      </c:pt>
                      <c:pt idx="34">
                        <c:v>0.70000000000000007</c:v>
                      </c:pt>
                      <c:pt idx="35">
                        <c:v>0.71666666666666679</c:v>
                      </c:pt>
                      <c:pt idx="36">
                        <c:v>0.73333333333333339</c:v>
                      </c:pt>
                      <c:pt idx="37">
                        <c:v>0.75</c:v>
                      </c:pt>
                      <c:pt idx="38">
                        <c:v>0.76666666666666661</c:v>
                      </c:pt>
                      <c:pt idx="39">
                        <c:v>0.78333333333333333</c:v>
                      </c:pt>
                      <c:pt idx="40">
                        <c:v>0.80000000000000016</c:v>
                      </c:pt>
                      <c:pt idx="41">
                        <c:v>0.81666666666666676</c:v>
                      </c:pt>
                      <c:pt idx="42">
                        <c:v>0.83333333333333337</c:v>
                      </c:pt>
                      <c:pt idx="43">
                        <c:v>0.85</c:v>
                      </c:pt>
                      <c:pt idx="44">
                        <c:v>0.8666666666666667</c:v>
                      </c:pt>
                      <c:pt idx="45">
                        <c:v>0.8833333333333333</c:v>
                      </c:pt>
                      <c:pt idx="46">
                        <c:v>0.9</c:v>
                      </c:pt>
                      <c:pt idx="47">
                        <c:v>0.91666666666666663</c:v>
                      </c:pt>
                      <c:pt idx="48">
                        <c:v>0.93333333333333346</c:v>
                      </c:pt>
                      <c:pt idx="49">
                        <c:v>0.95000000000000007</c:v>
                      </c:pt>
                      <c:pt idx="50">
                        <c:v>0.96666666666666679</c:v>
                      </c:pt>
                      <c:pt idx="51">
                        <c:v>0.98333333333333339</c:v>
                      </c:pt>
                      <c:pt idx="52">
                        <c:v>1</c:v>
                      </c:pt>
                      <c:pt idx="53">
                        <c:v>1.0166666666666666</c:v>
                      </c:pt>
                      <c:pt idx="54">
                        <c:v>1.0333333333333332</c:v>
                      </c:pt>
                      <c:pt idx="55">
                        <c:v>1.0499999999999998</c:v>
                      </c:pt>
                      <c:pt idx="56">
                        <c:v>1.0666666666666667</c:v>
                      </c:pt>
                      <c:pt idx="57">
                        <c:v>1.0833333333333333</c:v>
                      </c:pt>
                      <c:pt idx="58">
                        <c:v>1.0999999999999999</c:v>
                      </c:pt>
                      <c:pt idx="59">
                        <c:v>1.1166666666666667</c:v>
                      </c:pt>
                      <c:pt idx="60">
                        <c:v>1.1333333333333333</c:v>
                      </c:pt>
                      <c:pt idx="61">
                        <c:v>1.1500000000000001</c:v>
                      </c:pt>
                      <c:pt idx="62">
                        <c:v>1.1666666666666667</c:v>
                      </c:pt>
                      <c:pt idx="63">
                        <c:v>1.1833333333333333</c:v>
                      </c:pt>
                      <c:pt idx="64">
                        <c:v>1.2</c:v>
                      </c:pt>
                      <c:pt idx="65">
                        <c:v>1.2166666666666668</c:v>
                      </c:pt>
                      <c:pt idx="66">
                        <c:v>1.2333333333333334</c:v>
                      </c:pt>
                      <c:pt idx="67">
                        <c:v>1.25</c:v>
                      </c:pt>
                      <c:pt idx="68">
                        <c:v>1.2666666666666666</c:v>
                      </c:pt>
                      <c:pt idx="69">
                        <c:v>1.2833333333333332</c:v>
                      </c:pt>
                      <c:pt idx="70">
                        <c:v>1.3</c:v>
                      </c:pt>
                      <c:pt idx="71">
                        <c:v>1.3166666666666667</c:v>
                      </c:pt>
                      <c:pt idx="72">
                        <c:v>1.3333333333333333</c:v>
                      </c:pt>
                      <c:pt idx="73">
                        <c:v>1.3500000000000003</c:v>
                      </c:pt>
                      <c:pt idx="74">
                        <c:v>1.3666666666666665</c:v>
                      </c:pt>
                      <c:pt idx="75">
                        <c:v>1.3833333333333335</c:v>
                      </c:pt>
                      <c:pt idx="76">
                        <c:v>1.4000000000000001</c:v>
                      </c:pt>
                      <c:pt idx="77">
                        <c:v>1.4166666666666667</c:v>
                      </c:pt>
                      <c:pt idx="78">
                        <c:v>1.4333333333333333</c:v>
                      </c:pt>
                      <c:pt idx="79">
                        <c:v>1.45</c:v>
                      </c:pt>
                      <c:pt idx="80">
                        <c:v>1.4666666666666668</c:v>
                      </c:pt>
                      <c:pt idx="81">
                        <c:v>1.4833333333333334</c:v>
                      </c:pt>
                      <c:pt idx="82">
                        <c:v>1.5</c:v>
                      </c:pt>
                      <c:pt idx="83">
                        <c:v>1.5166666666666666</c:v>
                      </c:pt>
                      <c:pt idx="84">
                        <c:v>1.5333333333333332</c:v>
                      </c:pt>
                      <c:pt idx="85">
                        <c:v>1.55</c:v>
                      </c:pt>
                      <c:pt idx="86">
                        <c:v>1.5666666666666667</c:v>
                      </c:pt>
                      <c:pt idx="87">
                        <c:v>1.5833333333333333</c:v>
                      </c:pt>
                      <c:pt idx="88">
                        <c:v>1.6000000000000003</c:v>
                      </c:pt>
                      <c:pt idx="89">
                        <c:v>1.6166666666666665</c:v>
                      </c:pt>
                      <c:pt idx="90">
                        <c:v>1.6333333333333335</c:v>
                      </c:pt>
                      <c:pt idx="91">
                        <c:v>1.6500000000000001</c:v>
                      </c:pt>
                      <c:pt idx="92">
                        <c:v>1.6666666666666667</c:v>
                      </c:pt>
                      <c:pt idx="93">
                        <c:v>1.6833333333333333</c:v>
                      </c:pt>
                      <c:pt idx="94">
                        <c:v>1.7</c:v>
                      </c:pt>
                      <c:pt idx="95">
                        <c:v>1.7166666666666668</c:v>
                      </c:pt>
                      <c:pt idx="96">
                        <c:v>1.7333333333333334</c:v>
                      </c:pt>
                      <c:pt idx="97">
                        <c:v>1.75</c:v>
                      </c:pt>
                      <c:pt idx="98">
                        <c:v>1.7666666666666666</c:v>
                      </c:pt>
                      <c:pt idx="99">
                        <c:v>1.7833333333333332</c:v>
                      </c:pt>
                      <c:pt idx="100">
                        <c:v>1.8</c:v>
                      </c:pt>
                      <c:pt idx="101">
                        <c:v>1.8166666666666667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Data_Compiled!$AR$6:$AR$106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15.111303359277443</c:v>
                      </c:pt>
                      <c:pt idx="1">
                        <c:v>7.925369165697858</c:v>
                      </c:pt>
                      <c:pt idx="2">
                        <c:v>20.65957527877875</c:v>
                      </c:pt>
                      <c:pt idx="3">
                        <c:v>22.60235088200859</c:v>
                      </c:pt>
                      <c:pt idx="4">
                        <c:v>22.366852224633895</c:v>
                      </c:pt>
                      <c:pt idx="5">
                        <c:v>25.837536762864367</c:v>
                      </c:pt>
                      <c:pt idx="6">
                        <c:v>22.619914434240933</c:v>
                      </c:pt>
                      <c:pt idx="7">
                        <c:v>19.604801860374756</c:v>
                      </c:pt>
                      <c:pt idx="8">
                        <c:v>21.231589641164099</c:v>
                      </c:pt>
                      <c:pt idx="9">
                        <c:v>20.673182908142792</c:v>
                      </c:pt>
                      <c:pt idx="10">
                        <c:v>20.591031417808125</c:v>
                      </c:pt>
                      <c:pt idx="11">
                        <c:v>21.072976602611853</c:v>
                      </c:pt>
                      <c:pt idx="12">
                        <c:v>21.086774606480173</c:v>
                      </c:pt>
                      <c:pt idx="13">
                        <c:v>22.341022991910243</c:v>
                      </c:pt>
                      <c:pt idx="14">
                        <c:v>22.610579663594784</c:v>
                      </c:pt>
                      <c:pt idx="15">
                        <c:v>21.087068208987013</c:v>
                      </c:pt>
                      <c:pt idx="16">
                        <c:v>22.065743263833845</c:v>
                      </c:pt>
                      <c:pt idx="17">
                        <c:v>29.021576989321108</c:v>
                      </c:pt>
                      <c:pt idx="18">
                        <c:v>32.154213715528286</c:v>
                      </c:pt>
                      <c:pt idx="19">
                        <c:v>32.300343182124529</c:v>
                      </c:pt>
                      <c:pt idx="20">
                        <c:v>33.702276458733785</c:v>
                      </c:pt>
                      <c:pt idx="21">
                        <c:v>33.701927949114086</c:v>
                      </c:pt>
                      <c:pt idx="22">
                        <c:v>26.581825630064458</c:v>
                      </c:pt>
                      <c:pt idx="23">
                        <c:v>26.525774883875968</c:v>
                      </c:pt>
                      <c:pt idx="24">
                        <c:v>33.654783186063966</c:v>
                      </c:pt>
                      <c:pt idx="25">
                        <c:v>33.585388088085637</c:v>
                      </c:pt>
                      <c:pt idx="26">
                        <c:v>30.816310274205659</c:v>
                      </c:pt>
                      <c:pt idx="27">
                        <c:v>25.357299874564692</c:v>
                      </c:pt>
                      <c:pt idx="28">
                        <c:v>25.247890510335036</c:v>
                      </c:pt>
                      <c:pt idx="29">
                        <c:v>29.412295565256635</c:v>
                      </c:pt>
                      <c:pt idx="30">
                        <c:v>30.928388202487234</c:v>
                      </c:pt>
                      <c:pt idx="31">
                        <c:v>32.295790937412775</c:v>
                      </c:pt>
                      <c:pt idx="32">
                        <c:v>33.661035999816818</c:v>
                      </c:pt>
                      <c:pt idx="33">
                        <c:v>39.3498853627801</c:v>
                      </c:pt>
                      <c:pt idx="34">
                        <c:v>39.308660501581876</c:v>
                      </c:pt>
                      <c:pt idx="35">
                        <c:v>35.022955035301273</c:v>
                      </c:pt>
                      <c:pt idx="36">
                        <c:v>36.467279229100463</c:v>
                      </c:pt>
                      <c:pt idx="37">
                        <c:v>40.593021905435805</c:v>
                      </c:pt>
                      <c:pt idx="38">
                        <c:v>40.596602920599992</c:v>
                      </c:pt>
                      <c:pt idx="39">
                        <c:v>39.261908103447858</c:v>
                      </c:pt>
                      <c:pt idx="40">
                        <c:v>39.302766665434319</c:v>
                      </c:pt>
                      <c:pt idx="41">
                        <c:v>36.539739526705446</c:v>
                      </c:pt>
                      <c:pt idx="42">
                        <c:v>35.12198182536374</c:v>
                      </c:pt>
                      <c:pt idx="43">
                        <c:v>33.722894267604431</c:v>
                      </c:pt>
                      <c:pt idx="44">
                        <c:v>37.849851052724162</c:v>
                      </c:pt>
                      <c:pt idx="45">
                        <c:v>40.571288060623949</c:v>
                      </c:pt>
                      <c:pt idx="46">
                        <c:v>40.643822168844551</c:v>
                      </c:pt>
                      <c:pt idx="47">
                        <c:v>43.50726947131993</c:v>
                      </c:pt>
                      <c:pt idx="48">
                        <c:v>46.283100761283869</c:v>
                      </c:pt>
                      <c:pt idx="49">
                        <c:v>49.089686157127993</c:v>
                      </c:pt>
                      <c:pt idx="50">
                        <c:v>51.940136453748217</c:v>
                      </c:pt>
                      <c:pt idx="51">
                        <c:v>49.094100320495194</c:v>
                      </c:pt>
                      <c:pt idx="52">
                        <c:v>49.088236948334547</c:v>
                      </c:pt>
                      <c:pt idx="53">
                        <c:v>49.159700164562601</c:v>
                      </c:pt>
                      <c:pt idx="54">
                        <c:v>46.298481531359421</c:v>
                      </c:pt>
                      <c:pt idx="55">
                        <c:v>47.648696378104979</c:v>
                      </c:pt>
                      <c:pt idx="56">
                        <c:v>46.27054821325347</c:v>
                      </c:pt>
                      <c:pt idx="57">
                        <c:v>47.702835393907563</c:v>
                      </c:pt>
                      <c:pt idx="58">
                        <c:v>49.133013975003969</c:v>
                      </c:pt>
                      <c:pt idx="59">
                        <c:v>46.299886323636912</c:v>
                      </c:pt>
                      <c:pt idx="60">
                        <c:v>39.284023257501843</c:v>
                      </c:pt>
                      <c:pt idx="61">
                        <c:v>42.099235470465445</c:v>
                      </c:pt>
                      <c:pt idx="62">
                        <c:v>51.911181507275025</c:v>
                      </c:pt>
                      <c:pt idx="63">
                        <c:v>54.727509429789386</c:v>
                      </c:pt>
                      <c:pt idx="64">
                        <c:v>58.916918525806523</c:v>
                      </c:pt>
                      <c:pt idx="65">
                        <c:v>54.70815491740926</c:v>
                      </c:pt>
                      <c:pt idx="66">
                        <c:v>47.711903287408816</c:v>
                      </c:pt>
                      <c:pt idx="67">
                        <c:v>53.314952475876659</c:v>
                      </c:pt>
                      <c:pt idx="68">
                        <c:v>58.918007559917626</c:v>
                      </c:pt>
                      <c:pt idx="69">
                        <c:v>56.129565485952746</c:v>
                      </c:pt>
                      <c:pt idx="70">
                        <c:v>51.920354427233917</c:v>
                      </c:pt>
                      <c:pt idx="71">
                        <c:v>49.105697440294342</c:v>
                      </c:pt>
                      <c:pt idx="72">
                        <c:v>43.473897709387053</c:v>
                      </c:pt>
                      <c:pt idx="73">
                        <c:v>44.877315263206086</c:v>
                      </c:pt>
                      <c:pt idx="74">
                        <c:v>51.917509661916313</c:v>
                      </c:pt>
                      <c:pt idx="75">
                        <c:v>53.32046929723203</c:v>
                      </c:pt>
                      <c:pt idx="76">
                        <c:v>57.524575488371106</c:v>
                      </c:pt>
                      <c:pt idx="77">
                        <c:v>60.320724226296846</c:v>
                      </c:pt>
                      <c:pt idx="78">
                        <c:v>54.708750563149927</c:v>
                      </c:pt>
                      <c:pt idx="79">
                        <c:v>53.31585017481698</c:v>
                      </c:pt>
                      <c:pt idx="80">
                        <c:v>63.137192048910237</c:v>
                      </c:pt>
                      <c:pt idx="81">
                        <c:v>63.137192976886439</c:v>
                      </c:pt>
                      <c:pt idx="82">
                        <c:v>60.331096515214924</c:v>
                      </c:pt>
                      <c:pt idx="83">
                        <c:v>57.524406212687289</c:v>
                      </c:pt>
                      <c:pt idx="84">
                        <c:v>50.509171892453168</c:v>
                      </c:pt>
                      <c:pt idx="85">
                        <c:v>53.318173243608108</c:v>
                      </c:pt>
                      <c:pt idx="86">
                        <c:v>53.32097309370878</c:v>
                      </c:pt>
                      <c:pt idx="87">
                        <c:v>51.919453278898523</c:v>
                      </c:pt>
                      <c:pt idx="88">
                        <c:v>54.718766705058613</c:v>
                      </c:pt>
                      <c:pt idx="89">
                        <c:v>54.714864662935746</c:v>
                      </c:pt>
                      <c:pt idx="90">
                        <c:v>56.136203548512057</c:v>
                      </c:pt>
                      <c:pt idx="91">
                        <c:v>61.754949826656208</c:v>
                      </c:pt>
                      <c:pt idx="92">
                        <c:v>63.143280486483221</c:v>
                      </c:pt>
                      <c:pt idx="93">
                        <c:v>64.527268645103192</c:v>
                      </c:pt>
                      <c:pt idx="94">
                        <c:v>60.323856321729565</c:v>
                      </c:pt>
                      <c:pt idx="95">
                        <c:v>51.917917706247302</c:v>
                      </c:pt>
                      <c:pt idx="96">
                        <c:v>54.708720642717502</c:v>
                      </c:pt>
                      <c:pt idx="97">
                        <c:v>57.51494040945736</c:v>
                      </c:pt>
                      <c:pt idx="98">
                        <c:v>51.912629674691836</c:v>
                      </c:pt>
                      <c:pt idx="99">
                        <c:v>54.718723516775583</c:v>
                      </c:pt>
                      <c:pt idx="100">
                        <c:v>56.121772438622259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207F-4D9E-B483-4A0B134627AF}"/>
                  </c:ext>
                </c:extLst>
              </c15:ser>
            </c15:filteredScatterSeries>
            <c15:filteredScatter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Data_Compiled!$BA$1:$BA$2</c15:sqref>
                        </c15:formulaRef>
                      </c:ext>
                    </c:extLst>
                    <c:strCache>
                      <c:ptCount val="2"/>
                      <c:pt idx="0">
                        <c:v>Drop_06264</c:v>
                      </c:pt>
                      <c:pt idx="1">
                        <c:v>4mL 1.19deg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solidFill>
                      <a:schemeClr val="tx1"/>
                    </a:solidFill>
                    <a:ln w="9525">
                      <a:noFill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Data_Compiled!$BG$6:$BG$106</c15:sqref>
                        </c15:formulaRef>
                      </c:ext>
                    </c:extLst>
                    <c:numCache>
                      <c:formatCode>General</c:formatCode>
                      <c:ptCount val="101"/>
                      <c:pt idx="0">
                        <c:v>0.3</c:v>
                      </c:pt>
                      <c:pt idx="1">
                        <c:v>0.31666666666666665</c:v>
                      </c:pt>
                      <c:pt idx="2">
                        <c:v>0.33333333333333331</c:v>
                      </c:pt>
                      <c:pt idx="3">
                        <c:v>0.35000000000000003</c:v>
                      </c:pt>
                      <c:pt idx="4">
                        <c:v>0.36666666666666664</c:v>
                      </c:pt>
                      <c:pt idx="5">
                        <c:v>0.3833333333333333</c:v>
                      </c:pt>
                      <c:pt idx="6">
                        <c:v>0.39999999999999997</c:v>
                      </c:pt>
                      <c:pt idx="7">
                        <c:v>0.41666666666666669</c:v>
                      </c:pt>
                      <c:pt idx="8">
                        <c:v>0.43333333333333329</c:v>
                      </c:pt>
                      <c:pt idx="9">
                        <c:v>0.45</c:v>
                      </c:pt>
                      <c:pt idx="10">
                        <c:v>0.46666666666666662</c:v>
                      </c:pt>
                      <c:pt idx="11">
                        <c:v>0.48333333333333334</c:v>
                      </c:pt>
                      <c:pt idx="12">
                        <c:v>0.5</c:v>
                      </c:pt>
                      <c:pt idx="13">
                        <c:v>0.51666666666666661</c:v>
                      </c:pt>
                      <c:pt idx="14">
                        <c:v>0.53333333333333333</c:v>
                      </c:pt>
                      <c:pt idx="15">
                        <c:v>0.55000000000000004</c:v>
                      </c:pt>
                      <c:pt idx="16">
                        <c:v>0.56666666666666665</c:v>
                      </c:pt>
                      <c:pt idx="17">
                        <c:v>0.58333333333333337</c:v>
                      </c:pt>
                      <c:pt idx="18">
                        <c:v>0.6</c:v>
                      </c:pt>
                      <c:pt idx="19">
                        <c:v>0.6166666666666667</c:v>
                      </c:pt>
                      <c:pt idx="20">
                        <c:v>0.6333333333333333</c:v>
                      </c:pt>
                      <c:pt idx="21">
                        <c:v>0.64999999999999991</c:v>
                      </c:pt>
                      <c:pt idx="22">
                        <c:v>0.66666666666666663</c:v>
                      </c:pt>
                      <c:pt idx="23">
                        <c:v>0.68333333333333324</c:v>
                      </c:pt>
                      <c:pt idx="24">
                        <c:v>0.70000000000000007</c:v>
                      </c:pt>
                      <c:pt idx="25">
                        <c:v>0.71666666666666667</c:v>
                      </c:pt>
                      <c:pt idx="26">
                        <c:v>0.73333333333333339</c:v>
                      </c:pt>
                      <c:pt idx="27">
                        <c:v>0.75</c:v>
                      </c:pt>
                      <c:pt idx="28">
                        <c:v>0.76666666666666661</c:v>
                      </c:pt>
                      <c:pt idx="29">
                        <c:v>0.78333333333333321</c:v>
                      </c:pt>
                      <c:pt idx="30">
                        <c:v>0.79999999999999993</c:v>
                      </c:pt>
                      <c:pt idx="31">
                        <c:v>0.81666666666666676</c:v>
                      </c:pt>
                      <c:pt idx="32">
                        <c:v>0.83333333333333337</c:v>
                      </c:pt>
                      <c:pt idx="33">
                        <c:v>0.85</c:v>
                      </c:pt>
                      <c:pt idx="34">
                        <c:v>0.8666666666666667</c:v>
                      </c:pt>
                      <c:pt idx="35">
                        <c:v>0.8833333333333333</c:v>
                      </c:pt>
                      <c:pt idx="36">
                        <c:v>0.89999999999999991</c:v>
                      </c:pt>
                      <c:pt idx="37">
                        <c:v>0.91666666666666663</c:v>
                      </c:pt>
                      <c:pt idx="38">
                        <c:v>0.93333333333333324</c:v>
                      </c:pt>
                      <c:pt idx="39">
                        <c:v>0.95000000000000007</c:v>
                      </c:pt>
                      <c:pt idx="40">
                        <c:v>0.96666666666666667</c:v>
                      </c:pt>
                      <c:pt idx="41">
                        <c:v>0.98333333333333339</c:v>
                      </c:pt>
                      <c:pt idx="42">
                        <c:v>1</c:v>
                      </c:pt>
                      <c:pt idx="43">
                        <c:v>1.0166666666666666</c:v>
                      </c:pt>
                      <c:pt idx="44">
                        <c:v>1.0333333333333332</c:v>
                      </c:pt>
                      <c:pt idx="45">
                        <c:v>1.0499999999999998</c:v>
                      </c:pt>
                      <c:pt idx="46">
                        <c:v>1.0666666666666667</c:v>
                      </c:pt>
                      <c:pt idx="47">
                        <c:v>1.0833333333333335</c:v>
                      </c:pt>
                      <c:pt idx="48">
                        <c:v>1.1000000000000001</c:v>
                      </c:pt>
                      <c:pt idx="49">
                        <c:v>1.1166666666666667</c:v>
                      </c:pt>
                      <c:pt idx="50">
                        <c:v>1.1333333333333333</c:v>
                      </c:pt>
                      <c:pt idx="51">
                        <c:v>1.1499999999999999</c:v>
                      </c:pt>
                      <c:pt idx="52">
                        <c:v>1.1666666666666667</c:v>
                      </c:pt>
                      <c:pt idx="53">
                        <c:v>1.1833333333333333</c:v>
                      </c:pt>
                      <c:pt idx="54">
                        <c:v>1.2</c:v>
                      </c:pt>
                      <c:pt idx="55">
                        <c:v>1.2166666666666668</c:v>
                      </c:pt>
                      <c:pt idx="56">
                        <c:v>1.2333333333333334</c:v>
                      </c:pt>
                      <c:pt idx="57">
                        <c:v>1.25</c:v>
                      </c:pt>
                      <c:pt idx="58">
                        <c:v>1.2666666666666666</c:v>
                      </c:pt>
                      <c:pt idx="59">
                        <c:v>1.2833333333333332</c:v>
                      </c:pt>
                      <c:pt idx="60">
                        <c:v>1.2999999999999998</c:v>
                      </c:pt>
                      <c:pt idx="61">
                        <c:v>1.3166666666666667</c:v>
                      </c:pt>
                      <c:pt idx="62">
                        <c:v>1.3333333333333333</c:v>
                      </c:pt>
                      <c:pt idx="63">
                        <c:v>1.3500000000000003</c:v>
                      </c:pt>
                      <c:pt idx="64">
                        <c:v>1.3666666666666665</c:v>
                      </c:pt>
                      <c:pt idx="65">
                        <c:v>1.3833333333333335</c:v>
                      </c:pt>
                      <c:pt idx="66">
                        <c:v>1.3999999999999997</c:v>
                      </c:pt>
                      <c:pt idx="67">
                        <c:v>1.4166666666666667</c:v>
                      </c:pt>
                      <c:pt idx="68">
                        <c:v>1.4333333333333333</c:v>
                      </c:pt>
                      <c:pt idx="69">
                        <c:v>1.45</c:v>
                      </c:pt>
                      <c:pt idx="70">
                        <c:v>1.4666666666666668</c:v>
                      </c:pt>
                      <c:pt idx="71">
                        <c:v>1.4833333333333334</c:v>
                      </c:pt>
                      <c:pt idx="72">
                        <c:v>1.5</c:v>
                      </c:pt>
                      <c:pt idx="73">
                        <c:v>1.5166666666666666</c:v>
                      </c:pt>
                      <c:pt idx="74">
                        <c:v>1.5333333333333332</c:v>
                      </c:pt>
                      <c:pt idx="75">
                        <c:v>1.5499999999999998</c:v>
                      </c:pt>
                      <c:pt idx="76">
                        <c:v>1.5666666666666664</c:v>
                      </c:pt>
                      <c:pt idx="77">
                        <c:v>1.5833333333333333</c:v>
                      </c:pt>
                      <c:pt idx="78">
                        <c:v>1.6000000000000003</c:v>
                      </c:pt>
                      <c:pt idx="79">
                        <c:v>1.6166666666666665</c:v>
                      </c:pt>
                      <c:pt idx="80">
                        <c:v>1.6333333333333335</c:v>
                      </c:pt>
                      <c:pt idx="81">
                        <c:v>1.6499999999999997</c:v>
                      </c:pt>
                      <c:pt idx="82">
                        <c:v>1.6666666666666667</c:v>
                      </c:pt>
                      <c:pt idx="83">
                        <c:v>1.6833333333333333</c:v>
                      </c:pt>
                      <c:pt idx="84">
                        <c:v>1.7</c:v>
                      </c:pt>
                      <c:pt idx="85">
                        <c:v>1.7166666666666668</c:v>
                      </c:pt>
                      <c:pt idx="86">
                        <c:v>1.7333333333333334</c:v>
                      </c:pt>
                      <c:pt idx="87">
                        <c:v>1.75</c:v>
                      </c:pt>
                      <c:pt idx="88">
                        <c:v>1.7666666666666666</c:v>
                      </c:pt>
                      <c:pt idx="89">
                        <c:v>1.7833333333333332</c:v>
                      </c:pt>
                      <c:pt idx="90">
                        <c:v>1.7999999999999998</c:v>
                      </c:pt>
                      <c:pt idx="91">
                        <c:v>1.8166666666666664</c:v>
                      </c:pt>
                      <c:pt idx="92">
                        <c:v>1.8333333333333333</c:v>
                      </c:pt>
                      <c:pt idx="93">
                        <c:v>1.8500000000000003</c:v>
                      </c:pt>
                      <c:pt idx="94">
                        <c:v>1.8666666666666665</c:v>
                      </c:pt>
                      <c:pt idx="95">
                        <c:v>1.8833333333333335</c:v>
                      </c:pt>
                      <c:pt idx="96">
                        <c:v>1.8999999999999997</c:v>
                      </c:pt>
                      <c:pt idx="97">
                        <c:v>1.9166666666666667</c:v>
                      </c:pt>
                      <c:pt idx="98">
                        <c:v>1.9333333333333333</c:v>
                      </c:pt>
                      <c:pt idx="99">
                        <c:v>1.95</c:v>
                      </c:pt>
                      <c:pt idx="100">
                        <c:v>1.9666666666666668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Data_Compiled!$BH$6:$BH$25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17.336547489646986</c:v>
                      </c:pt>
                      <c:pt idx="1">
                        <c:v>13.621240584634323</c:v>
                      </c:pt>
                      <c:pt idx="2">
                        <c:v>13.567592834455793</c:v>
                      </c:pt>
                      <c:pt idx="3">
                        <c:v>16.201910360023376</c:v>
                      </c:pt>
                      <c:pt idx="4">
                        <c:v>13.579414778093637</c:v>
                      </c:pt>
                      <c:pt idx="5">
                        <c:v>15.87843008301026</c:v>
                      </c:pt>
                      <c:pt idx="6">
                        <c:v>13.569804581598053</c:v>
                      </c:pt>
                      <c:pt idx="7">
                        <c:v>13.598184483572469</c:v>
                      </c:pt>
                      <c:pt idx="8">
                        <c:v>16.057312252964426</c:v>
                      </c:pt>
                      <c:pt idx="9">
                        <c:v>13.575728559905798</c:v>
                      </c:pt>
                      <c:pt idx="10">
                        <c:v>16.065771978478143</c:v>
                      </c:pt>
                      <c:pt idx="11">
                        <c:v>17.300209678703602</c:v>
                      </c:pt>
                      <c:pt idx="12">
                        <c:v>17.312421536044422</c:v>
                      </c:pt>
                      <c:pt idx="13">
                        <c:v>19.813011123535439</c:v>
                      </c:pt>
                      <c:pt idx="14">
                        <c:v>18.523493687620171</c:v>
                      </c:pt>
                      <c:pt idx="15">
                        <c:v>17.257061208384151</c:v>
                      </c:pt>
                      <c:pt idx="16">
                        <c:v>19.785725634842855</c:v>
                      </c:pt>
                      <c:pt idx="17">
                        <c:v>22.254163917426904</c:v>
                      </c:pt>
                      <c:pt idx="18">
                        <c:v>22.204268347987714</c:v>
                      </c:pt>
                      <c:pt idx="19">
                        <c:v>25.932617167420691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207F-4D9E-B483-4A0B134627AF}"/>
                  </c:ext>
                </c:extLst>
              </c15:ser>
            </c15:filteredScatterSeries>
            <c15:filteredScatter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Data_Compiled!$BQ$1:$BQ$2</c15:sqref>
                        </c15:formulaRef>
                      </c:ext>
                    </c:extLst>
                    <c:strCache>
                      <c:ptCount val="2"/>
                      <c:pt idx="0">
                        <c:v>Drop_06278</c:v>
                      </c:pt>
                      <c:pt idx="1">
                        <c:v>2mL 7.66deg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accent2"/>
                    </a:solidFill>
                    <a:ln w="9525">
                      <a:noFill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Data_Compiled!$BW$6:$BW$116</c15:sqref>
                        </c15:formulaRef>
                      </c:ext>
                    </c:extLst>
                    <c:numCache>
                      <c:formatCode>General</c:formatCode>
                      <c:ptCount val="111"/>
                      <c:pt idx="0">
                        <c:v>0.16666666666666666</c:v>
                      </c:pt>
                      <c:pt idx="1">
                        <c:v>0.18333333333333335</c:v>
                      </c:pt>
                      <c:pt idx="2">
                        <c:v>0.19999999999999998</c:v>
                      </c:pt>
                      <c:pt idx="3">
                        <c:v>0.21666666666666667</c:v>
                      </c:pt>
                      <c:pt idx="4">
                        <c:v>0.23333333333333331</c:v>
                      </c:pt>
                      <c:pt idx="5">
                        <c:v>0.25</c:v>
                      </c:pt>
                      <c:pt idx="6">
                        <c:v>0.26666666666666666</c:v>
                      </c:pt>
                      <c:pt idx="7">
                        <c:v>0.28333333333333338</c:v>
                      </c:pt>
                      <c:pt idx="8">
                        <c:v>0.3</c:v>
                      </c:pt>
                      <c:pt idx="9">
                        <c:v>0.31666666666666665</c:v>
                      </c:pt>
                      <c:pt idx="10">
                        <c:v>0.33333333333333331</c:v>
                      </c:pt>
                      <c:pt idx="11">
                        <c:v>0.35000000000000003</c:v>
                      </c:pt>
                      <c:pt idx="12">
                        <c:v>0.3666666666666667</c:v>
                      </c:pt>
                      <c:pt idx="13">
                        <c:v>0.3833333333333333</c:v>
                      </c:pt>
                      <c:pt idx="14">
                        <c:v>0.39999999999999997</c:v>
                      </c:pt>
                      <c:pt idx="15">
                        <c:v>0.41666666666666669</c:v>
                      </c:pt>
                      <c:pt idx="16">
                        <c:v>0.43333333333333329</c:v>
                      </c:pt>
                      <c:pt idx="17">
                        <c:v>0.45</c:v>
                      </c:pt>
                      <c:pt idx="18">
                        <c:v>0.46666666666666662</c:v>
                      </c:pt>
                      <c:pt idx="19">
                        <c:v>0.48333333333333334</c:v>
                      </c:pt>
                      <c:pt idx="20">
                        <c:v>0.5</c:v>
                      </c:pt>
                      <c:pt idx="21">
                        <c:v>0.51666666666666661</c:v>
                      </c:pt>
                      <c:pt idx="22">
                        <c:v>0.53333333333333333</c:v>
                      </c:pt>
                      <c:pt idx="23">
                        <c:v>0.55000000000000004</c:v>
                      </c:pt>
                      <c:pt idx="24">
                        <c:v>0.56666666666666676</c:v>
                      </c:pt>
                      <c:pt idx="25">
                        <c:v>0.58333333333333337</c:v>
                      </c:pt>
                      <c:pt idx="26">
                        <c:v>0.6</c:v>
                      </c:pt>
                      <c:pt idx="27">
                        <c:v>0.6166666666666667</c:v>
                      </c:pt>
                      <c:pt idx="28">
                        <c:v>0.6333333333333333</c:v>
                      </c:pt>
                      <c:pt idx="29">
                        <c:v>0.64999999999999991</c:v>
                      </c:pt>
                      <c:pt idx="30">
                        <c:v>0.66666666666666663</c:v>
                      </c:pt>
                      <c:pt idx="31">
                        <c:v>0.68333333333333346</c:v>
                      </c:pt>
                      <c:pt idx="32">
                        <c:v>0.70000000000000007</c:v>
                      </c:pt>
                      <c:pt idx="33">
                        <c:v>0.71666666666666679</c:v>
                      </c:pt>
                      <c:pt idx="34">
                        <c:v>0.73333333333333339</c:v>
                      </c:pt>
                      <c:pt idx="35">
                        <c:v>0.75</c:v>
                      </c:pt>
                      <c:pt idx="36">
                        <c:v>0.76666666666666661</c:v>
                      </c:pt>
                      <c:pt idx="37">
                        <c:v>0.78333333333333333</c:v>
                      </c:pt>
                      <c:pt idx="38">
                        <c:v>0.80000000000000016</c:v>
                      </c:pt>
                      <c:pt idx="39">
                        <c:v>0.81666666666666676</c:v>
                      </c:pt>
                      <c:pt idx="40">
                        <c:v>0.83333333333333337</c:v>
                      </c:pt>
                      <c:pt idx="41">
                        <c:v>0.85</c:v>
                      </c:pt>
                      <c:pt idx="42">
                        <c:v>0.8666666666666667</c:v>
                      </c:pt>
                      <c:pt idx="43">
                        <c:v>0.8833333333333333</c:v>
                      </c:pt>
                      <c:pt idx="44">
                        <c:v>0.89999999999999991</c:v>
                      </c:pt>
                      <c:pt idx="45">
                        <c:v>0.91666666666666663</c:v>
                      </c:pt>
                      <c:pt idx="46">
                        <c:v>0.93333333333333346</c:v>
                      </c:pt>
                      <c:pt idx="47">
                        <c:v>0.95000000000000007</c:v>
                      </c:pt>
                      <c:pt idx="48">
                        <c:v>0.96666666666666679</c:v>
                      </c:pt>
                      <c:pt idx="49">
                        <c:v>0.98333333333333339</c:v>
                      </c:pt>
                      <c:pt idx="50">
                        <c:v>1</c:v>
                      </c:pt>
                      <c:pt idx="51">
                        <c:v>1.0166666666666666</c:v>
                      </c:pt>
                      <c:pt idx="52">
                        <c:v>1.0333333333333332</c:v>
                      </c:pt>
                      <c:pt idx="53">
                        <c:v>1.0499999999999998</c:v>
                      </c:pt>
                      <c:pt idx="54">
                        <c:v>1.0666666666666667</c:v>
                      </c:pt>
                      <c:pt idx="55">
                        <c:v>1.0833333333333333</c:v>
                      </c:pt>
                      <c:pt idx="56">
                        <c:v>1.0999999999999999</c:v>
                      </c:pt>
                      <c:pt idx="57">
                        <c:v>1.1166666666666667</c:v>
                      </c:pt>
                      <c:pt idx="58">
                        <c:v>1.1333333333333333</c:v>
                      </c:pt>
                      <c:pt idx="59">
                        <c:v>1.1499999999999999</c:v>
                      </c:pt>
                      <c:pt idx="60">
                        <c:v>1.1666666666666665</c:v>
                      </c:pt>
                      <c:pt idx="61">
                        <c:v>1.1833333333333333</c:v>
                      </c:pt>
                      <c:pt idx="62">
                        <c:v>1.2</c:v>
                      </c:pt>
                      <c:pt idx="63">
                        <c:v>1.2166666666666666</c:v>
                      </c:pt>
                      <c:pt idx="64">
                        <c:v>1.2333333333333332</c:v>
                      </c:pt>
                      <c:pt idx="65">
                        <c:v>1.25</c:v>
                      </c:pt>
                      <c:pt idx="66">
                        <c:v>1.2666666666666666</c:v>
                      </c:pt>
                      <c:pt idx="67">
                        <c:v>1.2833333333333332</c:v>
                      </c:pt>
                      <c:pt idx="68">
                        <c:v>1.2999999999999998</c:v>
                      </c:pt>
                      <c:pt idx="69">
                        <c:v>1.3166666666666664</c:v>
                      </c:pt>
                      <c:pt idx="70">
                        <c:v>1.3333333333333333</c:v>
                      </c:pt>
                      <c:pt idx="71">
                        <c:v>1.3499999999999999</c:v>
                      </c:pt>
                      <c:pt idx="72">
                        <c:v>1.3666666666666665</c:v>
                      </c:pt>
                      <c:pt idx="73">
                        <c:v>1.3833333333333335</c:v>
                      </c:pt>
                      <c:pt idx="74">
                        <c:v>1.3999999999999997</c:v>
                      </c:pt>
                      <c:pt idx="75">
                        <c:v>1.4166666666666667</c:v>
                      </c:pt>
                      <c:pt idx="76">
                        <c:v>1.4333333333333333</c:v>
                      </c:pt>
                      <c:pt idx="77">
                        <c:v>1.45</c:v>
                      </c:pt>
                      <c:pt idx="78">
                        <c:v>1.4666666666666666</c:v>
                      </c:pt>
                      <c:pt idx="79">
                        <c:v>1.4833333333333332</c:v>
                      </c:pt>
                      <c:pt idx="80">
                        <c:v>1.5</c:v>
                      </c:pt>
                      <c:pt idx="81">
                        <c:v>1.5166666666666666</c:v>
                      </c:pt>
                      <c:pt idx="82">
                        <c:v>1.5333333333333332</c:v>
                      </c:pt>
                      <c:pt idx="83">
                        <c:v>1.5499999999999998</c:v>
                      </c:pt>
                      <c:pt idx="84">
                        <c:v>1.5666666666666664</c:v>
                      </c:pt>
                      <c:pt idx="85">
                        <c:v>1.5833333333333333</c:v>
                      </c:pt>
                      <c:pt idx="86">
                        <c:v>1.5999999999999999</c:v>
                      </c:pt>
                      <c:pt idx="87">
                        <c:v>1.6166666666666665</c:v>
                      </c:pt>
                      <c:pt idx="88">
                        <c:v>1.6333333333333335</c:v>
                      </c:pt>
                      <c:pt idx="89">
                        <c:v>1.6499999999999997</c:v>
                      </c:pt>
                      <c:pt idx="90">
                        <c:v>1.6666666666666667</c:v>
                      </c:pt>
                      <c:pt idx="91">
                        <c:v>1.6833333333333333</c:v>
                      </c:pt>
                      <c:pt idx="92">
                        <c:v>1.7</c:v>
                      </c:pt>
                      <c:pt idx="93">
                        <c:v>1.7166666666666666</c:v>
                      </c:pt>
                      <c:pt idx="94">
                        <c:v>1.7333333333333332</c:v>
                      </c:pt>
                      <c:pt idx="95">
                        <c:v>1.75</c:v>
                      </c:pt>
                      <c:pt idx="96">
                        <c:v>1.7666666666666666</c:v>
                      </c:pt>
                      <c:pt idx="97">
                        <c:v>1.7833333333333332</c:v>
                      </c:pt>
                      <c:pt idx="98">
                        <c:v>1.7999999999999998</c:v>
                      </c:pt>
                      <c:pt idx="99">
                        <c:v>1.8166666666666664</c:v>
                      </c:pt>
                      <c:pt idx="100">
                        <c:v>1.8333333333333333</c:v>
                      </c:pt>
                      <c:pt idx="101">
                        <c:v>1.8499999999999999</c:v>
                      </c:pt>
                      <c:pt idx="102">
                        <c:v>1.8666666666666665</c:v>
                      </c:pt>
                      <c:pt idx="103">
                        <c:v>1.8833333333333335</c:v>
                      </c:pt>
                      <c:pt idx="104">
                        <c:v>1.8999999999999997</c:v>
                      </c:pt>
                      <c:pt idx="105">
                        <c:v>1.9166666666666667</c:v>
                      </c:pt>
                      <c:pt idx="106">
                        <c:v>1.9333333333333333</c:v>
                      </c:pt>
                      <c:pt idx="107">
                        <c:v>1.95</c:v>
                      </c:pt>
                      <c:pt idx="108">
                        <c:v>1.9666666666666666</c:v>
                      </c:pt>
                      <c:pt idx="109">
                        <c:v>1.9833333333333332</c:v>
                      </c:pt>
                      <c:pt idx="110">
                        <c:v>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Data_Compiled!$BX$6:$BX$116</c15:sqref>
                        </c15:formulaRef>
                      </c:ext>
                    </c:extLst>
                    <c:numCache>
                      <c:formatCode>General</c:formatCode>
                      <c:ptCount val="111"/>
                      <c:pt idx="0">
                        <c:v>39.141522171958464</c:v>
                      </c:pt>
                      <c:pt idx="1">
                        <c:v>32.564592549777437</c:v>
                      </c:pt>
                      <c:pt idx="2">
                        <c:v>34.008290896054042</c:v>
                      </c:pt>
                      <c:pt idx="3">
                        <c:v>42.939812954482079</c:v>
                      </c:pt>
                      <c:pt idx="4">
                        <c:v>43.148521480402778</c:v>
                      </c:pt>
                      <c:pt idx="5">
                        <c:v>47.341245446758194</c:v>
                      </c:pt>
                      <c:pt idx="6">
                        <c:v>45.772933705639666</c:v>
                      </c:pt>
                      <c:pt idx="7">
                        <c:v>44.344748043179216</c:v>
                      </c:pt>
                      <c:pt idx="8">
                        <c:v>51.619107770192898</c:v>
                      </c:pt>
                      <c:pt idx="9">
                        <c:v>48.79099995085349</c:v>
                      </c:pt>
                      <c:pt idx="10">
                        <c:v>47.339342324867928</c:v>
                      </c:pt>
                      <c:pt idx="11">
                        <c:v>58.787542994787948</c:v>
                      </c:pt>
                      <c:pt idx="12">
                        <c:v>58.965671160461476</c:v>
                      </c:pt>
                      <c:pt idx="13">
                        <c:v>50.350878975829929</c:v>
                      </c:pt>
                      <c:pt idx="14">
                        <c:v>54.463372317036352</c:v>
                      </c:pt>
                      <c:pt idx="15">
                        <c:v>54.467190883423072</c:v>
                      </c:pt>
                      <c:pt idx="16">
                        <c:v>48.778221258426228</c:v>
                      </c:pt>
                      <c:pt idx="17">
                        <c:v>57.340624648115806</c:v>
                      </c:pt>
                      <c:pt idx="18">
                        <c:v>61.602397365220469</c:v>
                      </c:pt>
                      <c:pt idx="19">
                        <c:v>64.513667142860939</c:v>
                      </c:pt>
                      <c:pt idx="20">
                        <c:v>63.113783365044164</c:v>
                      </c:pt>
                      <c:pt idx="21">
                        <c:v>56.016719574787196</c:v>
                      </c:pt>
                      <c:pt idx="22">
                        <c:v>56.02052641662258</c:v>
                      </c:pt>
                      <c:pt idx="23">
                        <c:v>58.812661177965403</c:v>
                      </c:pt>
                      <c:pt idx="24">
                        <c:v>64.546331574086807</c:v>
                      </c:pt>
                      <c:pt idx="25">
                        <c:v>65.980314581174312</c:v>
                      </c:pt>
                      <c:pt idx="26">
                        <c:v>66.020627478667123</c:v>
                      </c:pt>
                      <c:pt idx="27">
                        <c:v>66.019313504285662</c:v>
                      </c:pt>
                      <c:pt idx="28">
                        <c:v>64.545997648383405</c:v>
                      </c:pt>
                      <c:pt idx="29">
                        <c:v>63.153836605871959</c:v>
                      </c:pt>
                      <c:pt idx="30">
                        <c:v>64.587888731912159</c:v>
                      </c:pt>
                      <c:pt idx="31">
                        <c:v>67.41283654287632</c:v>
                      </c:pt>
                      <c:pt idx="32">
                        <c:v>68.805172278650616</c:v>
                      </c:pt>
                      <c:pt idx="33">
                        <c:v>67.454654057676905</c:v>
                      </c:pt>
                      <c:pt idx="34">
                        <c:v>69.170492102283859</c:v>
                      </c:pt>
                      <c:pt idx="35">
                        <c:v>64.780334556178701</c:v>
                      </c:pt>
                      <c:pt idx="36">
                        <c:v>64.540646347655311</c:v>
                      </c:pt>
                      <c:pt idx="37">
                        <c:v>71.70726331023404</c:v>
                      </c:pt>
                      <c:pt idx="38">
                        <c:v>73.090609691676264</c:v>
                      </c:pt>
                      <c:pt idx="39">
                        <c:v>67.3604022015016</c:v>
                      </c:pt>
                      <c:pt idx="40">
                        <c:v>70.229452391390708</c:v>
                      </c:pt>
                      <c:pt idx="41">
                        <c:v>73.098014110940014</c:v>
                      </c:pt>
                      <c:pt idx="42">
                        <c:v>62.982745282026059</c:v>
                      </c:pt>
                      <c:pt idx="43">
                        <c:v>60.201545739074703</c:v>
                      </c:pt>
                      <c:pt idx="44">
                        <c:v>71.931776328956559</c:v>
                      </c:pt>
                      <c:pt idx="45">
                        <c:v>71.79962305757536</c:v>
                      </c:pt>
                      <c:pt idx="46">
                        <c:v>61.724839747370005</c:v>
                      </c:pt>
                      <c:pt idx="47">
                        <c:v>66.217396045167064</c:v>
                      </c:pt>
                      <c:pt idx="48">
                        <c:v>69.209121358299456</c:v>
                      </c:pt>
                      <c:pt idx="49">
                        <c:v>70.600943107953725</c:v>
                      </c:pt>
                      <c:pt idx="50">
                        <c:v>70.384038375720806</c:v>
                      </c:pt>
                      <c:pt idx="51">
                        <c:v>68.893354859403104</c:v>
                      </c:pt>
                      <c:pt idx="52">
                        <c:v>66.087013965837556</c:v>
                      </c:pt>
                      <c:pt idx="53">
                        <c:v>64.654245197547354</c:v>
                      </c:pt>
                      <c:pt idx="54">
                        <c:v>64.420231813334482</c:v>
                      </c:pt>
                      <c:pt idx="55">
                        <c:v>67.285845891988913</c:v>
                      </c:pt>
                      <c:pt idx="56">
                        <c:v>70.27019667669272</c:v>
                      </c:pt>
                      <c:pt idx="57">
                        <c:v>68.837206130102686</c:v>
                      </c:pt>
                      <c:pt idx="58">
                        <c:v>67.516227636899757</c:v>
                      </c:pt>
                      <c:pt idx="59">
                        <c:v>64.485017831277901</c:v>
                      </c:pt>
                      <c:pt idx="60">
                        <c:v>67.294726743787081</c:v>
                      </c:pt>
                      <c:pt idx="61">
                        <c:v>65.973445143374803</c:v>
                      </c:pt>
                      <c:pt idx="62">
                        <c:v>65.92111415676834</c:v>
                      </c:pt>
                      <c:pt idx="63">
                        <c:v>67.567606488122564</c:v>
                      </c:pt>
                      <c:pt idx="64">
                        <c:v>63.108344219054345</c:v>
                      </c:pt>
                      <c:pt idx="65">
                        <c:v>62.947665132694738</c:v>
                      </c:pt>
                      <c:pt idx="66">
                        <c:v>66.025969701297058</c:v>
                      </c:pt>
                      <c:pt idx="67">
                        <c:v>68.892249545308559</c:v>
                      </c:pt>
                      <c:pt idx="68">
                        <c:v>70.430759039034356</c:v>
                      </c:pt>
                      <c:pt idx="69">
                        <c:v>66.241511072624434</c:v>
                      </c:pt>
                      <c:pt idx="70">
                        <c:v>58.971661526617744</c:v>
                      </c:pt>
                      <c:pt idx="71">
                        <c:v>61.900628863584124</c:v>
                      </c:pt>
                      <c:pt idx="72">
                        <c:v>70.43992382446028</c:v>
                      </c:pt>
                      <c:pt idx="73">
                        <c:v>71.700729912690718</c:v>
                      </c:pt>
                      <c:pt idx="74">
                        <c:v>61.846870378566557</c:v>
                      </c:pt>
                      <c:pt idx="75">
                        <c:v>58.981329069164509</c:v>
                      </c:pt>
                      <c:pt idx="76">
                        <c:v>61.66990507045336</c:v>
                      </c:pt>
                      <c:pt idx="77">
                        <c:v>68.717540499523224</c:v>
                      </c:pt>
                      <c:pt idx="78">
                        <c:v>71.585511692703648</c:v>
                      </c:pt>
                      <c:pt idx="79">
                        <c:v>67.347148908347449</c:v>
                      </c:pt>
                      <c:pt idx="80">
                        <c:v>63.161572129788738</c:v>
                      </c:pt>
                      <c:pt idx="81">
                        <c:v>61.728425340435756</c:v>
                      </c:pt>
                      <c:pt idx="82">
                        <c:v>64.537954068074811</c:v>
                      </c:pt>
                      <c:pt idx="83">
                        <c:v>69.007045471732553</c:v>
                      </c:pt>
                      <c:pt idx="84">
                        <c:v>69.12440687357396</c:v>
                      </c:pt>
                      <c:pt idx="85">
                        <c:v>63.279150325432681</c:v>
                      </c:pt>
                      <c:pt idx="86">
                        <c:v>61.611844977760278</c:v>
                      </c:pt>
                      <c:pt idx="87">
                        <c:v>61.850016544110339</c:v>
                      </c:pt>
                      <c:pt idx="88">
                        <c:v>66.265923929923019</c:v>
                      </c:pt>
                      <c:pt idx="89">
                        <c:v>65.967151221733445</c:v>
                      </c:pt>
                      <c:pt idx="90">
                        <c:v>64.415060464445531</c:v>
                      </c:pt>
                      <c:pt idx="91">
                        <c:v>64.416961132501115</c:v>
                      </c:pt>
                      <c:pt idx="92">
                        <c:v>64.775236404151229</c:v>
                      </c:pt>
                      <c:pt idx="93">
                        <c:v>66.453444411048352</c:v>
                      </c:pt>
                      <c:pt idx="94">
                        <c:v>64.78189221859887</c:v>
                      </c:pt>
                      <c:pt idx="95">
                        <c:v>63.226246213871576</c:v>
                      </c:pt>
                      <c:pt idx="96">
                        <c:v>61.666970684030751</c:v>
                      </c:pt>
                      <c:pt idx="97">
                        <c:v>61.540953834637058</c:v>
                      </c:pt>
                      <c:pt idx="98">
                        <c:v>64.410126625051532</c:v>
                      </c:pt>
                      <c:pt idx="99">
                        <c:v>64.411954141901703</c:v>
                      </c:pt>
                      <c:pt idx="100">
                        <c:v>65.967438571381308</c:v>
                      </c:pt>
                      <c:pt idx="101">
                        <c:v>70.266397104972043</c:v>
                      </c:pt>
                      <c:pt idx="102">
                        <c:v>64.417379608002193</c:v>
                      </c:pt>
                      <c:pt idx="103">
                        <c:v>60.120615991281838</c:v>
                      </c:pt>
                      <c:pt idx="104">
                        <c:v>58.747705016630427</c:v>
                      </c:pt>
                      <c:pt idx="105">
                        <c:v>61.558094384031186</c:v>
                      </c:pt>
                      <c:pt idx="106">
                        <c:v>62.882404277961058</c:v>
                      </c:pt>
                      <c:pt idx="107">
                        <c:v>60.075377320863581</c:v>
                      </c:pt>
                      <c:pt idx="108">
                        <c:v>61.566923221469601</c:v>
                      </c:pt>
                      <c:pt idx="109">
                        <c:v>64.434366119568921</c:v>
                      </c:pt>
                      <c:pt idx="110">
                        <c:v>67.354855899228241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207F-4D9E-B483-4A0B134627AF}"/>
                  </c:ext>
                </c:extLst>
              </c15:ser>
            </c15:filteredScatterSeries>
            <c15:filteredScatterSeries>
              <c15:ser>
                <c:idx val="4"/>
                <c:order val="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Data_Compiled!$CG$1:$CG$2</c15:sqref>
                        </c15:formulaRef>
                      </c:ext>
                    </c:extLst>
                    <c:strCache>
                      <c:ptCount val="2"/>
                      <c:pt idx="0">
                        <c:v>Drop_06281</c:v>
                      </c:pt>
                      <c:pt idx="1">
                        <c:v>3mL 7.66deg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tx2"/>
                    </a:solidFill>
                    <a:ln w="9525">
                      <a:noFill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Data_Compiled!$CM$6:$CM$116</c15:sqref>
                        </c15:formulaRef>
                      </c:ext>
                    </c:extLst>
                    <c:numCache>
                      <c:formatCode>General</c:formatCode>
                      <c:ptCount val="111"/>
                      <c:pt idx="0">
                        <c:v>0.16666666666666666</c:v>
                      </c:pt>
                      <c:pt idx="1">
                        <c:v>0.18333333333333335</c:v>
                      </c:pt>
                      <c:pt idx="2">
                        <c:v>0.19999999999999998</c:v>
                      </c:pt>
                      <c:pt idx="3">
                        <c:v>0.21666666666666667</c:v>
                      </c:pt>
                      <c:pt idx="4">
                        <c:v>0.23333333333333331</c:v>
                      </c:pt>
                      <c:pt idx="5">
                        <c:v>0.25</c:v>
                      </c:pt>
                      <c:pt idx="6">
                        <c:v>0.26666666666666666</c:v>
                      </c:pt>
                      <c:pt idx="7">
                        <c:v>0.28333333333333338</c:v>
                      </c:pt>
                      <c:pt idx="8">
                        <c:v>0.3</c:v>
                      </c:pt>
                      <c:pt idx="9">
                        <c:v>0.31666666666666665</c:v>
                      </c:pt>
                      <c:pt idx="10">
                        <c:v>0.33333333333333331</c:v>
                      </c:pt>
                      <c:pt idx="11">
                        <c:v>0.35000000000000003</c:v>
                      </c:pt>
                      <c:pt idx="12">
                        <c:v>0.3666666666666667</c:v>
                      </c:pt>
                      <c:pt idx="13">
                        <c:v>0.3833333333333333</c:v>
                      </c:pt>
                      <c:pt idx="14">
                        <c:v>0.39999999999999997</c:v>
                      </c:pt>
                      <c:pt idx="15">
                        <c:v>0.41666666666666669</c:v>
                      </c:pt>
                      <c:pt idx="16">
                        <c:v>0.43333333333333329</c:v>
                      </c:pt>
                      <c:pt idx="17">
                        <c:v>0.45</c:v>
                      </c:pt>
                      <c:pt idx="18">
                        <c:v>0.46666666666666662</c:v>
                      </c:pt>
                      <c:pt idx="19">
                        <c:v>0.48333333333333334</c:v>
                      </c:pt>
                      <c:pt idx="20">
                        <c:v>0.5</c:v>
                      </c:pt>
                      <c:pt idx="21">
                        <c:v>0.51666666666666661</c:v>
                      </c:pt>
                      <c:pt idx="22">
                        <c:v>0.53333333333333333</c:v>
                      </c:pt>
                      <c:pt idx="23">
                        <c:v>0.55000000000000004</c:v>
                      </c:pt>
                      <c:pt idx="24">
                        <c:v>0.56666666666666676</c:v>
                      </c:pt>
                      <c:pt idx="25">
                        <c:v>0.58333333333333337</c:v>
                      </c:pt>
                      <c:pt idx="26">
                        <c:v>0.6</c:v>
                      </c:pt>
                      <c:pt idx="27">
                        <c:v>0.6166666666666667</c:v>
                      </c:pt>
                      <c:pt idx="28">
                        <c:v>0.6333333333333333</c:v>
                      </c:pt>
                      <c:pt idx="29">
                        <c:v>0.64999999999999991</c:v>
                      </c:pt>
                      <c:pt idx="30">
                        <c:v>0.66666666666666663</c:v>
                      </c:pt>
                      <c:pt idx="31">
                        <c:v>0.68333333333333346</c:v>
                      </c:pt>
                      <c:pt idx="32">
                        <c:v>0.70000000000000007</c:v>
                      </c:pt>
                      <c:pt idx="33">
                        <c:v>0.71666666666666679</c:v>
                      </c:pt>
                      <c:pt idx="34">
                        <c:v>0.73333333333333339</c:v>
                      </c:pt>
                      <c:pt idx="35">
                        <c:v>0.75</c:v>
                      </c:pt>
                      <c:pt idx="36">
                        <c:v>0.76666666666666661</c:v>
                      </c:pt>
                      <c:pt idx="37">
                        <c:v>0.78333333333333333</c:v>
                      </c:pt>
                      <c:pt idx="38">
                        <c:v>0.80000000000000016</c:v>
                      </c:pt>
                      <c:pt idx="39">
                        <c:v>0.81666666666666676</c:v>
                      </c:pt>
                      <c:pt idx="40">
                        <c:v>0.83333333333333337</c:v>
                      </c:pt>
                      <c:pt idx="41">
                        <c:v>0.85</c:v>
                      </c:pt>
                      <c:pt idx="42">
                        <c:v>0.8666666666666667</c:v>
                      </c:pt>
                      <c:pt idx="43">
                        <c:v>0.8833333333333333</c:v>
                      </c:pt>
                      <c:pt idx="44">
                        <c:v>0.89999999999999991</c:v>
                      </c:pt>
                      <c:pt idx="45">
                        <c:v>0.91666666666666663</c:v>
                      </c:pt>
                      <c:pt idx="46">
                        <c:v>0.93333333333333346</c:v>
                      </c:pt>
                      <c:pt idx="47">
                        <c:v>0.95000000000000007</c:v>
                      </c:pt>
                      <c:pt idx="48">
                        <c:v>0.96666666666666679</c:v>
                      </c:pt>
                      <c:pt idx="49">
                        <c:v>0.98333333333333339</c:v>
                      </c:pt>
                      <c:pt idx="50">
                        <c:v>1</c:v>
                      </c:pt>
                      <c:pt idx="51">
                        <c:v>1.0166666666666666</c:v>
                      </c:pt>
                      <c:pt idx="52">
                        <c:v>1.0333333333333332</c:v>
                      </c:pt>
                      <c:pt idx="53">
                        <c:v>1.0499999999999998</c:v>
                      </c:pt>
                      <c:pt idx="54">
                        <c:v>1.0666666666666667</c:v>
                      </c:pt>
                      <c:pt idx="55">
                        <c:v>1.0833333333333333</c:v>
                      </c:pt>
                      <c:pt idx="56">
                        <c:v>1.0999999999999999</c:v>
                      </c:pt>
                      <c:pt idx="57">
                        <c:v>1.1166666666666667</c:v>
                      </c:pt>
                      <c:pt idx="58">
                        <c:v>1.1333333333333333</c:v>
                      </c:pt>
                      <c:pt idx="59">
                        <c:v>1.1499999999999999</c:v>
                      </c:pt>
                      <c:pt idx="60">
                        <c:v>1.1666666666666665</c:v>
                      </c:pt>
                      <c:pt idx="61">
                        <c:v>1.1833333333333333</c:v>
                      </c:pt>
                      <c:pt idx="62">
                        <c:v>1.2</c:v>
                      </c:pt>
                      <c:pt idx="63">
                        <c:v>1.2166666666666666</c:v>
                      </c:pt>
                      <c:pt idx="64">
                        <c:v>1.2333333333333332</c:v>
                      </c:pt>
                      <c:pt idx="65">
                        <c:v>1.25</c:v>
                      </c:pt>
                      <c:pt idx="66">
                        <c:v>1.2666666666666666</c:v>
                      </c:pt>
                      <c:pt idx="67">
                        <c:v>1.2833333333333332</c:v>
                      </c:pt>
                      <c:pt idx="68">
                        <c:v>1.2999999999999998</c:v>
                      </c:pt>
                      <c:pt idx="69">
                        <c:v>1.3166666666666664</c:v>
                      </c:pt>
                      <c:pt idx="70">
                        <c:v>1.3333333333333333</c:v>
                      </c:pt>
                      <c:pt idx="71">
                        <c:v>1.3499999999999999</c:v>
                      </c:pt>
                      <c:pt idx="72">
                        <c:v>1.3666666666666665</c:v>
                      </c:pt>
                      <c:pt idx="73">
                        <c:v>1.3833333333333335</c:v>
                      </c:pt>
                      <c:pt idx="74">
                        <c:v>1.3999999999999997</c:v>
                      </c:pt>
                      <c:pt idx="75">
                        <c:v>1.4166666666666667</c:v>
                      </c:pt>
                      <c:pt idx="76">
                        <c:v>1.4333333333333333</c:v>
                      </c:pt>
                      <c:pt idx="77">
                        <c:v>1.45</c:v>
                      </c:pt>
                      <c:pt idx="78">
                        <c:v>1.4666666666666666</c:v>
                      </c:pt>
                      <c:pt idx="79">
                        <c:v>1.4833333333333332</c:v>
                      </c:pt>
                      <c:pt idx="80">
                        <c:v>1.5</c:v>
                      </c:pt>
                      <c:pt idx="81">
                        <c:v>1.5166666666666666</c:v>
                      </c:pt>
                      <c:pt idx="82">
                        <c:v>1.5333333333333332</c:v>
                      </c:pt>
                      <c:pt idx="83">
                        <c:v>1.5499999999999998</c:v>
                      </c:pt>
                      <c:pt idx="84">
                        <c:v>1.5666666666666664</c:v>
                      </c:pt>
                      <c:pt idx="85">
                        <c:v>1.5833333333333333</c:v>
                      </c:pt>
                      <c:pt idx="86">
                        <c:v>1.5999999999999999</c:v>
                      </c:pt>
                      <c:pt idx="87">
                        <c:v>1.6166666666666665</c:v>
                      </c:pt>
                      <c:pt idx="88">
                        <c:v>1.6333333333333335</c:v>
                      </c:pt>
                      <c:pt idx="89">
                        <c:v>1.6499999999999997</c:v>
                      </c:pt>
                      <c:pt idx="90">
                        <c:v>1.6666666666666667</c:v>
                      </c:pt>
                      <c:pt idx="91">
                        <c:v>1.6833333333333333</c:v>
                      </c:pt>
                      <c:pt idx="92">
                        <c:v>1.7</c:v>
                      </c:pt>
                      <c:pt idx="93">
                        <c:v>1.7166666666666666</c:v>
                      </c:pt>
                      <c:pt idx="94">
                        <c:v>1.7333333333333332</c:v>
                      </c:pt>
                      <c:pt idx="95">
                        <c:v>1.75</c:v>
                      </c:pt>
                      <c:pt idx="96">
                        <c:v>1.7666666666666666</c:v>
                      </c:pt>
                      <c:pt idx="97">
                        <c:v>1.7833333333333332</c:v>
                      </c:pt>
                      <c:pt idx="98">
                        <c:v>1.7999999999999998</c:v>
                      </c:pt>
                      <c:pt idx="99">
                        <c:v>1.8166666666666664</c:v>
                      </c:pt>
                      <c:pt idx="100">
                        <c:v>1.8333333333333333</c:v>
                      </c:pt>
                      <c:pt idx="101">
                        <c:v>1.8499999999999999</c:v>
                      </c:pt>
                      <c:pt idx="102">
                        <c:v>1.8666666666666665</c:v>
                      </c:pt>
                      <c:pt idx="103">
                        <c:v>1.8833333333333335</c:v>
                      </c:pt>
                      <c:pt idx="104">
                        <c:v>1.8999999999999997</c:v>
                      </c:pt>
                      <c:pt idx="105">
                        <c:v>1.9166666666666667</c:v>
                      </c:pt>
                      <c:pt idx="106">
                        <c:v>1.9333333333333333</c:v>
                      </c:pt>
                      <c:pt idx="107">
                        <c:v>1.95</c:v>
                      </c:pt>
                      <c:pt idx="108">
                        <c:v>1.9666666666666666</c:v>
                      </c:pt>
                      <c:pt idx="109">
                        <c:v>1.9833333333333332</c:v>
                      </c:pt>
                      <c:pt idx="110">
                        <c:v>2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Data_Compiled!$CN$6:$CN$116</c15:sqref>
                        </c15:formulaRef>
                      </c:ext>
                    </c:extLst>
                    <c:numCache>
                      <c:formatCode>General</c:formatCode>
                      <c:ptCount val="111"/>
                      <c:pt idx="0">
                        <c:v>37.805659490156955</c:v>
                      </c:pt>
                      <c:pt idx="1">
                        <c:v>44.66786567519398</c:v>
                      </c:pt>
                      <c:pt idx="2">
                        <c:v>33.363768939308379</c:v>
                      </c:pt>
                      <c:pt idx="3">
                        <c:v>35.30975769570545</c:v>
                      </c:pt>
                      <c:pt idx="4">
                        <c:v>38.370766691293234</c:v>
                      </c:pt>
                      <c:pt idx="5">
                        <c:v>36.652745064801785</c:v>
                      </c:pt>
                      <c:pt idx="6">
                        <c:v>36.655505304592104</c:v>
                      </c:pt>
                      <c:pt idx="7">
                        <c:v>40.907379795007444</c:v>
                      </c:pt>
                      <c:pt idx="8">
                        <c:v>42.36013803307727</c:v>
                      </c:pt>
                      <c:pt idx="9">
                        <c:v>33.434054330003711</c:v>
                      </c:pt>
                      <c:pt idx="10">
                        <c:v>41.863693760194892</c:v>
                      </c:pt>
                      <c:pt idx="11">
                        <c:v>50.920345351767793</c:v>
                      </c:pt>
                      <c:pt idx="12">
                        <c:v>44.021641715585751</c:v>
                      </c:pt>
                      <c:pt idx="13">
                        <c:v>48.177588662126581</c:v>
                      </c:pt>
                      <c:pt idx="14">
                        <c:v>53.917573905349641</c:v>
                      </c:pt>
                      <c:pt idx="15">
                        <c:v>49.802228614254439</c:v>
                      </c:pt>
                      <c:pt idx="16">
                        <c:v>48.347238654782878</c:v>
                      </c:pt>
                      <c:pt idx="17">
                        <c:v>53.910954868726783</c:v>
                      </c:pt>
                      <c:pt idx="18">
                        <c:v>49.464266526568125</c:v>
                      </c:pt>
                      <c:pt idx="19">
                        <c:v>42.359637964957926</c:v>
                      </c:pt>
                      <c:pt idx="20">
                        <c:v>48.178449793793085</c:v>
                      </c:pt>
                      <c:pt idx="21">
                        <c:v>52.72162728915368</c:v>
                      </c:pt>
                      <c:pt idx="22">
                        <c:v>51.349306516402287</c:v>
                      </c:pt>
                      <c:pt idx="23">
                        <c:v>49.455769524442644</c:v>
                      </c:pt>
                      <c:pt idx="24">
                        <c:v>56.569914596685265</c:v>
                      </c:pt>
                      <c:pt idx="25">
                        <c:v>61.038412500678994</c:v>
                      </c:pt>
                      <c:pt idx="26">
                        <c:v>62.585744927306642</c:v>
                      </c:pt>
                      <c:pt idx="27">
                        <c:v>61.136894830147362</c:v>
                      </c:pt>
                      <c:pt idx="28">
                        <c:v>55.453421979041138</c:v>
                      </c:pt>
                      <c:pt idx="29">
                        <c:v>52.756566113429507</c:v>
                      </c:pt>
                      <c:pt idx="30">
                        <c:v>52.614249176872484</c:v>
                      </c:pt>
                      <c:pt idx="31">
                        <c:v>58.149236217468072</c:v>
                      </c:pt>
                      <c:pt idx="32">
                        <c:v>53.789256054792475</c:v>
                      </c:pt>
                      <c:pt idx="33">
                        <c:v>59.753508978350794</c:v>
                      </c:pt>
                      <c:pt idx="34">
                        <c:v>68.554913645830609</c:v>
                      </c:pt>
                      <c:pt idx="35">
                        <c:v>65.579012228920575</c:v>
                      </c:pt>
                      <c:pt idx="36">
                        <c:v>65.516869962845149</c:v>
                      </c:pt>
                      <c:pt idx="37">
                        <c:v>61.275477582632348</c:v>
                      </c:pt>
                      <c:pt idx="38">
                        <c:v>58.425751481238152</c:v>
                      </c:pt>
                      <c:pt idx="39">
                        <c:v>53.932822435109685</c:v>
                      </c:pt>
                      <c:pt idx="40">
                        <c:v>59.695352288253943</c:v>
                      </c:pt>
                      <c:pt idx="41">
                        <c:v>65.839061065755203</c:v>
                      </c:pt>
                      <c:pt idx="42">
                        <c:v>64.376965541869723</c:v>
                      </c:pt>
                      <c:pt idx="43">
                        <c:v>67.16765895879179</c:v>
                      </c:pt>
                      <c:pt idx="44">
                        <c:v>65.84954909178856</c:v>
                      </c:pt>
                      <c:pt idx="45">
                        <c:v>65.642912078202983</c:v>
                      </c:pt>
                      <c:pt idx="46">
                        <c:v>64.048100392633614</c:v>
                      </c:pt>
                      <c:pt idx="47">
                        <c:v>59.684557956931187</c:v>
                      </c:pt>
                      <c:pt idx="48">
                        <c:v>59.753124007278601</c:v>
                      </c:pt>
                      <c:pt idx="49">
                        <c:v>62.666133101247198</c:v>
                      </c:pt>
                      <c:pt idx="50">
                        <c:v>64.187453916860605</c:v>
                      </c:pt>
                      <c:pt idx="51">
                        <c:v>64.06082240774667</c:v>
                      </c:pt>
                      <c:pt idx="52">
                        <c:v>68.302149279925573</c:v>
                      </c:pt>
                      <c:pt idx="53">
                        <c:v>68.434396504014998</c:v>
                      </c:pt>
                      <c:pt idx="54">
                        <c:v>62.555573549271422</c:v>
                      </c:pt>
                      <c:pt idx="55">
                        <c:v>59.81841423732682</c:v>
                      </c:pt>
                      <c:pt idx="56">
                        <c:v>62.787315664884552</c:v>
                      </c:pt>
                      <c:pt idx="57">
                        <c:v>62.671643687773177</c:v>
                      </c:pt>
                      <c:pt idx="58">
                        <c:v>64.186515137438406</c:v>
                      </c:pt>
                      <c:pt idx="59">
                        <c:v>70.070199467303993</c:v>
                      </c:pt>
                      <c:pt idx="60">
                        <c:v>70.384712357322428</c:v>
                      </c:pt>
                      <c:pt idx="61">
                        <c:v>60.269793291079338</c:v>
                      </c:pt>
                      <c:pt idx="62">
                        <c:v>61.34256596709465</c:v>
                      </c:pt>
                      <c:pt idx="63">
                        <c:v>63.986746942717346</c:v>
                      </c:pt>
                      <c:pt idx="64">
                        <c:v>61.079008800395535</c:v>
                      </c:pt>
                      <c:pt idx="65">
                        <c:v>69.883243390640359</c:v>
                      </c:pt>
                      <c:pt idx="66">
                        <c:v>64.061653758502374</c:v>
                      </c:pt>
                      <c:pt idx="67">
                        <c:v>67.099174296859545</c:v>
                      </c:pt>
                      <c:pt idx="68">
                        <c:v>70.136696659751863</c:v>
                      </c:pt>
                      <c:pt idx="69">
                        <c:v>61.338801004438558</c:v>
                      </c:pt>
                      <c:pt idx="70">
                        <c:v>62.795986676043974</c:v>
                      </c:pt>
                      <c:pt idx="71">
                        <c:v>64.251914977604315</c:v>
                      </c:pt>
                      <c:pt idx="72">
                        <c:v>64.122876594365948</c:v>
                      </c:pt>
                      <c:pt idx="73">
                        <c:v>66.971143039803067</c:v>
                      </c:pt>
                      <c:pt idx="74">
                        <c:v>66.973082764839049</c:v>
                      </c:pt>
                      <c:pt idx="75">
                        <c:v>64.063062747629345</c:v>
                      </c:pt>
                      <c:pt idx="76">
                        <c:v>64.064755107134573</c:v>
                      </c:pt>
                      <c:pt idx="77">
                        <c:v>62.610286034957547</c:v>
                      </c:pt>
                      <c:pt idx="78">
                        <c:v>62.670884698268104</c:v>
                      </c:pt>
                      <c:pt idx="79">
                        <c:v>64.186789243360579</c:v>
                      </c:pt>
                      <c:pt idx="80">
                        <c:v>65.583646221005353</c:v>
                      </c:pt>
                      <c:pt idx="81">
                        <c:v>65.525125272318064</c:v>
                      </c:pt>
                      <c:pt idx="82">
                        <c:v>65.584249059667115</c:v>
                      </c:pt>
                      <c:pt idx="83">
                        <c:v>64.015740042332766</c:v>
                      </c:pt>
                      <c:pt idx="84">
                        <c:v>62.503945668393278</c:v>
                      </c:pt>
                      <c:pt idx="85">
                        <c:v>62.785913106403022</c:v>
                      </c:pt>
                      <c:pt idx="86">
                        <c:v>64.297592693150079</c:v>
                      </c:pt>
                      <c:pt idx="87">
                        <c:v>65.816920423942463</c:v>
                      </c:pt>
                      <c:pt idx="88">
                        <c:v>61.331350078139998</c:v>
                      </c:pt>
                      <c:pt idx="89">
                        <c:v>64.369189717888645</c:v>
                      </c:pt>
                      <c:pt idx="90">
                        <c:v>67.653686831085864</c:v>
                      </c:pt>
                      <c:pt idx="91">
                        <c:v>62.921176011615728</c:v>
                      </c:pt>
                      <c:pt idx="92">
                        <c:v>62.602571857149009</c:v>
                      </c:pt>
                      <c:pt idx="93">
                        <c:v>62.928699964827437</c:v>
                      </c:pt>
                      <c:pt idx="94">
                        <c:v>61.537079266002287</c:v>
                      </c:pt>
                      <c:pt idx="95">
                        <c:v>64.254675916774403</c:v>
                      </c:pt>
                      <c:pt idx="96">
                        <c:v>65.643212830159229</c:v>
                      </c:pt>
                      <c:pt idx="97">
                        <c:v>62.597945775523065</c:v>
                      </c:pt>
                      <c:pt idx="98">
                        <c:v>56.841992413034568</c:v>
                      </c:pt>
                      <c:pt idx="99">
                        <c:v>59.754183948788537</c:v>
                      </c:pt>
                      <c:pt idx="100">
                        <c:v>65.709840956996231</c:v>
                      </c:pt>
                      <c:pt idx="101">
                        <c:v>64.523904109471118</c:v>
                      </c:pt>
                      <c:pt idx="102">
                        <c:v>62.935705841987982</c:v>
                      </c:pt>
                      <c:pt idx="103">
                        <c:v>62.662987871940551</c:v>
                      </c:pt>
                      <c:pt idx="104">
                        <c:v>64.256664260117816</c:v>
                      </c:pt>
                      <c:pt idx="105">
                        <c:v>61.69825346975238</c:v>
                      </c:pt>
                      <c:pt idx="106">
                        <c:v>60.177216692670996</c:v>
                      </c:pt>
                      <c:pt idx="107">
                        <c:v>61.348541029852818</c:v>
                      </c:pt>
                      <c:pt idx="108">
                        <c:v>62.731278296098985</c:v>
                      </c:pt>
                      <c:pt idx="109">
                        <c:v>62.73128372421646</c:v>
                      </c:pt>
                      <c:pt idx="110">
                        <c:v>49.41556020765772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4-207F-4D9E-B483-4A0B134627AF}"/>
                  </c:ext>
                </c:extLst>
              </c15:ser>
            </c15:filteredScatterSeries>
            <c15:filteredScatter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Data_Compiled!$CW$1:$CW$2</c15:sqref>
                        </c15:formulaRef>
                      </c:ext>
                    </c:extLst>
                    <c:strCache>
                      <c:ptCount val="2"/>
                      <c:pt idx="0">
                        <c:v>Drop_06282</c:v>
                      </c:pt>
                      <c:pt idx="1">
                        <c:v>4mL 7.66deg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triangle"/>
                  <c:size val="5"/>
                  <c:spPr>
                    <a:solidFill>
                      <a:schemeClr val="tx1"/>
                    </a:solidFill>
                    <a:ln w="9525">
                      <a:noFill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Data_Compiled!$DC$6:$DC$87</c15:sqref>
                        </c15:formulaRef>
                      </c:ext>
                    </c:extLst>
                    <c:numCache>
                      <c:formatCode>General</c:formatCode>
                      <c:ptCount val="82"/>
                      <c:pt idx="0">
                        <c:v>0.23333333333333331</c:v>
                      </c:pt>
                      <c:pt idx="1">
                        <c:v>0.25</c:v>
                      </c:pt>
                      <c:pt idx="2">
                        <c:v>0.26666666666666666</c:v>
                      </c:pt>
                      <c:pt idx="3">
                        <c:v>0.28333333333333338</c:v>
                      </c:pt>
                      <c:pt idx="4">
                        <c:v>0.3</c:v>
                      </c:pt>
                      <c:pt idx="5">
                        <c:v>0.31666666666666671</c:v>
                      </c:pt>
                      <c:pt idx="6">
                        <c:v>0.33333333333333331</c:v>
                      </c:pt>
                      <c:pt idx="7">
                        <c:v>0.35000000000000003</c:v>
                      </c:pt>
                      <c:pt idx="8">
                        <c:v>0.3666666666666667</c:v>
                      </c:pt>
                      <c:pt idx="9">
                        <c:v>0.3833333333333333</c:v>
                      </c:pt>
                      <c:pt idx="10">
                        <c:v>0.39999999999999997</c:v>
                      </c:pt>
                      <c:pt idx="11">
                        <c:v>0.41666666666666669</c:v>
                      </c:pt>
                      <c:pt idx="12">
                        <c:v>0.43333333333333335</c:v>
                      </c:pt>
                      <c:pt idx="13">
                        <c:v>0.45</c:v>
                      </c:pt>
                      <c:pt idx="14">
                        <c:v>0.46666666666666673</c:v>
                      </c:pt>
                      <c:pt idx="15">
                        <c:v>0.48333333333333334</c:v>
                      </c:pt>
                      <c:pt idx="16">
                        <c:v>0.5</c:v>
                      </c:pt>
                      <c:pt idx="17">
                        <c:v>0.51666666666666661</c:v>
                      </c:pt>
                      <c:pt idx="18">
                        <c:v>0.53333333333333333</c:v>
                      </c:pt>
                      <c:pt idx="19">
                        <c:v>0.55000000000000004</c:v>
                      </c:pt>
                      <c:pt idx="20">
                        <c:v>0.56666666666666665</c:v>
                      </c:pt>
                      <c:pt idx="21">
                        <c:v>0.58333333333333337</c:v>
                      </c:pt>
                      <c:pt idx="22">
                        <c:v>0.6</c:v>
                      </c:pt>
                      <c:pt idx="23">
                        <c:v>0.6166666666666667</c:v>
                      </c:pt>
                      <c:pt idx="24">
                        <c:v>0.6333333333333333</c:v>
                      </c:pt>
                      <c:pt idx="25">
                        <c:v>0.65</c:v>
                      </c:pt>
                      <c:pt idx="26">
                        <c:v>0.66666666666666663</c:v>
                      </c:pt>
                      <c:pt idx="27">
                        <c:v>0.68333333333333324</c:v>
                      </c:pt>
                      <c:pt idx="28">
                        <c:v>0.70000000000000007</c:v>
                      </c:pt>
                      <c:pt idx="29">
                        <c:v>0.71666666666666667</c:v>
                      </c:pt>
                      <c:pt idx="30">
                        <c:v>0.73333333333333339</c:v>
                      </c:pt>
                      <c:pt idx="31">
                        <c:v>0.75</c:v>
                      </c:pt>
                      <c:pt idx="32">
                        <c:v>0.76666666666666661</c:v>
                      </c:pt>
                      <c:pt idx="33">
                        <c:v>0.78333333333333333</c:v>
                      </c:pt>
                      <c:pt idx="34">
                        <c:v>0.80000000000000016</c:v>
                      </c:pt>
                      <c:pt idx="35">
                        <c:v>0.81666666666666676</c:v>
                      </c:pt>
                      <c:pt idx="36">
                        <c:v>0.83333333333333337</c:v>
                      </c:pt>
                      <c:pt idx="37">
                        <c:v>0.85</c:v>
                      </c:pt>
                      <c:pt idx="38">
                        <c:v>0.8666666666666667</c:v>
                      </c:pt>
                      <c:pt idx="39">
                        <c:v>0.8833333333333333</c:v>
                      </c:pt>
                      <c:pt idx="40">
                        <c:v>0.89999999999999991</c:v>
                      </c:pt>
                      <c:pt idx="41">
                        <c:v>0.91666666666666663</c:v>
                      </c:pt>
                      <c:pt idx="42">
                        <c:v>0.93333333333333324</c:v>
                      </c:pt>
                      <c:pt idx="43">
                        <c:v>0.95000000000000007</c:v>
                      </c:pt>
                      <c:pt idx="44">
                        <c:v>0.96666666666666667</c:v>
                      </c:pt>
                      <c:pt idx="45">
                        <c:v>0.98333333333333339</c:v>
                      </c:pt>
                      <c:pt idx="46">
                        <c:v>1</c:v>
                      </c:pt>
                      <c:pt idx="47">
                        <c:v>1.0166666666666666</c:v>
                      </c:pt>
                      <c:pt idx="48">
                        <c:v>1.0333333333333332</c:v>
                      </c:pt>
                      <c:pt idx="49">
                        <c:v>1.0499999999999998</c:v>
                      </c:pt>
                      <c:pt idx="50">
                        <c:v>1.0666666666666667</c:v>
                      </c:pt>
                      <c:pt idx="51">
                        <c:v>1.0833333333333335</c:v>
                      </c:pt>
                      <c:pt idx="52">
                        <c:v>1.1000000000000001</c:v>
                      </c:pt>
                      <c:pt idx="53">
                        <c:v>1.1166666666666667</c:v>
                      </c:pt>
                      <c:pt idx="54">
                        <c:v>1.1333333333333333</c:v>
                      </c:pt>
                      <c:pt idx="55">
                        <c:v>1.1499999999999999</c:v>
                      </c:pt>
                      <c:pt idx="56">
                        <c:v>1.1666666666666667</c:v>
                      </c:pt>
                      <c:pt idx="57">
                        <c:v>1.1833333333333333</c:v>
                      </c:pt>
                      <c:pt idx="58">
                        <c:v>1.2</c:v>
                      </c:pt>
                      <c:pt idx="59">
                        <c:v>1.2166666666666668</c:v>
                      </c:pt>
                      <c:pt idx="60">
                        <c:v>1.2333333333333334</c:v>
                      </c:pt>
                      <c:pt idx="61">
                        <c:v>1.25</c:v>
                      </c:pt>
                      <c:pt idx="62">
                        <c:v>1.2666666666666666</c:v>
                      </c:pt>
                      <c:pt idx="63">
                        <c:v>1.2833333333333332</c:v>
                      </c:pt>
                      <c:pt idx="64">
                        <c:v>1.3</c:v>
                      </c:pt>
                      <c:pt idx="65">
                        <c:v>1.3166666666666667</c:v>
                      </c:pt>
                      <c:pt idx="66">
                        <c:v>1.3333333333333333</c:v>
                      </c:pt>
                      <c:pt idx="67">
                        <c:v>1.3500000000000003</c:v>
                      </c:pt>
                      <c:pt idx="68">
                        <c:v>1.3666666666666665</c:v>
                      </c:pt>
                      <c:pt idx="69">
                        <c:v>1.3833333333333335</c:v>
                      </c:pt>
                      <c:pt idx="70">
                        <c:v>1.3999999999999997</c:v>
                      </c:pt>
                      <c:pt idx="71">
                        <c:v>1.4166666666666667</c:v>
                      </c:pt>
                      <c:pt idx="72">
                        <c:v>1.4333333333333333</c:v>
                      </c:pt>
                      <c:pt idx="73">
                        <c:v>1.45</c:v>
                      </c:pt>
                      <c:pt idx="74">
                        <c:v>1.4666666666666668</c:v>
                      </c:pt>
                      <c:pt idx="75">
                        <c:v>1.4833333333333334</c:v>
                      </c:pt>
                      <c:pt idx="76">
                        <c:v>1.5</c:v>
                      </c:pt>
                      <c:pt idx="77">
                        <c:v>1.5166666666666666</c:v>
                      </c:pt>
                      <c:pt idx="78">
                        <c:v>1.5333333333333332</c:v>
                      </c:pt>
                      <c:pt idx="79">
                        <c:v>1.55</c:v>
                      </c:pt>
                      <c:pt idx="80">
                        <c:v>1.5666666666666667</c:v>
                      </c:pt>
                      <c:pt idx="81">
                        <c:v>1.5833333333333333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Data_Compiled!$DD$6:$DD$87</c15:sqref>
                        </c15:formulaRef>
                      </c:ext>
                    </c:extLst>
                    <c:numCache>
                      <c:formatCode>General</c:formatCode>
                      <c:ptCount val="82"/>
                      <c:pt idx="0">
                        <c:v>52.617965132462032</c:v>
                      </c:pt>
                      <c:pt idx="1">
                        <c:v>54.32630033827855</c:v>
                      </c:pt>
                      <c:pt idx="2">
                        <c:v>44.499143639011223</c:v>
                      </c:pt>
                      <c:pt idx="3">
                        <c:v>51.035402665521268</c:v>
                      </c:pt>
                      <c:pt idx="4">
                        <c:v>58.430803926728295</c:v>
                      </c:pt>
                      <c:pt idx="5">
                        <c:v>51.37063853060296</c:v>
                      </c:pt>
                      <c:pt idx="6">
                        <c:v>49.916948207859058</c:v>
                      </c:pt>
                      <c:pt idx="7">
                        <c:v>58.497611234170932</c:v>
                      </c:pt>
                      <c:pt idx="8">
                        <c:v>61.347656929000792</c:v>
                      </c:pt>
                      <c:pt idx="9">
                        <c:v>51.416928170833685</c:v>
                      </c:pt>
                      <c:pt idx="10">
                        <c:v>55.695893833808505</c:v>
                      </c:pt>
                      <c:pt idx="11">
                        <c:v>68.532718343899035</c:v>
                      </c:pt>
                      <c:pt idx="12">
                        <c:v>65.648087904173465</c:v>
                      </c:pt>
                      <c:pt idx="13">
                        <c:v>64.22199533232039</c:v>
                      </c:pt>
                      <c:pt idx="14">
                        <c:v>65.677374717493279</c:v>
                      </c:pt>
                      <c:pt idx="15">
                        <c:v>67.043654191844197</c:v>
                      </c:pt>
                      <c:pt idx="16">
                        <c:v>66.998778095385063</c:v>
                      </c:pt>
                      <c:pt idx="17">
                        <c:v>60.009170214165209</c:v>
                      </c:pt>
                      <c:pt idx="18">
                        <c:v>59.989115642911869</c:v>
                      </c:pt>
                      <c:pt idx="19">
                        <c:v>69.964832144222285</c:v>
                      </c:pt>
                      <c:pt idx="20">
                        <c:v>71.533970187415576</c:v>
                      </c:pt>
                      <c:pt idx="21">
                        <c:v>67.113809782488488</c:v>
                      </c:pt>
                      <c:pt idx="22">
                        <c:v>74.124787881018989</c:v>
                      </c:pt>
                      <c:pt idx="23">
                        <c:v>81.335539018540445</c:v>
                      </c:pt>
                      <c:pt idx="24">
                        <c:v>84.156896325231742</c:v>
                      </c:pt>
                      <c:pt idx="25">
                        <c:v>81.336469118491152</c:v>
                      </c:pt>
                      <c:pt idx="26">
                        <c:v>72.814092002068293</c:v>
                      </c:pt>
                      <c:pt idx="27">
                        <c:v>75.5955677620655</c:v>
                      </c:pt>
                      <c:pt idx="28">
                        <c:v>81.338729941402065</c:v>
                      </c:pt>
                      <c:pt idx="29">
                        <c:v>71.353783791189954</c:v>
                      </c:pt>
                      <c:pt idx="30">
                        <c:v>70.414485284858031</c:v>
                      </c:pt>
                      <c:pt idx="31">
                        <c:v>77.60559828982548</c:v>
                      </c:pt>
                      <c:pt idx="32">
                        <c:v>79.951703329831943</c:v>
                      </c:pt>
                      <c:pt idx="33">
                        <c:v>82.802747980912429</c:v>
                      </c:pt>
                      <c:pt idx="34">
                        <c:v>86.975602071103793</c:v>
                      </c:pt>
                      <c:pt idx="35">
                        <c:v>89.674242268804122</c:v>
                      </c:pt>
                      <c:pt idx="36">
                        <c:v>85.465917706742985</c:v>
                      </c:pt>
                      <c:pt idx="37">
                        <c:v>78.433570113690379</c:v>
                      </c:pt>
                      <c:pt idx="38">
                        <c:v>74.339462948065616</c:v>
                      </c:pt>
                      <c:pt idx="39">
                        <c:v>78.716656698955646</c:v>
                      </c:pt>
                      <c:pt idx="40">
                        <c:v>81.476566758481766</c:v>
                      </c:pt>
                      <c:pt idx="41">
                        <c:v>82.705196175081511</c:v>
                      </c:pt>
                      <c:pt idx="42">
                        <c:v>81.279115589078131</c:v>
                      </c:pt>
                      <c:pt idx="43">
                        <c:v>84.229838919547021</c:v>
                      </c:pt>
                      <c:pt idx="44">
                        <c:v>88.507830582579047</c:v>
                      </c:pt>
                      <c:pt idx="45">
                        <c:v>87.283258711569275</c:v>
                      </c:pt>
                      <c:pt idx="46">
                        <c:v>91.667950749034418</c:v>
                      </c:pt>
                      <c:pt idx="47">
                        <c:v>80.230180808925766</c:v>
                      </c:pt>
                      <c:pt idx="48">
                        <c:v>75.786504239556621</c:v>
                      </c:pt>
                      <c:pt idx="49">
                        <c:v>79.836684911772096</c:v>
                      </c:pt>
                      <c:pt idx="50">
                        <c:v>79.894934149557287</c:v>
                      </c:pt>
                      <c:pt idx="51">
                        <c:v>88.241506599129536</c:v>
                      </c:pt>
                      <c:pt idx="52">
                        <c:v>90.94850148434422</c:v>
                      </c:pt>
                      <c:pt idx="53">
                        <c:v>91.122420566856491</c:v>
                      </c:pt>
                      <c:pt idx="54">
                        <c:v>87.081866600516122</c:v>
                      </c:pt>
                      <c:pt idx="55">
                        <c:v>85.701147081746015</c:v>
                      </c:pt>
                      <c:pt idx="56">
                        <c:v>82.6670188644093</c:v>
                      </c:pt>
                      <c:pt idx="57">
                        <c:v>78.479803258185868</c:v>
                      </c:pt>
                      <c:pt idx="58">
                        <c:v>82.803375561290011</c:v>
                      </c:pt>
                      <c:pt idx="59">
                        <c:v>88.463113390483002</c:v>
                      </c:pt>
                      <c:pt idx="60">
                        <c:v>86.091694801377542</c:v>
                      </c:pt>
                      <c:pt idx="61">
                        <c:v>86.143739242341752</c:v>
                      </c:pt>
                      <c:pt idx="62">
                        <c:v>89.985500800004587</c:v>
                      </c:pt>
                      <c:pt idx="63">
                        <c:v>86.925997487850736</c:v>
                      </c:pt>
                      <c:pt idx="64">
                        <c:v>82.598580639188881</c:v>
                      </c:pt>
                      <c:pt idx="65">
                        <c:v>79.756784213469629</c:v>
                      </c:pt>
                      <c:pt idx="66">
                        <c:v>81.139855787559299</c:v>
                      </c:pt>
                      <c:pt idx="67">
                        <c:v>88.415176074263144</c:v>
                      </c:pt>
                      <c:pt idx="68">
                        <c:v>89.222402486131102</c:v>
                      </c:pt>
                      <c:pt idx="69">
                        <c:v>86.369085672912178</c:v>
                      </c:pt>
                      <c:pt idx="70">
                        <c:v>85.598437622853552</c:v>
                      </c:pt>
                      <c:pt idx="71">
                        <c:v>82.638025840018102</c:v>
                      </c:pt>
                      <c:pt idx="72">
                        <c:v>84.119888868993399</c:v>
                      </c:pt>
                      <c:pt idx="73">
                        <c:v>82.96778293279975</c:v>
                      </c:pt>
                      <c:pt idx="74">
                        <c:v>81.597872688525968</c:v>
                      </c:pt>
                      <c:pt idx="75">
                        <c:v>83.031203803528527</c:v>
                      </c:pt>
                      <c:pt idx="76">
                        <c:v>89.931307460666147</c:v>
                      </c:pt>
                      <c:pt idx="77">
                        <c:v>98.202998544753868</c:v>
                      </c:pt>
                      <c:pt idx="78">
                        <c:v>95.524245134332858</c:v>
                      </c:pt>
                      <c:pt idx="79">
                        <c:v>84.339095567001891</c:v>
                      </c:pt>
                      <c:pt idx="80">
                        <c:v>71.451936306661437</c:v>
                      </c:pt>
                      <c:pt idx="81">
                        <c:v>79.84176465135647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207F-4D9E-B483-4A0B134627AF}"/>
                  </c:ext>
                </c:extLst>
              </c15:ser>
            </c15:filteredScatterSeries>
            <c15:filteredScatter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Data_Compiled!$DM$1:$DM$2</c15:sqref>
                        </c15:formulaRef>
                      </c:ext>
                    </c:extLst>
                    <c:strCache>
                      <c:ptCount val="2"/>
                      <c:pt idx="0">
                        <c:v>Drop_06284</c:v>
                      </c:pt>
                      <c:pt idx="1">
                        <c:v>2mL 3.99deg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4"/>
                  <c:spPr>
                    <a:solidFill>
                      <a:schemeClr val="accent2"/>
                    </a:solidFill>
                    <a:ln w="9525">
                      <a:noFill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Data_Compiled!$DS$6:$DS$82</c15:sqref>
                        </c15:formulaRef>
                      </c:ext>
                    </c:extLst>
                    <c:numCache>
                      <c:formatCode>General</c:formatCode>
                      <c:ptCount val="77"/>
                      <c:pt idx="0">
                        <c:v>0.11666666666666665</c:v>
                      </c:pt>
                      <c:pt idx="1">
                        <c:v>0.13333333333333333</c:v>
                      </c:pt>
                      <c:pt idx="2">
                        <c:v>0.15</c:v>
                      </c:pt>
                      <c:pt idx="3">
                        <c:v>0.16666666666666666</c:v>
                      </c:pt>
                      <c:pt idx="4">
                        <c:v>0.18333333333333335</c:v>
                      </c:pt>
                      <c:pt idx="5">
                        <c:v>0.20000000000000004</c:v>
                      </c:pt>
                      <c:pt idx="6">
                        <c:v>0.21666666666666667</c:v>
                      </c:pt>
                      <c:pt idx="7">
                        <c:v>0.23333333333333331</c:v>
                      </c:pt>
                      <c:pt idx="8">
                        <c:v>0.25</c:v>
                      </c:pt>
                      <c:pt idx="9">
                        <c:v>0.26666666666666666</c:v>
                      </c:pt>
                      <c:pt idx="10">
                        <c:v>0.28333333333333338</c:v>
                      </c:pt>
                      <c:pt idx="11">
                        <c:v>0.3</c:v>
                      </c:pt>
                      <c:pt idx="12">
                        <c:v>0.31666666666666671</c:v>
                      </c:pt>
                      <c:pt idx="13">
                        <c:v>0.33333333333333331</c:v>
                      </c:pt>
                      <c:pt idx="14">
                        <c:v>0.35000000000000003</c:v>
                      </c:pt>
                      <c:pt idx="15">
                        <c:v>0.3666666666666667</c:v>
                      </c:pt>
                      <c:pt idx="16">
                        <c:v>0.3833333333333333</c:v>
                      </c:pt>
                      <c:pt idx="17">
                        <c:v>0.39999999999999997</c:v>
                      </c:pt>
                      <c:pt idx="18">
                        <c:v>0.41666666666666669</c:v>
                      </c:pt>
                      <c:pt idx="19">
                        <c:v>0.43333333333333329</c:v>
                      </c:pt>
                      <c:pt idx="20">
                        <c:v>0.45</c:v>
                      </c:pt>
                      <c:pt idx="21">
                        <c:v>0.46666666666666662</c:v>
                      </c:pt>
                      <c:pt idx="22">
                        <c:v>0.48333333333333334</c:v>
                      </c:pt>
                      <c:pt idx="23">
                        <c:v>0.5</c:v>
                      </c:pt>
                      <c:pt idx="24">
                        <c:v>0.51666666666666661</c:v>
                      </c:pt>
                      <c:pt idx="25">
                        <c:v>0.53333333333333333</c:v>
                      </c:pt>
                      <c:pt idx="26">
                        <c:v>0.55000000000000004</c:v>
                      </c:pt>
                      <c:pt idx="27">
                        <c:v>0.56666666666666676</c:v>
                      </c:pt>
                      <c:pt idx="28">
                        <c:v>0.58333333333333337</c:v>
                      </c:pt>
                      <c:pt idx="29">
                        <c:v>0.6</c:v>
                      </c:pt>
                      <c:pt idx="30">
                        <c:v>0.61666666666666659</c:v>
                      </c:pt>
                      <c:pt idx="31">
                        <c:v>0.6333333333333333</c:v>
                      </c:pt>
                      <c:pt idx="32">
                        <c:v>0.64999999999999991</c:v>
                      </c:pt>
                      <c:pt idx="33">
                        <c:v>0.66666666666666663</c:v>
                      </c:pt>
                      <c:pt idx="34">
                        <c:v>0.68333333333333324</c:v>
                      </c:pt>
                      <c:pt idx="35">
                        <c:v>0.70000000000000007</c:v>
                      </c:pt>
                      <c:pt idx="36">
                        <c:v>0.71666666666666667</c:v>
                      </c:pt>
                      <c:pt idx="37">
                        <c:v>0.73333333333333339</c:v>
                      </c:pt>
                      <c:pt idx="38">
                        <c:v>0.75</c:v>
                      </c:pt>
                      <c:pt idx="39">
                        <c:v>0.76666666666666661</c:v>
                      </c:pt>
                      <c:pt idx="40">
                        <c:v>0.78333333333333321</c:v>
                      </c:pt>
                      <c:pt idx="41">
                        <c:v>0.79999999999999993</c:v>
                      </c:pt>
                      <c:pt idx="42">
                        <c:v>0.81666666666666676</c:v>
                      </c:pt>
                      <c:pt idx="43">
                        <c:v>0.83333333333333337</c:v>
                      </c:pt>
                      <c:pt idx="44">
                        <c:v>0.85</c:v>
                      </c:pt>
                      <c:pt idx="45">
                        <c:v>0.86666666666666659</c:v>
                      </c:pt>
                      <c:pt idx="46">
                        <c:v>0.8833333333333333</c:v>
                      </c:pt>
                      <c:pt idx="47">
                        <c:v>0.89999999999999991</c:v>
                      </c:pt>
                      <c:pt idx="48">
                        <c:v>0.91666666666666663</c:v>
                      </c:pt>
                      <c:pt idx="49">
                        <c:v>0.93333333333333324</c:v>
                      </c:pt>
                      <c:pt idx="50">
                        <c:v>0.95000000000000007</c:v>
                      </c:pt>
                      <c:pt idx="51">
                        <c:v>0.96666666666666667</c:v>
                      </c:pt>
                      <c:pt idx="52">
                        <c:v>0.98333333333333339</c:v>
                      </c:pt>
                      <c:pt idx="53">
                        <c:v>1</c:v>
                      </c:pt>
                      <c:pt idx="54">
                        <c:v>1.0166666666666666</c:v>
                      </c:pt>
                      <c:pt idx="55">
                        <c:v>1.0333333333333332</c:v>
                      </c:pt>
                      <c:pt idx="56">
                        <c:v>1.05</c:v>
                      </c:pt>
                      <c:pt idx="57">
                        <c:v>1.0666666666666667</c:v>
                      </c:pt>
                      <c:pt idx="58">
                        <c:v>1.0833333333333333</c:v>
                      </c:pt>
                      <c:pt idx="59">
                        <c:v>1.1000000000000001</c:v>
                      </c:pt>
                      <c:pt idx="60">
                        <c:v>1.1166666666666667</c:v>
                      </c:pt>
                      <c:pt idx="61">
                        <c:v>1.1333333333333335</c:v>
                      </c:pt>
                      <c:pt idx="62">
                        <c:v>1.1500000000000001</c:v>
                      </c:pt>
                      <c:pt idx="63">
                        <c:v>1.1666666666666667</c:v>
                      </c:pt>
                      <c:pt idx="64">
                        <c:v>1.1833333333333333</c:v>
                      </c:pt>
                      <c:pt idx="65">
                        <c:v>1.2000000000000002</c:v>
                      </c:pt>
                      <c:pt idx="66">
                        <c:v>1.2166666666666668</c:v>
                      </c:pt>
                      <c:pt idx="67">
                        <c:v>1.2333333333333334</c:v>
                      </c:pt>
                      <c:pt idx="68">
                        <c:v>1.25</c:v>
                      </c:pt>
                      <c:pt idx="69">
                        <c:v>1.2666666666666666</c:v>
                      </c:pt>
                      <c:pt idx="70">
                        <c:v>1.2833333333333334</c:v>
                      </c:pt>
                      <c:pt idx="71">
                        <c:v>1.3</c:v>
                      </c:pt>
                      <c:pt idx="72">
                        <c:v>1.3166666666666667</c:v>
                      </c:pt>
                      <c:pt idx="73">
                        <c:v>1.3333333333333333</c:v>
                      </c:pt>
                      <c:pt idx="74">
                        <c:v>1.3500000000000003</c:v>
                      </c:pt>
                      <c:pt idx="75">
                        <c:v>1.3666666666666665</c:v>
                      </c:pt>
                      <c:pt idx="76">
                        <c:v>1.3833333333333335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Data_Compiled!$DT$6:$DT$82</c15:sqref>
                        </c15:formulaRef>
                      </c:ext>
                    </c:extLst>
                    <c:numCache>
                      <c:formatCode>General</c:formatCode>
                      <c:ptCount val="77"/>
                      <c:pt idx="0">
                        <c:v>33.259399474584391</c:v>
                      </c:pt>
                      <c:pt idx="1">
                        <c:v>32.169961517671183</c:v>
                      </c:pt>
                      <c:pt idx="2">
                        <c:v>34.688766610353944</c:v>
                      </c:pt>
                      <c:pt idx="3">
                        <c:v>38.589505906048821</c:v>
                      </c:pt>
                      <c:pt idx="4">
                        <c:v>39.743942878432861</c:v>
                      </c:pt>
                      <c:pt idx="5">
                        <c:v>41.011050846507608</c:v>
                      </c:pt>
                      <c:pt idx="6">
                        <c:v>41.460281622771397</c:v>
                      </c:pt>
                      <c:pt idx="7">
                        <c:v>42.675724456400303</c:v>
                      </c:pt>
                      <c:pt idx="8">
                        <c:v>48.509701260882863</c:v>
                      </c:pt>
                      <c:pt idx="9">
                        <c:v>48.701767591997438</c:v>
                      </c:pt>
                      <c:pt idx="10">
                        <c:v>48.552320927398299</c:v>
                      </c:pt>
                      <c:pt idx="11">
                        <c:v>52.90488722050295</c:v>
                      </c:pt>
                      <c:pt idx="12">
                        <c:v>50.278724996114349</c:v>
                      </c:pt>
                      <c:pt idx="13">
                        <c:v>55.840618273216563</c:v>
                      </c:pt>
                      <c:pt idx="14">
                        <c:v>61.401763520446011</c:v>
                      </c:pt>
                      <c:pt idx="15">
                        <c:v>60.053208827181003</c:v>
                      </c:pt>
                      <c:pt idx="16">
                        <c:v>57.202190808132187</c:v>
                      </c:pt>
                      <c:pt idx="17">
                        <c:v>61.425743470285546</c:v>
                      </c:pt>
                      <c:pt idx="18">
                        <c:v>64.291102251108882</c:v>
                      </c:pt>
                      <c:pt idx="19">
                        <c:v>61.440555885660928</c:v>
                      </c:pt>
                      <c:pt idx="20">
                        <c:v>62.828096440799179</c:v>
                      </c:pt>
                      <c:pt idx="21">
                        <c:v>68.552285112763997</c:v>
                      </c:pt>
                      <c:pt idx="22">
                        <c:v>70.222642965951735</c:v>
                      </c:pt>
                      <c:pt idx="23">
                        <c:v>70.215863832532079</c:v>
                      </c:pt>
                      <c:pt idx="24">
                        <c:v>74.310245414210257</c:v>
                      </c:pt>
                      <c:pt idx="25">
                        <c:v>75.790781619484576</c:v>
                      </c:pt>
                      <c:pt idx="26">
                        <c:v>74.36361478326512</c:v>
                      </c:pt>
                      <c:pt idx="27">
                        <c:v>75.747776443836884</c:v>
                      </c:pt>
                      <c:pt idx="28">
                        <c:v>77.22331472106346</c:v>
                      </c:pt>
                      <c:pt idx="29">
                        <c:v>78.697043885393356</c:v>
                      </c:pt>
                      <c:pt idx="30">
                        <c:v>78.612433230523152</c:v>
                      </c:pt>
                      <c:pt idx="31">
                        <c:v>80.00168326727308</c:v>
                      </c:pt>
                      <c:pt idx="32">
                        <c:v>81.554519338557384</c:v>
                      </c:pt>
                      <c:pt idx="33">
                        <c:v>83.065673439069641</c:v>
                      </c:pt>
                      <c:pt idx="34">
                        <c:v>87.231626444038156</c:v>
                      </c:pt>
                      <c:pt idx="35">
                        <c:v>84.291400828253359</c:v>
                      </c:pt>
                      <c:pt idx="36">
                        <c:v>81.477193904659316</c:v>
                      </c:pt>
                      <c:pt idx="37">
                        <c:v>81.515566921283821</c:v>
                      </c:pt>
                      <c:pt idx="38">
                        <c:v>81.553026432377905</c:v>
                      </c:pt>
                      <c:pt idx="39">
                        <c:v>84.339286908104626</c:v>
                      </c:pt>
                      <c:pt idx="40">
                        <c:v>87.233614798346451</c:v>
                      </c:pt>
                      <c:pt idx="41">
                        <c:v>87.269904327990361</c:v>
                      </c:pt>
                      <c:pt idx="42">
                        <c:v>90.093075459422082</c:v>
                      </c:pt>
                      <c:pt idx="43">
                        <c:v>91.595522330615765</c:v>
                      </c:pt>
                      <c:pt idx="44">
                        <c:v>90.129296139727174</c:v>
                      </c:pt>
                      <c:pt idx="45">
                        <c:v>87.197543086114223</c:v>
                      </c:pt>
                      <c:pt idx="46">
                        <c:v>85.804766200641339</c:v>
                      </c:pt>
                      <c:pt idx="47">
                        <c:v>89.995104063419276</c:v>
                      </c:pt>
                      <c:pt idx="48">
                        <c:v>88.664090721386458</c:v>
                      </c:pt>
                      <c:pt idx="49">
                        <c:v>88.870978499450658</c:v>
                      </c:pt>
                      <c:pt idx="50">
                        <c:v>91.558448422606716</c:v>
                      </c:pt>
                      <c:pt idx="51">
                        <c:v>92.879822556982617</c:v>
                      </c:pt>
                      <c:pt idx="52">
                        <c:v>90.203417255308636</c:v>
                      </c:pt>
                      <c:pt idx="53">
                        <c:v>87.305497968428597</c:v>
                      </c:pt>
                      <c:pt idx="54">
                        <c:v>87.160155428076905</c:v>
                      </c:pt>
                      <c:pt idx="55">
                        <c:v>91.453517277896452</c:v>
                      </c:pt>
                      <c:pt idx="56">
                        <c:v>94.347880411703557</c:v>
                      </c:pt>
                      <c:pt idx="57">
                        <c:v>92.921134314797243</c:v>
                      </c:pt>
                      <c:pt idx="58">
                        <c:v>94.31843041726323</c:v>
                      </c:pt>
                      <c:pt idx="59">
                        <c:v>91.493609928870967</c:v>
                      </c:pt>
                      <c:pt idx="60">
                        <c:v>90.159480230077421</c:v>
                      </c:pt>
                      <c:pt idx="61">
                        <c:v>88.938614099082699</c:v>
                      </c:pt>
                      <c:pt idx="62">
                        <c:v>88.876246595969391</c:v>
                      </c:pt>
                      <c:pt idx="63">
                        <c:v>90.092407369755605</c:v>
                      </c:pt>
                      <c:pt idx="64">
                        <c:v>94.418237373636615</c:v>
                      </c:pt>
                      <c:pt idx="65">
                        <c:v>94.418052236502191</c:v>
                      </c:pt>
                      <c:pt idx="66">
                        <c:v>90.05513064180353</c:v>
                      </c:pt>
                      <c:pt idx="67">
                        <c:v>88.663141122946769</c:v>
                      </c:pt>
                      <c:pt idx="68">
                        <c:v>90.129552737920022</c:v>
                      </c:pt>
                      <c:pt idx="69">
                        <c:v>90.129619929557236</c:v>
                      </c:pt>
                      <c:pt idx="70">
                        <c:v>88.700213054454082</c:v>
                      </c:pt>
                      <c:pt idx="71">
                        <c:v>94.344905972346766</c:v>
                      </c:pt>
                      <c:pt idx="72">
                        <c:v>92.915194392349605</c:v>
                      </c:pt>
                      <c:pt idx="73">
                        <c:v>91.522956773900574</c:v>
                      </c:pt>
                      <c:pt idx="74">
                        <c:v>91.419378464952288</c:v>
                      </c:pt>
                      <c:pt idx="75">
                        <c:v>85.670575651840025</c:v>
                      </c:pt>
                      <c:pt idx="76">
                        <c:v>62.867874933711306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207F-4D9E-B483-4A0B134627AF}"/>
                  </c:ext>
                </c:extLst>
              </c15:ser>
            </c15:filteredScatterSeries>
            <c15:filteredScatter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Data_Compiled!$EC$1:$EC$2</c15:sqref>
                        </c15:formulaRef>
                      </c:ext>
                    </c:extLst>
                    <c:strCache>
                      <c:ptCount val="2"/>
                      <c:pt idx="0">
                        <c:v>Drop_06285</c:v>
                      </c:pt>
                      <c:pt idx="1">
                        <c:v>3mL 3.99deg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4"/>
                  <c:spPr>
                    <a:solidFill>
                      <a:schemeClr val="tx2"/>
                    </a:solidFill>
                    <a:ln w="9525">
                      <a:noFill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Data_Compiled!$EI$6:$EI$67</c15:sqref>
                        </c15:formulaRef>
                      </c:ext>
                    </c:extLst>
                    <c:numCache>
                      <c:formatCode>General</c:formatCode>
                      <c:ptCount val="62"/>
                      <c:pt idx="0">
                        <c:v>0.11666666666666665</c:v>
                      </c:pt>
                      <c:pt idx="1">
                        <c:v>0.13333333333333333</c:v>
                      </c:pt>
                      <c:pt idx="2">
                        <c:v>0.15</c:v>
                      </c:pt>
                      <c:pt idx="3">
                        <c:v>0.16666666666666666</c:v>
                      </c:pt>
                      <c:pt idx="4">
                        <c:v>0.18333333333333335</c:v>
                      </c:pt>
                      <c:pt idx="5">
                        <c:v>0.20000000000000004</c:v>
                      </c:pt>
                      <c:pt idx="6">
                        <c:v>0.21666666666666667</c:v>
                      </c:pt>
                      <c:pt idx="7">
                        <c:v>0.23333333333333331</c:v>
                      </c:pt>
                      <c:pt idx="8">
                        <c:v>0.25</c:v>
                      </c:pt>
                      <c:pt idx="9">
                        <c:v>0.26666666666666666</c:v>
                      </c:pt>
                      <c:pt idx="10">
                        <c:v>0.28333333333333338</c:v>
                      </c:pt>
                      <c:pt idx="11">
                        <c:v>0.3</c:v>
                      </c:pt>
                      <c:pt idx="12">
                        <c:v>0.31666666666666671</c:v>
                      </c:pt>
                      <c:pt idx="13">
                        <c:v>0.33333333333333331</c:v>
                      </c:pt>
                      <c:pt idx="14">
                        <c:v>0.35000000000000003</c:v>
                      </c:pt>
                      <c:pt idx="15">
                        <c:v>0.3666666666666667</c:v>
                      </c:pt>
                      <c:pt idx="16">
                        <c:v>0.3833333333333333</c:v>
                      </c:pt>
                      <c:pt idx="17">
                        <c:v>0.39999999999999997</c:v>
                      </c:pt>
                      <c:pt idx="18">
                        <c:v>0.41666666666666669</c:v>
                      </c:pt>
                      <c:pt idx="19">
                        <c:v>0.43333333333333329</c:v>
                      </c:pt>
                      <c:pt idx="20">
                        <c:v>0.45</c:v>
                      </c:pt>
                      <c:pt idx="21">
                        <c:v>0.46666666666666662</c:v>
                      </c:pt>
                      <c:pt idx="22">
                        <c:v>0.48333333333333334</c:v>
                      </c:pt>
                      <c:pt idx="23">
                        <c:v>0.5</c:v>
                      </c:pt>
                      <c:pt idx="24">
                        <c:v>0.51666666666666661</c:v>
                      </c:pt>
                      <c:pt idx="25">
                        <c:v>0.53333333333333333</c:v>
                      </c:pt>
                      <c:pt idx="26">
                        <c:v>0.55000000000000004</c:v>
                      </c:pt>
                      <c:pt idx="27">
                        <c:v>0.56666666666666676</c:v>
                      </c:pt>
                      <c:pt idx="28">
                        <c:v>0.58333333333333337</c:v>
                      </c:pt>
                      <c:pt idx="29">
                        <c:v>0.6</c:v>
                      </c:pt>
                      <c:pt idx="30">
                        <c:v>0.61666666666666659</c:v>
                      </c:pt>
                      <c:pt idx="31">
                        <c:v>0.6333333333333333</c:v>
                      </c:pt>
                      <c:pt idx="32">
                        <c:v>0.64999999999999991</c:v>
                      </c:pt>
                      <c:pt idx="33">
                        <c:v>0.66666666666666663</c:v>
                      </c:pt>
                      <c:pt idx="34">
                        <c:v>0.68333333333333324</c:v>
                      </c:pt>
                      <c:pt idx="35">
                        <c:v>0.70000000000000007</c:v>
                      </c:pt>
                      <c:pt idx="36">
                        <c:v>0.71666666666666667</c:v>
                      </c:pt>
                      <c:pt idx="37">
                        <c:v>0.73333333333333339</c:v>
                      </c:pt>
                      <c:pt idx="38">
                        <c:v>0.75</c:v>
                      </c:pt>
                      <c:pt idx="39">
                        <c:v>0.76666666666666661</c:v>
                      </c:pt>
                      <c:pt idx="40">
                        <c:v>0.78333333333333321</c:v>
                      </c:pt>
                      <c:pt idx="41">
                        <c:v>0.79999999999999993</c:v>
                      </c:pt>
                      <c:pt idx="42">
                        <c:v>0.81666666666666676</c:v>
                      </c:pt>
                      <c:pt idx="43">
                        <c:v>0.83333333333333337</c:v>
                      </c:pt>
                      <c:pt idx="44">
                        <c:v>0.85</c:v>
                      </c:pt>
                      <c:pt idx="45">
                        <c:v>0.86666666666666659</c:v>
                      </c:pt>
                      <c:pt idx="46">
                        <c:v>0.8833333333333333</c:v>
                      </c:pt>
                      <c:pt idx="47">
                        <c:v>0.89999999999999991</c:v>
                      </c:pt>
                      <c:pt idx="48">
                        <c:v>0.91666666666666663</c:v>
                      </c:pt>
                      <c:pt idx="49">
                        <c:v>0.93333333333333324</c:v>
                      </c:pt>
                      <c:pt idx="50">
                        <c:v>0.95000000000000007</c:v>
                      </c:pt>
                      <c:pt idx="51">
                        <c:v>0.96666666666666667</c:v>
                      </c:pt>
                      <c:pt idx="52">
                        <c:v>0.98333333333333339</c:v>
                      </c:pt>
                      <c:pt idx="53">
                        <c:v>1</c:v>
                      </c:pt>
                      <c:pt idx="54">
                        <c:v>1.0166666666666666</c:v>
                      </c:pt>
                      <c:pt idx="55">
                        <c:v>1.0333333333333332</c:v>
                      </c:pt>
                      <c:pt idx="56">
                        <c:v>1.05</c:v>
                      </c:pt>
                      <c:pt idx="57">
                        <c:v>1.0666666666666667</c:v>
                      </c:pt>
                      <c:pt idx="58">
                        <c:v>1.0833333333333333</c:v>
                      </c:pt>
                      <c:pt idx="59">
                        <c:v>1.1000000000000001</c:v>
                      </c:pt>
                      <c:pt idx="60">
                        <c:v>1.1166666666666667</c:v>
                      </c:pt>
                      <c:pt idx="61">
                        <c:v>1.1333333333333335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Data_Compiled!$EJ$6:$EJ$68</c15:sqref>
                        </c15:formulaRef>
                      </c:ext>
                    </c:extLst>
                    <c:numCache>
                      <c:formatCode>General</c:formatCode>
                      <c:ptCount val="63"/>
                      <c:pt idx="0">
                        <c:v>38.673525399722934</c:v>
                      </c:pt>
                      <c:pt idx="1">
                        <c:v>34.719348746820629</c:v>
                      </c:pt>
                      <c:pt idx="2">
                        <c:v>38.949903936312317</c:v>
                      </c:pt>
                      <c:pt idx="3">
                        <c:v>40.512601968795494</c:v>
                      </c:pt>
                      <c:pt idx="4">
                        <c:v>47.27887891616156</c:v>
                      </c:pt>
                      <c:pt idx="5">
                        <c:v>46.936257114624134</c:v>
                      </c:pt>
                      <c:pt idx="6">
                        <c:v>50.802657135759596</c:v>
                      </c:pt>
                      <c:pt idx="7">
                        <c:v>53.463499429188573</c:v>
                      </c:pt>
                      <c:pt idx="8">
                        <c:v>56.206943935451022</c:v>
                      </c:pt>
                      <c:pt idx="9">
                        <c:v>58.837681821010946</c:v>
                      </c:pt>
                      <c:pt idx="10">
                        <c:v>58.808421753669421</c:v>
                      </c:pt>
                      <c:pt idx="11">
                        <c:v>61.477411884683441</c:v>
                      </c:pt>
                      <c:pt idx="12">
                        <c:v>65.64691657196262</c:v>
                      </c:pt>
                      <c:pt idx="13">
                        <c:v>70.879986850100522</c:v>
                      </c:pt>
                      <c:pt idx="14">
                        <c:v>70.673458489652376</c:v>
                      </c:pt>
                      <c:pt idx="15">
                        <c:v>73.193598386570415</c:v>
                      </c:pt>
                      <c:pt idx="16">
                        <c:v>71.897683304958122</c:v>
                      </c:pt>
                      <c:pt idx="17">
                        <c:v>77.226725646926226</c:v>
                      </c:pt>
                      <c:pt idx="18">
                        <c:v>80.023393622791602</c:v>
                      </c:pt>
                      <c:pt idx="19">
                        <c:v>77.457736430780614</c:v>
                      </c:pt>
                      <c:pt idx="20">
                        <c:v>83.715563246371531</c:v>
                      </c:pt>
                      <c:pt idx="21">
                        <c:v>83.581796247311374</c:v>
                      </c:pt>
                      <c:pt idx="22">
                        <c:v>86.384364031099125</c:v>
                      </c:pt>
                      <c:pt idx="23">
                        <c:v>90.392042912408826</c:v>
                      </c:pt>
                      <c:pt idx="24">
                        <c:v>89.003694283671479</c:v>
                      </c:pt>
                      <c:pt idx="25">
                        <c:v>92.85514257458567</c:v>
                      </c:pt>
                      <c:pt idx="26">
                        <c:v>92.895096007671242</c:v>
                      </c:pt>
                      <c:pt idx="27">
                        <c:v>91.59361789430973</c:v>
                      </c:pt>
                      <c:pt idx="28">
                        <c:v>95.551358724815842</c:v>
                      </c:pt>
                      <c:pt idx="29">
                        <c:v>93.000940704757767</c:v>
                      </c:pt>
                      <c:pt idx="30">
                        <c:v>94.276967355325439</c:v>
                      </c:pt>
                      <c:pt idx="31">
                        <c:v>100.92689904968506</c:v>
                      </c:pt>
                      <c:pt idx="32">
                        <c:v>99.581056022981926</c:v>
                      </c:pt>
                      <c:pt idx="33">
                        <c:v>100.74612071218662</c:v>
                      </c:pt>
                      <c:pt idx="34">
                        <c:v>103.30135593591169</c:v>
                      </c:pt>
                      <c:pt idx="35">
                        <c:v>102.06037929883325</c:v>
                      </c:pt>
                      <c:pt idx="36">
                        <c:v>102.1276255593602</c:v>
                      </c:pt>
                      <c:pt idx="37">
                        <c:v>103.43625923413465</c:v>
                      </c:pt>
                      <c:pt idx="38">
                        <c:v>100.81912484581028</c:v>
                      </c:pt>
                      <c:pt idx="39">
                        <c:v>99.447739752819714</c:v>
                      </c:pt>
                      <c:pt idx="40">
                        <c:v>103.31847211161299</c:v>
                      </c:pt>
                      <c:pt idx="41">
                        <c:v>107.24773068483361</c:v>
                      </c:pt>
                      <c:pt idx="42">
                        <c:v>106.17095697397001</c:v>
                      </c:pt>
                      <c:pt idx="43">
                        <c:v>104.9888635796746</c:v>
                      </c:pt>
                      <c:pt idx="44">
                        <c:v>106.08532536867325</c:v>
                      </c:pt>
                      <c:pt idx="45">
                        <c:v>109.87965559974685</c:v>
                      </c:pt>
                      <c:pt idx="46">
                        <c:v>112.56375173243399</c:v>
                      </c:pt>
                      <c:pt idx="47">
                        <c:v>108.57937153116946</c:v>
                      </c:pt>
                      <c:pt idx="48">
                        <c:v>105.99171957136451</c:v>
                      </c:pt>
                      <c:pt idx="49">
                        <c:v>109.92201628198305</c:v>
                      </c:pt>
                      <c:pt idx="50">
                        <c:v>108.64058683295684</c:v>
                      </c:pt>
                      <c:pt idx="51">
                        <c:v>107.38929806451455</c:v>
                      </c:pt>
                      <c:pt idx="52">
                        <c:v>111.25834078580016</c:v>
                      </c:pt>
                      <c:pt idx="53">
                        <c:v>112.56753885134276</c:v>
                      </c:pt>
                      <c:pt idx="54">
                        <c:v>112.59576904540573</c:v>
                      </c:pt>
                      <c:pt idx="55">
                        <c:v>109.97847042522872</c:v>
                      </c:pt>
                      <c:pt idx="56">
                        <c:v>107.27819588835099</c:v>
                      </c:pt>
                      <c:pt idx="57">
                        <c:v>113.82300741670147</c:v>
                      </c:pt>
                      <c:pt idx="58">
                        <c:v>112.67903794687705</c:v>
                      </c:pt>
                      <c:pt idx="59">
                        <c:v>110.05980312059216</c:v>
                      </c:pt>
                      <c:pt idx="60">
                        <c:v>111.23062561041363</c:v>
                      </c:pt>
                      <c:pt idx="61">
                        <c:v>111.34501817166759</c:v>
                      </c:pt>
                      <c:pt idx="62">
                        <c:v>111.28703392576193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207F-4D9E-B483-4A0B134627AF}"/>
                  </c:ext>
                </c:extLst>
              </c15:ser>
            </c15:filteredScatterSeries>
            <c15:filteredScatter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Data_Compiled!$ES$1:$ES$2</c15:sqref>
                        </c15:formulaRef>
                      </c:ext>
                    </c:extLst>
                    <c:strCache>
                      <c:ptCount val="2"/>
                      <c:pt idx="0">
                        <c:v>Drop_06286</c:v>
                      </c:pt>
                      <c:pt idx="1">
                        <c:v>4mL 3.99deg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4"/>
                  <c:spPr>
                    <a:solidFill>
                      <a:schemeClr val="tx1"/>
                    </a:solidFill>
                    <a:ln w="9525">
                      <a:noFill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Data_Compiled!$EY$6:$EY$67</c15:sqref>
                        </c15:formulaRef>
                      </c:ext>
                    </c:extLst>
                    <c:numCache>
                      <c:formatCode>General</c:formatCode>
                      <c:ptCount val="62"/>
                      <c:pt idx="0">
                        <c:v>0.11666666666666665</c:v>
                      </c:pt>
                      <c:pt idx="1">
                        <c:v>0.13333333333333333</c:v>
                      </c:pt>
                      <c:pt idx="2">
                        <c:v>0.15</c:v>
                      </c:pt>
                      <c:pt idx="3">
                        <c:v>0.16666666666666666</c:v>
                      </c:pt>
                      <c:pt idx="4">
                        <c:v>0.18333333333333335</c:v>
                      </c:pt>
                      <c:pt idx="5">
                        <c:v>0.20000000000000004</c:v>
                      </c:pt>
                      <c:pt idx="6">
                        <c:v>0.21666666666666667</c:v>
                      </c:pt>
                      <c:pt idx="7">
                        <c:v>0.23333333333333331</c:v>
                      </c:pt>
                      <c:pt idx="8">
                        <c:v>0.25</c:v>
                      </c:pt>
                      <c:pt idx="9">
                        <c:v>0.26666666666666666</c:v>
                      </c:pt>
                      <c:pt idx="10">
                        <c:v>0.28333333333333338</c:v>
                      </c:pt>
                      <c:pt idx="11">
                        <c:v>0.3</c:v>
                      </c:pt>
                      <c:pt idx="12">
                        <c:v>0.31666666666666671</c:v>
                      </c:pt>
                      <c:pt idx="13">
                        <c:v>0.33333333333333331</c:v>
                      </c:pt>
                      <c:pt idx="14">
                        <c:v>0.35000000000000003</c:v>
                      </c:pt>
                      <c:pt idx="15">
                        <c:v>0.3666666666666667</c:v>
                      </c:pt>
                      <c:pt idx="16">
                        <c:v>0.3833333333333333</c:v>
                      </c:pt>
                      <c:pt idx="17">
                        <c:v>0.39999999999999997</c:v>
                      </c:pt>
                      <c:pt idx="18">
                        <c:v>0.41666666666666669</c:v>
                      </c:pt>
                      <c:pt idx="19">
                        <c:v>0.43333333333333329</c:v>
                      </c:pt>
                      <c:pt idx="20">
                        <c:v>0.45</c:v>
                      </c:pt>
                      <c:pt idx="21">
                        <c:v>0.46666666666666662</c:v>
                      </c:pt>
                      <c:pt idx="22">
                        <c:v>0.48333333333333334</c:v>
                      </c:pt>
                      <c:pt idx="23">
                        <c:v>0.5</c:v>
                      </c:pt>
                      <c:pt idx="24">
                        <c:v>0.51666666666666661</c:v>
                      </c:pt>
                      <c:pt idx="25">
                        <c:v>0.53333333333333333</c:v>
                      </c:pt>
                      <c:pt idx="26">
                        <c:v>0.55000000000000004</c:v>
                      </c:pt>
                      <c:pt idx="27">
                        <c:v>0.56666666666666676</c:v>
                      </c:pt>
                      <c:pt idx="28">
                        <c:v>0.58333333333333337</c:v>
                      </c:pt>
                      <c:pt idx="29">
                        <c:v>0.6</c:v>
                      </c:pt>
                      <c:pt idx="30">
                        <c:v>0.61666666666666659</c:v>
                      </c:pt>
                      <c:pt idx="31">
                        <c:v>0.6333333333333333</c:v>
                      </c:pt>
                      <c:pt idx="32">
                        <c:v>0.64999999999999991</c:v>
                      </c:pt>
                      <c:pt idx="33">
                        <c:v>0.66666666666666663</c:v>
                      </c:pt>
                      <c:pt idx="34">
                        <c:v>0.68333333333333324</c:v>
                      </c:pt>
                      <c:pt idx="35">
                        <c:v>0.70000000000000007</c:v>
                      </c:pt>
                      <c:pt idx="36">
                        <c:v>0.71666666666666667</c:v>
                      </c:pt>
                      <c:pt idx="37">
                        <c:v>0.73333333333333339</c:v>
                      </c:pt>
                      <c:pt idx="38">
                        <c:v>0.75</c:v>
                      </c:pt>
                      <c:pt idx="39">
                        <c:v>0.76666666666666661</c:v>
                      </c:pt>
                      <c:pt idx="40">
                        <c:v>0.78333333333333321</c:v>
                      </c:pt>
                      <c:pt idx="41">
                        <c:v>0.79999999999999993</c:v>
                      </c:pt>
                      <c:pt idx="42">
                        <c:v>0.81666666666666676</c:v>
                      </c:pt>
                      <c:pt idx="43">
                        <c:v>0.83333333333333337</c:v>
                      </c:pt>
                      <c:pt idx="44">
                        <c:v>0.85</c:v>
                      </c:pt>
                      <c:pt idx="45">
                        <c:v>0.86666666666666659</c:v>
                      </c:pt>
                      <c:pt idx="46">
                        <c:v>0.8833333333333333</c:v>
                      </c:pt>
                      <c:pt idx="47">
                        <c:v>0.89999999999999991</c:v>
                      </c:pt>
                      <c:pt idx="48">
                        <c:v>0.91666666666666663</c:v>
                      </c:pt>
                      <c:pt idx="49">
                        <c:v>0.93333333333333324</c:v>
                      </c:pt>
                      <c:pt idx="50">
                        <c:v>0.95000000000000007</c:v>
                      </c:pt>
                      <c:pt idx="51">
                        <c:v>0.96666666666666667</c:v>
                      </c:pt>
                      <c:pt idx="52">
                        <c:v>0.98333333333333339</c:v>
                      </c:pt>
                      <c:pt idx="53">
                        <c:v>1</c:v>
                      </c:pt>
                      <c:pt idx="54">
                        <c:v>1.0166666666666666</c:v>
                      </c:pt>
                      <c:pt idx="55">
                        <c:v>1.0333333333333332</c:v>
                      </c:pt>
                      <c:pt idx="56">
                        <c:v>1.05</c:v>
                      </c:pt>
                      <c:pt idx="57">
                        <c:v>1.0666666666666667</c:v>
                      </c:pt>
                      <c:pt idx="58">
                        <c:v>1.0833333333333333</c:v>
                      </c:pt>
                      <c:pt idx="59">
                        <c:v>1.1000000000000001</c:v>
                      </c:pt>
                      <c:pt idx="60">
                        <c:v>1.1166666666666667</c:v>
                      </c:pt>
                      <c:pt idx="61">
                        <c:v>1.1333333333333335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Data_Compiled!$EZ$6:$EZ$67</c15:sqref>
                        </c15:formulaRef>
                      </c:ext>
                    </c:extLst>
                    <c:numCache>
                      <c:formatCode>General</c:formatCode>
                      <c:ptCount val="62"/>
                      <c:pt idx="0">
                        <c:v>29.169703946008674</c:v>
                      </c:pt>
                      <c:pt idx="1">
                        <c:v>36.668508463887434</c:v>
                      </c:pt>
                      <c:pt idx="2">
                        <c:v>43.395932456125365</c:v>
                      </c:pt>
                      <c:pt idx="3">
                        <c:v>36.937465481715989</c:v>
                      </c:pt>
                      <c:pt idx="4">
                        <c:v>43.068915224150501</c:v>
                      </c:pt>
                      <c:pt idx="5">
                        <c:v>56.347721718950105</c:v>
                      </c:pt>
                      <c:pt idx="6">
                        <c:v>55.654411513753566</c:v>
                      </c:pt>
                      <c:pt idx="7">
                        <c:v>57.260491873763691</c:v>
                      </c:pt>
                      <c:pt idx="8">
                        <c:v>60.153619431919573</c:v>
                      </c:pt>
                      <c:pt idx="9">
                        <c:v>65.338247924260983</c:v>
                      </c:pt>
                      <c:pt idx="10">
                        <c:v>68.08986331562997</c:v>
                      </c:pt>
                      <c:pt idx="11">
                        <c:v>66.663640530959782</c:v>
                      </c:pt>
                      <c:pt idx="12">
                        <c:v>71.955816913359271</c:v>
                      </c:pt>
                      <c:pt idx="13">
                        <c:v>70.836479108178594</c:v>
                      </c:pt>
                      <c:pt idx="14">
                        <c:v>77.430596741898611</c:v>
                      </c:pt>
                      <c:pt idx="15">
                        <c:v>76.129299559269427</c:v>
                      </c:pt>
                      <c:pt idx="16">
                        <c:v>77.547214837648895</c:v>
                      </c:pt>
                      <c:pt idx="17">
                        <c:v>80.097597568596072</c:v>
                      </c:pt>
                      <c:pt idx="18">
                        <c:v>80.267766110718398</c:v>
                      </c:pt>
                      <c:pt idx="19">
                        <c:v>84.224007234176369</c:v>
                      </c:pt>
                      <c:pt idx="20">
                        <c:v>81.38618483048981</c:v>
                      </c:pt>
                      <c:pt idx="21">
                        <c:v>84.1844707523463</c:v>
                      </c:pt>
                      <c:pt idx="22">
                        <c:v>89.564442648055206</c:v>
                      </c:pt>
                      <c:pt idx="23">
                        <c:v>94.786449528623919</c:v>
                      </c:pt>
                      <c:pt idx="24">
                        <c:v>100.09120069172545</c:v>
                      </c:pt>
                      <c:pt idx="25">
                        <c:v>98.83402607153306</c:v>
                      </c:pt>
                      <c:pt idx="26">
                        <c:v>98.981937636556509</c:v>
                      </c:pt>
                      <c:pt idx="27">
                        <c:v>105.61795174012505</c:v>
                      </c:pt>
                      <c:pt idx="28">
                        <c:v>105.43299537652199</c:v>
                      </c:pt>
                      <c:pt idx="29">
                        <c:v>101.43341088823611</c:v>
                      </c:pt>
                      <c:pt idx="30">
                        <c:v>102.8411690716177</c:v>
                      </c:pt>
                      <c:pt idx="31">
                        <c:v>102.8424907438026</c:v>
                      </c:pt>
                      <c:pt idx="32">
                        <c:v>98.938916577960001</c:v>
                      </c:pt>
                      <c:pt idx="33">
                        <c:v>96.301235618857206</c:v>
                      </c:pt>
                      <c:pt idx="34">
                        <c:v>100.16933705608007</c:v>
                      </c:pt>
                      <c:pt idx="35">
                        <c:v>106.74640146055867</c:v>
                      </c:pt>
                      <c:pt idx="36">
                        <c:v>109.73880451136419</c:v>
                      </c:pt>
                      <c:pt idx="37">
                        <c:v>110.95048251290275</c:v>
                      </c:pt>
                      <c:pt idx="38">
                        <c:v>110.69781163095857</c:v>
                      </c:pt>
                      <c:pt idx="39">
                        <c:v>114.85886385290544</c:v>
                      </c:pt>
                      <c:pt idx="40">
                        <c:v>116.16016607757305</c:v>
                      </c:pt>
                      <c:pt idx="41">
                        <c:v>113.49427302852649</c:v>
                      </c:pt>
                      <c:pt idx="42">
                        <c:v>112.07285132313135</c:v>
                      </c:pt>
                      <c:pt idx="43">
                        <c:v>112.13484090605287</c:v>
                      </c:pt>
                      <c:pt idx="44">
                        <c:v>113.5839177859756</c:v>
                      </c:pt>
                      <c:pt idx="45">
                        <c:v>108.27190505331689</c:v>
                      </c:pt>
                      <c:pt idx="46">
                        <c:v>104.29927239523134</c:v>
                      </c:pt>
                      <c:pt idx="47">
                        <c:v>109.58062502977245</c:v>
                      </c:pt>
                      <c:pt idx="48">
                        <c:v>113.62077301081516</c:v>
                      </c:pt>
                      <c:pt idx="49">
                        <c:v>116.28949096608682</c:v>
                      </c:pt>
                      <c:pt idx="50">
                        <c:v>120.13746831161743</c:v>
                      </c:pt>
                      <c:pt idx="51">
                        <c:v>118.92964644428889</c:v>
                      </c:pt>
                      <c:pt idx="52">
                        <c:v>121.69542462786015</c:v>
                      </c:pt>
                      <c:pt idx="53">
                        <c:v>120.26533036926824</c:v>
                      </c:pt>
                      <c:pt idx="54">
                        <c:v>114.85864361666067</c:v>
                      </c:pt>
                      <c:pt idx="55">
                        <c:v>113.55637707400952</c:v>
                      </c:pt>
                      <c:pt idx="56">
                        <c:v>116.22683465365823</c:v>
                      </c:pt>
                      <c:pt idx="57">
                        <c:v>117.37524092077051</c:v>
                      </c:pt>
                      <c:pt idx="58">
                        <c:v>116.16335473735965</c:v>
                      </c:pt>
                      <c:pt idx="59">
                        <c:v>114.89159523034068</c:v>
                      </c:pt>
                      <c:pt idx="60">
                        <c:v>117.47175987747168</c:v>
                      </c:pt>
                      <c:pt idx="61">
                        <c:v>117.50485352921393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207F-4D9E-B483-4A0B134627AF}"/>
                  </c:ext>
                </c:extLst>
              </c15:ser>
            </c15:filteredScatterSeries>
            <c15:filteredScatter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Data_Compiled!$FI$1:$FI$2</c15:sqref>
                        </c15:formulaRef>
                      </c:ext>
                    </c:extLst>
                    <c:strCache>
                      <c:ptCount val="2"/>
                      <c:pt idx="0">
                        <c:v>Drop_06333</c:v>
                      </c:pt>
                      <c:pt idx="1">
                        <c:v>2mL 4.00deg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4"/>
                  <c:spPr>
                    <a:solidFill>
                      <a:schemeClr val="accent2"/>
                    </a:solidFill>
                    <a:ln w="9525">
                      <a:noFill/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4">
                          <a:lumMod val="60000"/>
                        </a:schemeClr>
                      </a:solidFill>
                      <a:prstDash val="sysDot"/>
                    </a:ln>
                    <a:effectLst/>
                  </c:spPr>
                  <c:trendlineType val="poly"/>
                  <c:order val="5"/>
                  <c:dispRSqr val="0"/>
                  <c:dispEq val="0"/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Data_Compiled!$FO$6:$FO$113</c15:sqref>
                        </c15:formulaRef>
                      </c:ext>
                    </c:extLst>
                    <c:numCache>
                      <c:formatCode>General</c:formatCode>
                      <c:ptCount val="108"/>
                      <c:pt idx="0">
                        <c:v>9.9999999999999992E-2</c:v>
                      </c:pt>
                      <c:pt idx="1">
                        <c:v>0.11666666666666665</c:v>
                      </c:pt>
                      <c:pt idx="2">
                        <c:v>0.13333333333333333</c:v>
                      </c:pt>
                      <c:pt idx="3">
                        <c:v>0.15</c:v>
                      </c:pt>
                      <c:pt idx="4">
                        <c:v>0.16666666666666666</c:v>
                      </c:pt>
                      <c:pt idx="5">
                        <c:v>0.18333333333333335</c:v>
                      </c:pt>
                      <c:pt idx="6">
                        <c:v>0.20000000000000004</c:v>
                      </c:pt>
                      <c:pt idx="7">
                        <c:v>0.21666666666666667</c:v>
                      </c:pt>
                      <c:pt idx="8">
                        <c:v>0.23333333333333331</c:v>
                      </c:pt>
                      <c:pt idx="9">
                        <c:v>0.25</c:v>
                      </c:pt>
                      <c:pt idx="10">
                        <c:v>0.26666666666666666</c:v>
                      </c:pt>
                      <c:pt idx="11">
                        <c:v>0.28333333333333338</c:v>
                      </c:pt>
                      <c:pt idx="12">
                        <c:v>0.3</c:v>
                      </c:pt>
                      <c:pt idx="13">
                        <c:v>0.31666666666666665</c:v>
                      </c:pt>
                      <c:pt idx="14">
                        <c:v>0.33333333333333331</c:v>
                      </c:pt>
                      <c:pt idx="15">
                        <c:v>0.35000000000000003</c:v>
                      </c:pt>
                      <c:pt idx="16">
                        <c:v>0.36666666666666664</c:v>
                      </c:pt>
                      <c:pt idx="17">
                        <c:v>0.3833333333333333</c:v>
                      </c:pt>
                      <c:pt idx="18">
                        <c:v>0.39999999999999991</c:v>
                      </c:pt>
                      <c:pt idx="19">
                        <c:v>0.41666666666666669</c:v>
                      </c:pt>
                      <c:pt idx="20">
                        <c:v>0.43333333333333329</c:v>
                      </c:pt>
                      <c:pt idx="21">
                        <c:v>0.44999999999999996</c:v>
                      </c:pt>
                      <c:pt idx="22">
                        <c:v>0.46666666666666662</c:v>
                      </c:pt>
                      <c:pt idx="23">
                        <c:v>0.48333333333333334</c:v>
                      </c:pt>
                      <c:pt idx="24">
                        <c:v>0.5</c:v>
                      </c:pt>
                      <c:pt idx="25">
                        <c:v>0.51666666666666661</c:v>
                      </c:pt>
                      <c:pt idx="26">
                        <c:v>0.53333333333333333</c:v>
                      </c:pt>
                      <c:pt idx="27">
                        <c:v>0.55000000000000004</c:v>
                      </c:pt>
                      <c:pt idx="28">
                        <c:v>0.56666666666666676</c:v>
                      </c:pt>
                      <c:pt idx="29">
                        <c:v>0.58333333333333337</c:v>
                      </c:pt>
                      <c:pt idx="30">
                        <c:v>0.6</c:v>
                      </c:pt>
                      <c:pt idx="31">
                        <c:v>0.6166666666666667</c:v>
                      </c:pt>
                      <c:pt idx="32">
                        <c:v>0.6333333333333333</c:v>
                      </c:pt>
                      <c:pt idx="33">
                        <c:v>0.65</c:v>
                      </c:pt>
                      <c:pt idx="34">
                        <c:v>0.66666666666666663</c:v>
                      </c:pt>
                      <c:pt idx="35">
                        <c:v>0.68333333333333346</c:v>
                      </c:pt>
                      <c:pt idx="36">
                        <c:v>0.70000000000000007</c:v>
                      </c:pt>
                      <c:pt idx="37">
                        <c:v>0.71666666666666679</c:v>
                      </c:pt>
                      <c:pt idx="38">
                        <c:v>0.73333333333333339</c:v>
                      </c:pt>
                      <c:pt idx="39">
                        <c:v>0.75</c:v>
                      </c:pt>
                      <c:pt idx="40">
                        <c:v>0.76666666666666661</c:v>
                      </c:pt>
                      <c:pt idx="41">
                        <c:v>0.78333333333333333</c:v>
                      </c:pt>
                      <c:pt idx="42">
                        <c:v>0.80000000000000016</c:v>
                      </c:pt>
                      <c:pt idx="43">
                        <c:v>0.81666666666666676</c:v>
                      </c:pt>
                      <c:pt idx="44">
                        <c:v>0.83333333333333337</c:v>
                      </c:pt>
                      <c:pt idx="45">
                        <c:v>0.85</c:v>
                      </c:pt>
                      <c:pt idx="46">
                        <c:v>0.8666666666666667</c:v>
                      </c:pt>
                      <c:pt idx="47">
                        <c:v>0.8833333333333333</c:v>
                      </c:pt>
                      <c:pt idx="48">
                        <c:v>0.9</c:v>
                      </c:pt>
                      <c:pt idx="49">
                        <c:v>0.91666666666666663</c:v>
                      </c:pt>
                      <c:pt idx="50">
                        <c:v>0.93333333333333346</c:v>
                      </c:pt>
                      <c:pt idx="51">
                        <c:v>0.95000000000000007</c:v>
                      </c:pt>
                      <c:pt idx="52">
                        <c:v>0.96666666666666679</c:v>
                      </c:pt>
                      <c:pt idx="53">
                        <c:v>0.98333333333333339</c:v>
                      </c:pt>
                      <c:pt idx="54">
                        <c:v>1</c:v>
                      </c:pt>
                      <c:pt idx="55">
                        <c:v>1.0166666666666666</c:v>
                      </c:pt>
                      <c:pt idx="56">
                        <c:v>1.0333333333333332</c:v>
                      </c:pt>
                      <c:pt idx="57">
                        <c:v>1.0499999999999998</c:v>
                      </c:pt>
                      <c:pt idx="58">
                        <c:v>1.0666666666666667</c:v>
                      </c:pt>
                      <c:pt idx="59">
                        <c:v>1.0833333333333333</c:v>
                      </c:pt>
                      <c:pt idx="60">
                        <c:v>1.0999999999999999</c:v>
                      </c:pt>
                      <c:pt idx="61">
                        <c:v>1.1166666666666665</c:v>
                      </c:pt>
                      <c:pt idx="62">
                        <c:v>1.1333333333333333</c:v>
                      </c:pt>
                      <c:pt idx="63">
                        <c:v>1.1499999999999999</c:v>
                      </c:pt>
                      <c:pt idx="64">
                        <c:v>1.1666666666666667</c:v>
                      </c:pt>
                      <c:pt idx="65">
                        <c:v>1.1833333333333333</c:v>
                      </c:pt>
                      <c:pt idx="66">
                        <c:v>1.2</c:v>
                      </c:pt>
                      <c:pt idx="67">
                        <c:v>1.2166666666666666</c:v>
                      </c:pt>
                      <c:pt idx="68">
                        <c:v>1.2333333333333332</c:v>
                      </c:pt>
                      <c:pt idx="69">
                        <c:v>1.25</c:v>
                      </c:pt>
                      <c:pt idx="70">
                        <c:v>1.2666666666666666</c:v>
                      </c:pt>
                      <c:pt idx="71">
                        <c:v>1.2833333333333332</c:v>
                      </c:pt>
                      <c:pt idx="72">
                        <c:v>1.2999999999999998</c:v>
                      </c:pt>
                      <c:pt idx="73">
                        <c:v>1.3166666666666664</c:v>
                      </c:pt>
                      <c:pt idx="74">
                        <c:v>1.3333333333333333</c:v>
                      </c:pt>
                      <c:pt idx="75">
                        <c:v>1.3499999999999999</c:v>
                      </c:pt>
                      <c:pt idx="76">
                        <c:v>1.3666666666666665</c:v>
                      </c:pt>
                      <c:pt idx="77">
                        <c:v>1.3833333333333335</c:v>
                      </c:pt>
                      <c:pt idx="78">
                        <c:v>1.3999999999999997</c:v>
                      </c:pt>
                      <c:pt idx="79">
                        <c:v>1.4166666666666667</c:v>
                      </c:pt>
                      <c:pt idx="80">
                        <c:v>1.4333333333333333</c:v>
                      </c:pt>
                      <c:pt idx="81">
                        <c:v>1.45</c:v>
                      </c:pt>
                      <c:pt idx="82">
                        <c:v>1.4666666666666666</c:v>
                      </c:pt>
                      <c:pt idx="83">
                        <c:v>1.4833333333333332</c:v>
                      </c:pt>
                      <c:pt idx="84">
                        <c:v>1.5</c:v>
                      </c:pt>
                      <c:pt idx="85">
                        <c:v>1.5166666666666666</c:v>
                      </c:pt>
                      <c:pt idx="86">
                        <c:v>1.5333333333333332</c:v>
                      </c:pt>
                      <c:pt idx="87">
                        <c:v>1.5499999999999998</c:v>
                      </c:pt>
                      <c:pt idx="88">
                        <c:v>1.5666666666666664</c:v>
                      </c:pt>
                      <c:pt idx="89">
                        <c:v>1.5833333333333333</c:v>
                      </c:pt>
                      <c:pt idx="90">
                        <c:v>1.5999999999999999</c:v>
                      </c:pt>
                      <c:pt idx="91">
                        <c:v>1.6166666666666665</c:v>
                      </c:pt>
                      <c:pt idx="92">
                        <c:v>1.6333333333333335</c:v>
                      </c:pt>
                      <c:pt idx="93">
                        <c:v>1.6499999999999997</c:v>
                      </c:pt>
                      <c:pt idx="94">
                        <c:v>1.6666666666666667</c:v>
                      </c:pt>
                      <c:pt idx="95">
                        <c:v>1.6833333333333333</c:v>
                      </c:pt>
                      <c:pt idx="96">
                        <c:v>1.7</c:v>
                      </c:pt>
                      <c:pt idx="97">
                        <c:v>1.7166666666666666</c:v>
                      </c:pt>
                      <c:pt idx="98">
                        <c:v>1.7333333333333332</c:v>
                      </c:pt>
                      <c:pt idx="99">
                        <c:v>1.75</c:v>
                      </c:pt>
                      <c:pt idx="100">
                        <c:v>1.7666666666666666</c:v>
                      </c:pt>
                      <c:pt idx="101">
                        <c:v>1.7833333333333332</c:v>
                      </c:pt>
                      <c:pt idx="102">
                        <c:v>1.7999999999999998</c:v>
                      </c:pt>
                      <c:pt idx="103">
                        <c:v>1.8166666666666664</c:v>
                      </c:pt>
                      <c:pt idx="104">
                        <c:v>1.8333333333333333</c:v>
                      </c:pt>
                      <c:pt idx="105">
                        <c:v>1.8499999999999999</c:v>
                      </c:pt>
                      <c:pt idx="106">
                        <c:v>1.8666666666666665</c:v>
                      </c:pt>
                      <c:pt idx="107">
                        <c:v>1.8833333333333335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Data_Compiled!$FP$6:$FP$113</c15:sqref>
                        </c15:formulaRef>
                      </c:ext>
                    </c:extLst>
                    <c:numCache>
                      <c:formatCode>General</c:formatCode>
                      <c:ptCount val="108"/>
                      <c:pt idx="0">
                        <c:v>35.611987004817408</c:v>
                      </c:pt>
                      <c:pt idx="1">
                        <c:v>37.55913293625995</c:v>
                      </c:pt>
                      <c:pt idx="2">
                        <c:v>41.946096430797745</c:v>
                      </c:pt>
                      <c:pt idx="3">
                        <c:v>48.95715952845628</c:v>
                      </c:pt>
                      <c:pt idx="4">
                        <c:v>51.929542392395632</c:v>
                      </c:pt>
                      <c:pt idx="5">
                        <c:v>48.532929386101365</c:v>
                      </c:pt>
                      <c:pt idx="6">
                        <c:v>48.572309196076255</c:v>
                      </c:pt>
                      <c:pt idx="7">
                        <c:v>46.726593084609632</c:v>
                      </c:pt>
                      <c:pt idx="8">
                        <c:v>44.871801369238263</c:v>
                      </c:pt>
                      <c:pt idx="9">
                        <c:v>48.509617340363818</c:v>
                      </c:pt>
                      <c:pt idx="10">
                        <c:v>52.370876721200396</c:v>
                      </c:pt>
                      <c:pt idx="11">
                        <c:v>50.683735075725373</c:v>
                      </c:pt>
                      <c:pt idx="12">
                        <c:v>43.088669764909085</c:v>
                      </c:pt>
                      <c:pt idx="13">
                        <c:v>39.348979404776017</c:v>
                      </c:pt>
                      <c:pt idx="14">
                        <c:v>45.113803249925539</c:v>
                      </c:pt>
                      <c:pt idx="15">
                        <c:v>52.517559794882757</c:v>
                      </c:pt>
                      <c:pt idx="16">
                        <c:v>63.395837950335043</c:v>
                      </c:pt>
                      <c:pt idx="17">
                        <c:v>61.543571097073119</c:v>
                      </c:pt>
                      <c:pt idx="18">
                        <c:v>59.977752872311903</c:v>
                      </c:pt>
                      <c:pt idx="19">
                        <c:v>67.650059981248276</c:v>
                      </c:pt>
                      <c:pt idx="20">
                        <c:v>71.209178101840621</c:v>
                      </c:pt>
                      <c:pt idx="21">
                        <c:v>73.088798508776932</c:v>
                      </c:pt>
                      <c:pt idx="22">
                        <c:v>73.083062409554316</c:v>
                      </c:pt>
                      <c:pt idx="23">
                        <c:v>74.883868500288386</c:v>
                      </c:pt>
                      <c:pt idx="24">
                        <c:v>73.018002404159404</c:v>
                      </c:pt>
                      <c:pt idx="25">
                        <c:v>71.144815028983842</c:v>
                      </c:pt>
                      <c:pt idx="26">
                        <c:v>71.358035727344685</c:v>
                      </c:pt>
                      <c:pt idx="27">
                        <c:v>80.722234685988653</c:v>
                      </c:pt>
                      <c:pt idx="28">
                        <c:v>86.180441623545661</c:v>
                      </c:pt>
                      <c:pt idx="29">
                        <c:v>88.050635474224364</c:v>
                      </c:pt>
                      <c:pt idx="30">
                        <c:v>88.129902031148703</c:v>
                      </c:pt>
                      <c:pt idx="31">
                        <c:v>90.003065538145719</c:v>
                      </c:pt>
                      <c:pt idx="32">
                        <c:v>95.376398059519914</c:v>
                      </c:pt>
                      <c:pt idx="33">
                        <c:v>99.354167297300677</c:v>
                      </c:pt>
                      <c:pt idx="34">
                        <c:v>101.37592093775797</c:v>
                      </c:pt>
                      <c:pt idx="35">
                        <c:v>97.485505029969801</c:v>
                      </c:pt>
                      <c:pt idx="36">
                        <c:v>97.483279201682038</c:v>
                      </c:pt>
                      <c:pt idx="37">
                        <c:v>95.528636042595011</c:v>
                      </c:pt>
                      <c:pt idx="38">
                        <c:v>97.484476083796736</c:v>
                      </c:pt>
                      <c:pt idx="39">
                        <c:v>108.61739905495493</c:v>
                      </c:pt>
                      <c:pt idx="40">
                        <c:v>112.35743389213116</c:v>
                      </c:pt>
                      <c:pt idx="41">
                        <c:v>110.48828599267462</c:v>
                      </c:pt>
                      <c:pt idx="42">
                        <c:v>112.35864030311699</c:v>
                      </c:pt>
                      <c:pt idx="43">
                        <c:v>116.09900688970387</c:v>
                      </c:pt>
                      <c:pt idx="44">
                        <c:v>116.0995202019853</c:v>
                      </c:pt>
                      <c:pt idx="45">
                        <c:v>106.75017817305043</c:v>
                      </c:pt>
                      <c:pt idx="46">
                        <c:v>103.1752898558339</c:v>
                      </c:pt>
                      <c:pt idx="47">
                        <c:v>110.6540822291949</c:v>
                      </c:pt>
                      <c:pt idx="48">
                        <c:v>117.88627727750121</c:v>
                      </c:pt>
                      <c:pt idx="49">
                        <c:v>123.49749453645845</c:v>
                      </c:pt>
                      <c:pt idx="50">
                        <c:v>121.79114135859759</c:v>
                      </c:pt>
                      <c:pt idx="51">
                        <c:v>120.00240337115076</c:v>
                      </c:pt>
                      <c:pt idx="52">
                        <c:v>114.15096339164467</c:v>
                      </c:pt>
                      <c:pt idx="53">
                        <c:v>108.70206339579713</c:v>
                      </c:pt>
                      <c:pt idx="54">
                        <c:v>118.21191460092692</c:v>
                      </c:pt>
                      <c:pt idx="55">
                        <c:v>123.57898032418179</c:v>
                      </c:pt>
                      <c:pt idx="56">
                        <c:v>119.92142616618585</c:v>
                      </c:pt>
                      <c:pt idx="57">
                        <c:v>121.79123298831006</c:v>
                      </c:pt>
                      <c:pt idx="58">
                        <c:v>132.84891672091851</c:v>
                      </c:pt>
                      <c:pt idx="59">
                        <c:v>129.27099626505782</c:v>
                      </c:pt>
                      <c:pt idx="60">
                        <c:v>120.16655583162645</c:v>
                      </c:pt>
                      <c:pt idx="61">
                        <c:v>114.31157051261685</c:v>
                      </c:pt>
                      <c:pt idx="62">
                        <c:v>112.35869098740984</c:v>
                      </c:pt>
                      <c:pt idx="63">
                        <c:v>125.61404913035192</c:v>
                      </c:pt>
                      <c:pt idx="64">
                        <c:v>132.92849726809109</c:v>
                      </c:pt>
                      <c:pt idx="65">
                        <c:v>127.40105039817112</c:v>
                      </c:pt>
                      <c:pt idx="66">
                        <c:v>125.53111398406729</c:v>
                      </c:pt>
                      <c:pt idx="67">
                        <c:v>121.70845355723742</c:v>
                      </c:pt>
                      <c:pt idx="68">
                        <c:v>119.921319743569</c:v>
                      </c:pt>
                      <c:pt idx="69">
                        <c:v>119.92145479138151</c:v>
                      </c:pt>
                      <c:pt idx="70">
                        <c:v>121.8739232402622</c:v>
                      </c:pt>
                      <c:pt idx="71">
                        <c:v>129.18890810032028</c:v>
                      </c:pt>
                      <c:pt idx="72">
                        <c:v>131.05827619558869</c:v>
                      </c:pt>
                      <c:pt idx="73">
                        <c:v>133.0928430670798</c:v>
                      </c:pt>
                      <c:pt idx="74">
                        <c:v>121.87396886691346</c:v>
                      </c:pt>
                      <c:pt idx="75">
                        <c:v>112.27823811941033</c:v>
                      </c:pt>
                      <c:pt idx="76">
                        <c:v>121.70864486714511</c:v>
                      </c:pt>
                      <c:pt idx="77">
                        <c:v>131.14097511677986</c:v>
                      </c:pt>
                      <c:pt idx="78">
                        <c:v>131.14089865118717</c:v>
                      </c:pt>
                      <c:pt idx="79">
                        <c:v>125.61240482290633</c:v>
                      </c:pt>
                      <c:pt idx="80">
                        <c:v>121.79132523739842</c:v>
                      </c:pt>
                      <c:pt idx="81">
                        <c:v>123.8268144514639</c:v>
                      </c:pt>
                      <c:pt idx="82">
                        <c:v>131.14089432388897</c:v>
                      </c:pt>
                      <c:pt idx="83">
                        <c:v>119.92164154264023</c:v>
                      </c:pt>
                      <c:pt idx="84">
                        <c:v>119.92142355273208</c:v>
                      </c:pt>
                      <c:pt idx="85">
                        <c:v>130.97501006609139</c:v>
                      </c:pt>
                      <c:pt idx="86">
                        <c:v>123.49786351024521</c:v>
                      </c:pt>
                      <c:pt idx="87">
                        <c:v>119.8395959634299</c:v>
                      </c:pt>
                      <c:pt idx="88">
                        <c:v>117.97047580967862</c:v>
                      </c:pt>
                      <c:pt idx="89">
                        <c:v>123.49977337800867</c:v>
                      </c:pt>
                      <c:pt idx="90">
                        <c:v>131.38534744466017</c:v>
                      </c:pt>
                      <c:pt idx="91">
                        <c:v>129.68022902253568</c:v>
                      </c:pt>
                      <c:pt idx="92">
                        <c:v>125.53116894938388</c:v>
                      </c:pt>
                      <c:pt idx="93">
                        <c:v>121.54334850480396</c:v>
                      </c:pt>
                      <c:pt idx="94">
                        <c:v>121.70900146215122</c:v>
                      </c:pt>
                      <c:pt idx="95">
                        <c:v>121.95611283506499</c:v>
                      </c:pt>
                      <c:pt idx="96">
                        <c:v>125.61354997263111</c:v>
                      </c:pt>
                      <c:pt idx="97">
                        <c:v>131.30841383976804</c:v>
                      </c:pt>
                      <c:pt idx="98">
                        <c:v>120.00474136312894</c:v>
                      </c:pt>
                      <c:pt idx="99">
                        <c:v>108.36935458703857</c:v>
                      </c:pt>
                      <c:pt idx="100">
                        <c:v>116.01580229176291</c:v>
                      </c:pt>
                      <c:pt idx="101">
                        <c:v>131.1409209497329</c:v>
                      </c:pt>
                      <c:pt idx="102">
                        <c:v>131.14089263918987</c:v>
                      </c:pt>
                      <c:pt idx="103">
                        <c:v>123.66120777624833</c:v>
                      </c:pt>
                      <c:pt idx="104">
                        <c:v>119.51739747425123</c:v>
                      </c:pt>
                      <c:pt idx="105">
                        <c:v>113.82986754234577</c:v>
                      </c:pt>
                      <c:pt idx="106">
                        <c:v>117.97159071626785</c:v>
                      </c:pt>
                      <c:pt idx="107">
                        <c:v>129.34957981704986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F-207F-4D9E-B483-4A0B134627AF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Data_Compiled!$FY$1:$FY$2</c15:sqref>
                        </c15:formulaRef>
                      </c:ext>
                    </c:extLst>
                    <c:strCache>
                      <c:ptCount val="2"/>
                      <c:pt idx="0">
                        <c:v>Drop_06334</c:v>
                      </c:pt>
                      <c:pt idx="1">
                        <c:v>2mL 4.00deg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4"/>
                  <c:spPr>
                    <a:solidFill>
                      <a:schemeClr val="accent2"/>
                    </a:solidFill>
                    <a:ln w="9525">
                      <a:noFill/>
                    </a:ln>
                    <a:effectLst/>
                  </c:spPr>
                </c:marker>
                <c:trendline>
                  <c:spPr>
                    <a:ln w="19050" cap="rnd">
                      <a:solidFill>
                        <a:schemeClr val="accent5">
                          <a:lumMod val="60000"/>
                        </a:schemeClr>
                      </a:solidFill>
                      <a:prstDash val="sysDot"/>
                    </a:ln>
                    <a:effectLst/>
                  </c:spPr>
                  <c:trendlineType val="poly"/>
                  <c:order val="5"/>
                  <c:dispRSqr val="0"/>
                  <c:dispEq val="0"/>
                </c:trendline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Data_Compiled!$GE$6:$GE$100</c15:sqref>
                        </c15:formulaRef>
                      </c:ext>
                    </c:extLst>
                    <c:numCache>
                      <c:formatCode>General</c:formatCode>
                      <c:ptCount val="95"/>
                      <c:pt idx="0">
                        <c:v>0.13333333333333333</c:v>
                      </c:pt>
                      <c:pt idx="1">
                        <c:v>0.15</c:v>
                      </c:pt>
                      <c:pt idx="2">
                        <c:v>0.16666666666666666</c:v>
                      </c:pt>
                      <c:pt idx="3">
                        <c:v>0.18333333333333335</c:v>
                      </c:pt>
                      <c:pt idx="4">
                        <c:v>0.20000000000000004</c:v>
                      </c:pt>
                      <c:pt idx="5">
                        <c:v>0.21666666666666667</c:v>
                      </c:pt>
                      <c:pt idx="6">
                        <c:v>0.23333333333333331</c:v>
                      </c:pt>
                      <c:pt idx="7">
                        <c:v>0.25</c:v>
                      </c:pt>
                      <c:pt idx="8">
                        <c:v>0.26666666666666666</c:v>
                      </c:pt>
                      <c:pt idx="9">
                        <c:v>0.28333333333333338</c:v>
                      </c:pt>
                      <c:pt idx="10">
                        <c:v>0.3</c:v>
                      </c:pt>
                      <c:pt idx="11">
                        <c:v>0.31666666666666671</c:v>
                      </c:pt>
                      <c:pt idx="12">
                        <c:v>0.33333333333333331</c:v>
                      </c:pt>
                      <c:pt idx="13">
                        <c:v>0.35000000000000003</c:v>
                      </c:pt>
                      <c:pt idx="14">
                        <c:v>0.3666666666666667</c:v>
                      </c:pt>
                      <c:pt idx="15">
                        <c:v>0.3833333333333333</c:v>
                      </c:pt>
                      <c:pt idx="16">
                        <c:v>0.39999999999999997</c:v>
                      </c:pt>
                      <c:pt idx="17">
                        <c:v>0.41666666666666669</c:v>
                      </c:pt>
                      <c:pt idx="18">
                        <c:v>0.43333333333333329</c:v>
                      </c:pt>
                      <c:pt idx="19">
                        <c:v>0.45</c:v>
                      </c:pt>
                      <c:pt idx="20">
                        <c:v>0.46666666666666662</c:v>
                      </c:pt>
                      <c:pt idx="21">
                        <c:v>0.48333333333333334</c:v>
                      </c:pt>
                      <c:pt idx="22">
                        <c:v>0.5</c:v>
                      </c:pt>
                      <c:pt idx="23">
                        <c:v>0.51666666666666661</c:v>
                      </c:pt>
                      <c:pt idx="24">
                        <c:v>0.53333333333333333</c:v>
                      </c:pt>
                      <c:pt idx="25">
                        <c:v>0.55000000000000004</c:v>
                      </c:pt>
                      <c:pt idx="26">
                        <c:v>0.56666666666666676</c:v>
                      </c:pt>
                      <c:pt idx="27">
                        <c:v>0.58333333333333337</c:v>
                      </c:pt>
                      <c:pt idx="28">
                        <c:v>0.6</c:v>
                      </c:pt>
                      <c:pt idx="29">
                        <c:v>0.6166666666666667</c:v>
                      </c:pt>
                      <c:pt idx="30">
                        <c:v>0.6333333333333333</c:v>
                      </c:pt>
                      <c:pt idx="31">
                        <c:v>0.65</c:v>
                      </c:pt>
                      <c:pt idx="32">
                        <c:v>0.66666666666666663</c:v>
                      </c:pt>
                      <c:pt idx="33">
                        <c:v>0.68333333333333346</c:v>
                      </c:pt>
                      <c:pt idx="34">
                        <c:v>0.70000000000000007</c:v>
                      </c:pt>
                      <c:pt idx="35">
                        <c:v>0.71666666666666679</c:v>
                      </c:pt>
                      <c:pt idx="36">
                        <c:v>0.73333333333333339</c:v>
                      </c:pt>
                      <c:pt idx="37">
                        <c:v>0.75</c:v>
                      </c:pt>
                      <c:pt idx="38">
                        <c:v>0.76666666666666661</c:v>
                      </c:pt>
                      <c:pt idx="39">
                        <c:v>0.78333333333333333</c:v>
                      </c:pt>
                      <c:pt idx="40">
                        <c:v>0.80000000000000016</c:v>
                      </c:pt>
                      <c:pt idx="41">
                        <c:v>0.81666666666666676</c:v>
                      </c:pt>
                      <c:pt idx="42">
                        <c:v>0.83333333333333337</c:v>
                      </c:pt>
                      <c:pt idx="43">
                        <c:v>0.85</c:v>
                      </c:pt>
                      <c:pt idx="44">
                        <c:v>0.8666666666666667</c:v>
                      </c:pt>
                      <c:pt idx="45">
                        <c:v>0.8833333333333333</c:v>
                      </c:pt>
                      <c:pt idx="46">
                        <c:v>0.9</c:v>
                      </c:pt>
                      <c:pt idx="47">
                        <c:v>0.91666666666666663</c:v>
                      </c:pt>
                      <c:pt idx="48">
                        <c:v>0.93333333333333346</c:v>
                      </c:pt>
                      <c:pt idx="49">
                        <c:v>0.95000000000000007</c:v>
                      </c:pt>
                      <c:pt idx="50">
                        <c:v>0.96666666666666679</c:v>
                      </c:pt>
                      <c:pt idx="51">
                        <c:v>0.98333333333333339</c:v>
                      </c:pt>
                      <c:pt idx="52">
                        <c:v>1</c:v>
                      </c:pt>
                      <c:pt idx="53">
                        <c:v>1.0166666666666666</c:v>
                      </c:pt>
                      <c:pt idx="54">
                        <c:v>1.0333333333333332</c:v>
                      </c:pt>
                      <c:pt idx="55">
                        <c:v>1.0499999999999998</c:v>
                      </c:pt>
                      <c:pt idx="56">
                        <c:v>1.0666666666666667</c:v>
                      </c:pt>
                      <c:pt idx="57">
                        <c:v>1.0833333333333333</c:v>
                      </c:pt>
                      <c:pt idx="58">
                        <c:v>1.0999999999999999</c:v>
                      </c:pt>
                      <c:pt idx="59">
                        <c:v>1.1166666666666667</c:v>
                      </c:pt>
                      <c:pt idx="60">
                        <c:v>1.1333333333333333</c:v>
                      </c:pt>
                      <c:pt idx="61">
                        <c:v>1.1500000000000001</c:v>
                      </c:pt>
                      <c:pt idx="62">
                        <c:v>1.1666666666666667</c:v>
                      </c:pt>
                      <c:pt idx="63">
                        <c:v>1.1833333333333333</c:v>
                      </c:pt>
                      <c:pt idx="64">
                        <c:v>1.2</c:v>
                      </c:pt>
                      <c:pt idx="65">
                        <c:v>1.2166666666666668</c:v>
                      </c:pt>
                      <c:pt idx="66">
                        <c:v>1.2333333333333334</c:v>
                      </c:pt>
                      <c:pt idx="67">
                        <c:v>1.25</c:v>
                      </c:pt>
                      <c:pt idx="68">
                        <c:v>1.2666666666666666</c:v>
                      </c:pt>
                      <c:pt idx="69">
                        <c:v>1.2833333333333332</c:v>
                      </c:pt>
                      <c:pt idx="70">
                        <c:v>1.3</c:v>
                      </c:pt>
                      <c:pt idx="71">
                        <c:v>1.3166666666666667</c:v>
                      </c:pt>
                      <c:pt idx="72">
                        <c:v>1.3333333333333333</c:v>
                      </c:pt>
                      <c:pt idx="73">
                        <c:v>1.3500000000000003</c:v>
                      </c:pt>
                      <c:pt idx="74">
                        <c:v>1.3666666666666665</c:v>
                      </c:pt>
                      <c:pt idx="75">
                        <c:v>1.3833333333333335</c:v>
                      </c:pt>
                      <c:pt idx="76">
                        <c:v>1.4000000000000001</c:v>
                      </c:pt>
                      <c:pt idx="77">
                        <c:v>1.4166666666666667</c:v>
                      </c:pt>
                      <c:pt idx="78">
                        <c:v>1.4333333333333333</c:v>
                      </c:pt>
                      <c:pt idx="79">
                        <c:v>1.45</c:v>
                      </c:pt>
                      <c:pt idx="80">
                        <c:v>1.4666666666666668</c:v>
                      </c:pt>
                      <c:pt idx="81">
                        <c:v>1.4833333333333334</c:v>
                      </c:pt>
                      <c:pt idx="82">
                        <c:v>1.5</c:v>
                      </c:pt>
                      <c:pt idx="83">
                        <c:v>1.5166666666666666</c:v>
                      </c:pt>
                      <c:pt idx="84">
                        <c:v>1.5333333333333332</c:v>
                      </c:pt>
                      <c:pt idx="85">
                        <c:v>1.55</c:v>
                      </c:pt>
                      <c:pt idx="86">
                        <c:v>1.5666666666666667</c:v>
                      </c:pt>
                      <c:pt idx="87">
                        <c:v>1.5833333333333333</c:v>
                      </c:pt>
                      <c:pt idx="88">
                        <c:v>1.6000000000000003</c:v>
                      </c:pt>
                      <c:pt idx="89">
                        <c:v>1.6166666666666665</c:v>
                      </c:pt>
                      <c:pt idx="90">
                        <c:v>1.6333333333333335</c:v>
                      </c:pt>
                      <c:pt idx="91">
                        <c:v>1.6500000000000001</c:v>
                      </c:pt>
                      <c:pt idx="92">
                        <c:v>1.6666666666666667</c:v>
                      </c:pt>
                      <c:pt idx="93">
                        <c:v>1.6833333333333333</c:v>
                      </c:pt>
                      <c:pt idx="94">
                        <c:v>1.7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Data_Compiled!$GF$6:$GF$100</c15:sqref>
                        </c15:formulaRef>
                      </c:ext>
                    </c:extLst>
                    <c:numCache>
                      <c:formatCode>General</c:formatCode>
                      <c:ptCount val="95"/>
                      <c:pt idx="0">
                        <c:v>47.943013210690502</c:v>
                      </c:pt>
                      <c:pt idx="1">
                        <c:v>52.061547759665572</c:v>
                      </c:pt>
                      <c:pt idx="2">
                        <c:v>55.698453477783374</c:v>
                      </c:pt>
                      <c:pt idx="3">
                        <c:v>57.495308810868316</c:v>
                      </c:pt>
                      <c:pt idx="4">
                        <c:v>62.991933542869901</c:v>
                      </c:pt>
                      <c:pt idx="5">
                        <c:v>61.590718141661085</c:v>
                      </c:pt>
                      <c:pt idx="6">
                        <c:v>61.631154247444215</c:v>
                      </c:pt>
                      <c:pt idx="7">
                        <c:v>70.618481344004849</c:v>
                      </c:pt>
                      <c:pt idx="8">
                        <c:v>67.217191208412387</c:v>
                      </c:pt>
                      <c:pt idx="9">
                        <c:v>63.507964299482872</c:v>
                      </c:pt>
                      <c:pt idx="10">
                        <c:v>67.094391148554905</c:v>
                      </c:pt>
                      <c:pt idx="11">
                        <c:v>72.812644839266468</c:v>
                      </c:pt>
                      <c:pt idx="12">
                        <c:v>80.257953206313189</c:v>
                      </c:pt>
                      <c:pt idx="13">
                        <c:v>87.594122552957629</c:v>
                      </c:pt>
                      <c:pt idx="14">
                        <c:v>89.683448715053743</c:v>
                      </c:pt>
                      <c:pt idx="15">
                        <c:v>98.990827703958104</c:v>
                      </c:pt>
                      <c:pt idx="16">
                        <c:v>111.80199337608289</c:v>
                      </c:pt>
                      <c:pt idx="17">
                        <c:v>115.64546818838244</c:v>
                      </c:pt>
                      <c:pt idx="18">
                        <c:v>110.26625337787702</c:v>
                      </c:pt>
                      <c:pt idx="19">
                        <c:v>95.368668254096761</c:v>
                      </c:pt>
                      <c:pt idx="20">
                        <c:v>95.163022161647476</c:v>
                      </c:pt>
                      <c:pt idx="21">
                        <c:v>104.37590711157908</c:v>
                      </c:pt>
                      <c:pt idx="22">
                        <c:v>106.33857495230812</c:v>
                      </c:pt>
                      <c:pt idx="23">
                        <c:v>104.38995574525232</c:v>
                      </c:pt>
                      <c:pt idx="24">
                        <c:v>104.38649586767684</c:v>
                      </c:pt>
                      <c:pt idx="25">
                        <c:v>123.20128240302483</c:v>
                      </c:pt>
                      <c:pt idx="26">
                        <c:v>137.92736465125788</c:v>
                      </c:pt>
                      <c:pt idx="27">
                        <c:v>134.46679573948626</c:v>
                      </c:pt>
                      <c:pt idx="28">
                        <c:v>127.19110497192108</c:v>
                      </c:pt>
                      <c:pt idx="29">
                        <c:v>121.52426475570546</c:v>
                      </c:pt>
                      <c:pt idx="30">
                        <c:v>115.66030813753709</c:v>
                      </c:pt>
                      <c:pt idx="31">
                        <c:v>108.11481785969045</c:v>
                      </c:pt>
                      <c:pt idx="32">
                        <c:v>112.11623903276421</c:v>
                      </c:pt>
                      <c:pt idx="33">
                        <c:v>123.02471650496844</c:v>
                      </c:pt>
                      <c:pt idx="34">
                        <c:v>137.92448380204323</c:v>
                      </c:pt>
                      <c:pt idx="35">
                        <c:v>145.64124129993647</c:v>
                      </c:pt>
                      <c:pt idx="36">
                        <c:v>142.00409235083865</c:v>
                      </c:pt>
                      <c:pt idx="37">
                        <c:v>139.96655079959996</c:v>
                      </c:pt>
                      <c:pt idx="38">
                        <c:v>132.42710146296463</c:v>
                      </c:pt>
                      <c:pt idx="39">
                        <c:v>117.78892195314096</c:v>
                      </c:pt>
                      <c:pt idx="40">
                        <c:v>115.92771787953157</c:v>
                      </c:pt>
                      <c:pt idx="41">
                        <c:v>132.42646746391787</c:v>
                      </c:pt>
                      <c:pt idx="42">
                        <c:v>143.60171140785755</c:v>
                      </c:pt>
                      <c:pt idx="43">
                        <c:v>147.33195817750629</c:v>
                      </c:pt>
                      <c:pt idx="44">
                        <c:v>156.73104224208703</c:v>
                      </c:pt>
                      <c:pt idx="45">
                        <c:v>145.47284955618241</c:v>
                      </c:pt>
                      <c:pt idx="46">
                        <c:v>121.08675750954126</c:v>
                      </c:pt>
                      <c:pt idx="47">
                        <c:v>121.50668556312428</c:v>
                      </c:pt>
                      <c:pt idx="48">
                        <c:v>128.87304768355224</c:v>
                      </c:pt>
                      <c:pt idx="49">
                        <c:v>138.0200896121838</c:v>
                      </c:pt>
                      <c:pt idx="50">
                        <c:v>151.22862286643925</c:v>
                      </c:pt>
                      <c:pt idx="51">
                        <c:v>158.76465111435837</c:v>
                      </c:pt>
                      <c:pt idx="52">
                        <c:v>147.50305389087609</c:v>
                      </c:pt>
                      <c:pt idx="53">
                        <c:v>125.06453416178887</c:v>
                      </c:pt>
                      <c:pt idx="54">
                        <c:v>121.59689622089051</c:v>
                      </c:pt>
                      <c:pt idx="55">
                        <c:v>128.87554364838951</c:v>
                      </c:pt>
                      <c:pt idx="56">
                        <c:v>147.41695544342059</c:v>
                      </c:pt>
                      <c:pt idx="57">
                        <c:v>156.56446075309347</c:v>
                      </c:pt>
                      <c:pt idx="58">
                        <c:v>149.10995078219113</c:v>
                      </c:pt>
                      <c:pt idx="59">
                        <c:v>138.10509688130949</c:v>
                      </c:pt>
                      <c:pt idx="60">
                        <c:v>123.11807033937798</c:v>
                      </c:pt>
                      <c:pt idx="61">
                        <c:v>125.14763422917387</c:v>
                      </c:pt>
                      <c:pt idx="62">
                        <c:v>139.88562371280977</c:v>
                      </c:pt>
                      <c:pt idx="63">
                        <c:v>153.09159609799804</c:v>
                      </c:pt>
                      <c:pt idx="64">
                        <c:v>156.9829969338769</c:v>
                      </c:pt>
                      <c:pt idx="65">
                        <c:v>147.33637165653062</c:v>
                      </c:pt>
                      <c:pt idx="66">
                        <c:v>125.06457263628137</c:v>
                      </c:pt>
                      <c:pt idx="67">
                        <c:v>114.13904968469181</c:v>
                      </c:pt>
                      <c:pt idx="68">
                        <c:v>136.41098343115274</c:v>
                      </c:pt>
                      <c:pt idx="69">
                        <c:v>158.59547641609575</c:v>
                      </c:pt>
                      <c:pt idx="70">
                        <c:v>156.40035257265595</c:v>
                      </c:pt>
                      <c:pt idx="71">
                        <c:v>143.52637090664496</c:v>
                      </c:pt>
                      <c:pt idx="72">
                        <c:v>127.00931713115369</c:v>
                      </c:pt>
                      <c:pt idx="73">
                        <c:v>119.47575985782882</c:v>
                      </c:pt>
                      <c:pt idx="74">
                        <c:v>134.5450641235262</c:v>
                      </c:pt>
                      <c:pt idx="75">
                        <c:v>153.25876846818315</c:v>
                      </c:pt>
                      <c:pt idx="76">
                        <c:v>154.78829654157047</c:v>
                      </c:pt>
                      <c:pt idx="77">
                        <c:v>141.49957060098515</c:v>
                      </c:pt>
                      <c:pt idx="78">
                        <c:v>123.03827006729124</c:v>
                      </c:pt>
                      <c:pt idx="79">
                        <c:v>124.90343538250205</c:v>
                      </c:pt>
                      <c:pt idx="80">
                        <c:v>141.83158820658247</c:v>
                      </c:pt>
                      <c:pt idx="81">
                        <c:v>149.60780469198906</c:v>
                      </c:pt>
                      <c:pt idx="82">
                        <c:v>145.63851256547105</c:v>
                      </c:pt>
                      <c:pt idx="83">
                        <c:v>132.35328951795924</c:v>
                      </c:pt>
                      <c:pt idx="84">
                        <c:v>121.25756744947513</c:v>
                      </c:pt>
                      <c:pt idx="85">
                        <c:v>125.14570946815597</c:v>
                      </c:pt>
                      <c:pt idx="86">
                        <c:v>141.8316853496267</c:v>
                      </c:pt>
                      <c:pt idx="87">
                        <c:v>147.25909964220318</c:v>
                      </c:pt>
                      <c:pt idx="88">
                        <c:v>147.26186879351911</c:v>
                      </c:pt>
                      <c:pt idx="89">
                        <c:v>136.16309430212416</c:v>
                      </c:pt>
                      <c:pt idx="90">
                        <c:v>121.57788322952271</c:v>
                      </c:pt>
                      <c:pt idx="91">
                        <c:v>125.064274984335</c:v>
                      </c:pt>
                      <c:pt idx="92">
                        <c:v>132.43597730299985</c:v>
                      </c:pt>
                      <c:pt idx="93">
                        <c:v>140.29071080846046</c:v>
                      </c:pt>
                      <c:pt idx="94">
                        <c:v>134.54113354100812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207F-4D9E-B483-4A0B134627AF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Data_Compiled!$GO$1:$GO$2</c15:sqref>
                        </c15:formulaRef>
                      </c:ext>
                    </c:extLst>
                    <c:strCache>
                      <c:ptCount val="2"/>
                      <c:pt idx="0">
                        <c:v>Drop_06335</c:v>
                      </c:pt>
                      <c:pt idx="1">
                        <c:v>2mL 4.00deg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4"/>
                  <c:spPr>
                    <a:solidFill>
                      <a:schemeClr val="accent2"/>
                    </a:solidFill>
                    <a:ln w="9525">
                      <a:noFill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Data_Compiled!$GU$6:$GU$100</c15:sqref>
                        </c15:formulaRef>
                      </c:ext>
                    </c:extLst>
                    <c:numCache>
                      <c:formatCode>General</c:formatCode>
                      <c:ptCount val="95"/>
                      <c:pt idx="0">
                        <c:v>0.11666666666666665</c:v>
                      </c:pt>
                      <c:pt idx="1">
                        <c:v>0.13333333333333333</c:v>
                      </c:pt>
                      <c:pt idx="2">
                        <c:v>0.15</c:v>
                      </c:pt>
                      <c:pt idx="3">
                        <c:v>0.16666666666666666</c:v>
                      </c:pt>
                      <c:pt idx="4">
                        <c:v>0.18333333333333335</c:v>
                      </c:pt>
                      <c:pt idx="5">
                        <c:v>0.20000000000000004</c:v>
                      </c:pt>
                      <c:pt idx="6">
                        <c:v>0.21666666666666667</c:v>
                      </c:pt>
                      <c:pt idx="7">
                        <c:v>0.23333333333333331</c:v>
                      </c:pt>
                      <c:pt idx="8">
                        <c:v>0.25</c:v>
                      </c:pt>
                      <c:pt idx="9">
                        <c:v>0.26666666666666666</c:v>
                      </c:pt>
                      <c:pt idx="10">
                        <c:v>0.28333333333333338</c:v>
                      </c:pt>
                      <c:pt idx="11">
                        <c:v>0.3</c:v>
                      </c:pt>
                      <c:pt idx="12">
                        <c:v>0.31666666666666671</c:v>
                      </c:pt>
                      <c:pt idx="13">
                        <c:v>0.33333333333333331</c:v>
                      </c:pt>
                      <c:pt idx="14">
                        <c:v>0.35000000000000003</c:v>
                      </c:pt>
                      <c:pt idx="15">
                        <c:v>0.3666666666666667</c:v>
                      </c:pt>
                      <c:pt idx="16">
                        <c:v>0.3833333333333333</c:v>
                      </c:pt>
                      <c:pt idx="17">
                        <c:v>0.39999999999999997</c:v>
                      </c:pt>
                      <c:pt idx="18">
                        <c:v>0.41666666666666669</c:v>
                      </c:pt>
                      <c:pt idx="19">
                        <c:v>0.43333333333333329</c:v>
                      </c:pt>
                      <c:pt idx="20">
                        <c:v>0.45</c:v>
                      </c:pt>
                      <c:pt idx="21">
                        <c:v>0.46666666666666662</c:v>
                      </c:pt>
                      <c:pt idx="22">
                        <c:v>0.48333333333333334</c:v>
                      </c:pt>
                      <c:pt idx="23">
                        <c:v>0.5</c:v>
                      </c:pt>
                      <c:pt idx="24">
                        <c:v>0.51666666666666661</c:v>
                      </c:pt>
                      <c:pt idx="25">
                        <c:v>0.53333333333333333</c:v>
                      </c:pt>
                      <c:pt idx="26">
                        <c:v>0.55000000000000004</c:v>
                      </c:pt>
                      <c:pt idx="27">
                        <c:v>0.56666666666666676</c:v>
                      </c:pt>
                      <c:pt idx="28">
                        <c:v>0.58333333333333337</c:v>
                      </c:pt>
                      <c:pt idx="29">
                        <c:v>0.6</c:v>
                      </c:pt>
                      <c:pt idx="30">
                        <c:v>0.61666666666666659</c:v>
                      </c:pt>
                      <c:pt idx="31">
                        <c:v>0.6333333333333333</c:v>
                      </c:pt>
                      <c:pt idx="32">
                        <c:v>0.64999999999999991</c:v>
                      </c:pt>
                      <c:pt idx="33">
                        <c:v>0.66666666666666663</c:v>
                      </c:pt>
                      <c:pt idx="34">
                        <c:v>0.68333333333333324</c:v>
                      </c:pt>
                      <c:pt idx="35">
                        <c:v>0.70000000000000007</c:v>
                      </c:pt>
                      <c:pt idx="36">
                        <c:v>0.71666666666666667</c:v>
                      </c:pt>
                      <c:pt idx="37">
                        <c:v>0.73333333333333339</c:v>
                      </c:pt>
                      <c:pt idx="38">
                        <c:v>0.75</c:v>
                      </c:pt>
                      <c:pt idx="39">
                        <c:v>0.76666666666666661</c:v>
                      </c:pt>
                      <c:pt idx="40">
                        <c:v>0.78333333333333321</c:v>
                      </c:pt>
                      <c:pt idx="41">
                        <c:v>0.79999999999999993</c:v>
                      </c:pt>
                      <c:pt idx="42">
                        <c:v>0.81666666666666676</c:v>
                      </c:pt>
                      <c:pt idx="43">
                        <c:v>0.83333333333333337</c:v>
                      </c:pt>
                      <c:pt idx="44">
                        <c:v>0.85</c:v>
                      </c:pt>
                      <c:pt idx="45">
                        <c:v>0.86666666666666659</c:v>
                      </c:pt>
                      <c:pt idx="46">
                        <c:v>0.8833333333333333</c:v>
                      </c:pt>
                      <c:pt idx="47">
                        <c:v>0.89999999999999991</c:v>
                      </c:pt>
                      <c:pt idx="48">
                        <c:v>0.91666666666666663</c:v>
                      </c:pt>
                      <c:pt idx="49">
                        <c:v>0.93333333333333324</c:v>
                      </c:pt>
                      <c:pt idx="50">
                        <c:v>0.95000000000000007</c:v>
                      </c:pt>
                      <c:pt idx="51">
                        <c:v>0.96666666666666667</c:v>
                      </c:pt>
                      <c:pt idx="52">
                        <c:v>0.98333333333333339</c:v>
                      </c:pt>
                      <c:pt idx="53">
                        <c:v>1</c:v>
                      </c:pt>
                      <c:pt idx="54">
                        <c:v>1.0166666666666666</c:v>
                      </c:pt>
                      <c:pt idx="55">
                        <c:v>1.0333333333333332</c:v>
                      </c:pt>
                      <c:pt idx="56">
                        <c:v>1.05</c:v>
                      </c:pt>
                      <c:pt idx="57">
                        <c:v>1.0666666666666667</c:v>
                      </c:pt>
                      <c:pt idx="58">
                        <c:v>1.0833333333333333</c:v>
                      </c:pt>
                      <c:pt idx="59">
                        <c:v>1.1000000000000001</c:v>
                      </c:pt>
                      <c:pt idx="60">
                        <c:v>1.1166666666666667</c:v>
                      </c:pt>
                      <c:pt idx="61">
                        <c:v>1.1333333333333335</c:v>
                      </c:pt>
                      <c:pt idx="62">
                        <c:v>1.1500000000000001</c:v>
                      </c:pt>
                      <c:pt idx="63">
                        <c:v>1.1666666666666667</c:v>
                      </c:pt>
                      <c:pt idx="64">
                        <c:v>1.1833333333333333</c:v>
                      </c:pt>
                      <c:pt idx="65">
                        <c:v>1.2000000000000002</c:v>
                      </c:pt>
                      <c:pt idx="66">
                        <c:v>1.2166666666666668</c:v>
                      </c:pt>
                      <c:pt idx="67">
                        <c:v>1.2333333333333334</c:v>
                      </c:pt>
                      <c:pt idx="68">
                        <c:v>1.25</c:v>
                      </c:pt>
                      <c:pt idx="69">
                        <c:v>1.2666666666666666</c:v>
                      </c:pt>
                      <c:pt idx="70">
                        <c:v>1.2833333333333334</c:v>
                      </c:pt>
                      <c:pt idx="71">
                        <c:v>1.3</c:v>
                      </c:pt>
                      <c:pt idx="72">
                        <c:v>1.3166666666666667</c:v>
                      </c:pt>
                      <c:pt idx="73">
                        <c:v>1.3333333333333333</c:v>
                      </c:pt>
                      <c:pt idx="74">
                        <c:v>1.3500000000000003</c:v>
                      </c:pt>
                      <c:pt idx="75">
                        <c:v>1.3666666666666665</c:v>
                      </c:pt>
                      <c:pt idx="76">
                        <c:v>1.3833333333333335</c:v>
                      </c:pt>
                      <c:pt idx="77">
                        <c:v>1.4000000000000001</c:v>
                      </c:pt>
                      <c:pt idx="78">
                        <c:v>1.4166666666666667</c:v>
                      </c:pt>
                      <c:pt idx="79">
                        <c:v>1.4333333333333336</c:v>
                      </c:pt>
                      <c:pt idx="80">
                        <c:v>1.4500000000000002</c:v>
                      </c:pt>
                      <c:pt idx="81">
                        <c:v>1.4666666666666668</c:v>
                      </c:pt>
                      <c:pt idx="82">
                        <c:v>1.4833333333333334</c:v>
                      </c:pt>
                      <c:pt idx="83">
                        <c:v>1.5</c:v>
                      </c:pt>
                      <c:pt idx="84">
                        <c:v>1.5166666666666666</c:v>
                      </c:pt>
                      <c:pt idx="85">
                        <c:v>1.5333333333333334</c:v>
                      </c:pt>
                      <c:pt idx="86">
                        <c:v>1.55</c:v>
                      </c:pt>
                      <c:pt idx="87">
                        <c:v>1.5666666666666667</c:v>
                      </c:pt>
                      <c:pt idx="88">
                        <c:v>1.5833333333333333</c:v>
                      </c:pt>
                      <c:pt idx="89">
                        <c:v>1.6000000000000003</c:v>
                      </c:pt>
                      <c:pt idx="90">
                        <c:v>1.6166666666666665</c:v>
                      </c:pt>
                      <c:pt idx="91">
                        <c:v>1.6333333333333335</c:v>
                      </c:pt>
                      <c:pt idx="92">
                        <c:v>1.6500000000000001</c:v>
                      </c:pt>
                      <c:pt idx="93">
                        <c:v>1.6666666666666667</c:v>
                      </c:pt>
                      <c:pt idx="94">
                        <c:v>1.6833333333333336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Data_Compiled!$GV$6:$GV$101</c15:sqref>
                        </c15:formulaRef>
                      </c:ext>
                    </c:extLst>
                    <c:numCache>
                      <c:formatCode>General</c:formatCode>
                      <c:ptCount val="96"/>
                      <c:pt idx="0">
                        <c:v>37.430810227982242</c:v>
                      </c:pt>
                      <c:pt idx="1">
                        <c:v>56.180800811471812</c:v>
                      </c:pt>
                      <c:pt idx="2">
                        <c:v>61.707590276773878</c:v>
                      </c:pt>
                      <c:pt idx="3">
                        <c:v>59.807014754399958</c:v>
                      </c:pt>
                      <c:pt idx="4">
                        <c:v>67.315369265654482</c:v>
                      </c:pt>
                      <c:pt idx="5">
                        <c:v>63.42039862973219</c:v>
                      </c:pt>
                      <c:pt idx="6">
                        <c:v>58.045510263938802</c:v>
                      </c:pt>
                      <c:pt idx="7">
                        <c:v>57.97525052099823</c:v>
                      </c:pt>
                      <c:pt idx="8">
                        <c:v>61.641827927895598</c:v>
                      </c:pt>
                      <c:pt idx="9">
                        <c:v>71.183669974873155</c:v>
                      </c:pt>
                      <c:pt idx="10">
                        <c:v>76.7929434586177</c:v>
                      </c:pt>
                      <c:pt idx="11">
                        <c:v>78.593975671232414</c:v>
                      </c:pt>
                      <c:pt idx="12">
                        <c:v>84.196930420606094</c:v>
                      </c:pt>
                      <c:pt idx="13">
                        <c:v>89.970106017408597</c:v>
                      </c:pt>
                      <c:pt idx="14">
                        <c:v>93.702873773860603</c:v>
                      </c:pt>
                      <c:pt idx="15">
                        <c:v>100.99988983384149</c:v>
                      </c:pt>
                      <c:pt idx="16">
                        <c:v>101.00078523129933</c:v>
                      </c:pt>
                      <c:pt idx="17">
                        <c:v>97.267284269878004</c:v>
                      </c:pt>
                      <c:pt idx="18">
                        <c:v>97.106986021266721</c:v>
                      </c:pt>
                      <c:pt idx="19">
                        <c:v>102.78856569605718</c:v>
                      </c:pt>
                      <c:pt idx="20">
                        <c:v>104.8985457945989</c:v>
                      </c:pt>
                      <c:pt idx="21">
                        <c:v>104.819905630447</c:v>
                      </c:pt>
                      <c:pt idx="22">
                        <c:v>110.34115758450041</c:v>
                      </c:pt>
                      <c:pt idx="23">
                        <c:v>115.79264020579546</c:v>
                      </c:pt>
                      <c:pt idx="24">
                        <c:v>121.6272039116141</c:v>
                      </c:pt>
                      <c:pt idx="25">
                        <c:v>121.77856344132496</c:v>
                      </c:pt>
                      <c:pt idx="26">
                        <c:v>121.62730322551606</c:v>
                      </c:pt>
                      <c:pt idx="27">
                        <c:v>119.84172372087957</c:v>
                      </c:pt>
                      <c:pt idx="28">
                        <c:v>115.86557980035624</c:v>
                      </c:pt>
                      <c:pt idx="29">
                        <c:v>115.78485292013971</c:v>
                      </c:pt>
                      <c:pt idx="30">
                        <c:v>121.47541939617216</c:v>
                      </c:pt>
                      <c:pt idx="31">
                        <c:v>127.07978795004752</c:v>
                      </c:pt>
                      <c:pt idx="32">
                        <c:v>125.28761939837696</c:v>
                      </c:pt>
                      <c:pt idx="33">
                        <c:v>127.15589020494771</c:v>
                      </c:pt>
                      <c:pt idx="34">
                        <c:v>136.7149754023379</c:v>
                      </c:pt>
                      <c:pt idx="35">
                        <c:v>136.71328802287422</c:v>
                      </c:pt>
                      <c:pt idx="36">
                        <c:v>130.88872253080271</c:v>
                      </c:pt>
                      <c:pt idx="37">
                        <c:v>130.88936022552215</c:v>
                      </c:pt>
                      <c:pt idx="38">
                        <c:v>131.0397771547743</c:v>
                      </c:pt>
                      <c:pt idx="39">
                        <c:v>131.03890067662601</c:v>
                      </c:pt>
                      <c:pt idx="40">
                        <c:v>132.68156804487151</c:v>
                      </c:pt>
                      <c:pt idx="41">
                        <c:v>140.30248827719805</c:v>
                      </c:pt>
                      <c:pt idx="42">
                        <c:v>142.1702478333282</c:v>
                      </c:pt>
                      <c:pt idx="43">
                        <c:v>134.62427476558406</c:v>
                      </c:pt>
                      <c:pt idx="44">
                        <c:v>136.56698268623788</c:v>
                      </c:pt>
                      <c:pt idx="45">
                        <c:v>136.6423885966326</c:v>
                      </c:pt>
                      <c:pt idx="46">
                        <c:v>129.24702083422505</c:v>
                      </c:pt>
                      <c:pt idx="47">
                        <c:v>134.69950939527268</c:v>
                      </c:pt>
                      <c:pt idx="48">
                        <c:v>140.15152993578343</c:v>
                      </c:pt>
                      <c:pt idx="49">
                        <c:v>143.96249964041263</c:v>
                      </c:pt>
                      <c:pt idx="50">
                        <c:v>146.05624029847039</c:v>
                      </c:pt>
                      <c:pt idx="51">
                        <c:v>140.45428019696632</c:v>
                      </c:pt>
                      <c:pt idx="52">
                        <c:v>134.85506921052948</c:v>
                      </c:pt>
                      <c:pt idx="53">
                        <c:v>134.85616292162706</c:v>
                      </c:pt>
                      <c:pt idx="54">
                        <c:v>138.43462609548624</c:v>
                      </c:pt>
                      <c:pt idx="55">
                        <c:v>136.41056816749312</c:v>
                      </c:pt>
                      <c:pt idx="56">
                        <c:v>147.61768595772674</c:v>
                      </c:pt>
                      <c:pt idx="57">
                        <c:v>147.6965859681861</c:v>
                      </c:pt>
                      <c:pt idx="58">
                        <c:v>134.69952401564498</c:v>
                      </c:pt>
                      <c:pt idx="59">
                        <c:v>134.77585706081484</c:v>
                      </c:pt>
                      <c:pt idx="60">
                        <c:v>140.45701279514228</c:v>
                      </c:pt>
                      <c:pt idx="61">
                        <c:v>142.3255228664662</c:v>
                      </c:pt>
                      <c:pt idx="62">
                        <c:v>145.98349074095364</c:v>
                      </c:pt>
                      <c:pt idx="63">
                        <c:v>149.71883277998697</c:v>
                      </c:pt>
                      <c:pt idx="64">
                        <c:v>140.381445946024</c:v>
                      </c:pt>
                      <c:pt idx="65">
                        <c:v>132.67523350458802</c:v>
                      </c:pt>
                      <c:pt idx="66">
                        <c:v>132.99321312002994</c:v>
                      </c:pt>
                      <c:pt idx="67">
                        <c:v>144.35381131426547</c:v>
                      </c:pt>
                      <c:pt idx="68">
                        <c:v>149.39946291804443</c:v>
                      </c:pt>
                      <c:pt idx="69">
                        <c:v>141.85376386423098</c:v>
                      </c:pt>
                      <c:pt idx="70">
                        <c:v>138.43467705849739</c:v>
                      </c:pt>
                      <c:pt idx="71">
                        <c:v>140.30239833129906</c:v>
                      </c:pt>
                      <c:pt idx="72">
                        <c:v>134.62157740556464</c:v>
                      </c:pt>
                      <c:pt idx="73">
                        <c:v>136.64465837351443</c:v>
                      </c:pt>
                      <c:pt idx="74">
                        <c:v>147.69579046768308</c:v>
                      </c:pt>
                      <c:pt idx="75">
                        <c:v>142.16990792853318</c:v>
                      </c:pt>
                      <c:pt idx="76">
                        <c:v>138.58943432302041</c:v>
                      </c:pt>
                      <c:pt idx="77">
                        <c:v>134.69956794369935</c:v>
                      </c:pt>
                      <c:pt idx="78">
                        <c:v>130.73336296621892</c:v>
                      </c:pt>
                      <c:pt idx="79">
                        <c:v>142.09265525256012</c:v>
                      </c:pt>
                      <c:pt idx="80">
                        <c:v>146.05850283014018</c:v>
                      </c:pt>
                      <c:pt idx="81">
                        <c:v>145.98241605806004</c:v>
                      </c:pt>
                      <c:pt idx="82">
                        <c:v>138.43478180200512</c:v>
                      </c:pt>
                      <c:pt idx="83">
                        <c:v>127.15193338599948</c:v>
                      </c:pt>
                      <c:pt idx="84">
                        <c:v>136.49034113593231</c:v>
                      </c:pt>
                      <c:pt idx="85">
                        <c:v>140.37959984310982</c:v>
                      </c:pt>
                      <c:pt idx="86">
                        <c:v>142.48103233900389</c:v>
                      </c:pt>
                      <c:pt idx="87">
                        <c:v>146.3000638221443</c:v>
                      </c:pt>
                      <c:pt idx="88">
                        <c:v>138.5938208626375</c:v>
                      </c:pt>
                      <c:pt idx="89">
                        <c:v>130.56946588027688</c:v>
                      </c:pt>
                      <c:pt idx="90">
                        <c:v>128.55047002697876</c:v>
                      </c:pt>
                      <c:pt idx="91">
                        <c:v>136.96191291483288</c:v>
                      </c:pt>
                      <c:pt idx="92">
                        <c:v>142.55694697612239</c:v>
                      </c:pt>
                      <c:pt idx="93">
                        <c:v>136.32840494664455</c:v>
                      </c:pt>
                      <c:pt idx="94">
                        <c:v>130.88585444946847</c:v>
                      </c:pt>
                      <c:pt idx="95">
                        <c:v>134.85789174153624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207F-4D9E-B483-4A0B134627AF}"/>
                  </c:ext>
                </c:extLst>
              </c15:ser>
            </c15:filteredScatterSeries>
            <c15:filteredScatterSeries>
              <c15:ser>
                <c:idx val="14"/>
                <c:order val="14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Data_Compiled!$IJ$1:$IJ$2</c15:sqref>
                        </c15:formulaRef>
                      </c:ext>
                    </c:extLst>
                    <c:strCache>
                      <c:ptCount val="2"/>
                      <c:pt idx="0">
                        <c:v>Drop_06288</c:v>
                      </c:pt>
                      <c:pt idx="1">
                        <c:v>2mL 2.94deg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noFill/>
                    <a:ln w="9525">
                      <a:solidFill>
                        <a:schemeClr val="accent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Data_Compiled!$IL$7:$IL$33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0.13333333333333333</c:v>
                      </c:pt>
                      <c:pt idx="1">
                        <c:v>0.2</c:v>
                      </c:pt>
                      <c:pt idx="2">
                        <c:v>0.26666666666666666</c:v>
                      </c:pt>
                      <c:pt idx="3">
                        <c:v>0.33333333333333331</c:v>
                      </c:pt>
                      <c:pt idx="4">
                        <c:v>0.39999999999999997</c:v>
                      </c:pt>
                      <c:pt idx="5">
                        <c:v>0.46666666666666667</c:v>
                      </c:pt>
                      <c:pt idx="6">
                        <c:v>0.53333333333333333</c:v>
                      </c:pt>
                      <c:pt idx="7">
                        <c:v>0.6</c:v>
                      </c:pt>
                      <c:pt idx="8">
                        <c:v>0.66666666666666663</c:v>
                      </c:pt>
                      <c:pt idx="9">
                        <c:v>0.73333333333333328</c:v>
                      </c:pt>
                      <c:pt idx="10">
                        <c:v>0.79999999999999993</c:v>
                      </c:pt>
                      <c:pt idx="11">
                        <c:v>0.8666666666666667</c:v>
                      </c:pt>
                      <c:pt idx="12">
                        <c:v>0.93333333333333335</c:v>
                      </c:pt>
                      <c:pt idx="13">
                        <c:v>1</c:v>
                      </c:pt>
                      <c:pt idx="14">
                        <c:v>1.0666666666666667</c:v>
                      </c:pt>
                      <c:pt idx="15">
                        <c:v>1.1333333333333333</c:v>
                      </c:pt>
                      <c:pt idx="16">
                        <c:v>1.2</c:v>
                      </c:pt>
                      <c:pt idx="17">
                        <c:v>1.2666666666666666</c:v>
                      </c:pt>
                      <c:pt idx="18">
                        <c:v>1.3333333333333333</c:v>
                      </c:pt>
                      <c:pt idx="19">
                        <c:v>1.4</c:v>
                      </c:pt>
                      <c:pt idx="20">
                        <c:v>1.4666666666666666</c:v>
                      </c:pt>
                      <c:pt idx="21">
                        <c:v>1.5333333333333332</c:v>
                      </c:pt>
                      <c:pt idx="22">
                        <c:v>1.5999999999999999</c:v>
                      </c:pt>
                      <c:pt idx="23">
                        <c:v>1.6666666666666667</c:v>
                      </c:pt>
                      <c:pt idx="24">
                        <c:v>1.7333333333333334</c:v>
                      </c:pt>
                      <c:pt idx="25">
                        <c:v>1.8</c:v>
                      </c:pt>
                      <c:pt idx="26">
                        <c:v>1.8666666666666667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Data_Compiled!$IP$6:$IP$32</c15:sqref>
                        </c15:formulaRef>
                      </c:ext>
                    </c:extLst>
                    <c:numCache>
                      <c:formatCode>General</c:formatCode>
                      <c:ptCount val="27"/>
                      <c:pt idx="0">
                        <c:v>14.806351133024474</c:v>
                      </c:pt>
                      <c:pt idx="1">
                        <c:v>20.569543370800588</c:v>
                      </c:pt>
                      <c:pt idx="2">
                        <c:v>23.839150101636612</c:v>
                      </c:pt>
                      <c:pt idx="3">
                        <c:v>28.22569299497524</c:v>
                      </c:pt>
                      <c:pt idx="4">
                        <c:v>30.58261713976017</c:v>
                      </c:pt>
                      <c:pt idx="5">
                        <c:v>33.037201355037261</c:v>
                      </c:pt>
                      <c:pt idx="6">
                        <c:v>36.362444800704893</c:v>
                      </c:pt>
                      <c:pt idx="7">
                        <c:v>38.564649841170649</c:v>
                      </c:pt>
                      <c:pt idx="8">
                        <c:v>42.536890775978392</c:v>
                      </c:pt>
                      <c:pt idx="9">
                        <c:v>45.749497008748541</c:v>
                      </c:pt>
                      <c:pt idx="10">
                        <c:v>48.655963712803597</c:v>
                      </c:pt>
                      <c:pt idx="11">
                        <c:v>51.922079689188017</c:v>
                      </c:pt>
                      <c:pt idx="12">
                        <c:v>54.762160173868558</c:v>
                      </c:pt>
                      <c:pt idx="13">
                        <c:v>56.89567652659904</c:v>
                      </c:pt>
                      <c:pt idx="14">
                        <c:v>58.722697068373535</c:v>
                      </c:pt>
                      <c:pt idx="15">
                        <c:v>60.883004515521357</c:v>
                      </c:pt>
                      <c:pt idx="16">
                        <c:v>62.632054293289158</c:v>
                      </c:pt>
                      <c:pt idx="17">
                        <c:v>63.372477884358368</c:v>
                      </c:pt>
                      <c:pt idx="18">
                        <c:v>64.514634315963718</c:v>
                      </c:pt>
                      <c:pt idx="19">
                        <c:v>65.215211843153682</c:v>
                      </c:pt>
                      <c:pt idx="20">
                        <c:v>66.295289534016106</c:v>
                      </c:pt>
                      <c:pt idx="21">
                        <c:v>68.105468781165314</c:v>
                      </c:pt>
                      <c:pt idx="22">
                        <c:v>68.455467827718493</c:v>
                      </c:pt>
                      <c:pt idx="23">
                        <c:v>68.815470487480837</c:v>
                      </c:pt>
                      <c:pt idx="24">
                        <c:v>69.206188480601099</c:v>
                      </c:pt>
                      <c:pt idx="25">
                        <c:v>69.885709373308146</c:v>
                      </c:pt>
                      <c:pt idx="26">
                        <c:v>70.265852003249108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207F-4D9E-B483-4A0B134627AF}"/>
                  </c:ext>
                </c:extLst>
              </c15:ser>
            </c15:filteredScatterSeries>
            <c15:filteredScatterSeries>
              <c15:ser>
                <c:idx val="15"/>
                <c:order val="1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Data_Compiled!$IX$1:$IX$2</c15:sqref>
                        </c15:formulaRef>
                      </c:ext>
                    </c:extLst>
                    <c:strCache>
                      <c:ptCount val="2"/>
                      <c:pt idx="0">
                        <c:v>Drop_06290</c:v>
                      </c:pt>
                      <c:pt idx="1">
                        <c:v>3mL 2.94deg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noFill/>
                    <a:ln w="9525">
                      <a:solidFill>
                        <a:schemeClr val="tx2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Data_Compiled!$IZ$7:$IZ$26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0.13333333333333333</c:v>
                      </c:pt>
                      <c:pt idx="1">
                        <c:v>0.2</c:v>
                      </c:pt>
                      <c:pt idx="2">
                        <c:v>0.26666666666666666</c:v>
                      </c:pt>
                      <c:pt idx="3">
                        <c:v>0.33333333333333331</c:v>
                      </c:pt>
                      <c:pt idx="4">
                        <c:v>0.39999999999999997</c:v>
                      </c:pt>
                      <c:pt idx="5">
                        <c:v>0.46666666666666667</c:v>
                      </c:pt>
                      <c:pt idx="6">
                        <c:v>0.53333333333333333</c:v>
                      </c:pt>
                      <c:pt idx="7">
                        <c:v>0.6</c:v>
                      </c:pt>
                      <c:pt idx="8">
                        <c:v>0.66666666666666663</c:v>
                      </c:pt>
                      <c:pt idx="9">
                        <c:v>0.73333333333333328</c:v>
                      </c:pt>
                      <c:pt idx="10">
                        <c:v>0.79999999999999993</c:v>
                      </c:pt>
                      <c:pt idx="11">
                        <c:v>0.8666666666666667</c:v>
                      </c:pt>
                      <c:pt idx="12">
                        <c:v>0.93333333333333335</c:v>
                      </c:pt>
                      <c:pt idx="13">
                        <c:v>1</c:v>
                      </c:pt>
                      <c:pt idx="14">
                        <c:v>1.0666666666666667</c:v>
                      </c:pt>
                      <c:pt idx="15">
                        <c:v>1.1333333333333333</c:v>
                      </c:pt>
                      <c:pt idx="16">
                        <c:v>1.2</c:v>
                      </c:pt>
                      <c:pt idx="17">
                        <c:v>1.2666666666666666</c:v>
                      </c:pt>
                      <c:pt idx="18">
                        <c:v>1.3333333333333333</c:v>
                      </c:pt>
                      <c:pt idx="19">
                        <c:v>1.4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Data_Compiled!$JD$6:$JD$25</c15:sqref>
                        </c15:formulaRef>
                      </c:ext>
                    </c:extLst>
                    <c:numCache>
                      <c:formatCode>General</c:formatCode>
                      <c:ptCount val="20"/>
                      <c:pt idx="0">
                        <c:v>15.600926142876373</c:v>
                      </c:pt>
                      <c:pt idx="1">
                        <c:v>30.490538921747802</c:v>
                      </c:pt>
                      <c:pt idx="2">
                        <c:v>37.229026520305482</c:v>
                      </c:pt>
                      <c:pt idx="3">
                        <c:v>39.812727944997597</c:v>
                      </c:pt>
                      <c:pt idx="4">
                        <c:v>47.014780252465719</c:v>
                      </c:pt>
                      <c:pt idx="5">
                        <c:v>52.692643573081142</c:v>
                      </c:pt>
                      <c:pt idx="6">
                        <c:v>55.645603542468407</c:v>
                      </c:pt>
                      <c:pt idx="7">
                        <c:v>61.627545837436571</c:v>
                      </c:pt>
                      <c:pt idx="8">
                        <c:v>67.867099507690142</c:v>
                      </c:pt>
                      <c:pt idx="9">
                        <c:v>70.735837169228972</c:v>
                      </c:pt>
                      <c:pt idx="10">
                        <c:v>74.054786075368199</c:v>
                      </c:pt>
                      <c:pt idx="11">
                        <c:v>76.727444866908058</c:v>
                      </c:pt>
                      <c:pt idx="12">
                        <c:v>80.027259691278502</c:v>
                      </c:pt>
                      <c:pt idx="13">
                        <c:v>83.663873251910289</c:v>
                      </c:pt>
                      <c:pt idx="14">
                        <c:v>83.640944946369444</c:v>
                      </c:pt>
                      <c:pt idx="15">
                        <c:v>84.949757227532302</c:v>
                      </c:pt>
                      <c:pt idx="16">
                        <c:v>87.269686493247747</c:v>
                      </c:pt>
                      <c:pt idx="17">
                        <c:v>88.601031259927169</c:v>
                      </c:pt>
                      <c:pt idx="18">
                        <c:v>90.912492415620946</c:v>
                      </c:pt>
                      <c:pt idx="19">
                        <c:v>91.227044662392643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C-207F-4D9E-B483-4A0B134627AF}"/>
                  </c:ext>
                </c:extLst>
              </c15:ser>
            </c15:filteredScatterSeries>
            <c15:filteredScatterSeries>
              <c15:ser>
                <c:idx val="16"/>
                <c:order val="1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Data_Compiled!$JL$1:$JL$2</c15:sqref>
                        </c15:formulaRef>
                      </c:ext>
                    </c:extLst>
                    <c:strCache>
                      <c:ptCount val="2"/>
                      <c:pt idx="0">
                        <c:v>Drop_06291</c:v>
                      </c:pt>
                      <c:pt idx="1">
                        <c:v>4mL 2.94deg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circle"/>
                  <c:size val="5"/>
                  <c:spPr>
                    <a:noFill/>
                    <a:ln w="9525">
                      <a:solidFill>
                        <a:schemeClr val="tx1"/>
                      </a:solidFill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Data_Compiled!$JN$7:$JN$25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0.13333333333333333</c:v>
                      </c:pt>
                      <c:pt idx="1">
                        <c:v>0.2</c:v>
                      </c:pt>
                      <c:pt idx="2">
                        <c:v>0.26666666666666666</c:v>
                      </c:pt>
                      <c:pt idx="3">
                        <c:v>0.33333333333333331</c:v>
                      </c:pt>
                      <c:pt idx="4">
                        <c:v>0.39999999999999997</c:v>
                      </c:pt>
                      <c:pt idx="5">
                        <c:v>0.46666666666666667</c:v>
                      </c:pt>
                      <c:pt idx="6">
                        <c:v>0.53333333333333333</c:v>
                      </c:pt>
                      <c:pt idx="7">
                        <c:v>0.6</c:v>
                      </c:pt>
                      <c:pt idx="8">
                        <c:v>0.66666666666666663</c:v>
                      </c:pt>
                      <c:pt idx="9">
                        <c:v>0.73333333333333328</c:v>
                      </c:pt>
                      <c:pt idx="10">
                        <c:v>0.79999999999999993</c:v>
                      </c:pt>
                      <c:pt idx="11">
                        <c:v>0.8666666666666667</c:v>
                      </c:pt>
                      <c:pt idx="12">
                        <c:v>0.93333333333333335</c:v>
                      </c:pt>
                      <c:pt idx="13">
                        <c:v>1</c:v>
                      </c:pt>
                      <c:pt idx="14">
                        <c:v>1.0666666666666667</c:v>
                      </c:pt>
                      <c:pt idx="15">
                        <c:v>1.1333333333333333</c:v>
                      </c:pt>
                      <c:pt idx="16">
                        <c:v>1.2</c:v>
                      </c:pt>
                      <c:pt idx="17">
                        <c:v>1.2666666666666666</c:v>
                      </c:pt>
                      <c:pt idx="18">
                        <c:v>1.3333333333333333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Data_Compiled!$JR$6:$JR$24</c15:sqref>
                        </c15:formulaRef>
                      </c:ext>
                    </c:extLst>
                    <c:numCache>
                      <c:formatCode>General</c:formatCode>
                      <c:ptCount val="19"/>
                      <c:pt idx="0">
                        <c:v>23.544450827253179</c:v>
                      </c:pt>
                      <c:pt idx="1">
                        <c:v>31.021346367338079</c:v>
                      </c:pt>
                      <c:pt idx="2">
                        <c:v>39.189429857771657</c:v>
                      </c:pt>
                      <c:pt idx="3">
                        <c:v>45.830825385448954</c:v>
                      </c:pt>
                      <c:pt idx="4">
                        <c:v>50.965471375640405</c:v>
                      </c:pt>
                      <c:pt idx="5">
                        <c:v>56.489232396983283</c:v>
                      </c:pt>
                      <c:pt idx="6">
                        <c:v>63.4494058900883</c:v>
                      </c:pt>
                      <c:pt idx="7">
                        <c:v>70.044825023823847</c:v>
                      </c:pt>
                      <c:pt idx="8">
                        <c:v>74.098021870072813</c:v>
                      </c:pt>
                      <c:pt idx="9">
                        <c:v>78.139200761548921</c:v>
                      </c:pt>
                      <c:pt idx="10">
                        <c:v>83.249655992523529</c:v>
                      </c:pt>
                      <c:pt idx="11">
                        <c:v>86.918888984851606</c:v>
                      </c:pt>
                      <c:pt idx="12">
                        <c:v>88.026422011128801</c:v>
                      </c:pt>
                      <c:pt idx="13">
                        <c:v>90.608690373057769</c:v>
                      </c:pt>
                      <c:pt idx="14">
                        <c:v>94.630782434067115</c:v>
                      </c:pt>
                      <c:pt idx="15">
                        <c:v>95.71339161005271</c:v>
                      </c:pt>
                      <c:pt idx="16">
                        <c:v>97.954115802553432</c:v>
                      </c:pt>
                      <c:pt idx="17">
                        <c:v>99.776345684117501</c:v>
                      </c:pt>
                      <c:pt idx="18">
                        <c:v>100.12057734313109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D-207F-4D9E-B483-4A0B134627AF}"/>
                  </c:ext>
                </c:extLst>
              </c15:ser>
            </c15:filteredScatterSeries>
          </c:ext>
        </c:extLst>
      </c:scatterChart>
      <c:valAx>
        <c:axId val="42575712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20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</a:t>
                </a:r>
                <a:r>
                  <a:rPr lang="en-US" sz="20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(s)</a:t>
                </a:r>
                <a:endParaRPr lang="en-US" sz="20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25757512"/>
        <c:crosses val="autoZero"/>
        <c:crossBetween val="midCat"/>
      </c:valAx>
      <c:valAx>
        <c:axId val="425757512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20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U</a:t>
                </a:r>
                <a:r>
                  <a:rPr lang="en-US" sz="10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inst</a:t>
                </a:r>
                <a:r>
                  <a:rPr lang="en-US" sz="20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(mm/s)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0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25757120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r"/>
      <c:layout>
        <c:manualLayout>
          <c:xMode val="edge"/>
          <c:yMode val="edge"/>
          <c:x val="0.67994001493508527"/>
          <c:y val="1.2247956368612978E-2"/>
          <c:w val="0.31272981105581865"/>
          <c:h val="0.3031280565437541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732907390581569"/>
          <c:y val="2.7985380738034884E-2"/>
          <c:w val="0.84427893770887374"/>
          <c:h val="0.83931292394142631"/>
        </c:manualLayout>
      </c:layout>
      <c:scatterChart>
        <c:scatterStyle val="lineMarker"/>
        <c:varyColors val="0"/>
        <c:ser>
          <c:idx val="0"/>
          <c:order val="0"/>
          <c:tx>
            <c:strRef>
              <c:f>Data_Compiled!$U$1:$U$2</c:f>
              <c:strCache>
                <c:ptCount val="2"/>
                <c:pt idx="0">
                  <c:v>Drop_06262</c:v>
                </c:pt>
                <c:pt idx="1">
                  <c:v>2mL 1.19deg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Data_Compiled!$AA$6:$AA$117</c:f>
              <c:numCache>
                <c:formatCode>General</c:formatCode>
                <c:ptCount val="112"/>
                <c:pt idx="0">
                  <c:v>0.11666666666666665</c:v>
                </c:pt>
                <c:pt idx="1">
                  <c:v>0.13333333333333333</c:v>
                </c:pt>
                <c:pt idx="2">
                  <c:v>0.15</c:v>
                </c:pt>
                <c:pt idx="3">
                  <c:v>0.16666666666666666</c:v>
                </c:pt>
                <c:pt idx="4">
                  <c:v>0.18333333333333335</c:v>
                </c:pt>
                <c:pt idx="5">
                  <c:v>0.20000000000000004</c:v>
                </c:pt>
                <c:pt idx="6">
                  <c:v>0.21666666666666667</c:v>
                </c:pt>
                <c:pt idx="7">
                  <c:v>0.23333333333333331</c:v>
                </c:pt>
                <c:pt idx="8">
                  <c:v>0.25</c:v>
                </c:pt>
                <c:pt idx="9">
                  <c:v>0.26666666666666666</c:v>
                </c:pt>
                <c:pt idx="10">
                  <c:v>0.28333333333333338</c:v>
                </c:pt>
                <c:pt idx="11">
                  <c:v>0.3</c:v>
                </c:pt>
                <c:pt idx="12">
                  <c:v>0.31666666666666671</c:v>
                </c:pt>
                <c:pt idx="13">
                  <c:v>0.33333333333333331</c:v>
                </c:pt>
                <c:pt idx="14">
                  <c:v>0.35000000000000003</c:v>
                </c:pt>
                <c:pt idx="15">
                  <c:v>0.3666666666666667</c:v>
                </c:pt>
                <c:pt idx="16">
                  <c:v>0.3833333333333333</c:v>
                </c:pt>
                <c:pt idx="17">
                  <c:v>0.39999999999999997</c:v>
                </c:pt>
                <c:pt idx="18">
                  <c:v>0.41666666666666669</c:v>
                </c:pt>
                <c:pt idx="19">
                  <c:v>0.43333333333333329</c:v>
                </c:pt>
                <c:pt idx="20">
                  <c:v>0.45</c:v>
                </c:pt>
                <c:pt idx="21">
                  <c:v>0.46666666666666662</c:v>
                </c:pt>
                <c:pt idx="22">
                  <c:v>0.48333333333333334</c:v>
                </c:pt>
                <c:pt idx="23">
                  <c:v>0.5</c:v>
                </c:pt>
                <c:pt idx="24">
                  <c:v>0.51666666666666661</c:v>
                </c:pt>
                <c:pt idx="25">
                  <c:v>0.53333333333333333</c:v>
                </c:pt>
                <c:pt idx="26">
                  <c:v>0.55000000000000004</c:v>
                </c:pt>
                <c:pt idx="27">
                  <c:v>0.56666666666666676</c:v>
                </c:pt>
                <c:pt idx="28">
                  <c:v>0.58333333333333337</c:v>
                </c:pt>
                <c:pt idx="29">
                  <c:v>0.6</c:v>
                </c:pt>
                <c:pt idx="30">
                  <c:v>0.61666666666666659</c:v>
                </c:pt>
                <c:pt idx="31">
                  <c:v>0.6333333333333333</c:v>
                </c:pt>
                <c:pt idx="32">
                  <c:v>0.64999999999999991</c:v>
                </c:pt>
                <c:pt idx="33">
                  <c:v>0.66666666666666663</c:v>
                </c:pt>
                <c:pt idx="34">
                  <c:v>0.68333333333333324</c:v>
                </c:pt>
                <c:pt idx="35">
                  <c:v>0.70000000000000007</c:v>
                </c:pt>
                <c:pt idx="36">
                  <c:v>0.71666666666666667</c:v>
                </c:pt>
                <c:pt idx="37">
                  <c:v>0.73333333333333339</c:v>
                </c:pt>
                <c:pt idx="38">
                  <c:v>0.75</c:v>
                </c:pt>
                <c:pt idx="39">
                  <c:v>0.76666666666666661</c:v>
                </c:pt>
                <c:pt idx="40">
                  <c:v>0.78333333333333321</c:v>
                </c:pt>
                <c:pt idx="41">
                  <c:v>0.79999999999999993</c:v>
                </c:pt>
                <c:pt idx="42">
                  <c:v>0.81666666666666676</c:v>
                </c:pt>
                <c:pt idx="43">
                  <c:v>0.83333333333333337</c:v>
                </c:pt>
                <c:pt idx="44">
                  <c:v>0.85</c:v>
                </c:pt>
                <c:pt idx="45">
                  <c:v>0.86666666666666659</c:v>
                </c:pt>
                <c:pt idx="46">
                  <c:v>0.8833333333333333</c:v>
                </c:pt>
                <c:pt idx="47">
                  <c:v>0.89999999999999991</c:v>
                </c:pt>
                <c:pt idx="48">
                  <c:v>0.91666666666666663</c:v>
                </c:pt>
                <c:pt idx="49">
                  <c:v>0.93333333333333324</c:v>
                </c:pt>
                <c:pt idx="50">
                  <c:v>0.95000000000000007</c:v>
                </c:pt>
                <c:pt idx="51">
                  <c:v>0.96666666666666667</c:v>
                </c:pt>
                <c:pt idx="52">
                  <c:v>0.98333333333333339</c:v>
                </c:pt>
                <c:pt idx="53">
                  <c:v>1</c:v>
                </c:pt>
                <c:pt idx="54">
                  <c:v>1.0166666666666666</c:v>
                </c:pt>
                <c:pt idx="55">
                  <c:v>1.0333333333333332</c:v>
                </c:pt>
                <c:pt idx="56">
                  <c:v>1.05</c:v>
                </c:pt>
                <c:pt idx="57">
                  <c:v>1.0666666666666667</c:v>
                </c:pt>
                <c:pt idx="58">
                  <c:v>1.0833333333333333</c:v>
                </c:pt>
                <c:pt idx="59">
                  <c:v>1.1000000000000001</c:v>
                </c:pt>
                <c:pt idx="60">
                  <c:v>1.1166666666666667</c:v>
                </c:pt>
                <c:pt idx="61">
                  <c:v>1.1333333333333335</c:v>
                </c:pt>
                <c:pt idx="62">
                  <c:v>1.1500000000000001</c:v>
                </c:pt>
                <c:pt idx="63">
                  <c:v>1.1666666666666667</c:v>
                </c:pt>
                <c:pt idx="64">
                  <c:v>1.1833333333333333</c:v>
                </c:pt>
                <c:pt idx="65">
                  <c:v>1.2000000000000002</c:v>
                </c:pt>
                <c:pt idx="66">
                  <c:v>1.2166666666666668</c:v>
                </c:pt>
                <c:pt idx="67">
                  <c:v>1.2333333333333334</c:v>
                </c:pt>
                <c:pt idx="68">
                  <c:v>1.25</c:v>
                </c:pt>
                <c:pt idx="69">
                  <c:v>1.2666666666666666</c:v>
                </c:pt>
                <c:pt idx="70">
                  <c:v>1.2833333333333334</c:v>
                </c:pt>
                <c:pt idx="71">
                  <c:v>1.3</c:v>
                </c:pt>
                <c:pt idx="72">
                  <c:v>1.3166666666666667</c:v>
                </c:pt>
                <c:pt idx="73">
                  <c:v>1.3333333333333333</c:v>
                </c:pt>
                <c:pt idx="74">
                  <c:v>1.3500000000000003</c:v>
                </c:pt>
                <c:pt idx="75">
                  <c:v>1.3666666666666665</c:v>
                </c:pt>
                <c:pt idx="76">
                  <c:v>1.3833333333333335</c:v>
                </c:pt>
                <c:pt idx="77">
                  <c:v>1.4000000000000001</c:v>
                </c:pt>
                <c:pt idx="78">
                  <c:v>1.4166666666666667</c:v>
                </c:pt>
                <c:pt idx="79">
                  <c:v>1.4333333333333336</c:v>
                </c:pt>
                <c:pt idx="80">
                  <c:v>1.4500000000000002</c:v>
                </c:pt>
                <c:pt idx="81">
                  <c:v>1.4666666666666668</c:v>
                </c:pt>
                <c:pt idx="82">
                  <c:v>1.4833333333333334</c:v>
                </c:pt>
                <c:pt idx="83">
                  <c:v>1.5</c:v>
                </c:pt>
                <c:pt idx="84">
                  <c:v>1.5166666666666666</c:v>
                </c:pt>
                <c:pt idx="85">
                  <c:v>1.5333333333333334</c:v>
                </c:pt>
                <c:pt idx="86">
                  <c:v>1.55</c:v>
                </c:pt>
                <c:pt idx="87">
                  <c:v>1.5666666666666667</c:v>
                </c:pt>
                <c:pt idx="88">
                  <c:v>1.5833333333333333</c:v>
                </c:pt>
                <c:pt idx="89">
                  <c:v>1.6000000000000003</c:v>
                </c:pt>
                <c:pt idx="90">
                  <c:v>1.6166666666666665</c:v>
                </c:pt>
                <c:pt idx="91">
                  <c:v>1.6333333333333335</c:v>
                </c:pt>
                <c:pt idx="92">
                  <c:v>1.6500000000000001</c:v>
                </c:pt>
                <c:pt idx="93">
                  <c:v>1.6666666666666667</c:v>
                </c:pt>
                <c:pt idx="94">
                  <c:v>1.6833333333333336</c:v>
                </c:pt>
                <c:pt idx="95">
                  <c:v>1.7000000000000002</c:v>
                </c:pt>
                <c:pt idx="96">
                  <c:v>1.7166666666666668</c:v>
                </c:pt>
                <c:pt idx="97">
                  <c:v>1.7333333333333334</c:v>
                </c:pt>
                <c:pt idx="98">
                  <c:v>1.75</c:v>
                </c:pt>
                <c:pt idx="99">
                  <c:v>1.7666666666666666</c:v>
                </c:pt>
                <c:pt idx="100">
                  <c:v>1.7833333333333334</c:v>
                </c:pt>
                <c:pt idx="101">
                  <c:v>1.8</c:v>
                </c:pt>
                <c:pt idx="102">
                  <c:v>1.8166666666666667</c:v>
                </c:pt>
                <c:pt idx="103">
                  <c:v>1.8333333333333333</c:v>
                </c:pt>
                <c:pt idx="104">
                  <c:v>1.8500000000000003</c:v>
                </c:pt>
                <c:pt idx="105">
                  <c:v>1.8666666666666665</c:v>
                </c:pt>
                <c:pt idx="106">
                  <c:v>1.8833333333333335</c:v>
                </c:pt>
                <c:pt idx="107">
                  <c:v>1.9000000000000001</c:v>
                </c:pt>
                <c:pt idx="108">
                  <c:v>1.9166666666666667</c:v>
                </c:pt>
                <c:pt idx="109">
                  <c:v>1.9333333333333333</c:v>
                </c:pt>
                <c:pt idx="110">
                  <c:v>1.95</c:v>
                </c:pt>
                <c:pt idx="111">
                  <c:v>1.9666666666666668</c:v>
                </c:pt>
              </c:numCache>
            </c:numRef>
          </c:xVal>
          <c:yVal>
            <c:numRef>
              <c:f>Data_Compiled!$AC$6:$AC$116</c:f>
              <c:numCache>
                <c:formatCode>General</c:formatCode>
                <c:ptCount val="111"/>
                <c:pt idx="0">
                  <c:v>123.88441730934147</c:v>
                </c:pt>
                <c:pt idx="1">
                  <c:v>162.83641321492647</c:v>
                </c:pt>
                <c:pt idx="2">
                  <c:v>300.43928557038606</c:v>
                </c:pt>
                <c:pt idx="3">
                  <c:v>280.07905577801654</c:v>
                </c:pt>
                <c:pt idx="4">
                  <c:v>257.2465774007353</c:v>
                </c:pt>
                <c:pt idx="5">
                  <c:v>188.90293674552763</c:v>
                </c:pt>
                <c:pt idx="6">
                  <c:v>254.33669229402963</c:v>
                </c:pt>
                <c:pt idx="7">
                  <c:v>322.63825556199345</c:v>
                </c:pt>
                <c:pt idx="8">
                  <c:v>192.23618233846253</c:v>
                </c:pt>
                <c:pt idx="9">
                  <c:v>286.02435650373218</c:v>
                </c:pt>
                <c:pt idx="10">
                  <c:v>287.53306680299448</c:v>
                </c:pt>
                <c:pt idx="11">
                  <c:v>137.7663457419938</c:v>
                </c:pt>
                <c:pt idx="12">
                  <c:v>290.85623507374765</c:v>
                </c:pt>
                <c:pt idx="13">
                  <c:v>310.12963082205408</c:v>
                </c:pt>
                <c:pt idx="14">
                  <c:v>270.32339874271082</c:v>
                </c:pt>
                <c:pt idx="15">
                  <c:v>307.63713947146368</c:v>
                </c:pt>
                <c:pt idx="16">
                  <c:v>270.45381362268324</c:v>
                </c:pt>
                <c:pt idx="17">
                  <c:v>325.9948651481771</c:v>
                </c:pt>
                <c:pt idx="18">
                  <c:v>307.21922416084885</c:v>
                </c:pt>
                <c:pt idx="19">
                  <c:v>351.25817605965347</c:v>
                </c:pt>
                <c:pt idx="20">
                  <c:v>369.24834009391827</c:v>
                </c:pt>
                <c:pt idx="21">
                  <c:v>289.89825061775161</c:v>
                </c:pt>
                <c:pt idx="22">
                  <c:v>329.42229521452373</c:v>
                </c:pt>
                <c:pt idx="23">
                  <c:v>310.11759393158496</c:v>
                </c:pt>
                <c:pt idx="24">
                  <c:v>366.64397482107381</c:v>
                </c:pt>
                <c:pt idx="25">
                  <c:v>365.85012649227042</c:v>
                </c:pt>
                <c:pt idx="26">
                  <c:v>290.69648376304184</c:v>
                </c:pt>
                <c:pt idx="27">
                  <c:v>366.52844966335562</c:v>
                </c:pt>
                <c:pt idx="28">
                  <c:v>365.43160308136243</c:v>
                </c:pt>
                <c:pt idx="29">
                  <c:v>347.90341148373841</c:v>
                </c:pt>
                <c:pt idx="30">
                  <c:v>387.13606923485293</c:v>
                </c:pt>
                <c:pt idx="31">
                  <c:v>367.84545864775373</c:v>
                </c:pt>
                <c:pt idx="32">
                  <c:v>386.92223000739205</c:v>
                </c:pt>
                <c:pt idx="33">
                  <c:v>328.6131540038312</c:v>
                </c:pt>
                <c:pt idx="34">
                  <c:v>309.54066163520793</c:v>
                </c:pt>
                <c:pt idx="35">
                  <c:v>445.50186621418874</c:v>
                </c:pt>
                <c:pt idx="36">
                  <c:v>426.13938576216293</c:v>
                </c:pt>
                <c:pt idx="37">
                  <c:v>406.58393629844966</c:v>
                </c:pt>
                <c:pt idx="38">
                  <c:v>463.80064786504204</c:v>
                </c:pt>
                <c:pt idx="39">
                  <c:v>424.98779081187473</c:v>
                </c:pt>
                <c:pt idx="40">
                  <c:v>329.09310143895414</c:v>
                </c:pt>
                <c:pt idx="41">
                  <c:v>367.57718076965477</c:v>
                </c:pt>
                <c:pt idx="42">
                  <c:v>464.84135163980852</c:v>
                </c:pt>
                <c:pt idx="43">
                  <c:v>426.13754546155383</c:v>
                </c:pt>
                <c:pt idx="44">
                  <c:v>425.59038181429565</c:v>
                </c:pt>
                <c:pt idx="45">
                  <c:v>464.60018909220611</c:v>
                </c:pt>
                <c:pt idx="46">
                  <c:v>464.59377803863538</c:v>
                </c:pt>
                <c:pt idx="47">
                  <c:v>425.28211928335895</c:v>
                </c:pt>
                <c:pt idx="48">
                  <c:v>444.93099789918722</c:v>
                </c:pt>
                <c:pt idx="49">
                  <c:v>522.09349692325077</c:v>
                </c:pt>
                <c:pt idx="50">
                  <c:v>521.8134616724526</c:v>
                </c:pt>
                <c:pt idx="51">
                  <c:v>483.65860796556183</c:v>
                </c:pt>
                <c:pt idx="52">
                  <c:v>503.00675872486374</c:v>
                </c:pt>
                <c:pt idx="53">
                  <c:v>503.00802337393446</c:v>
                </c:pt>
                <c:pt idx="54">
                  <c:v>445.42600917074037</c:v>
                </c:pt>
                <c:pt idx="55">
                  <c:v>522.80034935558729</c:v>
                </c:pt>
                <c:pt idx="56">
                  <c:v>561.9440878347732</c:v>
                </c:pt>
                <c:pt idx="57">
                  <c:v>581.26632053120147</c:v>
                </c:pt>
                <c:pt idx="58">
                  <c:v>579.46142499079781</c:v>
                </c:pt>
                <c:pt idx="59">
                  <c:v>560.99053048629003</c:v>
                </c:pt>
                <c:pt idx="60">
                  <c:v>561.27987498910625</c:v>
                </c:pt>
                <c:pt idx="61">
                  <c:v>482.28277391798213</c:v>
                </c:pt>
                <c:pt idx="62">
                  <c:v>444.51707948152131</c:v>
                </c:pt>
                <c:pt idx="63">
                  <c:v>484.18163153094537</c:v>
                </c:pt>
                <c:pt idx="64">
                  <c:v>483.6656173597629</c:v>
                </c:pt>
                <c:pt idx="65">
                  <c:v>541.50790975712016</c:v>
                </c:pt>
                <c:pt idx="66">
                  <c:v>658.42888871535934</c:v>
                </c:pt>
                <c:pt idx="67">
                  <c:v>619.27699077599732</c:v>
                </c:pt>
                <c:pt idx="68">
                  <c:v>618.3060368727098</c:v>
                </c:pt>
                <c:pt idx="69">
                  <c:v>599.42240955652187</c:v>
                </c:pt>
                <c:pt idx="70">
                  <c:v>503.3378930174681</c:v>
                </c:pt>
                <c:pt idx="71">
                  <c:v>522.51205817428001</c:v>
                </c:pt>
                <c:pt idx="72">
                  <c:v>541.70633454009555</c:v>
                </c:pt>
                <c:pt idx="73">
                  <c:v>599.75397822803859</c:v>
                </c:pt>
                <c:pt idx="74">
                  <c:v>580.24330227825033</c:v>
                </c:pt>
                <c:pt idx="75">
                  <c:v>657.55919465164902</c:v>
                </c:pt>
                <c:pt idx="76">
                  <c:v>734.95258758771183</c:v>
                </c:pt>
                <c:pt idx="77">
                  <c:v>638.45997854435734</c:v>
                </c:pt>
                <c:pt idx="78">
                  <c:v>619.03469789675717</c:v>
                </c:pt>
                <c:pt idx="79">
                  <c:v>599.63402418761746</c:v>
                </c:pt>
                <c:pt idx="80">
                  <c:v>561.02000075229773</c:v>
                </c:pt>
                <c:pt idx="81">
                  <c:v>541.85636390062064</c:v>
                </c:pt>
                <c:pt idx="82">
                  <c:v>561.07600931118043</c:v>
                </c:pt>
                <c:pt idx="83">
                  <c:v>580.41941290135958</c:v>
                </c:pt>
                <c:pt idx="84">
                  <c:v>658.26822909481302</c:v>
                </c:pt>
                <c:pt idx="85">
                  <c:v>677.80263220321081</c:v>
                </c:pt>
                <c:pt idx="86">
                  <c:v>658.11021471894253</c:v>
                </c:pt>
                <c:pt idx="87">
                  <c:v>696.48110661812882</c:v>
                </c:pt>
                <c:pt idx="88">
                  <c:v>638.2812777254145</c:v>
                </c:pt>
                <c:pt idx="89">
                  <c:v>560.75745571124617</c:v>
                </c:pt>
                <c:pt idx="90">
                  <c:v>561.06071881166008</c:v>
                </c:pt>
                <c:pt idx="91">
                  <c:v>619.1061990128876</c:v>
                </c:pt>
                <c:pt idx="92">
                  <c:v>638.44948580975563</c:v>
                </c:pt>
                <c:pt idx="93">
                  <c:v>657.51204680066746</c:v>
                </c:pt>
                <c:pt idx="94">
                  <c:v>696.07770306509974</c:v>
                </c:pt>
                <c:pt idx="95">
                  <c:v>735.47969920018636</c:v>
                </c:pt>
                <c:pt idx="96">
                  <c:v>716.3954506210232</c:v>
                </c:pt>
                <c:pt idx="97">
                  <c:v>638.34866708116954</c:v>
                </c:pt>
                <c:pt idx="98">
                  <c:v>638.18894312164116</c:v>
                </c:pt>
                <c:pt idx="99">
                  <c:v>677.37762064803917</c:v>
                </c:pt>
                <c:pt idx="100">
                  <c:v>599.88092623450052</c:v>
                </c:pt>
                <c:pt idx="101">
                  <c:v>599.5413192882512</c:v>
                </c:pt>
                <c:pt idx="102">
                  <c:v>715.62749932980751</c:v>
                </c:pt>
                <c:pt idx="103">
                  <c:v>677.25320062775654</c:v>
                </c:pt>
                <c:pt idx="104">
                  <c:v>676.95318153345136</c:v>
                </c:pt>
                <c:pt idx="105">
                  <c:v>638.12543064971601</c:v>
                </c:pt>
                <c:pt idx="106">
                  <c:v>599.77078845612459</c:v>
                </c:pt>
                <c:pt idx="107">
                  <c:v>638.50266650138701</c:v>
                </c:pt>
                <c:pt idx="108">
                  <c:v>638.46575682829985</c:v>
                </c:pt>
                <c:pt idx="109">
                  <c:v>619.11834476131241</c:v>
                </c:pt>
                <c:pt idx="110">
                  <c:v>638.43108482386469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A92-4918-BD72-E1D60CFE162C}"/>
            </c:ext>
          </c:extLst>
        </c:ser>
        <c:ser>
          <c:idx val="1"/>
          <c:order val="1"/>
          <c:tx>
            <c:strRef>
              <c:f>Data_Compiled!$AK$1:$AK$2</c:f>
              <c:strCache>
                <c:ptCount val="2"/>
                <c:pt idx="0">
                  <c:v>Drop_06263</c:v>
                </c:pt>
                <c:pt idx="1">
                  <c:v>3mL 1.19deg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noFill/>
              </a:ln>
              <a:effectLst/>
            </c:spPr>
          </c:marker>
          <c:xVal>
            <c:numRef>
              <c:f>Data_Compiled!$AQ$6:$AQ$109</c:f>
              <c:numCache>
                <c:formatCode>General</c:formatCode>
                <c:ptCount val="104"/>
                <c:pt idx="0">
                  <c:v>0.13333333333333333</c:v>
                </c:pt>
                <c:pt idx="1">
                  <c:v>0.15</c:v>
                </c:pt>
                <c:pt idx="2">
                  <c:v>0.16666666666666666</c:v>
                </c:pt>
                <c:pt idx="3">
                  <c:v>0.18333333333333335</c:v>
                </c:pt>
                <c:pt idx="4">
                  <c:v>0.20000000000000004</c:v>
                </c:pt>
                <c:pt idx="5">
                  <c:v>0.21666666666666667</c:v>
                </c:pt>
                <c:pt idx="6">
                  <c:v>0.23333333333333331</c:v>
                </c:pt>
                <c:pt idx="7">
                  <c:v>0.25</c:v>
                </c:pt>
                <c:pt idx="8">
                  <c:v>0.26666666666666666</c:v>
                </c:pt>
                <c:pt idx="9">
                  <c:v>0.28333333333333338</c:v>
                </c:pt>
                <c:pt idx="10">
                  <c:v>0.3</c:v>
                </c:pt>
                <c:pt idx="11">
                  <c:v>0.31666666666666671</c:v>
                </c:pt>
                <c:pt idx="12">
                  <c:v>0.33333333333333331</c:v>
                </c:pt>
                <c:pt idx="13">
                  <c:v>0.35000000000000003</c:v>
                </c:pt>
                <c:pt idx="14">
                  <c:v>0.3666666666666667</c:v>
                </c:pt>
                <c:pt idx="15">
                  <c:v>0.3833333333333333</c:v>
                </c:pt>
                <c:pt idx="16">
                  <c:v>0.39999999999999997</c:v>
                </c:pt>
                <c:pt idx="17">
                  <c:v>0.41666666666666669</c:v>
                </c:pt>
                <c:pt idx="18">
                  <c:v>0.43333333333333329</c:v>
                </c:pt>
                <c:pt idx="19">
                  <c:v>0.45</c:v>
                </c:pt>
                <c:pt idx="20">
                  <c:v>0.46666666666666662</c:v>
                </c:pt>
                <c:pt idx="21">
                  <c:v>0.48333333333333334</c:v>
                </c:pt>
                <c:pt idx="22">
                  <c:v>0.5</c:v>
                </c:pt>
                <c:pt idx="23">
                  <c:v>0.51666666666666661</c:v>
                </c:pt>
                <c:pt idx="24">
                  <c:v>0.53333333333333333</c:v>
                </c:pt>
                <c:pt idx="25">
                  <c:v>0.55000000000000004</c:v>
                </c:pt>
                <c:pt idx="26">
                  <c:v>0.56666666666666676</c:v>
                </c:pt>
                <c:pt idx="27">
                  <c:v>0.58333333333333337</c:v>
                </c:pt>
                <c:pt idx="28">
                  <c:v>0.6</c:v>
                </c:pt>
                <c:pt idx="29">
                  <c:v>0.6166666666666667</c:v>
                </c:pt>
                <c:pt idx="30">
                  <c:v>0.6333333333333333</c:v>
                </c:pt>
                <c:pt idx="31">
                  <c:v>0.65</c:v>
                </c:pt>
                <c:pt idx="32">
                  <c:v>0.66666666666666663</c:v>
                </c:pt>
                <c:pt idx="33">
                  <c:v>0.68333333333333346</c:v>
                </c:pt>
                <c:pt idx="34">
                  <c:v>0.70000000000000007</c:v>
                </c:pt>
                <c:pt idx="35">
                  <c:v>0.71666666666666679</c:v>
                </c:pt>
                <c:pt idx="36">
                  <c:v>0.73333333333333339</c:v>
                </c:pt>
                <c:pt idx="37">
                  <c:v>0.75</c:v>
                </c:pt>
                <c:pt idx="38">
                  <c:v>0.76666666666666661</c:v>
                </c:pt>
                <c:pt idx="39">
                  <c:v>0.78333333333333333</c:v>
                </c:pt>
                <c:pt idx="40">
                  <c:v>0.80000000000000016</c:v>
                </c:pt>
                <c:pt idx="41">
                  <c:v>0.81666666666666676</c:v>
                </c:pt>
                <c:pt idx="42">
                  <c:v>0.83333333333333337</c:v>
                </c:pt>
                <c:pt idx="43">
                  <c:v>0.85</c:v>
                </c:pt>
                <c:pt idx="44">
                  <c:v>0.8666666666666667</c:v>
                </c:pt>
                <c:pt idx="45">
                  <c:v>0.8833333333333333</c:v>
                </c:pt>
                <c:pt idx="46">
                  <c:v>0.9</c:v>
                </c:pt>
                <c:pt idx="47">
                  <c:v>0.91666666666666663</c:v>
                </c:pt>
                <c:pt idx="48">
                  <c:v>0.93333333333333346</c:v>
                </c:pt>
                <c:pt idx="49">
                  <c:v>0.95000000000000007</c:v>
                </c:pt>
                <c:pt idx="50">
                  <c:v>0.96666666666666679</c:v>
                </c:pt>
                <c:pt idx="51">
                  <c:v>0.98333333333333339</c:v>
                </c:pt>
                <c:pt idx="52">
                  <c:v>1</c:v>
                </c:pt>
                <c:pt idx="53">
                  <c:v>1.0166666666666666</c:v>
                </c:pt>
                <c:pt idx="54">
                  <c:v>1.0333333333333332</c:v>
                </c:pt>
                <c:pt idx="55">
                  <c:v>1.0499999999999998</c:v>
                </c:pt>
                <c:pt idx="56">
                  <c:v>1.0666666666666667</c:v>
                </c:pt>
                <c:pt idx="57">
                  <c:v>1.0833333333333333</c:v>
                </c:pt>
                <c:pt idx="58">
                  <c:v>1.0999999999999999</c:v>
                </c:pt>
                <c:pt idx="59">
                  <c:v>1.1166666666666667</c:v>
                </c:pt>
                <c:pt idx="60">
                  <c:v>1.1333333333333333</c:v>
                </c:pt>
                <c:pt idx="61">
                  <c:v>1.1500000000000001</c:v>
                </c:pt>
                <c:pt idx="62">
                  <c:v>1.1666666666666667</c:v>
                </c:pt>
                <c:pt idx="63">
                  <c:v>1.1833333333333333</c:v>
                </c:pt>
                <c:pt idx="64">
                  <c:v>1.2</c:v>
                </c:pt>
                <c:pt idx="65">
                  <c:v>1.2166666666666668</c:v>
                </c:pt>
                <c:pt idx="66">
                  <c:v>1.2333333333333334</c:v>
                </c:pt>
                <c:pt idx="67">
                  <c:v>1.25</c:v>
                </c:pt>
                <c:pt idx="68">
                  <c:v>1.2666666666666666</c:v>
                </c:pt>
                <c:pt idx="69">
                  <c:v>1.2833333333333332</c:v>
                </c:pt>
                <c:pt idx="70">
                  <c:v>1.3</c:v>
                </c:pt>
                <c:pt idx="71">
                  <c:v>1.3166666666666667</c:v>
                </c:pt>
                <c:pt idx="72">
                  <c:v>1.3333333333333333</c:v>
                </c:pt>
                <c:pt idx="73">
                  <c:v>1.3500000000000003</c:v>
                </c:pt>
                <c:pt idx="74">
                  <c:v>1.3666666666666665</c:v>
                </c:pt>
                <c:pt idx="75">
                  <c:v>1.3833333333333335</c:v>
                </c:pt>
                <c:pt idx="76">
                  <c:v>1.4000000000000001</c:v>
                </c:pt>
                <c:pt idx="77">
                  <c:v>1.4166666666666667</c:v>
                </c:pt>
                <c:pt idx="78">
                  <c:v>1.4333333333333333</c:v>
                </c:pt>
                <c:pt idx="79">
                  <c:v>1.45</c:v>
                </c:pt>
                <c:pt idx="80">
                  <c:v>1.4666666666666668</c:v>
                </c:pt>
                <c:pt idx="81">
                  <c:v>1.4833333333333334</c:v>
                </c:pt>
                <c:pt idx="82">
                  <c:v>1.5</c:v>
                </c:pt>
                <c:pt idx="83">
                  <c:v>1.5166666666666666</c:v>
                </c:pt>
                <c:pt idx="84">
                  <c:v>1.5333333333333332</c:v>
                </c:pt>
                <c:pt idx="85">
                  <c:v>1.55</c:v>
                </c:pt>
                <c:pt idx="86">
                  <c:v>1.5666666666666667</c:v>
                </c:pt>
                <c:pt idx="87">
                  <c:v>1.5833333333333333</c:v>
                </c:pt>
                <c:pt idx="88">
                  <c:v>1.6000000000000003</c:v>
                </c:pt>
                <c:pt idx="89">
                  <c:v>1.6166666666666665</c:v>
                </c:pt>
                <c:pt idx="90">
                  <c:v>1.6333333333333335</c:v>
                </c:pt>
                <c:pt idx="91">
                  <c:v>1.6500000000000001</c:v>
                </c:pt>
                <c:pt idx="92">
                  <c:v>1.6666666666666667</c:v>
                </c:pt>
                <c:pt idx="93">
                  <c:v>1.6833333333333333</c:v>
                </c:pt>
                <c:pt idx="94">
                  <c:v>1.7</c:v>
                </c:pt>
                <c:pt idx="95">
                  <c:v>1.7166666666666668</c:v>
                </c:pt>
                <c:pt idx="96">
                  <c:v>1.7333333333333334</c:v>
                </c:pt>
                <c:pt idx="97">
                  <c:v>1.75</c:v>
                </c:pt>
                <c:pt idx="98">
                  <c:v>1.7666666666666666</c:v>
                </c:pt>
                <c:pt idx="99">
                  <c:v>1.7833333333333332</c:v>
                </c:pt>
                <c:pt idx="100">
                  <c:v>1.8</c:v>
                </c:pt>
                <c:pt idx="101">
                  <c:v>1.8166666666666667</c:v>
                </c:pt>
                <c:pt idx="102">
                  <c:v>1.825</c:v>
                </c:pt>
                <c:pt idx="103">
                  <c:v>1.8333333333333333</c:v>
                </c:pt>
              </c:numCache>
            </c:numRef>
          </c:xVal>
          <c:yVal>
            <c:numRef>
              <c:f>Data_Compiled!$AS$6:$AS$106</c:f>
              <c:numCache>
                <c:formatCode>General</c:formatCode>
                <c:ptCount val="101"/>
                <c:pt idx="0">
                  <c:v>269.32443376737098</c:v>
                </c:pt>
                <c:pt idx="1">
                  <c:v>141.2515857964365</c:v>
                </c:pt>
                <c:pt idx="2">
                  <c:v>368.20969585098146</c:v>
                </c:pt>
                <c:pt idx="3">
                  <c:v>402.83522925711901</c:v>
                </c:pt>
                <c:pt idx="4">
                  <c:v>398.63800410436761</c:v>
                </c:pt>
                <c:pt idx="5">
                  <c:v>460.49502105520634</c:v>
                </c:pt>
                <c:pt idx="6">
                  <c:v>403.14825942053074</c:v>
                </c:pt>
                <c:pt idx="7">
                  <c:v>349.41077117119045</c:v>
                </c:pt>
                <c:pt idx="8">
                  <c:v>378.40454407773325</c:v>
                </c:pt>
                <c:pt idx="9">
                  <c:v>368.4522207335977</c:v>
                </c:pt>
                <c:pt idx="10">
                  <c:v>366.98805823937141</c:v>
                </c:pt>
                <c:pt idx="11">
                  <c:v>375.57762929873911</c:v>
                </c:pt>
                <c:pt idx="12">
                  <c:v>375.82354717164543</c:v>
                </c:pt>
                <c:pt idx="13">
                  <c:v>398.17765708382603</c:v>
                </c:pt>
                <c:pt idx="14">
                  <c:v>402.98188847562625</c:v>
                </c:pt>
                <c:pt idx="15">
                  <c:v>375.82877996507341</c:v>
                </c:pt>
                <c:pt idx="16">
                  <c:v>393.27142529632812</c:v>
                </c:pt>
                <c:pt idx="17">
                  <c:v>517.24325849671823</c:v>
                </c:pt>
                <c:pt idx="18">
                  <c:v>573.07534606887589</c:v>
                </c:pt>
                <c:pt idx="19">
                  <c:v>575.67976971864664</c:v>
                </c:pt>
                <c:pt idx="20">
                  <c:v>600.66602516765897</c:v>
                </c:pt>
                <c:pt idx="21">
                  <c:v>600.65981378047707</c:v>
                </c:pt>
                <c:pt idx="22">
                  <c:v>473.76026846319746</c:v>
                </c:pt>
                <c:pt idx="23">
                  <c:v>472.76129205986916</c:v>
                </c:pt>
                <c:pt idx="24">
                  <c:v>599.81956616505374</c:v>
                </c:pt>
                <c:pt idx="25">
                  <c:v>598.58275719994413</c:v>
                </c:pt>
                <c:pt idx="26">
                  <c:v>549.23027604396566</c:v>
                </c:pt>
                <c:pt idx="27">
                  <c:v>451.93589647538596</c:v>
                </c:pt>
                <c:pt idx="28">
                  <c:v>449.98592469800718</c:v>
                </c:pt>
                <c:pt idx="29">
                  <c:v>524.20692382222603</c:v>
                </c:pt>
                <c:pt idx="30">
                  <c:v>551.22780887449562</c:v>
                </c:pt>
                <c:pt idx="31">
                  <c:v>575.59863636434807</c:v>
                </c:pt>
                <c:pt idx="32">
                  <c:v>599.93100827453964</c:v>
                </c:pt>
                <c:pt idx="33">
                  <c:v>701.32174188901024</c:v>
                </c:pt>
                <c:pt idx="34">
                  <c:v>700.58700298956694</c:v>
                </c:pt>
                <c:pt idx="35">
                  <c:v>624.20410135910549</c:v>
                </c:pt>
                <c:pt idx="36">
                  <c:v>649.94587798968746</c:v>
                </c:pt>
                <c:pt idx="37">
                  <c:v>723.47780860847854</c:v>
                </c:pt>
                <c:pt idx="38">
                  <c:v>723.54163201659082</c:v>
                </c:pt>
                <c:pt idx="39">
                  <c:v>699.75374838171876</c:v>
                </c:pt>
                <c:pt idx="40">
                  <c:v>700.4819588351736</c:v>
                </c:pt>
                <c:pt idx="41">
                  <c:v>651.23731713024938</c:v>
                </c:pt>
                <c:pt idx="42">
                  <c:v>625.96902748938544</c:v>
                </c:pt>
                <c:pt idx="43">
                  <c:v>601.03349047277436</c:v>
                </c:pt>
                <c:pt idx="44">
                  <c:v>674.58705980485945</c:v>
                </c:pt>
                <c:pt idx="45">
                  <c:v>723.09045251427722</c:v>
                </c:pt>
                <c:pt idx="46">
                  <c:v>724.38320716031114</c:v>
                </c:pt>
                <c:pt idx="47">
                  <c:v>775.41760869579605</c:v>
                </c:pt>
                <c:pt idx="48">
                  <c:v>824.89045512266023</c:v>
                </c:pt>
                <c:pt idx="49">
                  <c:v>874.91142317446133</c:v>
                </c:pt>
                <c:pt idx="50">
                  <c:v>925.71418279532202</c:v>
                </c:pt>
                <c:pt idx="51">
                  <c:v>874.99009554448548</c:v>
                </c:pt>
                <c:pt idx="52">
                  <c:v>874.88559434100955</c:v>
                </c:pt>
                <c:pt idx="53">
                  <c:v>876.1592627856312</c:v>
                </c:pt>
                <c:pt idx="54">
                  <c:v>825.16458218457001</c:v>
                </c:pt>
                <c:pt idx="55">
                  <c:v>849.22907486387192</c:v>
                </c:pt>
                <c:pt idx="56">
                  <c:v>824.66673465260897</c:v>
                </c:pt>
                <c:pt idx="57">
                  <c:v>850.19397904381503</c:v>
                </c:pt>
                <c:pt idx="58">
                  <c:v>875.68364246874603</c:v>
                </c:pt>
                <c:pt idx="59">
                  <c:v>825.18961939517317</c:v>
                </c:pt>
                <c:pt idx="60">
                  <c:v>700.14790044138272</c:v>
                </c:pt>
                <c:pt idx="61">
                  <c:v>750.32262178505277</c:v>
                </c:pt>
                <c:pt idx="62">
                  <c:v>925.19812707343954</c:v>
                </c:pt>
                <c:pt idx="63">
                  <c:v>975.39273338903172</c:v>
                </c:pt>
                <c:pt idx="64">
                  <c:v>1050.0593723796369</c:v>
                </c:pt>
                <c:pt idx="65">
                  <c:v>975.0477834556151</c:v>
                </c:pt>
                <c:pt idx="66">
                  <c:v>850.35559351376673</c:v>
                </c:pt>
                <c:pt idx="67">
                  <c:v>950.21713518074466</c:v>
                </c:pt>
                <c:pt idx="68">
                  <c:v>1050.0787819228347</c:v>
                </c:pt>
                <c:pt idx="69">
                  <c:v>1000.3811771028878</c:v>
                </c:pt>
                <c:pt idx="70">
                  <c:v>925.36161339987916</c:v>
                </c:pt>
                <c:pt idx="71">
                  <c:v>875.19678769068742</c:v>
                </c:pt>
                <c:pt idx="72">
                  <c:v>774.82283333640441</c:v>
                </c:pt>
                <c:pt idx="73">
                  <c:v>799.83554263321332</c:v>
                </c:pt>
                <c:pt idx="74">
                  <c:v>925.3109119620118</c:v>
                </c:pt>
                <c:pt idx="75">
                  <c:v>950.31545990842733</c:v>
                </c:pt>
                <c:pt idx="76">
                  <c:v>1025.2440410179638</c:v>
                </c:pt>
                <c:pt idx="77">
                  <c:v>1075.0789995034513</c:v>
                </c:pt>
                <c:pt idx="78">
                  <c:v>975.05839947913194</c:v>
                </c:pt>
                <c:pt idx="79">
                  <c:v>950.23313461196813</c:v>
                </c:pt>
                <c:pt idx="80">
                  <c:v>1125.2760992184583</c:v>
                </c:pt>
                <c:pt idx="81">
                  <c:v>1125.2761157575126</c:v>
                </c:pt>
                <c:pt idx="82">
                  <c:v>1075.2638618394997</c:v>
                </c:pt>
                <c:pt idx="83">
                  <c:v>1025.2410240659106</c:v>
                </c:pt>
                <c:pt idx="84">
                  <c:v>900.21051107031792</c:v>
                </c:pt>
                <c:pt idx="85">
                  <c:v>950.27453800199339</c:v>
                </c:pt>
                <c:pt idx="86">
                  <c:v>950.32443892880747</c:v>
                </c:pt>
                <c:pt idx="87">
                  <c:v>925.3455524910745</c:v>
                </c:pt>
                <c:pt idx="88">
                  <c:v>975.23691430898828</c:v>
                </c:pt>
                <c:pt idx="89">
                  <c:v>975.16736932929371</c:v>
                </c:pt>
                <c:pt idx="90">
                  <c:v>1000.4994853915638</c:v>
                </c:pt>
                <c:pt idx="91">
                  <c:v>1100.6407917941408</c:v>
                </c:pt>
                <c:pt idx="92">
                  <c:v>1125.3846116983475</c:v>
                </c:pt>
                <c:pt idx="93">
                  <c:v>1150.0510364466952</c:v>
                </c:pt>
                <c:pt idx="94">
                  <c:v>1075.1348219437045</c:v>
                </c:pt>
                <c:pt idx="95">
                  <c:v>925.31818441930966</c:v>
                </c:pt>
                <c:pt idx="96">
                  <c:v>975.05786621583024</c:v>
                </c:pt>
                <c:pt idx="97">
                  <c:v>1025.0723177647767</c:v>
                </c:pt>
                <c:pt idx="98">
                  <c:v>925.22393734673369</c:v>
                </c:pt>
                <c:pt idx="99">
                  <c:v>975.23614457658357</c:v>
                </c:pt>
                <c:pt idx="100">
                  <c:v>1000.2422838512798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A92-4918-BD72-E1D60CFE162C}"/>
            </c:ext>
          </c:extLst>
        </c:ser>
        <c:ser>
          <c:idx val="2"/>
          <c:order val="2"/>
          <c:tx>
            <c:strRef>
              <c:f>Data_Compiled!$BA$1:$BA$2</c:f>
              <c:strCache>
                <c:ptCount val="2"/>
                <c:pt idx="0">
                  <c:v>Drop_06264</c:v>
                </c:pt>
                <c:pt idx="1">
                  <c:v>4mL 1.19deg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Data_Compiled!$BG$6:$BG$108</c:f>
              <c:numCache>
                <c:formatCode>General</c:formatCode>
                <c:ptCount val="103"/>
                <c:pt idx="0">
                  <c:v>0.3</c:v>
                </c:pt>
                <c:pt idx="1">
                  <c:v>0.31666666666666665</c:v>
                </c:pt>
                <c:pt idx="2">
                  <c:v>0.33333333333333331</c:v>
                </c:pt>
                <c:pt idx="3">
                  <c:v>0.35000000000000003</c:v>
                </c:pt>
                <c:pt idx="4">
                  <c:v>0.36666666666666664</c:v>
                </c:pt>
                <c:pt idx="5">
                  <c:v>0.3833333333333333</c:v>
                </c:pt>
                <c:pt idx="6">
                  <c:v>0.39999999999999997</c:v>
                </c:pt>
                <c:pt idx="7">
                  <c:v>0.41666666666666669</c:v>
                </c:pt>
                <c:pt idx="8">
                  <c:v>0.43333333333333329</c:v>
                </c:pt>
                <c:pt idx="9">
                  <c:v>0.45</c:v>
                </c:pt>
                <c:pt idx="10">
                  <c:v>0.46666666666666662</c:v>
                </c:pt>
                <c:pt idx="11">
                  <c:v>0.48333333333333334</c:v>
                </c:pt>
                <c:pt idx="12">
                  <c:v>0.5</c:v>
                </c:pt>
                <c:pt idx="13">
                  <c:v>0.51666666666666661</c:v>
                </c:pt>
                <c:pt idx="14">
                  <c:v>0.53333333333333333</c:v>
                </c:pt>
                <c:pt idx="15">
                  <c:v>0.55000000000000004</c:v>
                </c:pt>
                <c:pt idx="16">
                  <c:v>0.56666666666666665</c:v>
                </c:pt>
                <c:pt idx="17">
                  <c:v>0.58333333333333337</c:v>
                </c:pt>
                <c:pt idx="18">
                  <c:v>0.6</c:v>
                </c:pt>
                <c:pt idx="19">
                  <c:v>0.6166666666666667</c:v>
                </c:pt>
                <c:pt idx="20">
                  <c:v>0.6333333333333333</c:v>
                </c:pt>
                <c:pt idx="21">
                  <c:v>0.64999999999999991</c:v>
                </c:pt>
                <c:pt idx="22">
                  <c:v>0.66666666666666663</c:v>
                </c:pt>
                <c:pt idx="23">
                  <c:v>0.68333333333333324</c:v>
                </c:pt>
                <c:pt idx="24">
                  <c:v>0.70000000000000007</c:v>
                </c:pt>
                <c:pt idx="25">
                  <c:v>0.71666666666666667</c:v>
                </c:pt>
                <c:pt idx="26">
                  <c:v>0.73333333333333339</c:v>
                </c:pt>
                <c:pt idx="27">
                  <c:v>0.75</c:v>
                </c:pt>
                <c:pt idx="28">
                  <c:v>0.76666666666666661</c:v>
                </c:pt>
                <c:pt idx="29">
                  <c:v>0.78333333333333321</c:v>
                </c:pt>
                <c:pt idx="30">
                  <c:v>0.79999999999999993</c:v>
                </c:pt>
                <c:pt idx="31">
                  <c:v>0.81666666666666676</c:v>
                </c:pt>
                <c:pt idx="32">
                  <c:v>0.83333333333333337</c:v>
                </c:pt>
                <c:pt idx="33">
                  <c:v>0.85</c:v>
                </c:pt>
                <c:pt idx="34">
                  <c:v>0.8666666666666667</c:v>
                </c:pt>
                <c:pt idx="35">
                  <c:v>0.8833333333333333</c:v>
                </c:pt>
                <c:pt idx="36">
                  <c:v>0.89999999999999991</c:v>
                </c:pt>
                <c:pt idx="37">
                  <c:v>0.91666666666666663</c:v>
                </c:pt>
                <c:pt idx="38">
                  <c:v>0.93333333333333324</c:v>
                </c:pt>
                <c:pt idx="39">
                  <c:v>0.95000000000000007</c:v>
                </c:pt>
                <c:pt idx="40">
                  <c:v>0.96666666666666667</c:v>
                </c:pt>
                <c:pt idx="41">
                  <c:v>0.98333333333333339</c:v>
                </c:pt>
                <c:pt idx="42">
                  <c:v>1</c:v>
                </c:pt>
                <c:pt idx="43">
                  <c:v>1.0166666666666666</c:v>
                </c:pt>
                <c:pt idx="44">
                  <c:v>1.0333333333333332</c:v>
                </c:pt>
                <c:pt idx="45">
                  <c:v>1.0499999999999998</c:v>
                </c:pt>
                <c:pt idx="46">
                  <c:v>1.0666666666666667</c:v>
                </c:pt>
                <c:pt idx="47">
                  <c:v>1.0833333333333335</c:v>
                </c:pt>
                <c:pt idx="48">
                  <c:v>1.1000000000000001</c:v>
                </c:pt>
                <c:pt idx="49">
                  <c:v>1.1166666666666667</c:v>
                </c:pt>
                <c:pt idx="50">
                  <c:v>1.1333333333333333</c:v>
                </c:pt>
                <c:pt idx="51">
                  <c:v>1.1499999999999999</c:v>
                </c:pt>
                <c:pt idx="52">
                  <c:v>1.1666666666666667</c:v>
                </c:pt>
                <c:pt idx="53">
                  <c:v>1.1833333333333333</c:v>
                </c:pt>
                <c:pt idx="54">
                  <c:v>1.2</c:v>
                </c:pt>
                <c:pt idx="55">
                  <c:v>1.2166666666666668</c:v>
                </c:pt>
                <c:pt idx="56">
                  <c:v>1.2333333333333334</c:v>
                </c:pt>
                <c:pt idx="57">
                  <c:v>1.25</c:v>
                </c:pt>
                <c:pt idx="58">
                  <c:v>1.2666666666666666</c:v>
                </c:pt>
                <c:pt idx="59">
                  <c:v>1.2833333333333332</c:v>
                </c:pt>
                <c:pt idx="60">
                  <c:v>1.2999999999999998</c:v>
                </c:pt>
                <c:pt idx="61">
                  <c:v>1.3166666666666667</c:v>
                </c:pt>
                <c:pt idx="62">
                  <c:v>1.3333333333333333</c:v>
                </c:pt>
                <c:pt idx="63">
                  <c:v>1.3500000000000003</c:v>
                </c:pt>
                <c:pt idx="64">
                  <c:v>1.3666666666666665</c:v>
                </c:pt>
                <c:pt idx="65">
                  <c:v>1.3833333333333335</c:v>
                </c:pt>
                <c:pt idx="66">
                  <c:v>1.3999999999999997</c:v>
                </c:pt>
                <c:pt idx="67">
                  <c:v>1.4166666666666667</c:v>
                </c:pt>
                <c:pt idx="68">
                  <c:v>1.4333333333333333</c:v>
                </c:pt>
                <c:pt idx="69">
                  <c:v>1.45</c:v>
                </c:pt>
                <c:pt idx="70">
                  <c:v>1.4666666666666668</c:v>
                </c:pt>
                <c:pt idx="71">
                  <c:v>1.4833333333333334</c:v>
                </c:pt>
                <c:pt idx="72">
                  <c:v>1.5</c:v>
                </c:pt>
                <c:pt idx="73">
                  <c:v>1.5166666666666666</c:v>
                </c:pt>
                <c:pt idx="74">
                  <c:v>1.5333333333333332</c:v>
                </c:pt>
                <c:pt idx="75">
                  <c:v>1.5499999999999998</c:v>
                </c:pt>
                <c:pt idx="76">
                  <c:v>1.5666666666666664</c:v>
                </c:pt>
                <c:pt idx="77">
                  <c:v>1.5833333333333333</c:v>
                </c:pt>
                <c:pt idx="78">
                  <c:v>1.6000000000000003</c:v>
                </c:pt>
                <c:pt idx="79">
                  <c:v>1.6166666666666665</c:v>
                </c:pt>
                <c:pt idx="80">
                  <c:v>1.6333333333333335</c:v>
                </c:pt>
                <c:pt idx="81">
                  <c:v>1.6499999999999997</c:v>
                </c:pt>
                <c:pt idx="82">
                  <c:v>1.6666666666666667</c:v>
                </c:pt>
                <c:pt idx="83">
                  <c:v>1.6833333333333333</c:v>
                </c:pt>
                <c:pt idx="84">
                  <c:v>1.7</c:v>
                </c:pt>
                <c:pt idx="85">
                  <c:v>1.7166666666666668</c:v>
                </c:pt>
                <c:pt idx="86">
                  <c:v>1.7333333333333334</c:v>
                </c:pt>
                <c:pt idx="87">
                  <c:v>1.75</c:v>
                </c:pt>
                <c:pt idx="88">
                  <c:v>1.7666666666666666</c:v>
                </c:pt>
                <c:pt idx="89">
                  <c:v>1.7833333333333332</c:v>
                </c:pt>
                <c:pt idx="90">
                  <c:v>1.7999999999999998</c:v>
                </c:pt>
                <c:pt idx="91">
                  <c:v>1.8166666666666664</c:v>
                </c:pt>
                <c:pt idx="92">
                  <c:v>1.8333333333333333</c:v>
                </c:pt>
                <c:pt idx="93">
                  <c:v>1.8500000000000003</c:v>
                </c:pt>
                <c:pt idx="94">
                  <c:v>1.8666666666666665</c:v>
                </c:pt>
                <c:pt idx="95">
                  <c:v>1.8833333333333335</c:v>
                </c:pt>
                <c:pt idx="96">
                  <c:v>1.8999999999999997</c:v>
                </c:pt>
                <c:pt idx="97">
                  <c:v>1.9166666666666667</c:v>
                </c:pt>
                <c:pt idx="98">
                  <c:v>1.9333333333333333</c:v>
                </c:pt>
                <c:pt idx="99">
                  <c:v>1.95</c:v>
                </c:pt>
                <c:pt idx="100">
                  <c:v>1.9666666666666668</c:v>
                </c:pt>
                <c:pt idx="101">
                  <c:v>1.9750000000000001</c:v>
                </c:pt>
                <c:pt idx="102">
                  <c:v>1.9833333333333334</c:v>
                </c:pt>
              </c:numCache>
            </c:numRef>
          </c:xVal>
          <c:yVal>
            <c:numRef>
              <c:f>Data_Compiled!$BI$6:$BI$105</c:f>
              <c:numCache>
                <c:formatCode>General</c:formatCode>
                <c:ptCount val="100"/>
                <c:pt idx="0">
                  <c:v>340.08125172050529</c:v>
                </c:pt>
                <c:pt idx="1">
                  <c:v>267.20017643506674</c:v>
                </c:pt>
                <c:pt idx="2">
                  <c:v>266.14779884699169</c:v>
                </c:pt>
                <c:pt idx="3">
                  <c:v>317.82371656124758</c:v>
                </c:pt>
                <c:pt idx="4">
                  <c:v>266.3797032323676</c:v>
                </c:pt>
                <c:pt idx="5">
                  <c:v>311.47818683110887</c:v>
                </c:pt>
                <c:pt idx="6">
                  <c:v>266.19118544037639</c:v>
                </c:pt>
                <c:pt idx="7">
                  <c:v>266.74789793419495</c:v>
                </c:pt>
                <c:pt idx="8">
                  <c:v>314.98721723666233</c:v>
                </c:pt>
                <c:pt idx="9">
                  <c:v>266.30739277400301</c:v>
                </c:pt>
                <c:pt idx="10">
                  <c:v>315.15316688976566</c:v>
                </c:pt>
                <c:pt idx="11">
                  <c:v>339.36843342506387</c:v>
                </c:pt>
                <c:pt idx="12">
                  <c:v>339.60798652713208</c:v>
                </c:pt>
                <c:pt idx="13">
                  <c:v>388.66063887680269</c:v>
                </c:pt>
                <c:pt idx="14">
                  <c:v>363.36490430315888</c:v>
                </c:pt>
                <c:pt idx="15">
                  <c:v>338.52201427472113</c:v>
                </c:pt>
                <c:pt idx="16">
                  <c:v>388.12539486965989</c:v>
                </c:pt>
                <c:pt idx="17">
                  <c:v>436.54735324616541</c:v>
                </c:pt>
                <c:pt idx="18">
                  <c:v>435.56858006653897</c:v>
                </c:pt>
                <c:pt idx="19">
                  <c:v>508.70549121454133</c:v>
                </c:pt>
                <c:pt idx="20">
                  <c:v>533.00568345555598</c:v>
                </c:pt>
                <c:pt idx="21">
                  <c:v>411.4665776295833</c:v>
                </c:pt>
                <c:pt idx="22">
                  <c:v>484.5612611533295</c:v>
                </c:pt>
                <c:pt idx="23">
                  <c:v>436.10759186427572</c:v>
                </c:pt>
                <c:pt idx="24">
                  <c:v>339.00786495702602</c:v>
                </c:pt>
                <c:pt idx="25">
                  <c:v>411.70327426827055</c:v>
                </c:pt>
                <c:pt idx="26">
                  <c:v>484.7611986531698</c:v>
                </c:pt>
                <c:pt idx="27">
                  <c:v>508.9835139713831</c:v>
                </c:pt>
                <c:pt idx="28">
                  <c:v>484.83709567674089</c:v>
                </c:pt>
                <c:pt idx="29">
                  <c:v>557.85791868629997</c:v>
                </c:pt>
                <c:pt idx="30">
                  <c:v>484.55842359402061</c:v>
                </c:pt>
                <c:pt idx="31">
                  <c:v>484.21603087124856</c:v>
                </c:pt>
                <c:pt idx="32">
                  <c:v>581.78447893218356</c:v>
                </c:pt>
                <c:pt idx="33">
                  <c:v>533.02375385348705</c:v>
                </c:pt>
                <c:pt idx="34">
                  <c:v>557.23106047182523</c:v>
                </c:pt>
                <c:pt idx="35">
                  <c:v>605.52006691857252</c:v>
                </c:pt>
                <c:pt idx="36">
                  <c:v>605.43290654042107</c:v>
                </c:pt>
                <c:pt idx="37">
                  <c:v>509.25226318540484</c:v>
                </c:pt>
                <c:pt idx="38">
                  <c:v>509.05081840306309</c:v>
                </c:pt>
                <c:pt idx="39">
                  <c:v>533.32633391447564</c:v>
                </c:pt>
                <c:pt idx="40">
                  <c:v>581.77378589697287</c:v>
                </c:pt>
                <c:pt idx="41">
                  <c:v>654.14392677666308</c:v>
                </c:pt>
                <c:pt idx="42">
                  <c:v>581.46474436438018</c:v>
                </c:pt>
                <c:pt idx="43">
                  <c:v>557.24005552375411</c:v>
                </c:pt>
                <c:pt idx="44">
                  <c:v>556.77653798355857</c:v>
                </c:pt>
                <c:pt idx="45">
                  <c:v>532.56283218314172</c:v>
                </c:pt>
                <c:pt idx="46">
                  <c:v>581.252764948547</c:v>
                </c:pt>
                <c:pt idx="47">
                  <c:v>557.13741817405344</c:v>
                </c:pt>
                <c:pt idx="48">
                  <c:v>533.16018106501349</c:v>
                </c:pt>
                <c:pt idx="49">
                  <c:v>605.73898082548544</c:v>
                </c:pt>
                <c:pt idx="50">
                  <c:v>702.65759719672326</c:v>
                </c:pt>
                <c:pt idx="51">
                  <c:v>678.42832737312415</c:v>
                </c:pt>
                <c:pt idx="52">
                  <c:v>605.73986682195653</c:v>
                </c:pt>
                <c:pt idx="53">
                  <c:v>654.47360710831879</c:v>
                </c:pt>
                <c:pt idx="54">
                  <c:v>630.08168919574052</c:v>
                </c:pt>
                <c:pt idx="55">
                  <c:v>629.95733256584026</c:v>
                </c:pt>
                <c:pt idx="56">
                  <c:v>702.80209147068774</c:v>
                </c:pt>
                <c:pt idx="57">
                  <c:v>654.0426160354067</c:v>
                </c:pt>
                <c:pt idx="58">
                  <c:v>629.81760245559349</c:v>
                </c:pt>
                <c:pt idx="59">
                  <c:v>654.33496355978718</c:v>
                </c:pt>
                <c:pt idx="60">
                  <c:v>678.73595889695162</c:v>
                </c:pt>
                <c:pt idx="61">
                  <c:v>678.2871408867037</c:v>
                </c:pt>
                <c:pt idx="62">
                  <c:v>629.78759836344989</c:v>
                </c:pt>
                <c:pt idx="63">
                  <c:v>678.42682149587097</c:v>
                </c:pt>
                <c:pt idx="64">
                  <c:v>751.10983024279756</c:v>
                </c:pt>
                <c:pt idx="65">
                  <c:v>629.82822759553926</c:v>
                </c:pt>
                <c:pt idx="66">
                  <c:v>508.61021924338604</c:v>
                </c:pt>
                <c:pt idx="67">
                  <c:v>654.33835947563091</c:v>
                </c:pt>
                <c:pt idx="68">
                  <c:v>702.85966432890393</c:v>
                </c:pt>
                <c:pt idx="69">
                  <c:v>751.03633070471915</c:v>
                </c:pt>
                <c:pt idx="70">
                  <c:v>751.11260556631066</c:v>
                </c:pt>
                <c:pt idx="71">
                  <c:v>678.61854153160675</c:v>
                </c:pt>
                <c:pt idx="72">
                  <c:v>726.88396755050053</c:v>
                </c:pt>
                <c:pt idx="73">
                  <c:v>702.47469341739986</c:v>
                </c:pt>
                <c:pt idx="74">
                  <c:v>726.78162631403234</c:v>
                </c:pt>
                <c:pt idx="75">
                  <c:v>751.19342703494829</c:v>
                </c:pt>
                <c:pt idx="76">
                  <c:v>726.88891883515487</c:v>
                </c:pt>
                <c:pt idx="77">
                  <c:v>702.65944025657484</c:v>
                </c:pt>
                <c:pt idx="78">
                  <c:v>726.88923543957128</c:v>
                </c:pt>
                <c:pt idx="79">
                  <c:v>678.43007199485373</c:v>
                </c:pt>
                <c:pt idx="80">
                  <c:v>630.06419588268886</c:v>
                </c:pt>
                <c:pt idx="81">
                  <c:v>702.75174761362609</c:v>
                </c:pt>
                <c:pt idx="82">
                  <c:v>727.0028812799768</c:v>
                </c:pt>
                <c:pt idx="83">
                  <c:v>702.6574086809336</c:v>
                </c:pt>
                <c:pt idx="84">
                  <c:v>751.25043932290714</c:v>
                </c:pt>
                <c:pt idx="85">
                  <c:v>799.82186361960316</c:v>
                </c:pt>
                <c:pt idx="86">
                  <c:v>775.33879124199734</c:v>
                </c:pt>
                <c:pt idx="87">
                  <c:v>702.80631759036373</c:v>
                </c:pt>
                <c:pt idx="88">
                  <c:v>678.29279370983363</c:v>
                </c:pt>
                <c:pt idx="89">
                  <c:v>775.1848546776813</c:v>
                </c:pt>
                <c:pt idx="90">
                  <c:v>823.80332580423715</c:v>
                </c:pt>
                <c:pt idx="91">
                  <c:v>775.11624123420847</c:v>
                </c:pt>
                <c:pt idx="92">
                  <c:v>726.78610785584419</c:v>
                </c:pt>
                <c:pt idx="93">
                  <c:v>726.7248567780548</c:v>
                </c:pt>
                <c:pt idx="94">
                  <c:v>726.81340095043902</c:v>
                </c:pt>
                <c:pt idx="95">
                  <c:v>823.89719053997067</c:v>
                </c:pt>
                <c:pt idx="96">
                  <c:v>823.88310688271883</c:v>
                </c:pt>
                <c:pt idx="97">
                  <c:v>726.89113853570211</c:v>
                </c:pt>
                <c:pt idx="98">
                  <c:v>678.43005450497424</c:v>
                </c:pt>
                <c:pt idx="99">
                  <c:v>630.04314766096422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A92-4918-BD72-E1D60CFE162C}"/>
            </c:ext>
          </c:extLst>
        </c:ser>
        <c:ser>
          <c:idx val="3"/>
          <c:order val="3"/>
          <c:tx>
            <c:strRef>
              <c:f>Data_Compiled!$BQ$1:$BQ$2</c:f>
              <c:strCache>
                <c:ptCount val="2"/>
                <c:pt idx="0">
                  <c:v>Drop_06278</c:v>
                </c:pt>
                <c:pt idx="1">
                  <c:v>2mL 7.66deg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Data_Compiled!$BW$6:$BW$118</c:f>
              <c:numCache>
                <c:formatCode>General</c:formatCode>
                <c:ptCount val="113"/>
                <c:pt idx="0">
                  <c:v>0.16666666666666666</c:v>
                </c:pt>
                <c:pt idx="1">
                  <c:v>0.18333333333333335</c:v>
                </c:pt>
                <c:pt idx="2">
                  <c:v>0.19999999999999998</c:v>
                </c:pt>
                <c:pt idx="3">
                  <c:v>0.21666666666666667</c:v>
                </c:pt>
                <c:pt idx="4">
                  <c:v>0.23333333333333331</c:v>
                </c:pt>
                <c:pt idx="5">
                  <c:v>0.25</c:v>
                </c:pt>
                <c:pt idx="6">
                  <c:v>0.26666666666666666</c:v>
                </c:pt>
                <c:pt idx="7">
                  <c:v>0.28333333333333338</c:v>
                </c:pt>
                <c:pt idx="8">
                  <c:v>0.3</c:v>
                </c:pt>
                <c:pt idx="9">
                  <c:v>0.31666666666666665</c:v>
                </c:pt>
                <c:pt idx="10">
                  <c:v>0.33333333333333331</c:v>
                </c:pt>
                <c:pt idx="11">
                  <c:v>0.35000000000000003</c:v>
                </c:pt>
                <c:pt idx="12">
                  <c:v>0.3666666666666667</c:v>
                </c:pt>
                <c:pt idx="13">
                  <c:v>0.3833333333333333</c:v>
                </c:pt>
                <c:pt idx="14">
                  <c:v>0.39999999999999997</c:v>
                </c:pt>
                <c:pt idx="15">
                  <c:v>0.41666666666666669</c:v>
                </c:pt>
                <c:pt idx="16">
                  <c:v>0.43333333333333329</c:v>
                </c:pt>
                <c:pt idx="17">
                  <c:v>0.45</c:v>
                </c:pt>
                <c:pt idx="18">
                  <c:v>0.46666666666666662</c:v>
                </c:pt>
                <c:pt idx="19">
                  <c:v>0.48333333333333334</c:v>
                </c:pt>
                <c:pt idx="20">
                  <c:v>0.5</c:v>
                </c:pt>
                <c:pt idx="21">
                  <c:v>0.51666666666666661</c:v>
                </c:pt>
                <c:pt idx="22">
                  <c:v>0.53333333333333333</c:v>
                </c:pt>
                <c:pt idx="23">
                  <c:v>0.55000000000000004</c:v>
                </c:pt>
                <c:pt idx="24">
                  <c:v>0.56666666666666676</c:v>
                </c:pt>
                <c:pt idx="25">
                  <c:v>0.58333333333333337</c:v>
                </c:pt>
                <c:pt idx="26">
                  <c:v>0.6</c:v>
                </c:pt>
                <c:pt idx="27">
                  <c:v>0.6166666666666667</c:v>
                </c:pt>
                <c:pt idx="28">
                  <c:v>0.6333333333333333</c:v>
                </c:pt>
                <c:pt idx="29">
                  <c:v>0.64999999999999991</c:v>
                </c:pt>
                <c:pt idx="30">
                  <c:v>0.66666666666666663</c:v>
                </c:pt>
                <c:pt idx="31">
                  <c:v>0.68333333333333346</c:v>
                </c:pt>
                <c:pt idx="32">
                  <c:v>0.70000000000000007</c:v>
                </c:pt>
                <c:pt idx="33">
                  <c:v>0.71666666666666679</c:v>
                </c:pt>
                <c:pt idx="34">
                  <c:v>0.73333333333333339</c:v>
                </c:pt>
                <c:pt idx="35">
                  <c:v>0.75</c:v>
                </c:pt>
                <c:pt idx="36">
                  <c:v>0.76666666666666661</c:v>
                </c:pt>
                <c:pt idx="37">
                  <c:v>0.78333333333333333</c:v>
                </c:pt>
                <c:pt idx="38">
                  <c:v>0.80000000000000016</c:v>
                </c:pt>
                <c:pt idx="39">
                  <c:v>0.81666666666666676</c:v>
                </c:pt>
                <c:pt idx="40">
                  <c:v>0.83333333333333337</c:v>
                </c:pt>
                <c:pt idx="41">
                  <c:v>0.85</c:v>
                </c:pt>
                <c:pt idx="42">
                  <c:v>0.8666666666666667</c:v>
                </c:pt>
                <c:pt idx="43">
                  <c:v>0.8833333333333333</c:v>
                </c:pt>
                <c:pt idx="44">
                  <c:v>0.89999999999999991</c:v>
                </c:pt>
                <c:pt idx="45">
                  <c:v>0.91666666666666663</c:v>
                </c:pt>
                <c:pt idx="46">
                  <c:v>0.93333333333333346</c:v>
                </c:pt>
                <c:pt idx="47">
                  <c:v>0.95000000000000007</c:v>
                </c:pt>
                <c:pt idx="48">
                  <c:v>0.96666666666666679</c:v>
                </c:pt>
                <c:pt idx="49">
                  <c:v>0.98333333333333339</c:v>
                </c:pt>
                <c:pt idx="50">
                  <c:v>1</c:v>
                </c:pt>
                <c:pt idx="51">
                  <c:v>1.0166666666666666</c:v>
                </c:pt>
                <c:pt idx="52">
                  <c:v>1.0333333333333332</c:v>
                </c:pt>
                <c:pt idx="53">
                  <c:v>1.0499999999999998</c:v>
                </c:pt>
                <c:pt idx="54">
                  <c:v>1.0666666666666667</c:v>
                </c:pt>
                <c:pt idx="55">
                  <c:v>1.0833333333333333</c:v>
                </c:pt>
                <c:pt idx="56">
                  <c:v>1.0999999999999999</c:v>
                </c:pt>
                <c:pt idx="57">
                  <c:v>1.1166666666666667</c:v>
                </c:pt>
                <c:pt idx="58">
                  <c:v>1.1333333333333333</c:v>
                </c:pt>
                <c:pt idx="59">
                  <c:v>1.1499999999999999</c:v>
                </c:pt>
                <c:pt idx="60">
                  <c:v>1.1666666666666665</c:v>
                </c:pt>
                <c:pt idx="61">
                  <c:v>1.1833333333333333</c:v>
                </c:pt>
                <c:pt idx="62">
                  <c:v>1.2</c:v>
                </c:pt>
                <c:pt idx="63">
                  <c:v>1.2166666666666666</c:v>
                </c:pt>
                <c:pt idx="64">
                  <c:v>1.2333333333333332</c:v>
                </c:pt>
                <c:pt idx="65">
                  <c:v>1.25</c:v>
                </c:pt>
                <c:pt idx="66">
                  <c:v>1.2666666666666666</c:v>
                </c:pt>
                <c:pt idx="67">
                  <c:v>1.2833333333333332</c:v>
                </c:pt>
                <c:pt idx="68">
                  <c:v>1.2999999999999998</c:v>
                </c:pt>
                <c:pt idx="69">
                  <c:v>1.3166666666666664</c:v>
                </c:pt>
                <c:pt idx="70">
                  <c:v>1.3333333333333333</c:v>
                </c:pt>
                <c:pt idx="71">
                  <c:v>1.3499999999999999</c:v>
                </c:pt>
                <c:pt idx="72">
                  <c:v>1.3666666666666665</c:v>
                </c:pt>
                <c:pt idx="73">
                  <c:v>1.3833333333333335</c:v>
                </c:pt>
                <c:pt idx="74">
                  <c:v>1.3999999999999997</c:v>
                </c:pt>
                <c:pt idx="75">
                  <c:v>1.4166666666666667</c:v>
                </c:pt>
                <c:pt idx="76">
                  <c:v>1.4333333333333333</c:v>
                </c:pt>
                <c:pt idx="77">
                  <c:v>1.45</c:v>
                </c:pt>
                <c:pt idx="78">
                  <c:v>1.4666666666666666</c:v>
                </c:pt>
                <c:pt idx="79">
                  <c:v>1.4833333333333332</c:v>
                </c:pt>
                <c:pt idx="80">
                  <c:v>1.5</c:v>
                </c:pt>
                <c:pt idx="81">
                  <c:v>1.5166666666666666</c:v>
                </c:pt>
                <c:pt idx="82">
                  <c:v>1.5333333333333332</c:v>
                </c:pt>
                <c:pt idx="83">
                  <c:v>1.5499999999999998</c:v>
                </c:pt>
                <c:pt idx="84">
                  <c:v>1.5666666666666664</c:v>
                </c:pt>
                <c:pt idx="85">
                  <c:v>1.5833333333333333</c:v>
                </c:pt>
                <c:pt idx="86">
                  <c:v>1.5999999999999999</c:v>
                </c:pt>
                <c:pt idx="87">
                  <c:v>1.6166666666666665</c:v>
                </c:pt>
                <c:pt idx="88">
                  <c:v>1.6333333333333335</c:v>
                </c:pt>
                <c:pt idx="89">
                  <c:v>1.6499999999999997</c:v>
                </c:pt>
                <c:pt idx="90">
                  <c:v>1.6666666666666667</c:v>
                </c:pt>
                <c:pt idx="91">
                  <c:v>1.6833333333333333</c:v>
                </c:pt>
                <c:pt idx="92">
                  <c:v>1.7</c:v>
                </c:pt>
                <c:pt idx="93">
                  <c:v>1.7166666666666666</c:v>
                </c:pt>
                <c:pt idx="94">
                  <c:v>1.7333333333333332</c:v>
                </c:pt>
                <c:pt idx="95">
                  <c:v>1.75</c:v>
                </c:pt>
                <c:pt idx="96">
                  <c:v>1.7666666666666666</c:v>
                </c:pt>
                <c:pt idx="97">
                  <c:v>1.7833333333333332</c:v>
                </c:pt>
                <c:pt idx="98">
                  <c:v>1.7999999999999998</c:v>
                </c:pt>
                <c:pt idx="99">
                  <c:v>1.8166666666666664</c:v>
                </c:pt>
                <c:pt idx="100">
                  <c:v>1.8333333333333333</c:v>
                </c:pt>
                <c:pt idx="101">
                  <c:v>1.8499999999999999</c:v>
                </c:pt>
                <c:pt idx="102">
                  <c:v>1.8666666666666665</c:v>
                </c:pt>
                <c:pt idx="103">
                  <c:v>1.8833333333333335</c:v>
                </c:pt>
                <c:pt idx="104">
                  <c:v>1.8999999999999997</c:v>
                </c:pt>
                <c:pt idx="105">
                  <c:v>1.9166666666666667</c:v>
                </c:pt>
                <c:pt idx="106">
                  <c:v>1.9333333333333333</c:v>
                </c:pt>
                <c:pt idx="107">
                  <c:v>1.95</c:v>
                </c:pt>
                <c:pt idx="108">
                  <c:v>1.9666666666666666</c:v>
                </c:pt>
                <c:pt idx="109">
                  <c:v>1.9833333333333332</c:v>
                </c:pt>
                <c:pt idx="110">
                  <c:v>2</c:v>
                </c:pt>
                <c:pt idx="111">
                  <c:v>2.0083333333333333</c:v>
                </c:pt>
                <c:pt idx="112">
                  <c:v>2.0166666666666666</c:v>
                </c:pt>
              </c:numCache>
            </c:numRef>
          </c:xVal>
          <c:yVal>
            <c:numRef>
              <c:f>Data_Compiled!$BY$6:$BY$115</c:f>
              <c:numCache>
                <c:formatCode>General</c:formatCode>
                <c:ptCount val="110"/>
                <c:pt idx="0">
                  <c:v>609.41684697864434</c:v>
                </c:pt>
                <c:pt idx="1">
                  <c:v>507.01685099633511</c:v>
                </c:pt>
                <c:pt idx="2">
                  <c:v>529.49462000876463</c:v>
                </c:pt>
                <c:pt idx="3">
                  <c:v>668.55461843332466</c:v>
                </c:pt>
                <c:pt idx="4">
                  <c:v>671.80412138431814</c:v>
                </c:pt>
                <c:pt idx="5">
                  <c:v>737.08304969484345</c:v>
                </c:pt>
                <c:pt idx="6">
                  <c:v>712.66510314301627</c:v>
                </c:pt>
                <c:pt idx="7">
                  <c:v>690.42886001754334</c:v>
                </c:pt>
                <c:pt idx="8">
                  <c:v>803.68754600193927</c:v>
                </c:pt>
                <c:pt idx="9">
                  <c:v>759.65511050784357</c:v>
                </c:pt>
                <c:pt idx="10">
                  <c:v>737.05341889671854</c:v>
                </c:pt>
                <c:pt idx="11">
                  <c:v>915.2970325505504</c:v>
                </c:pt>
                <c:pt idx="12">
                  <c:v>918.07041230328309</c:v>
                </c:pt>
                <c:pt idx="13">
                  <c:v>783.94176325714056</c:v>
                </c:pt>
                <c:pt idx="14">
                  <c:v>847.97153486919558</c:v>
                </c:pt>
                <c:pt idx="15">
                  <c:v>848.03098832318108</c:v>
                </c:pt>
                <c:pt idx="16">
                  <c:v>759.45615170360202</c:v>
                </c:pt>
                <c:pt idx="17">
                  <c:v>892.76912950195072</c:v>
                </c:pt>
                <c:pt idx="18">
                  <c:v>959.12311748400737</c:v>
                </c:pt>
                <c:pt idx="19">
                  <c:v>1004.4503492865796</c:v>
                </c:pt>
                <c:pt idx="20">
                  <c:v>982.65475446362609</c:v>
                </c:pt>
                <c:pt idx="21">
                  <c:v>872.15649078181036</c:v>
                </c:pt>
                <c:pt idx="22">
                  <c:v>872.21576168951981</c:v>
                </c:pt>
                <c:pt idx="23">
                  <c:v>915.68811197578543</c:v>
                </c:pt>
                <c:pt idx="24">
                  <c:v>1004.9589205832849</c:v>
                </c:pt>
                <c:pt idx="25">
                  <c:v>1027.2854258980501</c:v>
                </c:pt>
                <c:pt idx="26">
                  <c:v>1027.9130805603982</c:v>
                </c:pt>
                <c:pt idx="27">
                  <c:v>1027.8926225383254</c:v>
                </c:pt>
                <c:pt idx="28">
                  <c:v>1004.9537215021558</c:v>
                </c:pt>
                <c:pt idx="29">
                  <c:v>983.27836638217423</c:v>
                </c:pt>
                <c:pt idx="30">
                  <c:v>1005.6059478496251</c:v>
                </c:pt>
                <c:pt idx="31">
                  <c:v>1049.5891833577823</c:v>
                </c:pt>
                <c:pt idx="32">
                  <c:v>1071.2672583775409</c:v>
                </c:pt>
                <c:pt idx="33">
                  <c:v>1050.2402642714551</c:v>
                </c:pt>
                <c:pt idx="34">
                  <c:v>1076.955132601729</c:v>
                </c:pt>
                <c:pt idx="35">
                  <c:v>1008.6022474550283</c:v>
                </c:pt>
                <c:pt idx="36">
                  <c:v>1004.8704040265956</c:v>
                </c:pt>
                <c:pt idx="37">
                  <c:v>1116.4515810092144</c:v>
                </c:pt>
                <c:pt idx="38">
                  <c:v>1137.9896956066534</c:v>
                </c:pt>
                <c:pt idx="39">
                  <c:v>1048.7728029714092</c:v>
                </c:pt>
                <c:pt idx="40">
                  <c:v>1093.4426937555318</c:v>
                </c:pt>
                <c:pt idx="41">
                  <c:v>1138.1049792642893</c:v>
                </c:pt>
                <c:pt idx="42">
                  <c:v>980.61454726278737</c:v>
                </c:pt>
                <c:pt idx="43">
                  <c:v>937.31245367435463</c:v>
                </c:pt>
                <c:pt idx="44">
                  <c:v>1119.9471531889176</c:v>
                </c:pt>
                <c:pt idx="45">
                  <c:v>1117.8895829797359</c:v>
                </c:pt>
                <c:pt idx="46">
                  <c:v>961.02949327946851</c:v>
                </c:pt>
                <c:pt idx="47">
                  <c:v>1030.9766834232121</c:v>
                </c:pt>
                <c:pt idx="48">
                  <c:v>1077.5565736826029</c:v>
                </c:pt>
                <c:pt idx="49">
                  <c:v>1099.2266461571544</c:v>
                </c:pt>
                <c:pt idx="50">
                  <c:v>1095.8495317610559</c:v>
                </c:pt>
                <c:pt idx="51">
                  <c:v>1072.6402236415013</c:v>
                </c:pt>
                <c:pt idx="52">
                  <c:v>1028.9466899207002</c:v>
                </c:pt>
                <c:pt idx="53">
                  <c:v>1006.6390897873964</c:v>
                </c:pt>
                <c:pt idx="54">
                  <c:v>1002.9956009590549</c:v>
                </c:pt>
                <c:pt idx="55">
                  <c:v>1047.6119929531892</c:v>
                </c:pt>
                <c:pt idx="56">
                  <c:v>1094.0770649425301</c:v>
                </c:pt>
                <c:pt idx="57">
                  <c:v>1071.7660118154563</c:v>
                </c:pt>
                <c:pt idx="58">
                  <c:v>1051.1989387027234</c:v>
                </c:pt>
                <c:pt idx="59">
                  <c:v>1004.0042916944311</c:v>
                </c:pt>
                <c:pt idx="60">
                  <c:v>1047.7502640372197</c:v>
                </c:pt>
                <c:pt idx="61">
                  <c:v>1027.1784716741979</c:v>
                </c:pt>
                <c:pt idx="62">
                  <c:v>1026.3637004775926</c:v>
                </c:pt>
                <c:pt idx="63">
                  <c:v>1051.9988855565025</c:v>
                </c:pt>
                <c:pt idx="64">
                  <c:v>982.57006927471559</c:v>
                </c:pt>
                <c:pt idx="65">
                  <c:v>980.06836426297684</c:v>
                </c:pt>
                <c:pt idx="66">
                  <c:v>1027.9962566938325</c:v>
                </c:pt>
                <c:pt idx="67">
                  <c:v>1072.6230143713185</c:v>
                </c:pt>
                <c:pt idx="68">
                  <c:v>1096.5769526109709</c:v>
                </c:pt>
                <c:pt idx="69">
                  <c:v>1031.3521441406904</c:v>
                </c:pt>
                <c:pt idx="70">
                  <c:v>918.16367975566175</c:v>
                </c:pt>
                <c:pt idx="71">
                  <c:v>963.76645502729548</c:v>
                </c:pt>
                <c:pt idx="72">
                  <c:v>1096.7196444207827</c:v>
                </c:pt>
                <c:pt idx="73">
                  <c:v>1116.3498587891786</c:v>
                </c:pt>
                <c:pt idx="74">
                  <c:v>962.92945828777601</c:v>
                </c:pt>
                <c:pt idx="75">
                  <c:v>918.31419927994079</c:v>
                </c:pt>
                <c:pt idx="76">
                  <c:v>960.17418373250575</c:v>
                </c:pt>
                <c:pt idx="77">
                  <c:v>1069.9028688605383</c:v>
                </c:pt>
                <c:pt idx="78">
                  <c:v>1114.5559601249793</c:v>
                </c:pt>
                <c:pt idx="79">
                  <c:v>1048.5664548357743</c:v>
                </c:pt>
                <c:pt idx="80">
                  <c:v>983.39880519838539</c:v>
                </c:pt>
                <c:pt idx="81">
                  <c:v>961.08531943796788</c:v>
                </c:pt>
                <c:pt idx="82">
                  <c:v>1004.8284863789903</c:v>
                </c:pt>
                <c:pt idx="83">
                  <c:v>1074.4103381044108</c:v>
                </c:pt>
                <c:pt idx="84">
                  <c:v>1076.2376051982394</c:v>
                </c:pt>
                <c:pt idx="85">
                  <c:v>985.22944767948206</c:v>
                </c:pt>
                <c:pt idx="86">
                  <c:v>959.27021279165001</c:v>
                </c:pt>
                <c:pt idx="87">
                  <c:v>962.9784427467182</c:v>
                </c:pt>
                <c:pt idx="88">
                  <c:v>1031.7322419420809</c:v>
                </c:pt>
                <c:pt idx="89">
                  <c:v>1027.0804779920677</c:v>
                </c:pt>
                <c:pt idx="90">
                  <c:v>1002.9150852570675</c:v>
                </c:pt>
                <c:pt idx="91">
                  <c:v>1002.9446778500304</c:v>
                </c:pt>
                <c:pt idx="92">
                  <c:v>1008.5228713970317</c:v>
                </c:pt>
                <c:pt idx="93">
                  <c:v>1034.651856050323</c:v>
                </c:pt>
                <c:pt idx="94">
                  <c:v>1008.6264995961841</c:v>
                </c:pt>
                <c:pt idx="95">
                  <c:v>984.405753171176</c:v>
                </c:pt>
                <c:pt idx="96">
                  <c:v>960.12849658437619</c:v>
                </c:pt>
                <c:pt idx="97">
                  <c:v>958.16646785472437</c:v>
                </c:pt>
                <c:pt idx="98">
                  <c:v>1002.8382674768651</c:v>
                </c:pt>
                <c:pt idx="99">
                  <c:v>1002.8667211366831</c:v>
                </c:pt>
                <c:pt idx="100">
                  <c:v>1027.0849519038284</c:v>
                </c:pt>
                <c:pt idx="101">
                  <c:v>1094.0179072274134</c:v>
                </c:pt>
                <c:pt idx="102">
                  <c:v>1002.9511933355367</c:v>
                </c:pt>
                <c:pt idx="103">
                  <c:v>936.05241193376946</c:v>
                </c:pt>
                <c:pt idx="104">
                  <c:v>914.67677218019219</c:v>
                </c:pt>
                <c:pt idx="105">
                  <c:v>958.43333891613486</c:v>
                </c:pt>
                <c:pt idx="106">
                  <c:v>979.05228052080122</c:v>
                </c:pt>
                <c:pt idx="107">
                  <c:v>935.34806508270208</c:v>
                </c:pt>
                <c:pt idx="108">
                  <c:v>958.57080015871418</c:v>
                </c:pt>
                <c:pt idx="109">
                  <c:v>1003.2156660935117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FA92-4918-BD72-E1D60CFE162C}"/>
            </c:ext>
          </c:extLst>
        </c:ser>
        <c:ser>
          <c:idx val="4"/>
          <c:order val="4"/>
          <c:tx>
            <c:strRef>
              <c:f>Data_Compiled!$CG$1:$CG$2</c:f>
              <c:strCache>
                <c:ptCount val="2"/>
                <c:pt idx="0">
                  <c:v>Drop_06281</c:v>
                </c:pt>
                <c:pt idx="1">
                  <c:v>3mL 7.66deg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tx2"/>
              </a:solidFill>
              <a:ln w="9525">
                <a:noFill/>
              </a:ln>
              <a:effectLst/>
            </c:spPr>
          </c:marker>
          <c:xVal>
            <c:numRef>
              <c:f>Data_Compiled!$CM$6:$CM$118</c:f>
              <c:numCache>
                <c:formatCode>General</c:formatCode>
                <c:ptCount val="113"/>
                <c:pt idx="0">
                  <c:v>0.16666666666666666</c:v>
                </c:pt>
                <c:pt idx="1">
                  <c:v>0.18333333333333335</c:v>
                </c:pt>
                <c:pt idx="2">
                  <c:v>0.19999999999999998</c:v>
                </c:pt>
                <c:pt idx="3">
                  <c:v>0.21666666666666667</c:v>
                </c:pt>
                <c:pt idx="4">
                  <c:v>0.23333333333333331</c:v>
                </c:pt>
                <c:pt idx="5">
                  <c:v>0.25</c:v>
                </c:pt>
                <c:pt idx="6">
                  <c:v>0.26666666666666666</c:v>
                </c:pt>
                <c:pt idx="7">
                  <c:v>0.28333333333333338</c:v>
                </c:pt>
                <c:pt idx="8">
                  <c:v>0.3</c:v>
                </c:pt>
                <c:pt idx="9">
                  <c:v>0.31666666666666665</c:v>
                </c:pt>
                <c:pt idx="10">
                  <c:v>0.33333333333333331</c:v>
                </c:pt>
                <c:pt idx="11">
                  <c:v>0.35000000000000003</c:v>
                </c:pt>
                <c:pt idx="12">
                  <c:v>0.3666666666666667</c:v>
                </c:pt>
                <c:pt idx="13">
                  <c:v>0.3833333333333333</c:v>
                </c:pt>
                <c:pt idx="14">
                  <c:v>0.39999999999999997</c:v>
                </c:pt>
                <c:pt idx="15">
                  <c:v>0.41666666666666669</c:v>
                </c:pt>
                <c:pt idx="16">
                  <c:v>0.43333333333333329</c:v>
                </c:pt>
                <c:pt idx="17">
                  <c:v>0.45</c:v>
                </c:pt>
                <c:pt idx="18">
                  <c:v>0.46666666666666662</c:v>
                </c:pt>
                <c:pt idx="19">
                  <c:v>0.48333333333333334</c:v>
                </c:pt>
                <c:pt idx="20">
                  <c:v>0.5</c:v>
                </c:pt>
                <c:pt idx="21">
                  <c:v>0.51666666666666661</c:v>
                </c:pt>
                <c:pt idx="22">
                  <c:v>0.53333333333333333</c:v>
                </c:pt>
                <c:pt idx="23">
                  <c:v>0.55000000000000004</c:v>
                </c:pt>
                <c:pt idx="24">
                  <c:v>0.56666666666666676</c:v>
                </c:pt>
                <c:pt idx="25">
                  <c:v>0.58333333333333337</c:v>
                </c:pt>
                <c:pt idx="26">
                  <c:v>0.6</c:v>
                </c:pt>
                <c:pt idx="27">
                  <c:v>0.6166666666666667</c:v>
                </c:pt>
                <c:pt idx="28">
                  <c:v>0.6333333333333333</c:v>
                </c:pt>
                <c:pt idx="29">
                  <c:v>0.64999999999999991</c:v>
                </c:pt>
                <c:pt idx="30">
                  <c:v>0.66666666666666663</c:v>
                </c:pt>
                <c:pt idx="31">
                  <c:v>0.68333333333333346</c:v>
                </c:pt>
                <c:pt idx="32">
                  <c:v>0.70000000000000007</c:v>
                </c:pt>
                <c:pt idx="33">
                  <c:v>0.71666666666666679</c:v>
                </c:pt>
                <c:pt idx="34">
                  <c:v>0.73333333333333339</c:v>
                </c:pt>
                <c:pt idx="35">
                  <c:v>0.75</c:v>
                </c:pt>
                <c:pt idx="36">
                  <c:v>0.76666666666666661</c:v>
                </c:pt>
                <c:pt idx="37">
                  <c:v>0.78333333333333333</c:v>
                </c:pt>
                <c:pt idx="38">
                  <c:v>0.80000000000000016</c:v>
                </c:pt>
                <c:pt idx="39">
                  <c:v>0.81666666666666676</c:v>
                </c:pt>
                <c:pt idx="40">
                  <c:v>0.83333333333333337</c:v>
                </c:pt>
                <c:pt idx="41">
                  <c:v>0.85</c:v>
                </c:pt>
                <c:pt idx="42">
                  <c:v>0.8666666666666667</c:v>
                </c:pt>
                <c:pt idx="43">
                  <c:v>0.8833333333333333</c:v>
                </c:pt>
                <c:pt idx="44">
                  <c:v>0.89999999999999991</c:v>
                </c:pt>
                <c:pt idx="45">
                  <c:v>0.91666666666666663</c:v>
                </c:pt>
                <c:pt idx="46">
                  <c:v>0.93333333333333346</c:v>
                </c:pt>
                <c:pt idx="47">
                  <c:v>0.95000000000000007</c:v>
                </c:pt>
                <c:pt idx="48">
                  <c:v>0.96666666666666679</c:v>
                </c:pt>
                <c:pt idx="49">
                  <c:v>0.98333333333333339</c:v>
                </c:pt>
                <c:pt idx="50">
                  <c:v>1</c:v>
                </c:pt>
                <c:pt idx="51">
                  <c:v>1.0166666666666666</c:v>
                </c:pt>
                <c:pt idx="52">
                  <c:v>1.0333333333333332</c:v>
                </c:pt>
                <c:pt idx="53">
                  <c:v>1.0499999999999998</c:v>
                </c:pt>
                <c:pt idx="54">
                  <c:v>1.0666666666666667</c:v>
                </c:pt>
                <c:pt idx="55">
                  <c:v>1.0833333333333333</c:v>
                </c:pt>
                <c:pt idx="56">
                  <c:v>1.0999999999999999</c:v>
                </c:pt>
                <c:pt idx="57">
                  <c:v>1.1166666666666667</c:v>
                </c:pt>
                <c:pt idx="58">
                  <c:v>1.1333333333333333</c:v>
                </c:pt>
                <c:pt idx="59">
                  <c:v>1.1499999999999999</c:v>
                </c:pt>
                <c:pt idx="60">
                  <c:v>1.1666666666666665</c:v>
                </c:pt>
                <c:pt idx="61">
                  <c:v>1.1833333333333333</c:v>
                </c:pt>
                <c:pt idx="62">
                  <c:v>1.2</c:v>
                </c:pt>
                <c:pt idx="63">
                  <c:v>1.2166666666666666</c:v>
                </c:pt>
                <c:pt idx="64">
                  <c:v>1.2333333333333332</c:v>
                </c:pt>
                <c:pt idx="65">
                  <c:v>1.25</c:v>
                </c:pt>
                <c:pt idx="66">
                  <c:v>1.2666666666666666</c:v>
                </c:pt>
                <c:pt idx="67">
                  <c:v>1.2833333333333332</c:v>
                </c:pt>
                <c:pt idx="68">
                  <c:v>1.2999999999999998</c:v>
                </c:pt>
                <c:pt idx="69">
                  <c:v>1.3166666666666664</c:v>
                </c:pt>
                <c:pt idx="70">
                  <c:v>1.3333333333333333</c:v>
                </c:pt>
                <c:pt idx="71">
                  <c:v>1.3499999999999999</c:v>
                </c:pt>
                <c:pt idx="72">
                  <c:v>1.3666666666666665</c:v>
                </c:pt>
                <c:pt idx="73">
                  <c:v>1.3833333333333335</c:v>
                </c:pt>
                <c:pt idx="74">
                  <c:v>1.3999999999999997</c:v>
                </c:pt>
                <c:pt idx="75">
                  <c:v>1.4166666666666667</c:v>
                </c:pt>
                <c:pt idx="76">
                  <c:v>1.4333333333333333</c:v>
                </c:pt>
                <c:pt idx="77">
                  <c:v>1.45</c:v>
                </c:pt>
                <c:pt idx="78">
                  <c:v>1.4666666666666666</c:v>
                </c:pt>
                <c:pt idx="79">
                  <c:v>1.4833333333333332</c:v>
                </c:pt>
                <c:pt idx="80">
                  <c:v>1.5</c:v>
                </c:pt>
                <c:pt idx="81">
                  <c:v>1.5166666666666666</c:v>
                </c:pt>
                <c:pt idx="82">
                  <c:v>1.5333333333333332</c:v>
                </c:pt>
                <c:pt idx="83">
                  <c:v>1.5499999999999998</c:v>
                </c:pt>
                <c:pt idx="84">
                  <c:v>1.5666666666666664</c:v>
                </c:pt>
                <c:pt idx="85">
                  <c:v>1.5833333333333333</c:v>
                </c:pt>
                <c:pt idx="86">
                  <c:v>1.5999999999999999</c:v>
                </c:pt>
                <c:pt idx="87">
                  <c:v>1.6166666666666665</c:v>
                </c:pt>
                <c:pt idx="88">
                  <c:v>1.6333333333333335</c:v>
                </c:pt>
                <c:pt idx="89">
                  <c:v>1.6499999999999997</c:v>
                </c:pt>
                <c:pt idx="90">
                  <c:v>1.6666666666666667</c:v>
                </c:pt>
                <c:pt idx="91">
                  <c:v>1.6833333333333333</c:v>
                </c:pt>
                <c:pt idx="92">
                  <c:v>1.7</c:v>
                </c:pt>
                <c:pt idx="93">
                  <c:v>1.7166666666666666</c:v>
                </c:pt>
                <c:pt idx="94">
                  <c:v>1.7333333333333332</c:v>
                </c:pt>
                <c:pt idx="95">
                  <c:v>1.75</c:v>
                </c:pt>
                <c:pt idx="96">
                  <c:v>1.7666666666666666</c:v>
                </c:pt>
                <c:pt idx="97">
                  <c:v>1.7833333333333332</c:v>
                </c:pt>
                <c:pt idx="98">
                  <c:v>1.7999999999999998</c:v>
                </c:pt>
                <c:pt idx="99">
                  <c:v>1.8166666666666664</c:v>
                </c:pt>
                <c:pt idx="100">
                  <c:v>1.8333333333333333</c:v>
                </c:pt>
                <c:pt idx="101">
                  <c:v>1.8499999999999999</c:v>
                </c:pt>
                <c:pt idx="102">
                  <c:v>1.8666666666666665</c:v>
                </c:pt>
                <c:pt idx="103">
                  <c:v>1.8833333333333335</c:v>
                </c:pt>
                <c:pt idx="104">
                  <c:v>1.8999999999999997</c:v>
                </c:pt>
                <c:pt idx="105">
                  <c:v>1.9166666666666667</c:v>
                </c:pt>
                <c:pt idx="106">
                  <c:v>1.9333333333333333</c:v>
                </c:pt>
                <c:pt idx="107">
                  <c:v>1.95</c:v>
                </c:pt>
                <c:pt idx="108">
                  <c:v>1.9666666666666666</c:v>
                </c:pt>
                <c:pt idx="109">
                  <c:v>1.9833333333333332</c:v>
                </c:pt>
                <c:pt idx="110">
                  <c:v>2</c:v>
                </c:pt>
                <c:pt idx="111">
                  <c:v>2.0083333333333333</c:v>
                </c:pt>
                <c:pt idx="112">
                  <c:v>2.0166666666666666</c:v>
                </c:pt>
              </c:numCache>
            </c:numRef>
          </c:xVal>
          <c:yVal>
            <c:numRef>
              <c:f>Data_Compiled!$CO$6:$CO$115</c:f>
              <c:numCache>
                <c:formatCode>General</c:formatCode>
                <c:ptCount val="110"/>
                <c:pt idx="0">
                  <c:v>673.79944623621236</c:v>
                </c:pt>
                <c:pt idx="1">
                  <c:v>796.10258258648537</c:v>
                </c:pt>
                <c:pt idx="2">
                  <c:v>594.63290255555319</c:v>
                </c:pt>
                <c:pt idx="3">
                  <c:v>629.31570307074128</c:v>
                </c:pt>
                <c:pt idx="4">
                  <c:v>683.87119010537708</c:v>
                </c:pt>
                <c:pt idx="5">
                  <c:v>653.25138248495546</c:v>
                </c:pt>
                <c:pt idx="6">
                  <c:v>653.30057744854776</c:v>
                </c:pt>
                <c:pt idx="7">
                  <c:v>729.08051928116231</c:v>
                </c:pt>
                <c:pt idx="8">
                  <c:v>754.97261346831453</c:v>
                </c:pt>
                <c:pt idx="9">
                  <c:v>595.88557895288841</c:v>
                </c:pt>
                <c:pt idx="10">
                  <c:v>746.12462931286348</c:v>
                </c:pt>
                <c:pt idx="11">
                  <c:v>907.53873792654701</c:v>
                </c:pt>
                <c:pt idx="12">
                  <c:v>784.58511795286449</c:v>
                </c:pt>
                <c:pt idx="13">
                  <c:v>858.65537063276724</c:v>
                </c:pt>
                <c:pt idx="14">
                  <c:v>960.95748440212742</c:v>
                </c:pt>
                <c:pt idx="15">
                  <c:v>887.61086340394843</c:v>
                </c:pt>
                <c:pt idx="16">
                  <c:v>861.67899388514161</c:v>
                </c:pt>
                <c:pt idx="17">
                  <c:v>960.83951520727021</c:v>
                </c:pt>
                <c:pt idx="18">
                  <c:v>881.58746186558437</c:v>
                </c:pt>
                <c:pt idx="19">
                  <c:v>754.96370089738093</c:v>
                </c:pt>
                <c:pt idx="20">
                  <c:v>858.67071833593786</c:v>
                </c:pt>
                <c:pt idx="21">
                  <c:v>939.64247023260305</c:v>
                </c:pt>
                <c:pt idx="22">
                  <c:v>915.18398996249721</c:v>
                </c:pt>
                <c:pt idx="23">
                  <c:v>881.43602222919083</c:v>
                </c:pt>
                <c:pt idx="24">
                  <c:v>1008.2293932420462</c:v>
                </c:pt>
                <c:pt idx="25">
                  <c:v>1087.870152160762</c:v>
                </c:pt>
                <c:pt idx="26">
                  <c:v>1115.4478150362504</c:v>
                </c:pt>
                <c:pt idx="27">
                  <c:v>1089.6253745257395</c:v>
                </c:pt>
                <c:pt idx="28">
                  <c:v>988.33046494293023</c:v>
                </c:pt>
                <c:pt idx="29">
                  <c:v>940.26517489552054</c:v>
                </c:pt>
                <c:pt idx="30">
                  <c:v>937.72870087720264</c:v>
                </c:pt>
                <c:pt idx="31">
                  <c:v>1036.37719036722</c:v>
                </c:pt>
                <c:pt idx="32">
                  <c:v>958.67051208598116</c:v>
                </c:pt>
                <c:pt idx="33">
                  <c:v>1064.9696845194792</c:v>
                </c:pt>
                <c:pt idx="34">
                  <c:v>1221.8346002761464</c:v>
                </c:pt>
                <c:pt idx="35">
                  <c:v>1168.7959612520181</c:v>
                </c:pt>
                <c:pt idx="36">
                  <c:v>1167.6884174336014</c:v>
                </c:pt>
                <c:pt idx="37">
                  <c:v>1092.095295250349</c:v>
                </c:pt>
                <c:pt idx="38">
                  <c:v>1041.3054427536822</c:v>
                </c:pt>
                <c:pt idx="39">
                  <c:v>961.22925458275097</c:v>
                </c:pt>
                <c:pt idx="40">
                  <c:v>1063.9331744807537</c:v>
                </c:pt>
                <c:pt idx="41">
                  <c:v>1173.4307372251542</c:v>
                </c:pt>
                <c:pt idx="42">
                  <c:v>1147.3722272659516</c:v>
                </c:pt>
                <c:pt idx="43">
                  <c:v>1197.1099571269185</c:v>
                </c:pt>
                <c:pt idx="44">
                  <c:v>1173.6176623106755</c:v>
                </c:pt>
                <c:pt idx="45">
                  <c:v>1169.9348299727787</c:v>
                </c:pt>
                <c:pt idx="46">
                  <c:v>1141.5109578573495</c:v>
                </c:pt>
                <c:pt idx="47">
                  <c:v>1063.7407902037473</c:v>
                </c:pt>
                <c:pt idx="48">
                  <c:v>1064.9628232902676</c:v>
                </c:pt>
                <c:pt idx="49">
                  <c:v>1116.8805504471798</c:v>
                </c:pt>
                <c:pt idx="50">
                  <c:v>1143.9946158260634</c:v>
                </c:pt>
                <c:pt idx="51">
                  <c:v>1141.7376986907007</c:v>
                </c:pt>
                <c:pt idx="52">
                  <c:v>1217.3296533430184</c:v>
                </c:pt>
                <c:pt idx="53">
                  <c:v>1219.6866577587446</c:v>
                </c:pt>
                <c:pt idx="54">
                  <c:v>1114.910079202873</c:v>
                </c:pt>
                <c:pt idx="55">
                  <c:v>1066.1264723693844</c:v>
                </c:pt>
                <c:pt idx="56">
                  <c:v>1119.0403525872161</c:v>
                </c:pt>
                <c:pt idx="57">
                  <c:v>1116.9787640532827</c:v>
                </c:pt>
                <c:pt idx="58">
                  <c:v>1143.9778842291719</c:v>
                </c:pt>
                <c:pt idx="59">
                  <c:v>1248.8411056821471</c:v>
                </c:pt>
                <c:pt idx="60">
                  <c:v>1254.4465788834214</c:v>
                </c:pt>
                <c:pt idx="61">
                  <c:v>1074.1712720253793</c:v>
                </c:pt>
                <c:pt idx="62">
                  <c:v>1093.2909923208194</c:v>
                </c:pt>
                <c:pt idx="63">
                  <c:v>1140.4174728835185</c:v>
                </c:pt>
                <c:pt idx="64">
                  <c:v>1088.5936883888594</c:v>
                </c:pt>
                <c:pt idx="65">
                  <c:v>1245.5090410488285</c:v>
                </c:pt>
                <c:pt idx="66">
                  <c:v>1141.7525156172235</c:v>
                </c:pt>
                <c:pt idx="67">
                  <c:v>1195.8893746028223</c:v>
                </c:pt>
                <c:pt idx="68">
                  <c:v>1250.0262661065885</c:v>
                </c:pt>
                <c:pt idx="69">
                  <c:v>1093.2238904692188</c:v>
                </c:pt>
                <c:pt idx="70">
                  <c:v>1119.1948935368073</c:v>
                </c:pt>
                <c:pt idx="71">
                  <c:v>1145.1434868580375</c:v>
                </c:pt>
                <c:pt idx="72">
                  <c:v>1142.8436726941854</c:v>
                </c:pt>
                <c:pt idx="73">
                  <c:v>1193.6075101605938</c:v>
                </c:pt>
                <c:pt idx="74">
                  <c:v>1193.6420813246132</c:v>
                </c:pt>
                <c:pt idx="75">
                  <c:v>1141.7776276270738</c:v>
                </c:pt>
                <c:pt idx="76">
                  <c:v>1141.8077900660535</c:v>
                </c:pt>
                <c:pt idx="77">
                  <c:v>1115.8852041723796</c:v>
                </c:pt>
                <c:pt idx="78">
                  <c:v>1116.9652368006145</c:v>
                </c:pt>
                <c:pt idx="79">
                  <c:v>1143.9827695405525</c:v>
                </c:pt>
                <c:pt idx="80">
                  <c:v>1168.878551566344</c:v>
                </c:pt>
                <c:pt idx="81">
                  <c:v>1167.8355494510395</c:v>
                </c:pt>
                <c:pt idx="82">
                  <c:v>1168.8892957872342</c:v>
                </c:pt>
                <c:pt idx="83">
                  <c:v>1140.9342085979326</c:v>
                </c:pt>
                <c:pt idx="84">
                  <c:v>1113.9899302618103</c:v>
                </c:pt>
                <c:pt idx="85">
                  <c:v>1119.0153551889189</c:v>
                </c:pt>
                <c:pt idx="86">
                  <c:v>1145.9575877057712</c:v>
                </c:pt>
                <c:pt idx="87">
                  <c:v>1173.0361309044624</c:v>
                </c:pt>
                <c:pt idx="88">
                  <c:v>1093.0910947428217</c:v>
                </c:pt>
                <c:pt idx="89">
                  <c:v>1147.2336409811694</c:v>
                </c:pt>
                <c:pt idx="90">
                  <c:v>1205.7722927566508</c:v>
                </c:pt>
                <c:pt idx="91">
                  <c:v>1121.4261072259876</c:v>
                </c:pt>
                <c:pt idx="92">
                  <c:v>1115.7477165896828</c:v>
                </c:pt>
                <c:pt idx="93">
                  <c:v>1121.5602044901516</c:v>
                </c:pt>
                <c:pt idx="94">
                  <c:v>1096.7577471627412</c:v>
                </c:pt>
                <c:pt idx="95">
                  <c:v>1145.192694286475</c:v>
                </c:pt>
                <c:pt idx="96">
                  <c:v>1169.9401901887968</c:v>
                </c:pt>
                <c:pt idx="97">
                  <c:v>1115.6652672612001</c:v>
                </c:pt>
                <c:pt idx="98">
                  <c:v>1013.0785582734632</c:v>
                </c:pt>
                <c:pt idx="99">
                  <c:v>1064.9817143243633</c:v>
                </c:pt>
                <c:pt idx="100">
                  <c:v>1171.1276842193724</c:v>
                </c:pt>
                <c:pt idx="101">
                  <c:v>1149.9910712913108</c:v>
                </c:pt>
                <c:pt idx="102">
                  <c:v>1121.685068233169</c:v>
                </c:pt>
                <c:pt idx="103">
                  <c:v>1116.8244939256513</c:v>
                </c:pt>
                <c:pt idx="104">
                  <c:v>1145.2281319606695</c:v>
                </c:pt>
                <c:pt idx="105">
                  <c:v>1099.6303088558561</c:v>
                </c:pt>
                <c:pt idx="106">
                  <c:v>1072.521305814415</c:v>
                </c:pt>
                <c:pt idx="107">
                  <c:v>1093.3974841538407</c:v>
                </c:pt>
                <c:pt idx="108">
                  <c:v>1118.0416146055106</c:v>
                </c:pt>
                <c:pt idx="109">
                  <c:v>1118.0417113492942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FA92-4918-BD72-E1D60CFE162C}"/>
            </c:ext>
          </c:extLst>
        </c:ser>
        <c:ser>
          <c:idx val="5"/>
          <c:order val="5"/>
          <c:tx>
            <c:strRef>
              <c:f>Data_Compiled!$CW$1:$CW$2</c:f>
              <c:strCache>
                <c:ptCount val="2"/>
                <c:pt idx="0">
                  <c:v>Drop_06282</c:v>
                </c:pt>
                <c:pt idx="1">
                  <c:v>4mL 7.66deg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Data_Compiled!$DC$6:$DC$89</c:f>
              <c:numCache>
                <c:formatCode>General</c:formatCode>
                <c:ptCount val="84"/>
                <c:pt idx="0">
                  <c:v>0.23333333333333331</c:v>
                </c:pt>
                <c:pt idx="1">
                  <c:v>0.25</c:v>
                </c:pt>
                <c:pt idx="2">
                  <c:v>0.26666666666666666</c:v>
                </c:pt>
                <c:pt idx="3">
                  <c:v>0.28333333333333338</c:v>
                </c:pt>
                <c:pt idx="4">
                  <c:v>0.3</c:v>
                </c:pt>
                <c:pt idx="5">
                  <c:v>0.31666666666666671</c:v>
                </c:pt>
                <c:pt idx="6">
                  <c:v>0.33333333333333331</c:v>
                </c:pt>
                <c:pt idx="7">
                  <c:v>0.35000000000000003</c:v>
                </c:pt>
                <c:pt idx="8">
                  <c:v>0.3666666666666667</c:v>
                </c:pt>
                <c:pt idx="9">
                  <c:v>0.3833333333333333</c:v>
                </c:pt>
                <c:pt idx="10">
                  <c:v>0.39999999999999997</c:v>
                </c:pt>
                <c:pt idx="11">
                  <c:v>0.41666666666666669</c:v>
                </c:pt>
                <c:pt idx="12">
                  <c:v>0.43333333333333335</c:v>
                </c:pt>
                <c:pt idx="13">
                  <c:v>0.45</c:v>
                </c:pt>
                <c:pt idx="14">
                  <c:v>0.46666666666666673</c:v>
                </c:pt>
                <c:pt idx="15">
                  <c:v>0.48333333333333334</c:v>
                </c:pt>
                <c:pt idx="16">
                  <c:v>0.5</c:v>
                </c:pt>
                <c:pt idx="17">
                  <c:v>0.51666666666666661</c:v>
                </c:pt>
                <c:pt idx="18">
                  <c:v>0.53333333333333333</c:v>
                </c:pt>
                <c:pt idx="19">
                  <c:v>0.55000000000000004</c:v>
                </c:pt>
                <c:pt idx="20">
                  <c:v>0.56666666666666665</c:v>
                </c:pt>
                <c:pt idx="21">
                  <c:v>0.58333333333333337</c:v>
                </c:pt>
                <c:pt idx="22">
                  <c:v>0.6</c:v>
                </c:pt>
                <c:pt idx="23">
                  <c:v>0.6166666666666667</c:v>
                </c:pt>
                <c:pt idx="24">
                  <c:v>0.6333333333333333</c:v>
                </c:pt>
                <c:pt idx="25">
                  <c:v>0.65</c:v>
                </c:pt>
                <c:pt idx="26">
                  <c:v>0.66666666666666663</c:v>
                </c:pt>
                <c:pt idx="27">
                  <c:v>0.68333333333333324</c:v>
                </c:pt>
                <c:pt idx="28">
                  <c:v>0.70000000000000007</c:v>
                </c:pt>
                <c:pt idx="29">
                  <c:v>0.71666666666666667</c:v>
                </c:pt>
                <c:pt idx="30">
                  <c:v>0.73333333333333339</c:v>
                </c:pt>
                <c:pt idx="31">
                  <c:v>0.75</c:v>
                </c:pt>
                <c:pt idx="32">
                  <c:v>0.76666666666666661</c:v>
                </c:pt>
                <c:pt idx="33">
                  <c:v>0.78333333333333333</c:v>
                </c:pt>
                <c:pt idx="34">
                  <c:v>0.80000000000000016</c:v>
                </c:pt>
                <c:pt idx="35">
                  <c:v>0.81666666666666676</c:v>
                </c:pt>
                <c:pt idx="36">
                  <c:v>0.83333333333333337</c:v>
                </c:pt>
                <c:pt idx="37">
                  <c:v>0.85</c:v>
                </c:pt>
                <c:pt idx="38">
                  <c:v>0.8666666666666667</c:v>
                </c:pt>
                <c:pt idx="39">
                  <c:v>0.8833333333333333</c:v>
                </c:pt>
                <c:pt idx="40">
                  <c:v>0.89999999999999991</c:v>
                </c:pt>
                <c:pt idx="41">
                  <c:v>0.91666666666666663</c:v>
                </c:pt>
                <c:pt idx="42">
                  <c:v>0.93333333333333324</c:v>
                </c:pt>
                <c:pt idx="43">
                  <c:v>0.95000000000000007</c:v>
                </c:pt>
                <c:pt idx="44">
                  <c:v>0.96666666666666667</c:v>
                </c:pt>
                <c:pt idx="45">
                  <c:v>0.98333333333333339</c:v>
                </c:pt>
                <c:pt idx="46">
                  <c:v>1</c:v>
                </c:pt>
                <c:pt idx="47">
                  <c:v>1.0166666666666666</c:v>
                </c:pt>
                <c:pt idx="48">
                  <c:v>1.0333333333333332</c:v>
                </c:pt>
                <c:pt idx="49">
                  <c:v>1.0499999999999998</c:v>
                </c:pt>
                <c:pt idx="50">
                  <c:v>1.0666666666666667</c:v>
                </c:pt>
                <c:pt idx="51">
                  <c:v>1.0833333333333335</c:v>
                </c:pt>
                <c:pt idx="52">
                  <c:v>1.1000000000000001</c:v>
                </c:pt>
                <c:pt idx="53">
                  <c:v>1.1166666666666667</c:v>
                </c:pt>
                <c:pt idx="54">
                  <c:v>1.1333333333333333</c:v>
                </c:pt>
                <c:pt idx="55">
                  <c:v>1.1499999999999999</c:v>
                </c:pt>
                <c:pt idx="56">
                  <c:v>1.1666666666666667</c:v>
                </c:pt>
                <c:pt idx="57">
                  <c:v>1.1833333333333333</c:v>
                </c:pt>
                <c:pt idx="58">
                  <c:v>1.2</c:v>
                </c:pt>
                <c:pt idx="59">
                  <c:v>1.2166666666666668</c:v>
                </c:pt>
                <c:pt idx="60">
                  <c:v>1.2333333333333334</c:v>
                </c:pt>
                <c:pt idx="61">
                  <c:v>1.25</c:v>
                </c:pt>
                <c:pt idx="62">
                  <c:v>1.2666666666666666</c:v>
                </c:pt>
                <c:pt idx="63">
                  <c:v>1.2833333333333332</c:v>
                </c:pt>
                <c:pt idx="64">
                  <c:v>1.3</c:v>
                </c:pt>
                <c:pt idx="65">
                  <c:v>1.3166666666666667</c:v>
                </c:pt>
                <c:pt idx="66">
                  <c:v>1.3333333333333333</c:v>
                </c:pt>
                <c:pt idx="67">
                  <c:v>1.3500000000000003</c:v>
                </c:pt>
                <c:pt idx="68">
                  <c:v>1.3666666666666665</c:v>
                </c:pt>
                <c:pt idx="69">
                  <c:v>1.3833333333333335</c:v>
                </c:pt>
                <c:pt idx="70">
                  <c:v>1.3999999999999997</c:v>
                </c:pt>
                <c:pt idx="71">
                  <c:v>1.4166666666666667</c:v>
                </c:pt>
                <c:pt idx="72">
                  <c:v>1.4333333333333333</c:v>
                </c:pt>
                <c:pt idx="73">
                  <c:v>1.45</c:v>
                </c:pt>
                <c:pt idx="74">
                  <c:v>1.4666666666666668</c:v>
                </c:pt>
                <c:pt idx="75">
                  <c:v>1.4833333333333334</c:v>
                </c:pt>
                <c:pt idx="76">
                  <c:v>1.5</c:v>
                </c:pt>
                <c:pt idx="77">
                  <c:v>1.5166666666666666</c:v>
                </c:pt>
                <c:pt idx="78">
                  <c:v>1.5333333333333332</c:v>
                </c:pt>
                <c:pt idx="79">
                  <c:v>1.55</c:v>
                </c:pt>
                <c:pt idx="80">
                  <c:v>1.5666666666666667</c:v>
                </c:pt>
                <c:pt idx="81">
                  <c:v>1.5833333333333333</c:v>
                </c:pt>
                <c:pt idx="82">
                  <c:v>1.5916666666666668</c:v>
                </c:pt>
                <c:pt idx="83">
                  <c:v>1.6</c:v>
                </c:pt>
              </c:numCache>
            </c:numRef>
          </c:xVal>
          <c:yVal>
            <c:numRef>
              <c:f>Data_Compiled!$DE$6:$DE$86</c:f>
              <c:numCache>
                <c:formatCode>General</c:formatCode>
                <c:ptCount val="81"/>
                <c:pt idx="0">
                  <c:v>1032.1768769658279</c:v>
                </c:pt>
                <c:pt idx="1">
                  <c:v>1065.6883229731275</c:v>
                </c:pt>
                <c:pt idx="2">
                  <c:v>872.91454531433055</c:v>
                </c:pt>
                <c:pt idx="3">
                  <c:v>1001.1326436774812</c:v>
                </c:pt>
                <c:pt idx="4">
                  <c:v>1146.2040495839117</c:v>
                </c:pt>
                <c:pt idx="5">
                  <c:v>1007.7087761333042</c:v>
                </c:pt>
                <c:pt idx="6">
                  <c:v>979.19255484599421</c:v>
                </c:pt>
                <c:pt idx="7">
                  <c:v>1147.5145707677136</c:v>
                </c:pt>
                <c:pt idx="8">
                  <c:v>1203.4223060268353</c:v>
                </c:pt>
                <c:pt idx="9">
                  <c:v>1008.6168138380872</c:v>
                </c:pt>
                <c:pt idx="10">
                  <c:v>1092.5548643410809</c:v>
                </c:pt>
                <c:pt idx="11">
                  <c:v>1344.3675940737494</c:v>
                </c:pt>
                <c:pt idx="12">
                  <c:v>1287.7814294248319</c:v>
                </c:pt>
                <c:pt idx="13">
                  <c:v>1259.806577615685</c:v>
                </c:pt>
                <c:pt idx="14">
                  <c:v>1288.3559322858343</c:v>
                </c:pt>
                <c:pt idx="15">
                  <c:v>1315.157464373741</c:v>
                </c:pt>
                <c:pt idx="16">
                  <c:v>1314.2771553580467</c:v>
                </c:pt>
                <c:pt idx="17">
                  <c:v>1177.1659687910401</c:v>
                </c:pt>
                <c:pt idx="18">
                  <c:v>1176.7725696036512</c:v>
                </c:pt>
                <c:pt idx="19">
                  <c:v>1372.4605609179835</c:v>
                </c:pt>
                <c:pt idx="20">
                  <c:v>1403.2414548745287</c:v>
                </c:pt>
                <c:pt idx="21">
                  <c:v>1316.5336669363187</c:v>
                </c:pt>
                <c:pt idx="22">
                  <c:v>1454.0640609756831</c:v>
                </c:pt>
                <c:pt idx="23">
                  <c:v>1595.5132897888466</c:v>
                </c:pt>
                <c:pt idx="24">
                  <c:v>1650.8582611554555</c:v>
                </c:pt>
                <c:pt idx="25">
                  <c:v>1595.5315350337924</c:v>
                </c:pt>
                <c:pt idx="26">
                  <c:v>1428.352880857228</c:v>
                </c:pt>
                <c:pt idx="27">
                  <c:v>1482.9155184674546</c:v>
                </c:pt>
                <c:pt idx="28">
                  <c:v>1595.575884318788</c:v>
                </c:pt>
                <c:pt idx="29">
                  <c:v>1399.7068401994898</c:v>
                </c:pt>
                <c:pt idx="30">
                  <c:v>1381.2811523880428</c:v>
                </c:pt>
                <c:pt idx="31">
                  <c:v>1522.3451510563689</c:v>
                </c:pt>
                <c:pt idx="32">
                  <c:v>1568.3673673684489</c:v>
                </c:pt>
                <c:pt idx="33">
                  <c:v>1624.2946985876274</c:v>
                </c:pt>
                <c:pt idx="34">
                  <c:v>1706.1512183524057</c:v>
                </c:pt>
                <c:pt idx="35">
                  <c:v>1759.0889175641585</c:v>
                </c:pt>
                <c:pt idx="36">
                  <c:v>1676.5365936042374</c:v>
                </c:pt>
                <c:pt idx="37">
                  <c:v>1538.5870062710496</c:v>
                </c:pt>
                <c:pt idx="38">
                  <c:v>1458.2752204097051</c:v>
                </c:pt>
                <c:pt idx="39">
                  <c:v>1544.140155784803</c:v>
                </c:pt>
                <c:pt idx="40">
                  <c:v>1598.2797512400207</c:v>
                </c:pt>
                <c:pt idx="41">
                  <c:v>1622.3810799588673</c:v>
                </c:pt>
                <c:pt idx="42">
                  <c:v>1594.4064632693583</c:v>
                </c:pt>
                <c:pt idx="43">
                  <c:v>1652.2891347935486</c:v>
                </c:pt>
                <c:pt idx="44">
                  <c:v>1736.2080788902686</c:v>
                </c:pt>
                <c:pt idx="45">
                  <c:v>1712.1863447495223</c:v>
                </c:pt>
                <c:pt idx="46">
                  <c:v>1798.1983697735682</c:v>
                </c:pt>
                <c:pt idx="47">
                  <c:v>1573.8301026519739</c:v>
                </c:pt>
                <c:pt idx="48">
                  <c:v>1486.661011409637</c:v>
                </c:pt>
                <c:pt idx="49">
                  <c:v>1566.1111160815037</c:v>
                </c:pt>
                <c:pt idx="50">
                  <c:v>1567.2537584507286</c:v>
                </c:pt>
                <c:pt idx="51">
                  <c:v>1730.9837518604033</c:v>
                </c:pt>
                <c:pt idx="52">
                  <c:v>1784.0853402542043</c:v>
                </c:pt>
                <c:pt idx="53">
                  <c:v>1787.497012579053</c:v>
                </c:pt>
                <c:pt idx="54">
                  <c:v>1708.2357495543429</c:v>
                </c:pt>
                <c:pt idx="55">
                  <c:v>1681.1509552780503</c:v>
                </c:pt>
                <c:pt idx="56">
                  <c:v>1621.6321772371182</c:v>
                </c:pt>
                <c:pt idx="57">
                  <c:v>1539.4939357309315</c:v>
                </c:pt>
                <c:pt idx="58">
                  <c:v>1624.3070094771222</c:v>
                </c:pt>
                <c:pt idx="59">
                  <c:v>1735.3308870116357</c:v>
                </c:pt>
                <c:pt idx="60">
                  <c:v>1688.812109116679</c:v>
                </c:pt>
                <c:pt idx="61">
                  <c:v>1689.8330354942507</c:v>
                </c:pt>
                <c:pt idx="62">
                  <c:v>1765.1947002156671</c:v>
                </c:pt>
                <c:pt idx="63">
                  <c:v>1705.1781532842979</c:v>
                </c:pt>
                <c:pt idx="64">
                  <c:v>1620.2896632612308</c:v>
                </c:pt>
                <c:pt idx="65">
                  <c:v>1564.5437492509236</c:v>
                </c:pt>
                <c:pt idx="66">
                  <c:v>1591.6746824667991</c:v>
                </c:pt>
                <c:pt idx="67">
                  <c:v>1734.3905277784086</c:v>
                </c:pt>
                <c:pt idx="68">
                  <c:v>1750.225431973367</c:v>
                </c:pt>
                <c:pt idx="69">
                  <c:v>1694.2535290339767</c:v>
                </c:pt>
                <c:pt idx="70">
                  <c:v>1679.136161884813</c:v>
                </c:pt>
                <c:pt idx="71">
                  <c:v>1621.0634374674489</c:v>
                </c:pt>
                <c:pt idx="72">
                  <c:v>1650.1323068068148</c:v>
                </c:pt>
                <c:pt idx="73">
                  <c:v>1627.5320959442226</c:v>
                </c:pt>
                <c:pt idx="74">
                  <c:v>1600.6593410952205</c:v>
                </c:pt>
                <c:pt idx="75">
                  <c:v>1628.7761873133682</c:v>
                </c:pt>
                <c:pt idx="76">
                  <c:v>1764.1316201134648</c:v>
                </c:pt>
                <c:pt idx="77">
                  <c:v>1926.3927081070108</c:v>
                </c:pt>
                <c:pt idx="78">
                  <c:v>1873.8451167592768</c:v>
                </c:pt>
                <c:pt idx="79">
                  <c:v>1654.4323606836763</c:v>
                </c:pt>
                <c:pt idx="80">
                  <c:v>1401.6322426096865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FA92-4918-BD72-E1D60CFE162C}"/>
            </c:ext>
          </c:extLst>
        </c:ser>
        <c:ser>
          <c:idx val="6"/>
          <c:order val="6"/>
          <c:tx>
            <c:strRef>
              <c:f>Data_Compiled!$DM$1:$DM$2</c:f>
              <c:strCache>
                <c:ptCount val="2"/>
                <c:pt idx="0">
                  <c:v>Drop_06284</c:v>
                </c:pt>
                <c:pt idx="1">
                  <c:v>2mL 3.99deg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4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Data_Compiled!$DS$6:$DS$84</c:f>
              <c:numCache>
                <c:formatCode>General</c:formatCode>
                <c:ptCount val="79"/>
                <c:pt idx="0">
                  <c:v>0.11666666666666665</c:v>
                </c:pt>
                <c:pt idx="1">
                  <c:v>0.13333333333333333</c:v>
                </c:pt>
                <c:pt idx="2">
                  <c:v>0.15</c:v>
                </c:pt>
                <c:pt idx="3">
                  <c:v>0.16666666666666666</c:v>
                </c:pt>
                <c:pt idx="4">
                  <c:v>0.18333333333333335</c:v>
                </c:pt>
                <c:pt idx="5">
                  <c:v>0.20000000000000004</c:v>
                </c:pt>
                <c:pt idx="6">
                  <c:v>0.21666666666666667</c:v>
                </c:pt>
                <c:pt idx="7">
                  <c:v>0.23333333333333331</c:v>
                </c:pt>
                <c:pt idx="8">
                  <c:v>0.25</c:v>
                </c:pt>
                <c:pt idx="9">
                  <c:v>0.26666666666666666</c:v>
                </c:pt>
                <c:pt idx="10">
                  <c:v>0.28333333333333338</c:v>
                </c:pt>
                <c:pt idx="11">
                  <c:v>0.3</c:v>
                </c:pt>
                <c:pt idx="12">
                  <c:v>0.31666666666666671</c:v>
                </c:pt>
                <c:pt idx="13">
                  <c:v>0.33333333333333331</c:v>
                </c:pt>
                <c:pt idx="14">
                  <c:v>0.35000000000000003</c:v>
                </c:pt>
                <c:pt idx="15">
                  <c:v>0.3666666666666667</c:v>
                </c:pt>
                <c:pt idx="16">
                  <c:v>0.3833333333333333</c:v>
                </c:pt>
                <c:pt idx="17">
                  <c:v>0.39999999999999997</c:v>
                </c:pt>
                <c:pt idx="18">
                  <c:v>0.41666666666666669</c:v>
                </c:pt>
                <c:pt idx="19">
                  <c:v>0.43333333333333329</c:v>
                </c:pt>
                <c:pt idx="20">
                  <c:v>0.45</c:v>
                </c:pt>
                <c:pt idx="21">
                  <c:v>0.46666666666666662</c:v>
                </c:pt>
                <c:pt idx="22">
                  <c:v>0.48333333333333334</c:v>
                </c:pt>
                <c:pt idx="23">
                  <c:v>0.5</c:v>
                </c:pt>
                <c:pt idx="24">
                  <c:v>0.51666666666666661</c:v>
                </c:pt>
                <c:pt idx="25">
                  <c:v>0.53333333333333333</c:v>
                </c:pt>
                <c:pt idx="26">
                  <c:v>0.55000000000000004</c:v>
                </c:pt>
                <c:pt idx="27">
                  <c:v>0.56666666666666676</c:v>
                </c:pt>
                <c:pt idx="28">
                  <c:v>0.58333333333333337</c:v>
                </c:pt>
                <c:pt idx="29">
                  <c:v>0.6</c:v>
                </c:pt>
                <c:pt idx="30">
                  <c:v>0.61666666666666659</c:v>
                </c:pt>
                <c:pt idx="31">
                  <c:v>0.6333333333333333</c:v>
                </c:pt>
                <c:pt idx="32">
                  <c:v>0.64999999999999991</c:v>
                </c:pt>
                <c:pt idx="33">
                  <c:v>0.66666666666666663</c:v>
                </c:pt>
                <c:pt idx="34">
                  <c:v>0.68333333333333324</c:v>
                </c:pt>
                <c:pt idx="35">
                  <c:v>0.70000000000000007</c:v>
                </c:pt>
                <c:pt idx="36">
                  <c:v>0.71666666666666667</c:v>
                </c:pt>
                <c:pt idx="37">
                  <c:v>0.73333333333333339</c:v>
                </c:pt>
                <c:pt idx="38">
                  <c:v>0.75</c:v>
                </c:pt>
                <c:pt idx="39">
                  <c:v>0.76666666666666661</c:v>
                </c:pt>
                <c:pt idx="40">
                  <c:v>0.78333333333333321</c:v>
                </c:pt>
                <c:pt idx="41">
                  <c:v>0.79999999999999993</c:v>
                </c:pt>
                <c:pt idx="42">
                  <c:v>0.81666666666666676</c:v>
                </c:pt>
                <c:pt idx="43">
                  <c:v>0.83333333333333337</c:v>
                </c:pt>
                <c:pt idx="44">
                  <c:v>0.85</c:v>
                </c:pt>
                <c:pt idx="45">
                  <c:v>0.86666666666666659</c:v>
                </c:pt>
                <c:pt idx="46">
                  <c:v>0.8833333333333333</c:v>
                </c:pt>
                <c:pt idx="47">
                  <c:v>0.89999999999999991</c:v>
                </c:pt>
                <c:pt idx="48">
                  <c:v>0.91666666666666663</c:v>
                </c:pt>
                <c:pt idx="49">
                  <c:v>0.93333333333333324</c:v>
                </c:pt>
                <c:pt idx="50">
                  <c:v>0.95000000000000007</c:v>
                </c:pt>
                <c:pt idx="51">
                  <c:v>0.96666666666666667</c:v>
                </c:pt>
                <c:pt idx="52">
                  <c:v>0.98333333333333339</c:v>
                </c:pt>
                <c:pt idx="53">
                  <c:v>1</c:v>
                </c:pt>
                <c:pt idx="54">
                  <c:v>1.0166666666666666</c:v>
                </c:pt>
                <c:pt idx="55">
                  <c:v>1.0333333333333332</c:v>
                </c:pt>
                <c:pt idx="56">
                  <c:v>1.05</c:v>
                </c:pt>
                <c:pt idx="57">
                  <c:v>1.0666666666666667</c:v>
                </c:pt>
                <c:pt idx="58">
                  <c:v>1.0833333333333333</c:v>
                </c:pt>
                <c:pt idx="59">
                  <c:v>1.1000000000000001</c:v>
                </c:pt>
                <c:pt idx="60">
                  <c:v>1.1166666666666667</c:v>
                </c:pt>
                <c:pt idx="61">
                  <c:v>1.1333333333333335</c:v>
                </c:pt>
                <c:pt idx="62">
                  <c:v>1.1500000000000001</c:v>
                </c:pt>
                <c:pt idx="63">
                  <c:v>1.1666666666666667</c:v>
                </c:pt>
                <c:pt idx="64">
                  <c:v>1.1833333333333333</c:v>
                </c:pt>
                <c:pt idx="65">
                  <c:v>1.2000000000000002</c:v>
                </c:pt>
                <c:pt idx="66">
                  <c:v>1.2166666666666668</c:v>
                </c:pt>
                <c:pt idx="67">
                  <c:v>1.2333333333333334</c:v>
                </c:pt>
                <c:pt idx="68">
                  <c:v>1.25</c:v>
                </c:pt>
                <c:pt idx="69">
                  <c:v>1.2666666666666666</c:v>
                </c:pt>
                <c:pt idx="70">
                  <c:v>1.2833333333333334</c:v>
                </c:pt>
                <c:pt idx="71">
                  <c:v>1.3</c:v>
                </c:pt>
                <c:pt idx="72">
                  <c:v>1.3166666666666667</c:v>
                </c:pt>
                <c:pt idx="73">
                  <c:v>1.3333333333333333</c:v>
                </c:pt>
                <c:pt idx="74">
                  <c:v>1.3500000000000003</c:v>
                </c:pt>
                <c:pt idx="75">
                  <c:v>1.3666666666666665</c:v>
                </c:pt>
                <c:pt idx="76">
                  <c:v>1.3833333333333335</c:v>
                </c:pt>
                <c:pt idx="77">
                  <c:v>1.3916666666666666</c:v>
                </c:pt>
                <c:pt idx="78">
                  <c:v>1.4000000000000001</c:v>
                </c:pt>
              </c:numCache>
            </c:numRef>
          </c:xVal>
          <c:yVal>
            <c:numRef>
              <c:f>Data_Compiled!$DU$6:$DU$81</c:f>
              <c:numCache>
                <c:formatCode>General</c:formatCode>
                <c:ptCount val="76"/>
                <c:pt idx="0">
                  <c:v>517.83469920148582</c:v>
                </c:pt>
                <c:pt idx="1">
                  <c:v>500.87261372703409</c:v>
                </c:pt>
                <c:pt idx="2">
                  <c:v>540.08933736370909</c:v>
                </c:pt>
                <c:pt idx="3">
                  <c:v>600.82218858049475</c:v>
                </c:pt>
                <c:pt idx="4">
                  <c:v>618.79628107120197</c:v>
                </c:pt>
                <c:pt idx="5">
                  <c:v>638.52461302756217</c:v>
                </c:pt>
                <c:pt idx="6">
                  <c:v>645.51894508326802</c:v>
                </c:pt>
                <c:pt idx="7">
                  <c:v>664.44287287786904</c:v>
                </c:pt>
                <c:pt idx="8">
                  <c:v>755.275409586965</c:v>
                </c:pt>
                <c:pt idx="9">
                  <c:v>758.26580064545203</c:v>
                </c:pt>
                <c:pt idx="10">
                  <c:v>755.93897966155248</c:v>
                </c:pt>
                <c:pt idx="11">
                  <c:v>823.7065849926928</c:v>
                </c:pt>
                <c:pt idx="12">
                  <c:v>782.81835649176116</c:v>
                </c:pt>
                <c:pt idx="13">
                  <c:v>869.41466844080549</c:v>
                </c:pt>
                <c:pt idx="14">
                  <c:v>955.99933388298928</c:v>
                </c:pt>
                <c:pt idx="15">
                  <c:v>935.00291106792088</c:v>
                </c:pt>
                <c:pt idx="16">
                  <c:v>890.61377351177418</c:v>
                </c:pt>
                <c:pt idx="17">
                  <c:v>956.37269149942824</c:v>
                </c:pt>
                <c:pt idx="18">
                  <c:v>1000.985108614952</c:v>
                </c:pt>
                <c:pt idx="19">
                  <c:v>956.60331450469994</c:v>
                </c:pt>
                <c:pt idx="20">
                  <c:v>978.20673060212346</c:v>
                </c:pt>
                <c:pt idx="21">
                  <c:v>1067.3299127986202</c:v>
                </c:pt>
                <c:pt idx="22">
                  <c:v>1093.3366738986001</c:v>
                </c:pt>
                <c:pt idx="23">
                  <c:v>1093.2311256755211</c:v>
                </c:pt>
                <c:pt idx="24">
                  <c:v>1156.9789048975908</c:v>
                </c:pt>
                <c:pt idx="25">
                  <c:v>1180.0302237014976</c:v>
                </c:pt>
                <c:pt idx="26">
                  <c:v>1157.809843267125</c:v>
                </c:pt>
                <c:pt idx="27">
                  <c:v>1179.3606514137405</c:v>
                </c:pt>
                <c:pt idx="28">
                  <c:v>1202.3341546043735</c:v>
                </c:pt>
                <c:pt idx="29">
                  <c:v>1225.2794906769141</c:v>
                </c:pt>
                <c:pt idx="30">
                  <c:v>1223.9621387792217</c:v>
                </c:pt>
                <c:pt idx="31">
                  <c:v>1245.5921707780194</c:v>
                </c:pt>
                <c:pt idx="32">
                  <c:v>1269.7691677348405</c:v>
                </c:pt>
                <c:pt idx="33">
                  <c:v>1293.2971941408446</c:v>
                </c:pt>
                <c:pt idx="34">
                  <c:v>1358.1593099726085</c:v>
                </c:pt>
                <c:pt idx="35">
                  <c:v>1312.3812480897441</c:v>
                </c:pt>
                <c:pt idx="36">
                  <c:v>1268.5652436280982</c:v>
                </c:pt>
                <c:pt idx="37">
                  <c:v>1269.162695170673</c:v>
                </c:pt>
                <c:pt idx="38">
                  <c:v>1269.7459238208014</c:v>
                </c:pt>
                <c:pt idx="39">
                  <c:v>1313.126813979311</c:v>
                </c:pt>
                <c:pt idx="40">
                  <c:v>1358.1902678032188</c:v>
                </c:pt>
                <c:pt idx="41">
                  <c:v>1358.7552803399508</c:v>
                </c:pt>
                <c:pt idx="42">
                  <c:v>1402.7108537036977</c:v>
                </c:pt>
                <c:pt idx="43">
                  <c:v>1426.1033122538088</c:v>
                </c:pt>
                <c:pt idx="44">
                  <c:v>1403.2747942855171</c:v>
                </c:pt>
                <c:pt idx="45">
                  <c:v>1357.6286465909138</c:v>
                </c:pt>
                <c:pt idx="46">
                  <c:v>1335.9437030580405</c:v>
                </c:pt>
                <c:pt idx="47">
                  <c:v>1401.1854807510613</c:v>
                </c:pt>
                <c:pt idx="48">
                  <c:v>1380.4621693114959</c:v>
                </c:pt>
                <c:pt idx="49">
                  <c:v>1383.6833239930231</c:v>
                </c:pt>
                <c:pt idx="50">
                  <c:v>1425.5260872796548</c:v>
                </c:pt>
                <c:pt idx="51">
                  <c:v>1446.0993203571206</c:v>
                </c:pt>
                <c:pt idx="52">
                  <c:v>1404.4288285193866</c:v>
                </c:pt>
                <c:pt idx="53">
                  <c:v>1359.309458177825</c:v>
                </c:pt>
                <c:pt idx="54">
                  <c:v>1357.0465366623087</c:v>
                </c:pt>
                <c:pt idx="55">
                  <c:v>1423.8923540007534</c:v>
                </c:pt>
                <c:pt idx="56">
                  <c:v>1468.9563565519779</c:v>
                </c:pt>
                <c:pt idx="57">
                  <c:v>1446.7425268497025</c:v>
                </c:pt>
                <c:pt idx="58">
                  <c:v>1468.497832668402</c:v>
                </c:pt>
                <c:pt idx="59">
                  <c:v>1424.5165795185185</c:v>
                </c:pt>
                <c:pt idx="60">
                  <c:v>1403.7447477300805</c:v>
                </c:pt>
                <c:pt idx="61">
                  <c:v>1384.7363815029018</c:v>
                </c:pt>
                <c:pt idx="62">
                  <c:v>1383.7653460144438</c:v>
                </c:pt>
                <c:pt idx="63">
                  <c:v>1402.7004518318377</c:v>
                </c:pt>
                <c:pt idx="64">
                  <c:v>1470.0517845150468</c:v>
                </c:pt>
                <c:pt idx="65">
                  <c:v>1470.0489020086327</c:v>
                </c:pt>
                <c:pt idx="66">
                  <c:v>1402.1200690374631</c:v>
                </c:pt>
                <c:pt idx="67">
                  <c:v>1380.4473844678082</c:v>
                </c:pt>
                <c:pt idx="68">
                  <c:v>1403.2787894102071</c:v>
                </c:pt>
                <c:pt idx="69">
                  <c:v>1403.279835555411</c:v>
                </c:pt>
                <c:pt idx="70">
                  <c:v>1381.024578668671</c:v>
                </c:pt>
                <c:pt idx="71">
                  <c:v>1468.9100457967045</c:v>
                </c:pt>
                <c:pt idx="72">
                  <c:v>1446.6500447844053</c:v>
                </c:pt>
                <c:pt idx="73">
                  <c:v>1424.9734974096557</c:v>
                </c:pt>
                <c:pt idx="74">
                  <c:v>1423.3608272079878</c:v>
                </c:pt>
                <c:pt idx="75">
                  <c:v>1333.8544133062123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FA92-4918-BD72-E1D60CFE162C}"/>
            </c:ext>
          </c:extLst>
        </c:ser>
        <c:ser>
          <c:idx val="7"/>
          <c:order val="7"/>
          <c:tx>
            <c:strRef>
              <c:f>Data_Compiled!$EC$1:$EC$2</c:f>
              <c:strCache>
                <c:ptCount val="2"/>
                <c:pt idx="0">
                  <c:v>Drop_06285</c:v>
                </c:pt>
                <c:pt idx="1">
                  <c:v>3mL 3.99deg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4"/>
            <c:spPr>
              <a:solidFill>
                <a:schemeClr val="tx2"/>
              </a:solidFill>
              <a:ln w="9525">
                <a:noFill/>
              </a:ln>
              <a:effectLst/>
            </c:spPr>
          </c:marker>
          <c:xVal>
            <c:numRef>
              <c:f>Data_Compiled!$EI$6:$EI$70</c:f>
              <c:numCache>
                <c:formatCode>General</c:formatCode>
                <c:ptCount val="65"/>
                <c:pt idx="0">
                  <c:v>0.11666666666666665</c:v>
                </c:pt>
                <c:pt idx="1">
                  <c:v>0.13333333333333333</c:v>
                </c:pt>
                <c:pt idx="2">
                  <c:v>0.15</c:v>
                </c:pt>
                <c:pt idx="3">
                  <c:v>0.16666666666666666</c:v>
                </c:pt>
                <c:pt idx="4">
                  <c:v>0.18333333333333335</c:v>
                </c:pt>
                <c:pt idx="5">
                  <c:v>0.20000000000000004</c:v>
                </c:pt>
                <c:pt idx="6">
                  <c:v>0.21666666666666667</c:v>
                </c:pt>
                <c:pt idx="7">
                  <c:v>0.23333333333333331</c:v>
                </c:pt>
                <c:pt idx="8">
                  <c:v>0.25</c:v>
                </c:pt>
                <c:pt idx="9">
                  <c:v>0.26666666666666666</c:v>
                </c:pt>
                <c:pt idx="10">
                  <c:v>0.28333333333333338</c:v>
                </c:pt>
                <c:pt idx="11">
                  <c:v>0.3</c:v>
                </c:pt>
                <c:pt idx="12">
                  <c:v>0.31666666666666671</c:v>
                </c:pt>
                <c:pt idx="13">
                  <c:v>0.33333333333333331</c:v>
                </c:pt>
                <c:pt idx="14">
                  <c:v>0.35000000000000003</c:v>
                </c:pt>
                <c:pt idx="15">
                  <c:v>0.3666666666666667</c:v>
                </c:pt>
                <c:pt idx="16">
                  <c:v>0.3833333333333333</c:v>
                </c:pt>
                <c:pt idx="17">
                  <c:v>0.39999999999999997</c:v>
                </c:pt>
                <c:pt idx="18">
                  <c:v>0.41666666666666669</c:v>
                </c:pt>
                <c:pt idx="19">
                  <c:v>0.43333333333333329</c:v>
                </c:pt>
                <c:pt idx="20">
                  <c:v>0.45</c:v>
                </c:pt>
                <c:pt idx="21">
                  <c:v>0.46666666666666662</c:v>
                </c:pt>
                <c:pt idx="22">
                  <c:v>0.48333333333333334</c:v>
                </c:pt>
                <c:pt idx="23">
                  <c:v>0.5</c:v>
                </c:pt>
                <c:pt idx="24">
                  <c:v>0.51666666666666661</c:v>
                </c:pt>
                <c:pt idx="25">
                  <c:v>0.53333333333333333</c:v>
                </c:pt>
                <c:pt idx="26">
                  <c:v>0.55000000000000004</c:v>
                </c:pt>
                <c:pt idx="27">
                  <c:v>0.56666666666666676</c:v>
                </c:pt>
                <c:pt idx="28">
                  <c:v>0.58333333333333337</c:v>
                </c:pt>
                <c:pt idx="29">
                  <c:v>0.6</c:v>
                </c:pt>
                <c:pt idx="30">
                  <c:v>0.61666666666666659</c:v>
                </c:pt>
                <c:pt idx="31">
                  <c:v>0.6333333333333333</c:v>
                </c:pt>
                <c:pt idx="32">
                  <c:v>0.64999999999999991</c:v>
                </c:pt>
                <c:pt idx="33">
                  <c:v>0.66666666666666663</c:v>
                </c:pt>
                <c:pt idx="34">
                  <c:v>0.68333333333333324</c:v>
                </c:pt>
                <c:pt idx="35">
                  <c:v>0.70000000000000007</c:v>
                </c:pt>
                <c:pt idx="36">
                  <c:v>0.71666666666666667</c:v>
                </c:pt>
                <c:pt idx="37">
                  <c:v>0.73333333333333339</c:v>
                </c:pt>
                <c:pt idx="38">
                  <c:v>0.75</c:v>
                </c:pt>
                <c:pt idx="39">
                  <c:v>0.76666666666666661</c:v>
                </c:pt>
                <c:pt idx="40">
                  <c:v>0.78333333333333321</c:v>
                </c:pt>
                <c:pt idx="41">
                  <c:v>0.79999999999999993</c:v>
                </c:pt>
                <c:pt idx="42">
                  <c:v>0.81666666666666676</c:v>
                </c:pt>
                <c:pt idx="43">
                  <c:v>0.83333333333333337</c:v>
                </c:pt>
                <c:pt idx="44">
                  <c:v>0.85</c:v>
                </c:pt>
                <c:pt idx="45">
                  <c:v>0.86666666666666659</c:v>
                </c:pt>
                <c:pt idx="46">
                  <c:v>0.8833333333333333</c:v>
                </c:pt>
                <c:pt idx="47">
                  <c:v>0.89999999999999991</c:v>
                </c:pt>
                <c:pt idx="48">
                  <c:v>0.91666666666666663</c:v>
                </c:pt>
                <c:pt idx="49">
                  <c:v>0.93333333333333324</c:v>
                </c:pt>
                <c:pt idx="50">
                  <c:v>0.95000000000000007</c:v>
                </c:pt>
                <c:pt idx="51">
                  <c:v>0.96666666666666667</c:v>
                </c:pt>
                <c:pt idx="52">
                  <c:v>0.98333333333333339</c:v>
                </c:pt>
                <c:pt idx="53">
                  <c:v>1</c:v>
                </c:pt>
                <c:pt idx="54">
                  <c:v>1.0166666666666666</c:v>
                </c:pt>
                <c:pt idx="55">
                  <c:v>1.0333333333333332</c:v>
                </c:pt>
                <c:pt idx="56">
                  <c:v>1.05</c:v>
                </c:pt>
                <c:pt idx="57">
                  <c:v>1.0666666666666667</c:v>
                </c:pt>
                <c:pt idx="58">
                  <c:v>1.0833333333333333</c:v>
                </c:pt>
                <c:pt idx="59">
                  <c:v>1.1000000000000001</c:v>
                </c:pt>
                <c:pt idx="60">
                  <c:v>1.1166666666666667</c:v>
                </c:pt>
                <c:pt idx="61">
                  <c:v>1.1333333333333335</c:v>
                </c:pt>
                <c:pt idx="62">
                  <c:v>1.1500000000000001</c:v>
                </c:pt>
                <c:pt idx="63">
                  <c:v>1.1583333333333334</c:v>
                </c:pt>
                <c:pt idx="64">
                  <c:v>1.1666666666666667</c:v>
                </c:pt>
              </c:numCache>
            </c:numRef>
          </c:xVal>
          <c:yVal>
            <c:numRef>
              <c:f>Data_Compiled!$EK$6:$EK$67</c:f>
              <c:numCache>
                <c:formatCode>General</c:formatCode>
                <c:ptCount val="62"/>
                <c:pt idx="0">
                  <c:v>689.26717189313672</c:v>
                </c:pt>
                <c:pt idx="1">
                  <c:v>618.79301339474</c:v>
                </c:pt>
                <c:pt idx="2">
                  <c:v>694.19298743019897</c:v>
                </c:pt>
                <c:pt idx="3">
                  <c:v>722.04450710004414</c:v>
                </c:pt>
                <c:pt idx="4">
                  <c:v>842.63792410955602</c:v>
                </c:pt>
                <c:pt idx="5">
                  <c:v>836.53147382518853</c:v>
                </c:pt>
                <c:pt idx="6">
                  <c:v>905.44121454395668</c:v>
                </c:pt>
                <c:pt idx="7">
                  <c:v>952.86464500417992</c:v>
                </c:pt>
                <c:pt idx="8">
                  <c:v>1001.7602710566947</c:v>
                </c:pt>
                <c:pt idx="9">
                  <c:v>1048.6471592736405</c:v>
                </c:pt>
                <c:pt idx="10">
                  <c:v>1048.1256654698702</c:v>
                </c:pt>
                <c:pt idx="11">
                  <c:v>1095.6943125068406</c:v>
                </c:pt>
                <c:pt idx="12">
                  <c:v>1170.0062009186656</c:v>
                </c:pt>
                <c:pt idx="13">
                  <c:v>1263.2737143829538</c:v>
                </c:pt>
                <c:pt idx="14">
                  <c:v>1259.5928185388204</c:v>
                </c:pt>
                <c:pt idx="15">
                  <c:v>1304.5085504657629</c:v>
                </c:pt>
                <c:pt idx="16">
                  <c:v>1281.4118269557061</c:v>
                </c:pt>
                <c:pt idx="17">
                  <c:v>1376.3898230391314</c:v>
                </c:pt>
                <c:pt idx="18">
                  <c:v>1426.2340357537716</c:v>
                </c:pt>
                <c:pt idx="19">
                  <c:v>1380.5070621069015</c:v>
                </c:pt>
                <c:pt idx="20">
                  <c:v>1492.0385179749067</c:v>
                </c:pt>
                <c:pt idx="21">
                  <c:v>1489.6544270449529</c:v>
                </c:pt>
                <c:pt idx="22">
                  <c:v>1539.6037903472195</c:v>
                </c:pt>
                <c:pt idx="23">
                  <c:v>1611.0315037461114</c:v>
                </c:pt>
                <c:pt idx="24">
                  <c:v>1586.2873635871604</c:v>
                </c:pt>
                <c:pt idx="25">
                  <c:v>1654.930623898518</c:v>
                </c:pt>
                <c:pt idx="26">
                  <c:v>1655.6427024986888</c:v>
                </c:pt>
                <c:pt idx="27">
                  <c:v>1632.4468306663284</c:v>
                </c:pt>
                <c:pt idx="28">
                  <c:v>1702.9845124818189</c:v>
                </c:pt>
                <c:pt idx="29">
                  <c:v>1657.5291422340547</c:v>
                </c:pt>
                <c:pt idx="30">
                  <c:v>1680.2713999311859</c:v>
                </c:pt>
                <c:pt idx="31">
                  <c:v>1798.7912288032294</c:v>
                </c:pt>
                <c:pt idx="32">
                  <c:v>1774.8046538209958</c:v>
                </c:pt>
                <c:pt idx="33">
                  <c:v>1795.5692682465126</c:v>
                </c:pt>
                <c:pt idx="34">
                  <c:v>1841.1104941361834</c:v>
                </c:pt>
                <c:pt idx="35">
                  <c:v>1818.9929227954897</c:v>
                </c:pt>
                <c:pt idx="36">
                  <c:v>1820.1914336458638</c:v>
                </c:pt>
                <c:pt idx="37">
                  <c:v>1843.514837000821</c:v>
                </c:pt>
                <c:pt idx="38">
                  <c:v>1796.8704000207481</c:v>
                </c:pt>
                <c:pt idx="39">
                  <c:v>1772.4285961031571</c:v>
                </c:pt>
                <c:pt idx="40">
                  <c:v>1841.4155508357558</c:v>
                </c:pt>
                <c:pt idx="41">
                  <c:v>1911.4456015334363</c:v>
                </c:pt>
                <c:pt idx="42">
                  <c:v>1892.2545719392956</c:v>
                </c:pt>
                <c:pt idx="43">
                  <c:v>1871.1864597778585</c:v>
                </c:pt>
                <c:pt idx="44">
                  <c:v>1890.728384352374</c:v>
                </c:pt>
                <c:pt idx="45">
                  <c:v>1958.3536458347282</c:v>
                </c:pt>
                <c:pt idx="46">
                  <c:v>2006.1915228150312</c:v>
                </c:pt>
                <c:pt idx="47">
                  <c:v>1935.1790551207287</c:v>
                </c:pt>
                <c:pt idx="48">
                  <c:v>1889.060075024043</c:v>
                </c:pt>
                <c:pt idx="49">
                  <c:v>1959.1086281473727</c:v>
                </c:pt>
                <c:pt idx="50">
                  <c:v>1936.270077920007</c:v>
                </c:pt>
                <c:pt idx="51">
                  <c:v>1913.9687164141319</c:v>
                </c:pt>
                <c:pt idx="52">
                  <c:v>1982.9255572211346</c:v>
                </c:pt>
                <c:pt idx="53">
                  <c:v>2006.2590195511802</c:v>
                </c:pt>
                <c:pt idx="54">
                  <c:v>2006.7621582183349</c:v>
                </c:pt>
                <c:pt idx="55">
                  <c:v>1960.1147941809684</c:v>
                </c:pt>
                <c:pt idx="56">
                  <c:v>1911.9885741342669</c:v>
                </c:pt>
                <c:pt idx="57">
                  <c:v>2028.6348763809208</c:v>
                </c:pt>
                <c:pt idx="58">
                  <c:v>2008.2462360113614</c:v>
                </c:pt>
                <c:pt idx="59">
                  <c:v>1961.5643635268239</c:v>
                </c:pt>
                <c:pt idx="60">
                  <c:v>1982.4315975844124</c:v>
                </c:pt>
                <c:pt idx="61">
                  <c:v>1984.4703834557854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FA92-4918-BD72-E1D60CFE162C}"/>
            </c:ext>
          </c:extLst>
        </c:ser>
        <c:ser>
          <c:idx val="8"/>
          <c:order val="8"/>
          <c:tx>
            <c:strRef>
              <c:f>Data_Compiled!$ES$1:$ES$2</c:f>
              <c:strCache>
                <c:ptCount val="2"/>
                <c:pt idx="0">
                  <c:v>Drop_06286</c:v>
                </c:pt>
                <c:pt idx="1">
                  <c:v>4mL 3.99deg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4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Data_Compiled!$EY$6:$EY$69</c:f>
              <c:numCache>
                <c:formatCode>General</c:formatCode>
                <c:ptCount val="64"/>
                <c:pt idx="0">
                  <c:v>0.11666666666666665</c:v>
                </c:pt>
                <c:pt idx="1">
                  <c:v>0.13333333333333333</c:v>
                </c:pt>
                <c:pt idx="2">
                  <c:v>0.15</c:v>
                </c:pt>
                <c:pt idx="3">
                  <c:v>0.16666666666666666</c:v>
                </c:pt>
                <c:pt idx="4">
                  <c:v>0.18333333333333335</c:v>
                </c:pt>
                <c:pt idx="5">
                  <c:v>0.20000000000000004</c:v>
                </c:pt>
                <c:pt idx="6">
                  <c:v>0.21666666666666667</c:v>
                </c:pt>
                <c:pt idx="7">
                  <c:v>0.23333333333333331</c:v>
                </c:pt>
                <c:pt idx="8">
                  <c:v>0.25</c:v>
                </c:pt>
                <c:pt idx="9">
                  <c:v>0.26666666666666666</c:v>
                </c:pt>
                <c:pt idx="10">
                  <c:v>0.28333333333333338</c:v>
                </c:pt>
                <c:pt idx="11">
                  <c:v>0.3</c:v>
                </c:pt>
                <c:pt idx="12">
                  <c:v>0.31666666666666671</c:v>
                </c:pt>
                <c:pt idx="13">
                  <c:v>0.33333333333333331</c:v>
                </c:pt>
                <c:pt idx="14">
                  <c:v>0.35000000000000003</c:v>
                </c:pt>
                <c:pt idx="15">
                  <c:v>0.3666666666666667</c:v>
                </c:pt>
                <c:pt idx="16">
                  <c:v>0.3833333333333333</c:v>
                </c:pt>
                <c:pt idx="17">
                  <c:v>0.39999999999999997</c:v>
                </c:pt>
                <c:pt idx="18">
                  <c:v>0.41666666666666669</c:v>
                </c:pt>
                <c:pt idx="19">
                  <c:v>0.43333333333333329</c:v>
                </c:pt>
                <c:pt idx="20">
                  <c:v>0.45</c:v>
                </c:pt>
                <c:pt idx="21">
                  <c:v>0.46666666666666662</c:v>
                </c:pt>
                <c:pt idx="22">
                  <c:v>0.48333333333333334</c:v>
                </c:pt>
                <c:pt idx="23">
                  <c:v>0.5</c:v>
                </c:pt>
                <c:pt idx="24">
                  <c:v>0.51666666666666661</c:v>
                </c:pt>
                <c:pt idx="25">
                  <c:v>0.53333333333333333</c:v>
                </c:pt>
                <c:pt idx="26">
                  <c:v>0.55000000000000004</c:v>
                </c:pt>
                <c:pt idx="27">
                  <c:v>0.56666666666666676</c:v>
                </c:pt>
                <c:pt idx="28">
                  <c:v>0.58333333333333337</c:v>
                </c:pt>
                <c:pt idx="29">
                  <c:v>0.6</c:v>
                </c:pt>
                <c:pt idx="30">
                  <c:v>0.61666666666666659</c:v>
                </c:pt>
                <c:pt idx="31">
                  <c:v>0.6333333333333333</c:v>
                </c:pt>
                <c:pt idx="32">
                  <c:v>0.64999999999999991</c:v>
                </c:pt>
                <c:pt idx="33">
                  <c:v>0.66666666666666663</c:v>
                </c:pt>
                <c:pt idx="34">
                  <c:v>0.68333333333333324</c:v>
                </c:pt>
                <c:pt idx="35">
                  <c:v>0.70000000000000007</c:v>
                </c:pt>
                <c:pt idx="36">
                  <c:v>0.71666666666666667</c:v>
                </c:pt>
                <c:pt idx="37">
                  <c:v>0.73333333333333339</c:v>
                </c:pt>
                <c:pt idx="38">
                  <c:v>0.75</c:v>
                </c:pt>
                <c:pt idx="39">
                  <c:v>0.76666666666666661</c:v>
                </c:pt>
                <c:pt idx="40">
                  <c:v>0.78333333333333321</c:v>
                </c:pt>
                <c:pt idx="41">
                  <c:v>0.79999999999999993</c:v>
                </c:pt>
                <c:pt idx="42">
                  <c:v>0.81666666666666676</c:v>
                </c:pt>
                <c:pt idx="43">
                  <c:v>0.83333333333333337</c:v>
                </c:pt>
                <c:pt idx="44">
                  <c:v>0.85</c:v>
                </c:pt>
                <c:pt idx="45">
                  <c:v>0.86666666666666659</c:v>
                </c:pt>
                <c:pt idx="46">
                  <c:v>0.8833333333333333</c:v>
                </c:pt>
                <c:pt idx="47">
                  <c:v>0.89999999999999991</c:v>
                </c:pt>
                <c:pt idx="48">
                  <c:v>0.91666666666666663</c:v>
                </c:pt>
                <c:pt idx="49">
                  <c:v>0.93333333333333324</c:v>
                </c:pt>
                <c:pt idx="50">
                  <c:v>0.95000000000000007</c:v>
                </c:pt>
                <c:pt idx="51">
                  <c:v>0.96666666666666667</c:v>
                </c:pt>
                <c:pt idx="52">
                  <c:v>0.98333333333333339</c:v>
                </c:pt>
                <c:pt idx="53">
                  <c:v>1</c:v>
                </c:pt>
                <c:pt idx="54">
                  <c:v>1.0166666666666666</c:v>
                </c:pt>
                <c:pt idx="55">
                  <c:v>1.0333333333333332</c:v>
                </c:pt>
                <c:pt idx="56">
                  <c:v>1.05</c:v>
                </c:pt>
                <c:pt idx="57">
                  <c:v>1.0666666666666667</c:v>
                </c:pt>
                <c:pt idx="58">
                  <c:v>1.0833333333333333</c:v>
                </c:pt>
                <c:pt idx="59">
                  <c:v>1.1000000000000001</c:v>
                </c:pt>
                <c:pt idx="60">
                  <c:v>1.1166666666666667</c:v>
                </c:pt>
                <c:pt idx="61">
                  <c:v>1.1333333333333335</c:v>
                </c:pt>
                <c:pt idx="62">
                  <c:v>1.1416666666666666</c:v>
                </c:pt>
                <c:pt idx="63">
                  <c:v>1.1500000000000001</c:v>
                </c:pt>
              </c:numCache>
            </c:numRef>
          </c:xVal>
          <c:yVal>
            <c:numRef>
              <c:f>Data_Compiled!$FA$6:$FA$66</c:f>
              <c:numCache>
                <c:formatCode>General</c:formatCode>
                <c:ptCount val="61"/>
                <c:pt idx="0">
                  <c:v>572.2055926186714</c:v>
                </c:pt>
                <c:pt idx="1">
                  <c:v>719.30540175716988</c:v>
                </c:pt>
                <c:pt idx="2">
                  <c:v>851.2734751870787</c:v>
                </c:pt>
                <c:pt idx="3">
                  <c:v>724.58137953398921</c:v>
                </c:pt>
                <c:pt idx="4">
                  <c:v>844.85856301090291</c:v>
                </c:pt>
                <c:pt idx="5">
                  <c:v>1105.3414034843365</c:v>
                </c:pt>
                <c:pt idx="6">
                  <c:v>1091.7411291185992</c:v>
                </c:pt>
                <c:pt idx="7">
                  <c:v>1123.2466996205771</c:v>
                </c:pt>
                <c:pt idx="8">
                  <c:v>1179.9995474383045</c:v>
                </c:pt>
                <c:pt idx="9">
                  <c:v>1281.7034736920298</c:v>
                </c:pt>
                <c:pt idx="10">
                  <c:v>1335.680357331001</c:v>
                </c:pt>
                <c:pt idx="11">
                  <c:v>1307.7029512106305</c:v>
                </c:pt>
                <c:pt idx="12">
                  <c:v>1411.5165836265944</c:v>
                </c:pt>
                <c:pt idx="13">
                  <c:v>1389.5591666661962</c:v>
                </c:pt>
                <c:pt idx="14">
                  <c:v>1518.9122446194019</c:v>
                </c:pt>
                <c:pt idx="15">
                  <c:v>1493.3854334135845</c:v>
                </c:pt>
                <c:pt idx="16">
                  <c:v>1521.1998758792995</c:v>
                </c:pt>
                <c:pt idx="17">
                  <c:v>1571.229292175989</c:v>
                </c:pt>
                <c:pt idx="18">
                  <c:v>1574.567392270196</c:v>
                </c:pt>
                <c:pt idx="19">
                  <c:v>1652.1747379182955</c:v>
                </c:pt>
                <c:pt idx="20">
                  <c:v>1596.5067800516817</c:v>
                </c:pt>
                <c:pt idx="21">
                  <c:v>1651.3991731042847</c:v>
                </c:pt>
                <c:pt idx="22">
                  <c:v>1756.9350404738655</c:v>
                </c:pt>
                <c:pt idx="23">
                  <c:v>1859.3721974393704</c:v>
                </c:pt>
                <c:pt idx="24">
                  <c:v>1963.4325022198184</c:v>
                </c:pt>
                <c:pt idx="25">
                  <c:v>1938.7712183787539</c:v>
                </c:pt>
                <c:pt idx="26">
                  <c:v>1941.6727159351244</c:v>
                </c:pt>
                <c:pt idx="27">
                  <c:v>2071.8476532531931</c:v>
                </c:pt>
                <c:pt idx="28">
                  <c:v>2068.2194688245827</c:v>
                </c:pt>
                <c:pt idx="29">
                  <c:v>1989.7618808907425</c:v>
                </c:pt>
                <c:pt idx="30">
                  <c:v>2017.3770773657093</c:v>
                </c:pt>
                <c:pt idx="31">
                  <c:v>2017.4030038618166</c:v>
                </c:pt>
                <c:pt idx="32">
                  <c:v>1940.8287961485246</c:v>
                </c:pt>
                <c:pt idx="33">
                  <c:v>1889.086899859964</c:v>
                </c:pt>
                <c:pt idx="34">
                  <c:v>1964.9652591087249</c:v>
                </c:pt>
                <c:pt idx="35">
                  <c:v>2093.9838135041255</c:v>
                </c:pt>
                <c:pt idx="36">
                  <c:v>2152.6840925405322</c:v>
                </c:pt>
                <c:pt idx="37">
                  <c:v>2176.4528949327914</c:v>
                </c:pt>
                <c:pt idx="38">
                  <c:v>2171.4963930770318</c:v>
                </c:pt>
                <c:pt idx="39">
                  <c:v>2253.121402264077</c:v>
                </c:pt>
                <c:pt idx="40">
                  <c:v>2278.6483123767116</c:v>
                </c:pt>
                <c:pt idx="41">
                  <c:v>2226.3529954680735</c:v>
                </c:pt>
                <c:pt idx="42">
                  <c:v>2198.4697694057818</c:v>
                </c:pt>
                <c:pt idx="43">
                  <c:v>2199.685784011122</c:v>
                </c:pt>
                <c:pt idx="44">
                  <c:v>2228.1115059985973</c:v>
                </c:pt>
                <c:pt idx="45">
                  <c:v>2123.9087551131252</c:v>
                </c:pt>
                <c:pt idx="46">
                  <c:v>2045.9798659964033</c:v>
                </c:pt>
                <c:pt idx="47">
                  <c:v>2149.5811750693147</c:v>
                </c:pt>
                <c:pt idx="48">
                  <c:v>2228.8344741099449</c:v>
                </c:pt>
                <c:pt idx="49">
                  <c:v>2281.1852056070757</c:v>
                </c:pt>
                <c:pt idx="50">
                  <c:v>2356.6688019252979</c:v>
                </c:pt>
                <c:pt idx="51">
                  <c:v>2332.9756431379569</c:v>
                </c:pt>
                <c:pt idx="52">
                  <c:v>2387.2303502653058</c:v>
                </c:pt>
                <c:pt idx="53">
                  <c:v>2359.1769996295648</c:v>
                </c:pt>
                <c:pt idx="54">
                  <c:v>2253.1170820141633</c:v>
                </c:pt>
                <c:pt idx="55">
                  <c:v>2227.5712554207767</c:v>
                </c:pt>
                <c:pt idx="56">
                  <c:v>2279.9561121458992</c:v>
                </c:pt>
                <c:pt idx="57">
                  <c:v>2302.4837486915517</c:v>
                </c:pt>
                <c:pt idx="58">
                  <c:v>2278.7108625131896</c:v>
                </c:pt>
                <c:pt idx="59">
                  <c:v>2253.7634751921128</c:v>
                </c:pt>
                <c:pt idx="60">
                  <c:v>2304.3771065028059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FA92-4918-BD72-E1D60CFE162C}"/>
            </c:ext>
          </c:extLst>
        </c:ser>
        <c:ser>
          <c:idx val="12"/>
          <c:order val="12"/>
          <c:tx>
            <c:strRef>
              <c:f>Data_Compiled!$HE$1:$HE$2</c:f>
              <c:strCache>
                <c:ptCount val="2"/>
                <c:pt idx="0">
                  <c:v>Drop_06283</c:v>
                </c:pt>
                <c:pt idx="1">
                  <c:v>6mL 7.66deg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/>
              </a:solidFill>
              <a:ln w="9525">
                <a:noFill/>
              </a:ln>
              <a:effectLst/>
            </c:spPr>
          </c:marker>
          <c:xVal>
            <c:numRef>
              <c:f>Data_Compiled!$HK$6:$HK$87</c:f>
              <c:numCache>
                <c:formatCode>General</c:formatCode>
                <c:ptCount val="82"/>
                <c:pt idx="0">
                  <c:v>0.13333333333333333</c:v>
                </c:pt>
                <c:pt idx="1">
                  <c:v>0.15</c:v>
                </c:pt>
                <c:pt idx="2">
                  <c:v>0.16666666666666666</c:v>
                </c:pt>
                <c:pt idx="3">
                  <c:v>0.18333333333333335</c:v>
                </c:pt>
                <c:pt idx="4">
                  <c:v>0.20000000000000004</c:v>
                </c:pt>
                <c:pt idx="5">
                  <c:v>0.21666666666666667</c:v>
                </c:pt>
                <c:pt idx="6">
                  <c:v>0.23333333333333331</c:v>
                </c:pt>
                <c:pt idx="7">
                  <c:v>0.25</c:v>
                </c:pt>
                <c:pt idx="8">
                  <c:v>0.26666666666666666</c:v>
                </c:pt>
                <c:pt idx="9">
                  <c:v>0.28333333333333338</c:v>
                </c:pt>
                <c:pt idx="10">
                  <c:v>0.3</c:v>
                </c:pt>
                <c:pt idx="11">
                  <c:v>0.31666666666666671</c:v>
                </c:pt>
                <c:pt idx="12">
                  <c:v>0.33333333333333331</c:v>
                </c:pt>
                <c:pt idx="13">
                  <c:v>0.35000000000000003</c:v>
                </c:pt>
                <c:pt idx="14">
                  <c:v>0.3666666666666667</c:v>
                </c:pt>
                <c:pt idx="15">
                  <c:v>0.3833333333333333</c:v>
                </c:pt>
                <c:pt idx="16">
                  <c:v>0.39999999999999997</c:v>
                </c:pt>
                <c:pt idx="17">
                  <c:v>0.41666666666666669</c:v>
                </c:pt>
                <c:pt idx="18">
                  <c:v>0.43333333333333329</c:v>
                </c:pt>
                <c:pt idx="19">
                  <c:v>0.45</c:v>
                </c:pt>
                <c:pt idx="20">
                  <c:v>0.46666666666666662</c:v>
                </c:pt>
                <c:pt idx="21">
                  <c:v>0.48333333333333334</c:v>
                </c:pt>
                <c:pt idx="22">
                  <c:v>0.5</c:v>
                </c:pt>
                <c:pt idx="23">
                  <c:v>0.51666666666666661</c:v>
                </c:pt>
                <c:pt idx="24">
                  <c:v>0.53333333333333333</c:v>
                </c:pt>
                <c:pt idx="25">
                  <c:v>0.55000000000000004</c:v>
                </c:pt>
                <c:pt idx="26">
                  <c:v>0.56666666666666676</c:v>
                </c:pt>
                <c:pt idx="27">
                  <c:v>0.58333333333333337</c:v>
                </c:pt>
                <c:pt idx="28">
                  <c:v>0.6</c:v>
                </c:pt>
                <c:pt idx="29">
                  <c:v>0.6166666666666667</c:v>
                </c:pt>
                <c:pt idx="30">
                  <c:v>0.6333333333333333</c:v>
                </c:pt>
                <c:pt idx="31">
                  <c:v>0.65</c:v>
                </c:pt>
                <c:pt idx="32">
                  <c:v>0.66666666666666663</c:v>
                </c:pt>
                <c:pt idx="33">
                  <c:v>0.68333333333333346</c:v>
                </c:pt>
                <c:pt idx="34">
                  <c:v>0.70000000000000007</c:v>
                </c:pt>
                <c:pt idx="35">
                  <c:v>0.71666666666666679</c:v>
                </c:pt>
                <c:pt idx="36">
                  <c:v>0.73333333333333339</c:v>
                </c:pt>
                <c:pt idx="37">
                  <c:v>0.75</c:v>
                </c:pt>
                <c:pt idx="38">
                  <c:v>0.76666666666666661</c:v>
                </c:pt>
                <c:pt idx="39">
                  <c:v>0.78333333333333333</c:v>
                </c:pt>
                <c:pt idx="40">
                  <c:v>0.80000000000000016</c:v>
                </c:pt>
                <c:pt idx="41">
                  <c:v>0.81666666666666676</c:v>
                </c:pt>
                <c:pt idx="42">
                  <c:v>0.83333333333333337</c:v>
                </c:pt>
                <c:pt idx="43">
                  <c:v>0.85</c:v>
                </c:pt>
                <c:pt idx="44">
                  <c:v>0.8666666666666667</c:v>
                </c:pt>
                <c:pt idx="45">
                  <c:v>0.8833333333333333</c:v>
                </c:pt>
                <c:pt idx="46">
                  <c:v>0.9</c:v>
                </c:pt>
                <c:pt idx="47">
                  <c:v>0.91666666666666663</c:v>
                </c:pt>
                <c:pt idx="48">
                  <c:v>0.93333333333333346</c:v>
                </c:pt>
                <c:pt idx="49">
                  <c:v>0.95000000000000007</c:v>
                </c:pt>
                <c:pt idx="50">
                  <c:v>0.96666666666666679</c:v>
                </c:pt>
                <c:pt idx="51">
                  <c:v>0.98333333333333339</c:v>
                </c:pt>
                <c:pt idx="52">
                  <c:v>1</c:v>
                </c:pt>
                <c:pt idx="53">
                  <c:v>1.0166666666666666</c:v>
                </c:pt>
                <c:pt idx="54">
                  <c:v>1.0333333333333332</c:v>
                </c:pt>
                <c:pt idx="55">
                  <c:v>1.0499999999999998</c:v>
                </c:pt>
                <c:pt idx="56">
                  <c:v>1.0666666666666667</c:v>
                </c:pt>
                <c:pt idx="57">
                  <c:v>1.0833333333333333</c:v>
                </c:pt>
                <c:pt idx="58">
                  <c:v>1.0999999999999999</c:v>
                </c:pt>
                <c:pt idx="59">
                  <c:v>1.1166666666666667</c:v>
                </c:pt>
                <c:pt idx="60">
                  <c:v>1.1333333333333333</c:v>
                </c:pt>
                <c:pt idx="61">
                  <c:v>1.1500000000000001</c:v>
                </c:pt>
                <c:pt idx="62">
                  <c:v>1.1666666666666667</c:v>
                </c:pt>
                <c:pt idx="63">
                  <c:v>1.1833333333333333</c:v>
                </c:pt>
                <c:pt idx="64">
                  <c:v>1.2</c:v>
                </c:pt>
                <c:pt idx="65">
                  <c:v>1.2166666666666668</c:v>
                </c:pt>
                <c:pt idx="66">
                  <c:v>1.2333333333333334</c:v>
                </c:pt>
                <c:pt idx="67">
                  <c:v>1.25</c:v>
                </c:pt>
                <c:pt idx="68">
                  <c:v>1.2666666666666666</c:v>
                </c:pt>
                <c:pt idx="69">
                  <c:v>1.2833333333333332</c:v>
                </c:pt>
                <c:pt idx="70">
                  <c:v>1.3</c:v>
                </c:pt>
                <c:pt idx="71">
                  <c:v>1.3166666666666667</c:v>
                </c:pt>
                <c:pt idx="72">
                  <c:v>1.3333333333333333</c:v>
                </c:pt>
                <c:pt idx="73">
                  <c:v>1.3500000000000003</c:v>
                </c:pt>
                <c:pt idx="74">
                  <c:v>1.3666666666666665</c:v>
                </c:pt>
                <c:pt idx="75">
                  <c:v>1.3833333333333335</c:v>
                </c:pt>
                <c:pt idx="76">
                  <c:v>1.4000000000000001</c:v>
                </c:pt>
                <c:pt idx="77">
                  <c:v>1.4166666666666667</c:v>
                </c:pt>
                <c:pt idx="78">
                  <c:v>1.4333333333333333</c:v>
                </c:pt>
                <c:pt idx="79">
                  <c:v>1.45</c:v>
                </c:pt>
                <c:pt idx="80">
                  <c:v>1.4583333333333335</c:v>
                </c:pt>
                <c:pt idx="81">
                  <c:v>1.4666666666666668</c:v>
                </c:pt>
              </c:numCache>
            </c:numRef>
          </c:xVal>
          <c:yVal>
            <c:numRef>
              <c:f>Data_Compiled!$HM$6:$HM$84</c:f>
              <c:numCache>
                <c:formatCode>General</c:formatCode>
                <c:ptCount val="79"/>
                <c:pt idx="0">
                  <c:v>1036.604299312381</c:v>
                </c:pt>
                <c:pt idx="1">
                  <c:v>873.23068368297004</c:v>
                </c:pt>
                <c:pt idx="2">
                  <c:v>890.64459688436455</c:v>
                </c:pt>
                <c:pt idx="3">
                  <c:v>1105.9535292638639</c:v>
                </c:pt>
                <c:pt idx="4">
                  <c:v>942.68410315141978</c:v>
                </c:pt>
                <c:pt idx="5">
                  <c:v>984.20488688722708</c:v>
                </c:pt>
                <c:pt idx="6">
                  <c:v>1305.3548221904537</c:v>
                </c:pt>
                <c:pt idx="7">
                  <c:v>1241.0976472788766</c:v>
                </c:pt>
                <c:pt idx="8">
                  <c:v>983.52228981768906</c:v>
                </c:pt>
                <c:pt idx="9">
                  <c:v>1081.5867380703226</c:v>
                </c:pt>
                <c:pt idx="10">
                  <c:v>1242.1056285176874</c:v>
                </c:pt>
                <c:pt idx="11">
                  <c:v>1177.5453454682647</c:v>
                </c:pt>
                <c:pt idx="12">
                  <c:v>1304.3969940566005</c:v>
                </c:pt>
                <c:pt idx="13">
                  <c:v>1400.869057560456</c:v>
                </c:pt>
                <c:pt idx="14">
                  <c:v>1560.3425651293824</c:v>
                </c:pt>
                <c:pt idx="15">
                  <c:v>1655.5902456073186</c:v>
                </c:pt>
                <c:pt idx="16">
                  <c:v>1304.9086229408304</c:v>
                </c:pt>
                <c:pt idx="17">
                  <c:v>1400.8931861061551</c:v>
                </c:pt>
                <c:pt idx="18">
                  <c:v>1592.9942069359211</c:v>
                </c:pt>
                <c:pt idx="19">
                  <c:v>1624.2363292344112</c:v>
                </c:pt>
                <c:pt idx="20">
                  <c:v>1785.5789975942685</c:v>
                </c:pt>
                <c:pt idx="21">
                  <c:v>1594.1387019073882</c:v>
                </c:pt>
                <c:pt idx="22">
                  <c:v>1560.4340888451068</c:v>
                </c:pt>
                <c:pt idx="23">
                  <c:v>1626.2568246732305</c:v>
                </c:pt>
                <c:pt idx="24">
                  <c:v>1529.3474841895825</c:v>
                </c:pt>
                <c:pt idx="25">
                  <c:v>1624.9007043049073</c:v>
                </c:pt>
                <c:pt idx="26">
                  <c:v>1721.1984535173358</c:v>
                </c:pt>
                <c:pt idx="27">
                  <c:v>1842.3641451301369</c:v>
                </c:pt>
                <c:pt idx="28">
                  <c:v>2131.0542089291707</c:v>
                </c:pt>
                <c:pt idx="29">
                  <c:v>2040.1839448010828</c:v>
                </c:pt>
                <c:pt idx="30">
                  <c:v>1688.4610017307177</c:v>
                </c:pt>
                <c:pt idx="31">
                  <c:v>1753.5677237341783</c:v>
                </c:pt>
                <c:pt idx="32">
                  <c:v>1976.5313792246291</c:v>
                </c:pt>
                <c:pt idx="33">
                  <c:v>2134.9478402638879</c:v>
                </c:pt>
                <c:pt idx="34">
                  <c:v>2040.4206464450731</c:v>
                </c:pt>
                <c:pt idx="35">
                  <c:v>1848.5683944763045</c:v>
                </c:pt>
                <c:pt idx="36">
                  <c:v>1813.2858832530758</c:v>
                </c:pt>
                <c:pt idx="37">
                  <c:v>1781.5256777531627</c:v>
                </c:pt>
                <c:pt idx="38">
                  <c:v>1753.9604934522911</c:v>
                </c:pt>
                <c:pt idx="39">
                  <c:v>1948.6266500464562</c:v>
                </c:pt>
                <c:pt idx="40">
                  <c:v>2165.9906829756878</c:v>
                </c:pt>
                <c:pt idx="41">
                  <c:v>2004.9177475147346</c:v>
                </c:pt>
                <c:pt idx="42">
                  <c:v>1817.806111376193</c:v>
                </c:pt>
                <c:pt idx="43">
                  <c:v>1944.1826282584648</c:v>
                </c:pt>
                <c:pt idx="44">
                  <c:v>2138.3004805589335</c:v>
                </c:pt>
                <c:pt idx="45">
                  <c:v>2203.0358522277174</c:v>
                </c:pt>
                <c:pt idx="46">
                  <c:v>2103.4222722878344</c:v>
                </c:pt>
                <c:pt idx="47">
                  <c:v>1878.4841254560567</c:v>
                </c:pt>
                <c:pt idx="48">
                  <c:v>1814.8456908496455</c:v>
                </c:pt>
                <c:pt idx="49">
                  <c:v>2009.0767096260893</c:v>
                </c:pt>
                <c:pt idx="50">
                  <c:v>2071.5978772528006</c:v>
                </c:pt>
                <c:pt idx="51">
                  <c:v>2036.4751725679266</c:v>
                </c:pt>
                <c:pt idx="52">
                  <c:v>2039.7919406044109</c:v>
                </c:pt>
                <c:pt idx="53">
                  <c:v>1941.1180015090818</c:v>
                </c:pt>
                <c:pt idx="54">
                  <c:v>2032.3796994501151</c:v>
                </c:pt>
                <c:pt idx="55">
                  <c:v>2293.2724833891716</c:v>
                </c:pt>
                <c:pt idx="56">
                  <c:v>2301.7872009932876</c:v>
                </c:pt>
                <c:pt idx="57">
                  <c:v>2048.7234420770583</c:v>
                </c:pt>
                <c:pt idx="58">
                  <c:v>1949.1764342834933</c:v>
                </c:pt>
                <c:pt idx="59">
                  <c:v>2011.7859340591579</c:v>
                </c:pt>
                <c:pt idx="60">
                  <c:v>1976.2478004269387</c:v>
                </c:pt>
                <c:pt idx="61">
                  <c:v>2131.5672039063206</c:v>
                </c:pt>
                <c:pt idx="62">
                  <c:v>2134.0732554315509</c:v>
                </c:pt>
                <c:pt idx="63">
                  <c:v>1943.1944534538281</c:v>
                </c:pt>
                <c:pt idx="64">
                  <c:v>2068.0216352301059</c:v>
                </c:pt>
                <c:pt idx="65">
                  <c:v>2294.3884599426474</c:v>
                </c:pt>
                <c:pt idx="66">
                  <c:v>2230.7496285101452</c:v>
                </c:pt>
                <c:pt idx="67">
                  <c:v>1971.433387934341</c:v>
                </c:pt>
                <c:pt idx="68">
                  <c:v>1981.2103058492066</c:v>
                </c:pt>
                <c:pt idx="69">
                  <c:v>2080.2920999139706</c:v>
                </c:pt>
                <c:pt idx="70">
                  <c:v>2102.2418811589605</c:v>
                </c:pt>
                <c:pt idx="71">
                  <c:v>2037.3336908831022</c:v>
                </c:pt>
                <c:pt idx="72">
                  <c:v>1935.8826567986873</c:v>
                </c:pt>
                <c:pt idx="73">
                  <c:v>2030.192134038645</c:v>
                </c:pt>
                <c:pt idx="74">
                  <c:v>2193.2290757683331</c:v>
                </c:pt>
                <c:pt idx="75">
                  <c:v>2227.3250246721427</c:v>
                </c:pt>
                <c:pt idx="76">
                  <c:v>2202.2811606594405</c:v>
                </c:pt>
                <c:pt idx="77">
                  <c:v>2014.9842091763783</c:v>
                </c:pt>
                <c:pt idx="78">
                  <c:v>1851.279787999053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FA92-4918-BD72-E1D60CFE162C}"/>
            </c:ext>
          </c:extLst>
        </c:ser>
        <c:ser>
          <c:idx val="13"/>
          <c:order val="13"/>
          <c:tx>
            <c:strRef>
              <c:f>Data_Compiled!$HU$1:$HU$2</c:f>
              <c:strCache>
                <c:ptCount val="2"/>
                <c:pt idx="0">
                  <c:v>Drop_06287</c:v>
                </c:pt>
                <c:pt idx="1">
                  <c:v>6mL 3.99deg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4"/>
            <c:spPr>
              <a:solidFill>
                <a:schemeClr val="accent6"/>
              </a:solidFill>
              <a:ln w="9525">
                <a:noFill/>
              </a:ln>
              <a:effectLst/>
            </c:spPr>
          </c:marker>
          <c:xVal>
            <c:numRef>
              <c:f>Data_Compiled!$HW$7:$HW$21</c:f>
              <c:numCache>
                <c:formatCode>General</c:formatCode>
                <c:ptCount val="15"/>
                <c:pt idx="0">
                  <c:v>0.13333333333333333</c:v>
                </c:pt>
                <c:pt idx="1">
                  <c:v>0.2</c:v>
                </c:pt>
                <c:pt idx="2">
                  <c:v>0.26666666666666666</c:v>
                </c:pt>
                <c:pt idx="3">
                  <c:v>0.33333333333333331</c:v>
                </c:pt>
                <c:pt idx="4">
                  <c:v>0.39999999999999997</c:v>
                </c:pt>
                <c:pt idx="5">
                  <c:v>0.46666666666666667</c:v>
                </c:pt>
                <c:pt idx="6">
                  <c:v>0.53333333333333333</c:v>
                </c:pt>
                <c:pt idx="7">
                  <c:v>0.6</c:v>
                </c:pt>
                <c:pt idx="8">
                  <c:v>0.66666666666666663</c:v>
                </c:pt>
                <c:pt idx="9">
                  <c:v>0.73333333333333328</c:v>
                </c:pt>
                <c:pt idx="10">
                  <c:v>0.79999999999999993</c:v>
                </c:pt>
                <c:pt idx="11">
                  <c:v>0.8666666666666667</c:v>
                </c:pt>
                <c:pt idx="12">
                  <c:v>0.93333333333333335</c:v>
                </c:pt>
                <c:pt idx="13">
                  <c:v>1</c:v>
                </c:pt>
                <c:pt idx="14">
                  <c:v>1.0666666666666667</c:v>
                </c:pt>
              </c:numCache>
            </c:numRef>
          </c:xVal>
          <c:yVal>
            <c:numRef>
              <c:f>Data_Compiled!$IC$6:$IC$19</c:f>
              <c:numCache>
                <c:formatCode>General</c:formatCode>
                <c:ptCount val="14"/>
                <c:pt idx="0">
                  <c:v>695.8014624551231</c:v>
                </c:pt>
                <c:pt idx="1">
                  <c:v>1014.9130814258393</c:v>
                </c:pt>
                <c:pt idx="2">
                  <c:v>1300.9766376538246</c:v>
                </c:pt>
                <c:pt idx="3">
                  <c:v>1566.504389525051</c:v>
                </c:pt>
                <c:pt idx="4">
                  <c:v>1786.1723695583701</c:v>
                </c:pt>
                <c:pt idx="5">
                  <c:v>1924.2514713930652</c:v>
                </c:pt>
                <c:pt idx="6">
                  <c:v>2063.4789320280411</c:v>
                </c:pt>
                <c:pt idx="7">
                  <c:v>2253.9565937438747</c:v>
                </c:pt>
                <c:pt idx="8">
                  <c:v>2399.3624568235791</c:v>
                </c:pt>
                <c:pt idx="9">
                  <c:v>2479.3082772862308</c:v>
                </c:pt>
                <c:pt idx="10">
                  <c:v>2515.6775093950973</c:v>
                </c:pt>
                <c:pt idx="11">
                  <c:v>2581.2282908475754</c:v>
                </c:pt>
                <c:pt idx="12">
                  <c:v>2660.592908813207</c:v>
                </c:pt>
                <c:pt idx="13">
                  <c:v>2688.982962416193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FA92-4918-BD72-E1D60CFE162C}"/>
            </c:ext>
          </c:extLst>
        </c:ser>
        <c:ser>
          <c:idx val="14"/>
          <c:order val="14"/>
          <c:tx>
            <c:strRef>
              <c:f>Data_Compiled!$IJ$1:$IJ$2</c:f>
              <c:strCache>
                <c:ptCount val="2"/>
                <c:pt idx="0">
                  <c:v>Drop_06288</c:v>
                </c:pt>
                <c:pt idx="1">
                  <c:v>2mL 2.94deg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Data_Compiled!$IL$7:$IL$33</c:f>
              <c:numCache>
                <c:formatCode>General</c:formatCode>
                <c:ptCount val="27"/>
                <c:pt idx="0">
                  <c:v>0.13333333333333333</c:v>
                </c:pt>
                <c:pt idx="1">
                  <c:v>0.2</c:v>
                </c:pt>
                <c:pt idx="2">
                  <c:v>0.26666666666666666</c:v>
                </c:pt>
                <c:pt idx="3">
                  <c:v>0.33333333333333331</c:v>
                </c:pt>
                <c:pt idx="4">
                  <c:v>0.39999999999999997</c:v>
                </c:pt>
                <c:pt idx="5">
                  <c:v>0.46666666666666667</c:v>
                </c:pt>
                <c:pt idx="6">
                  <c:v>0.53333333333333333</c:v>
                </c:pt>
                <c:pt idx="7">
                  <c:v>0.6</c:v>
                </c:pt>
                <c:pt idx="8">
                  <c:v>0.66666666666666663</c:v>
                </c:pt>
                <c:pt idx="9">
                  <c:v>0.73333333333333328</c:v>
                </c:pt>
                <c:pt idx="10">
                  <c:v>0.79999999999999993</c:v>
                </c:pt>
                <c:pt idx="11">
                  <c:v>0.8666666666666667</c:v>
                </c:pt>
                <c:pt idx="12">
                  <c:v>0.93333333333333335</c:v>
                </c:pt>
                <c:pt idx="13">
                  <c:v>1</c:v>
                </c:pt>
                <c:pt idx="14">
                  <c:v>1.0666666666666667</c:v>
                </c:pt>
                <c:pt idx="15">
                  <c:v>1.1333333333333333</c:v>
                </c:pt>
                <c:pt idx="16">
                  <c:v>1.2</c:v>
                </c:pt>
                <c:pt idx="17">
                  <c:v>1.2666666666666666</c:v>
                </c:pt>
                <c:pt idx="18">
                  <c:v>1.3333333333333333</c:v>
                </c:pt>
                <c:pt idx="19">
                  <c:v>1.4</c:v>
                </c:pt>
                <c:pt idx="20">
                  <c:v>1.4666666666666666</c:v>
                </c:pt>
                <c:pt idx="21">
                  <c:v>1.5333333333333332</c:v>
                </c:pt>
                <c:pt idx="22">
                  <c:v>1.5999999999999999</c:v>
                </c:pt>
                <c:pt idx="23">
                  <c:v>1.6666666666666667</c:v>
                </c:pt>
                <c:pt idx="24">
                  <c:v>1.7333333333333334</c:v>
                </c:pt>
                <c:pt idx="25">
                  <c:v>1.8</c:v>
                </c:pt>
                <c:pt idx="26">
                  <c:v>1.8666666666666667</c:v>
                </c:pt>
              </c:numCache>
            </c:numRef>
          </c:xVal>
          <c:yVal>
            <c:numRef>
              <c:f>Data_Compiled!$IR$6:$IR$32</c:f>
              <c:numCache>
                <c:formatCode>General</c:formatCode>
                <c:ptCount val="27"/>
                <c:pt idx="0">
                  <c:v>230.52858759823161</c:v>
                </c:pt>
                <c:pt idx="1">
                  <c:v>320.25903871986674</c:v>
                </c:pt>
                <c:pt idx="2">
                  <c:v>371.16542442485945</c:v>
                </c:pt>
                <c:pt idx="3">
                  <c:v>439.46203096588329</c:v>
                </c:pt>
                <c:pt idx="4">
                  <c:v>476.15833711801577</c:v>
                </c:pt>
                <c:pt idx="5">
                  <c:v>514.37516901704123</c:v>
                </c:pt>
                <c:pt idx="6">
                  <c:v>566.14779470064207</c:v>
                </c:pt>
                <c:pt idx="7">
                  <c:v>600.43519022565795</c:v>
                </c:pt>
                <c:pt idx="8">
                  <c:v>662.28129154218516</c:v>
                </c:pt>
                <c:pt idx="9">
                  <c:v>712.30020374385049</c:v>
                </c:pt>
                <c:pt idx="10">
                  <c:v>757.5526537342239</c:v>
                </c:pt>
                <c:pt idx="11">
                  <c:v>808.40468987758925</c:v>
                </c:pt>
                <c:pt idx="12">
                  <c:v>852.62353467712944</c:v>
                </c:pt>
                <c:pt idx="13">
                  <c:v>885.84147655854849</c:v>
                </c:pt>
                <c:pt idx="14">
                  <c:v>914.28740906576957</c:v>
                </c:pt>
                <c:pt idx="15">
                  <c:v>947.92247688866803</c:v>
                </c:pt>
                <c:pt idx="16">
                  <c:v>975.15443777391897</c:v>
                </c:pt>
                <c:pt idx="17">
                  <c:v>986.68251806460501</c:v>
                </c:pt>
                <c:pt idx="18">
                  <c:v>1004.4654077602941</c:v>
                </c:pt>
                <c:pt idx="19">
                  <c:v>1015.3731017893748</c:v>
                </c:pt>
                <c:pt idx="20">
                  <c:v>1032.1894519038551</c:v>
                </c:pt>
                <c:pt idx="21">
                  <c:v>1060.3731726190954</c:v>
                </c:pt>
                <c:pt idx="22">
                  <c:v>1065.8225088625584</c:v>
                </c:pt>
                <c:pt idx="23">
                  <c:v>1071.4275971075288</c:v>
                </c:pt>
                <c:pt idx="24">
                  <c:v>1077.5109100246682</c:v>
                </c:pt>
                <c:pt idx="25">
                  <c:v>1088.0907612136525</c:v>
                </c:pt>
                <c:pt idx="26">
                  <c:v>1094.0094202255075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FA92-4918-BD72-E1D60CFE162C}"/>
            </c:ext>
          </c:extLst>
        </c:ser>
        <c:ser>
          <c:idx val="15"/>
          <c:order val="15"/>
          <c:tx>
            <c:strRef>
              <c:f>Data_Compiled!$IX$1:$IX$2</c:f>
              <c:strCache>
                <c:ptCount val="2"/>
                <c:pt idx="0">
                  <c:v>Drop_06290</c:v>
                </c:pt>
                <c:pt idx="1">
                  <c:v>3mL 2.94deg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2"/>
                </a:solidFill>
              </a:ln>
              <a:effectLst/>
            </c:spPr>
          </c:marker>
          <c:xVal>
            <c:numRef>
              <c:f>Data_Compiled!$IZ$7:$IZ$26</c:f>
              <c:numCache>
                <c:formatCode>General</c:formatCode>
                <c:ptCount val="20"/>
                <c:pt idx="0">
                  <c:v>0.13333333333333333</c:v>
                </c:pt>
                <c:pt idx="1">
                  <c:v>0.2</c:v>
                </c:pt>
                <c:pt idx="2">
                  <c:v>0.26666666666666666</c:v>
                </c:pt>
                <c:pt idx="3">
                  <c:v>0.33333333333333331</c:v>
                </c:pt>
                <c:pt idx="4">
                  <c:v>0.39999999999999997</c:v>
                </c:pt>
                <c:pt idx="5">
                  <c:v>0.46666666666666667</c:v>
                </c:pt>
                <c:pt idx="6">
                  <c:v>0.53333333333333333</c:v>
                </c:pt>
                <c:pt idx="7">
                  <c:v>0.6</c:v>
                </c:pt>
                <c:pt idx="8">
                  <c:v>0.66666666666666663</c:v>
                </c:pt>
                <c:pt idx="9">
                  <c:v>0.73333333333333328</c:v>
                </c:pt>
                <c:pt idx="10">
                  <c:v>0.79999999999999993</c:v>
                </c:pt>
                <c:pt idx="11">
                  <c:v>0.8666666666666667</c:v>
                </c:pt>
                <c:pt idx="12">
                  <c:v>0.93333333333333335</c:v>
                </c:pt>
                <c:pt idx="13">
                  <c:v>1</c:v>
                </c:pt>
                <c:pt idx="14">
                  <c:v>1.0666666666666667</c:v>
                </c:pt>
                <c:pt idx="15">
                  <c:v>1.1333333333333333</c:v>
                </c:pt>
                <c:pt idx="16">
                  <c:v>1.2</c:v>
                </c:pt>
                <c:pt idx="17">
                  <c:v>1.2666666666666666</c:v>
                </c:pt>
                <c:pt idx="18">
                  <c:v>1.3333333333333333</c:v>
                </c:pt>
                <c:pt idx="19">
                  <c:v>1.4</c:v>
                </c:pt>
              </c:numCache>
            </c:numRef>
          </c:xVal>
          <c:yVal>
            <c:numRef>
              <c:f>Data_Compiled!$JF$6:$JF$25</c:f>
              <c:numCache>
                <c:formatCode>General</c:formatCode>
                <c:ptCount val="20"/>
                <c:pt idx="0">
                  <c:v>278.05084047215246</c:v>
                </c:pt>
                <c:pt idx="1">
                  <c:v>543.42414648966246</c:v>
                </c:pt>
                <c:pt idx="2">
                  <c:v>663.5222818907888</c:v>
                </c:pt>
                <c:pt idx="3">
                  <c:v>709.57085273110226</c:v>
                </c:pt>
                <c:pt idx="4">
                  <c:v>837.93096923164126</c:v>
                </c:pt>
                <c:pt idx="5">
                  <c:v>939.1259017583875</c:v>
                </c:pt>
                <c:pt idx="6">
                  <c:v>991.75566193090549</c:v>
                </c:pt>
                <c:pt idx="7">
                  <c:v>1098.3701069669969</c:v>
                </c:pt>
                <c:pt idx="8">
                  <c:v>1209.5758857968194</c:v>
                </c:pt>
                <c:pt idx="9">
                  <c:v>1260.704575887389</c:v>
                </c:pt>
                <c:pt idx="10">
                  <c:v>1319.8572521057508</c:v>
                </c:pt>
                <c:pt idx="11">
                  <c:v>1367.4912846290233</c:v>
                </c:pt>
                <c:pt idx="12">
                  <c:v>1426.3029395856504</c:v>
                </c:pt>
                <c:pt idx="13">
                  <c:v>1491.1172620012342</c:v>
                </c:pt>
                <c:pt idx="14">
                  <c:v>1490.7086173754058</c:v>
                </c:pt>
                <c:pt idx="15">
                  <c:v>1514.0352039808924</c:v>
                </c:pt>
                <c:pt idx="16">
                  <c:v>1555.3826391434302</c:v>
                </c:pt>
                <c:pt idx="17">
                  <c:v>1579.1108157877666</c:v>
                </c:pt>
                <c:pt idx="18">
                  <c:v>1620.3073262496059</c:v>
                </c:pt>
                <c:pt idx="19">
                  <c:v>1625.9135008950266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FA92-4918-BD72-E1D60CFE162C}"/>
            </c:ext>
          </c:extLst>
        </c:ser>
        <c:ser>
          <c:idx val="16"/>
          <c:order val="16"/>
          <c:tx>
            <c:strRef>
              <c:f>Data_Compiled!$JL$1:$JL$2</c:f>
              <c:strCache>
                <c:ptCount val="2"/>
                <c:pt idx="0">
                  <c:v>Drop_06291</c:v>
                </c:pt>
                <c:pt idx="1">
                  <c:v>4mL 2.94deg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Data_Compiled!$JN$7:$JN$25</c:f>
              <c:numCache>
                <c:formatCode>General</c:formatCode>
                <c:ptCount val="19"/>
                <c:pt idx="0">
                  <c:v>0.13333333333333333</c:v>
                </c:pt>
                <c:pt idx="1">
                  <c:v>0.2</c:v>
                </c:pt>
                <c:pt idx="2">
                  <c:v>0.26666666666666666</c:v>
                </c:pt>
                <c:pt idx="3">
                  <c:v>0.33333333333333331</c:v>
                </c:pt>
                <c:pt idx="4">
                  <c:v>0.39999999999999997</c:v>
                </c:pt>
                <c:pt idx="5">
                  <c:v>0.46666666666666667</c:v>
                </c:pt>
                <c:pt idx="6">
                  <c:v>0.53333333333333333</c:v>
                </c:pt>
                <c:pt idx="7">
                  <c:v>0.6</c:v>
                </c:pt>
                <c:pt idx="8">
                  <c:v>0.66666666666666663</c:v>
                </c:pt>
                <c:pt idx="9">
                  <c:v>0.73333333333333328</c:v>
                </c:pt>
                <c:pt idx="10">
                  <c:v>0.79999999999999993</c:v>
                </c:pt>
                <c:pt idx="11">
                  <c:v>0.8666666666666667</c:v>
                </c:pt>
                <c:pt idx="12">
                  <c:v>0.93333333333333335</c:v>
                </c:pt>
                <c:pt idx="13">
                  <c:v>1</c:v>
                </c:pt>
                <c:pt idx="14">
                  <c:v>1.0666666666666667</c:v>
                </c:pt>
                <c:pt idx="15">
                  <c:v>1.1333333333333333</c:v>
                </c:pt>
                <c:pt idx="16">
                  <c:v>1.2</c:v>
                </c:pt>
                <c:pt idx="17">
                  <c:v>1.2666666666666666</c:v>
                </c:pt>
                <c:pt idx="18">
                  <c:v>1.3333333333333333</c:v>
                </c:pt>
              </c:numCache>
            </c:numRef>
          </c:xVal>
          <c:yVal>
            <c:numRef>
              <c:f>Data_Compiled!$JT$6:$JT$24</c:f>
              <c:numCache>
                <c:formatCode>General</c:formatCode>
                <c:ptCount val="19"/>
                <c:pt idx="0">
                  <c:v>461.85818215453634</c:v>
                </c:pt>
                <c:pt idx="1">
                  <c:v>608.5282152608404</c:v>
                </c:pt>
                <c:pt idx="2">
                  <c:v>768.75689165924643</c:v>
                </c:pt>
                <c:pt idx="3">
                  <c:v>899.03739333192709</c:v>
                </c:pt>
                <c:pt idx="4">
                  <c:v>999.76084109618193</c:v>
                </c:pt>
                <c:pt idx="5">
                  <c:v>1108.1173384590529</c:v>
                </c:pt>
                <c:pt idx="6">
                  <c:v>1244.6511272737273</c:v>
                </c:pt>
                <c:pt idx="7">
                  <c:v>1374.0297360169973</c:v>
                </c:pt>
                <c:pt idx="8">
                  <c:v>1453.5390072698299</c:v>
                </c:pt>
                <c:pt idx="9">
                  <c:v>1532.8125290976561</c:v>
                </c:pt>
                <c:pt idx="10">
                  <c:v>1633.0614404134371</c:v>
                </c:pt>
                <c:pt idx="11">
                  <c:v>1705.0387097994142</c:v>
                </c:pt>
                <c:pt idx="12">
                  <c:v>1726.7645590853274</c:v>
                </c:pt>
                <c:pt idx="13">
                  <c:v>1777.4194577799778</c:v>
                </c:pt>
                <c:pt idx="14">
                  <c:v>1856.3185640443598</c:v>
                </c:pt>
                <c:pt idx="15">
                  <c:v>1877.555496248604</c:v>
                </c:pt>
                <c:pt idx="16">
                  <c:v>1921.5105160471614</c:v>
                </c:pt>
                <c:pt idx="17">
                  <c:v>1957.2561695237196</c:v>
                </c:pt>
                <c:pt idx="18">
                  <c:v>1964.0087673837652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FA92-4918-BD72-E1D60CFE162C}"/>
            </c:ext>
          </c:extLst>
        </c:ser>
        <c:ser>
          <c:idx val="17"/>
          <c:order val="17"/>
          <c:tx>
            <c:strRef>
              <c:f>Data_Compiled!$JZ$1:$JZ$2</c:f>
              <c:strCache>
                <c:ptCount val="2"/>
                <c:pt idx="0">
                  <c:v>Drop_06292</c:v>
                </c:pt>
                <c:pt idx="1">
                  <c:v>6mL 2.94deg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Data_Compiled!$KB$7:$KB$24</c:f>
              <c:numCache>
                <c:formatCode>General</c:formatCode>
                <c:ptCount val="18"/>
                <c:pt idx="0">
                  <c:v>0.13333333333333333</c:v>
                </c:pt>
                <c:pt idx="1">
                  <c:v>0.2</c:v>
                </c:pt>
                <c:pt idx="2">
                  <c:v>0.26666666666666666</c:v>
                </c:pt>
                <c:pt idx="3">
                  <c:v>0.33333333333333331</c:v>
                </c:pt>
                <c:pt idx="4">
                  <c:v>0.39999999999999997</c:v>
                </c:pt>
                <c:pt idx="5">
                  <c:v>0.46666666666666667</c:v>
                </c:pt>
                <c:pt idx="6">
                  <c:v>0.53333333333333333</c:v>
                </c:pt>
                <c:pt idx="7">
                  <c:v>0.6</c:v>
                </c:pt>
                <c:pt idx="8">
                  <c:v>0.66666666666666663</c:v>
                </c:pt>
                <c:pt idx="9">
                  <c:v>0.73333333333333328</c:v>
                </c:pt>
                <c:pt idx="10">
                  <c:v>0.79999999999999993</c:v>
                </c:pt>
                <c:pt idx="11">
                  <c:v>0.8666666666666667</c:v>
                </c:pt>
                <c:pt idx="12">
                  <c:v>0.93333333333333335</c:v>
                </c:pt>
                <c:pt idx="13">
                  <c:v>1</c:v>
                </c:pt>
                <c:pt idx="14">
                  <c:v>1.0666666666666667</c:v>
                </c:pt>
                <c:pt idx="15">
                  <c:v>1.1333333333333333</c:v>
                </c:pt>
                <c:pt idx="16">
                  <c:v>1.2</c:v>
                </c:pt>
                <c:pt idx="17">
                  <c:v>1.2666666666666666</c:v>
                </c:pt>
              </c:numCache>
            </c:numRef>
          </c:xVal>
          <c:yVal>
            <c:numRef>
              <c:f>Data_Compiled!$KH$6:$KH$22</c:f>
              <c:numCache>
                <c:formatCode>General</c:formatCode>
                <c:ptCount val="17"/>
                <c:pt idx="0">
                  <c:v>528.52325430358337</c:v>
                </c:pt>
                <c:pt idx="1">
                  <c:v>669.84999706024269</c:v>
                </c:pt>
                <c:pt idx="2">
                  <c:v>834.3214843867263</c:v>
                </c:pt>
                <c:pt idx="3">
                  <c:v>1040.0347080476899</c:v>
                </c:pt>
                <c:pt idx="4">
                  <c:v>1126.4070542959546</c:v>
                </c:pt>
                <c:pt idx="5">
                  <c:v>1262.6272424087917</c:v>
                </c:pt>
                <c:pt idx="6">
                  <c:v>1447.912327162479</c:v>
                </c:pt>
                <c:pt idx="7">
                  <c:v>1604.4822659468957</c:v>
                </c:pt>
                <c:pt idx="8">
                  <c:v>1668.6488539638049</c:v>
                </c:pt>
                <c:pt idx="9">
                  <c:v>1711.8542677876483</c:v>
                </c:pt>
                <c:pt idx="10">
                  <c:v>1825.9312306641123</c:v>
                </c:pt>
                <c:pt idx="11">
                  <c:v>1932.7440271039984</c:v>
                </c:pt>
                <c:pt idx="12">
                  <c:v>1982.7543379937888</c:v>
                </c:pt>
                <c:pt idx="13">
                  <c:v>1989.7286062130777</c:v>
                </c:pt>
                <c:pt idx="14">
                  <c:v>2054.0682903287961</c:v>
                </c:pt>
                <c:pt idx="15">
                  <c:v>2168.1003212690516</c:v>
                </c:pt>
                <c:pt idx="16">
                  <c:v>2211.2863488169583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FA92-4918-BD72-E1D60CFE16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6755168"/>
        <c:axId val="426755560"/>
        <c:extLst>
          <c:ext xmlns:c15="http://schemas.microsoft.com/office/drawing/2012/chart" uri="{02D57815-91ED-43cb-92C2-25804820EDAC}">
            <c15:filteredScatterSeries>
              <c15:ser>
                <c:idx val="9"/>
                <c:order val="9"/>
                <c:tx>
                  <c:strRef>
                    <c:extLst>
                      <c:ext uri="{02D57815-91ED-43cb-92C2-25804820EDAC}">
                        <c15:formulaRef>
                          <c15:sqref>Data_Compiled!$FI$1:$FI$2</c15:sqref>
                        </c15:formulaRef>
                      </c:ext>
                    </c:extLst>
                    <c:strCache>
                      <c:ptCount val="2"/>
                      <c:pt idx="0">
                        <c:v>Drop_06333</c:v>
                      </c:pt>
                      <c:pt idx="1">
                        <c:v>2mL 4.00deg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4"/>
                  <c:spPr>
                    <a:solidFill>
                      <a:schemeClr val="accent2"/>
                    </a:solidFill>
                    <a:ln w="9525">
                      <a:noFill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Data_Compiled!$FO$6:$FO$115</c15:sqref>
                        </c15:formulaRef>
                      </c:ext>
                    </c:extLst>
                    <c:numCache>
                      <c:formatCode>General</c:formatCode>
                      <c:ptCount val="110"/>
                      <c:pt idx="0">
                        <c:v>9.9999999999999992E-2</c:v>
                      </c:pt>
                      <c:pt idx="1">
                        <c:v>0.11666666666666665</c:v>
                      </c:pt>
                      <c:pt idx="2">
                        <c:v>0.13333333333333333</c:v>
                      </c:pt>
                      <c:pt idx="3">
                        <c:v>0.15</c:v>
                      </c:pt>
                      <c:pt idx="4">
                        <c:v>0.16666666666666666</c:v>
                      </c:pt>
                      <c:pt idx="5">
                        <c:v>0.18333333333333335</c:v>
                      </c:pt>
                      <c:pt idx="6">
                        <c:v>0.20000000000000004</c:v>
                      </c:pt>
                      <c:pt idx="7">
                        <c:v>0.21666666666666667</c:v>
                      </c:pt>
                      <c:pt idx="8">
                        <c:v>0.23333333333333331</c:v>
                      </c:pt>
                      <c:pt idx="9">
                        <c:v>0.25</c:v>
                      </c:pt>
                      <c:pt idx="10">
                        <c:v>0.26666666666666666</c:v>
                      </c:pt>
                      <c:pt idx="11">
                        <c:v>0.28333333333333338</c:v>
                      </c:pt>
                      <c:pt idx="12">
                        <c:v>0.3</c:v>
                      </c:pt>
                      <c:pt idx="13">
                        <c:v>0.31666666666666665</c:v>
                      </c:pt>
                      <c:pt idx="14">
                        <c:v>0.33333333333333331</c:v>
                      </c:pt>
                      <c:pt idx="15">
                        <c:v>0.35000000000000003</c:v>
                      </c:pt>
                      <c:pt idx="16">
                        <c:v>0.36666666666666664</c:v>
                      </c:pt>
                      <c:pt idx="17">
                        <c:v>0.3833333333333333</c:v>
                      </c:pt>
                      <c:pt idx="18">
                        <c:v>0.39999999999999991</c:v>
                      </c:pt>
                      <c:pt idx="19">
                        <c:v>0.41666666666666669</c:v>
                      </c:pt>
                      <c:pt idx="20">
                        <c:v>0.43333333333333329</c:v>
                      </c:pt>
                      <c:pt idx="21">
                        <c:v>0.44999999999999996</c:v>
                      </c:pt>
                      <c:pt idx="22">
                        <c:v>0.46666666666666662</c:v>
                      </c:pt>
                      <c:pt idx="23">
                        <c:v>0.48333333333333334</c:v>
                      </c:pt>
                      <c:pt idx="24">
                        <c:v>0.5</c:v>
                      </c:pt>
                      <c:pt idx="25">
                        <c:v>0.51666666666666661</c:v>
                      </c:pt>
                      <c:pt idx="26">
                        <c:v>0.53333333333333333</c:v>
                      </c:pt>
                      <c:pt idx="27">
                        <c:v>0.55000000000000004</c:v>
                      </c:pt>
                      <c:pt idx="28">
                        <c:v>0.56666666666666676</c:v>
                      </c:pt>
                      <c:pt idx="29">
                        <c:v>0.58333333333333337</c:v>
                      </c:pt>
                      <c:pt idx="30">
                        <c:v>0.6</c:v>
                      </c:pt>
                      <c:pt idx="31">
                        <c:v>0.6166666666666667</c:v>
                      </c:pt>
                      <c:pt idx="32">
                        <c:v>0.6333333333333333</c:v>
                      </c:pt>
                      <c:pt idx="33">
                        <c:v>0.65</c:v>
                      </c:pt>
                      <c:pt idx="34">
                        <c:v>0.66666666666666663</c:v>
                      </c:pt>
                      <c:pt idx="35">
                        <c:v>0.68333333333333346</c:v>
                      </c:pt>
                      <c:pt idx="36">
                        <c:v>0.70000000000000007</c:v>
                      </c:pt>
                      <c:pt idx="37">
                        <c:v>0.71666666666666679</c:v>
                      </c:pt>
                      <c:pt idx="38">
                        <c:v>0.73333333333333339</c:v>
                      </c:pt>
                      <c:pt idx="39">
                        <c:v>0.75</c:v>
                      </c:pt>
                      <c:pt idx="40">
                        <c:v>0.76666666666666661</c:v>
                      </c:pt>
                      <c:pt idx="41">
                        <c:v>0.78333333333333333</c:v>
                      </c:pt>
                      <c:pt idx="42">
                        <c:v>0.80000000000000016</c:v>
                      </c:pt>
                      <c:pt idx="43">
                        <c:v>0.81666666666666676</c:v>
                      </c:pt>
                      <c:pt idx="44">
                        <c:v>0.83333333333333337</c:v>
                      </c:pt>
                      <c:pt idx="45">
                        <c:v>0.85</c:v>
                      </c:pt>
                      <c:pt idx="46">
                        <c:v>0.8666666666666667</c:v>
                      </c:pt>
                      <c:pt idx="47">
                        <c:v>0.8833333333333333</c:v>
                      </c:pt>
                      <c:pt idx="48">
                        <c:v>0.9</c:v>
                      </c:pt>
                      <c:pt idx="49">
                        <c:v>0.91666666666666663</c:v>
                      </c:pt>
                      <c:pt idx="50">
                        <c:v>0.93333333333333346</c:v>
                      </c:pt>
                      <c:pt idx="51">
                        <c:v>0.95000000000000007</c:v>
                      </c:pt>
                      <c:pt idx="52">
                        <c:v>0.96666666666666679</c:v>
                      </c:pt>
                      <c:pt idx="53">
                        <c:v>0.98333333333333339</c:v>
                      </c:pt>
                      <c:pt idx="54">
                        <c:v>1</c:v>
                      </c:pt>
                      <c:pt idx="55">
                        <c:v>1.0166666666666666</c:v>
                      </c:pt>
                      <c:pt idx="56">
                        <c:v>1.0333333333333332</c:v>
                      </c:pt>
                      <c:pt idx="57">
                        <c:v>1.0499999999999998</c:v>
                      </c:pt>
                      <c:pt idx="58">
                        <c:v>1.0666666666666667</c:v>
                      </c:pt>
                      <c:pt idx="59">
                        <c:v>1.0833333333333333</c:v>
                      </c:pt>
                      <c:pt idx="60">
                        <c:v>1.0999999999999999</c:v>
                      </c:pt>
                      <c:pt idx="61">
                        <c:v>1.1166666666666665</c:v>
                      </c:pt>
                      <c:pt idx="62">
                        <c:v>1.1333333333333333</c:v>
                      </c:pt>
                      <c:pt idx="63">
                        <c:v>1.1499999999999999</c:v>
                      </c:pt>
                      <c:pt idx="64">
                        <c:v>1.1666666666666667</c:v>
                      </c:pt>
                      <c:pt idx="65">
                        <c:v>1.1833333333333333</c:v>
                      </c:pt>
                      <c:pt idx="66">
                        <c:v>1.2</c:v>
                      </c:pt>
                      <c:pt idx="67">
                        <c:v>1.2166666666666666</c:v>
                      </c:pt>
                      <c:pt idx="68">
                        <c:v>1.2333333333333332</c:v>
                      </c:pt>
                      <c:pt idx="69">
                        <c:v>1.25</c:v>
                      </c:pt>
                      <c:pt idx="70">
                        <c:v>1.2666666666666666</c:v>
                      </c:pt>
                      <c:pt idx="71">
                        <c:v>1.2833333333333332</c:v>
                      </c:pt>
                      <c:pt idx="72">
                        <c:v>1.2999999999999998</c:v>
                      </c:pt>
                      <c:pt idx="73">
                        <c:v>1.3166666666666664</c:v>
                      </c:pt>
                      <c:pt idx="74">
                        <c:v>1.3333333333333333</c:v>
                      </c:pt>
                      <c:pt idx="75">
                        <c:v>1.3499999999999999</c:v>
                      </c:pt>
                      <c:pt idx="76">
                        <c:v>1.3666666666666665</c:v>
                      </c:pt>
                      <c:pt idx="77">
                        <c:v>1.3833333333333335</c:v>
                      </c:pt>
                      <c:pt idx="78">
                        <c:v>1.3999999999999997</c:v>
                      </c:pt>
                      <c:pt idx="79">
                        <c:v>1.4166666666666667</c:v>
                      </c:pt>
                      <c:pt idx="80">
                        <c:v>1.4333333333333333</c:v>
                      </c:pt>
                      <c:pt idx="81">
                        <c:v>1.45</c:v>
                      </c:pt>
                      <c:pt idx="82">
                        <c:v>1.4666666666666666</c:v>
                      </c:pt>
                      <c:pt idx="83">
                        <c:v>1.4833333333333332</c:v>
                      </c:pt>
                      <c:pt idx="84">
                        <c:v>1.5</c:v>
                      </c:pt>
                      <c:pt idx="85">
                        <c:v>1.5166666666666666</c:v>
                      </c:pt>
                      <c:pt idx="86">
                        <c:v>1.5333333333333332</c:v>
                      </c:pt>
                      <c:pt idx="87">
                        <c:v>1.5499999999999998</c:v>
                      </c:pt>
                      <c:pt idx="88">
                        <c:v>1.5666666666666664</c:v>
                      </c:pt>
                      <c:pt idx="89">
                        <c:v>1.5833333333333333</c:v>
                      </c:pt>
                      <c:pt idx="90">
                        <c:v>1.5999999999999999</c:v>
                      </c:pt>
                      <c:pt idx="91">
                        <c:v>1.6166666666666665</c:v>
                      </c:pt>
                      <c:pt idx="92">
                        <c:v>1.6333333333333335</c:v>
                      </c:pt>
                      <c:pt idx="93">
                        <c:v>1.6499999999999997</c:v>
                      </c:pt>
                      <c:pt idx="94">
                        <c:v>1.6666666666666667</c:v>
                      </c:pt>
                      <c:pt idx="95">
                        <c:v>1.6833333333333333</c:v>
                      </c:pt>
                      <c:pt idx="96">
                        <c:v>1.7</c:v>
                      </c:pt>
                      <c:pt idx="97">
                        <c:v>1.7166666666666666</c:v>
                      </c:pt>
                      <c:pt idx="98">
                        <c:v>1.7333333333333332</c:v>
                      </c:pt>
                      <c:pt idx="99">
                        <c:v>1.75</c:v>
                      </c:pt>
                      <c:pt idx="100">
                        <c:v>1.7666666666666666</c:v>
                      </c:pt>
                      <c:pt idx="101">
                        <c:v>1.7833333333333332</c:v>
                      </c:pt>
                      <c:pt idx="102">
                        <c:v>1.7999999999999998</c:v>
                      </c:pt>
                      <c:pt idx="103">
                        <c:v>1.8166666666666664</c:v>
                      </c:pt>
                      <c:pt idx="104">
                        <c:v>1.8333333333333333</c:v>
                      </c:pt>
                      <c:pt idx="105">
                        <c:v>1.8499999999999999</c:v>
                      </c:pt>
                      <c:pt idx="106">
                        <c:v>1.8666666666666665</c:v>
                      </c:pt>
                      <c:pt idx="107">
                        <c:v>1.8833333333333335</c:v>
                      </c:pt>
                      <c:pt idx="108">
                        <c:v>1.8916666666666666</c:v>
                      </c:pt>
                      <c:pt idx="109">
                        <c:v>1.9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Data_Compiled!$FQ$6:$FQ$112</c15:sqref>
                        </c15:formulaRef>
                      </c:ext>
                    </c:extLst>
                    <c:numCache>
                      <c:formatCode>General</c:formatCode>
                      <c:ptCount val="107"/>
                      <c:pt idx="0">
                        <c:v>554.46348611011058</c:v>
                      </c:pt>
                      <c:pt idx="1">
                        <c:v>584.77971982564861</c:v>
                      </c:pt>
                      <c:pt idx="2">
                        <c:v>653.08287494839362</c:v>
                      </c:pt>
                      <c:pt idx="3">
                        <c:v>762.24214443649703</c:v>
                      </c:pt>
                      <c:pt idx="4">
                        <c:v>808.52088099143361</c:v>
                      </c:pt>
                      <c:pt idx="5">
                        <c:v>755.63706161392747</c:v>
                      </c:pt>
                      <c:pt idx="6">
                        <c:v>756.25018850061508</c:v>
                      </c:pt>
                      <c:pt idx="7">
                        <c:v>727.51317392754629</c:v>
                      </c:pt>
                      <c:pt idx="8">
                        <c:v>698.63485606300685</c:v>
                      </c:pt>
                      <c:pt idx="9">
                        <c:v>755.27410298018833</c:v>
                      </c:pt>
                      <c:pt idx="10">
                        <c:v>815.39226871984238</c:v>
                      </c:pt>
                      <c:pt idx="11">
                        <c:v>789.12419111481893</c:v>
                      </c:pt>
                      <c:pt idx="12">
                        <c:v>670.87225563872482</c:v>
                      </c:pt>
                      <c:pt idx="13">
                        <c:v>612.64686782839954</c:v>
                      </c:pt>
                      <c:pt idx="14">
                        <c:v>702.4027223826514</c:v>
                      </c:pt>
                      <c:pt idx="15">
                        <c:v>817.67606176897118</c:v>
                      </c:pt>
                      <c:pt idx="16">
                        <c:v>987.04622435303622</c:v>
                      </c:pt>
                      <c:pt idx="17">
                        <c:v>958.20721751730753</c:v>
                      </c:pt>
                      <c:pt idx="18">
                        <c:v>933.82809395426682</c:v>
                      </c:pt>
                      <c:pt idx="19">
                        <c:v>1053.2826513636239</c:v>
                      </c:pt>
                      <c:pt idx="20">
                        <c:v>1108.6966062309652</c:v>
                      </c:pt>
                      <c:pt idx="21">
                        <c:v>1137.9614962595006</c:v>
                      </c:pt>
                      <c:pt idx="22">
                        <c:v>1137.8721876350978</c:v>
                      </c:pt>
                      <c:pt idx="23">
                        <c:v>1165.9099722928781</c:v>
                      </c:pt>
                      <c:pt idx="24">
                        <c:v>1136.8592310316733</c:v>
                      </c:pt>
                      <c:pt idx="25">
                        <c:v>1107.6945005706409</c:v>
                      </c:pt>
                      <c:pt idx="26">
                        <c:v>1111.0142561267683</c:v>
                      </c:pt>
                      <c:pt idx="27">
                        <c:v>1256.8108498000179</c:v>
                      </c:pt>
                      <c:pt idx="28">
                        <c:v>1341.792809556963</c:v>
                      </c:pt>
                      <c:pt idx="29">
                        <c:v>1370.9109321152112</c:v>
                      </c:pt>
                      <c:pt idx="30">
                        <c:v>1372.1450786815979</c:v>
                      </c:pt>
                      <c:pt idx="31">
                        <c:v>1401.3094375252454</c:v>
                      </c:pt>
                      <c:pt idx="32">
                        <c:v>1484.9699387330813</c:v>
                      </c:pt>
                      <c:pt idx="33">
                        <c:v>1546.9021133748145</c:v>
                      </c:pt>
                      <c:pt idx="34">
                        <c:v>1578.3799573769511</c:v>
                      </c:pt>
                      <c:pt idx="35">
                        <c:v>1517.8078369176615</c:v>
                      </c:pt>
                      <c:pt idx="36">
                        <c:v>1517.7731817182269</c:v>
                      </c:pt>
                      <c:pt idx="37">
                        <c:v>1487.3402193580512</c:v>
                      </c:pt>
                      <c:pt idx="38">
                        <c:v>1517.7918166635245</c:v>
                      </c:pt>
                      <c:pt idx="39">
                        <c:v>1691.126690686383</c:v>
                      </c:pt>
                      <c:pt idx="40">
                        <c:v>1749.3574418577082</c:v>
                      </c:pt>
                      <c:pt idx="41">
                        <c:v>1720.2556043149766</c:v>
                      </c:pt>
                      <c:pt idx="42">
                        <c:v>1749.3762251634753</c:v>
                      </c:pt>
                      <c:pt idx="43">
                        <c:v>1807.6121415319776</c:v>
                      </c:pt>
                      <c:pt idx="44">
                        <c:v>1807.6201335858048</c:v>
                      </c:pt>
                      <c:pt idx="45">
                        <c:v>1662.0548559870633</c:v>
                      </c:pt>
                      <c:pt idx="46">
                        <c:v>1606.3953658679063</c:v>
                      </c:pt>
                      <c:pt idx="47">
                        <c:v>1722.8369811775633</c:v>
                      </c:pt>
                      <c:pt idx="48">
                        <c:v>1835.4391810539632</c:v>
                      </c:pt>
                      <c:pt idx="49">
                        <c:v>1922.8034464149996</c:v>
                      </c:pt>
                      <c:pt idx="50">
                        <c:v>1896.2362534245099</c:v>
                      </c:pt>
                      <c:pt idx="51">
                        <c:v>1868.3863640003899</c:v>
                      </c:pt>
                      <c:pt idx="52">
                        <c:v>1777.2819330860989</c:v>
                      </c:pt>
                      <c:pt idx="53">
                        <c:v>1692.4448784518179</c:v>
                      </c:pt>
                      <c:pt idx="54">
                        <c:v>1840.5092156333242</c:v>
                      </c:pt>
                      <c:pt idx="55">
                        <c:v>1924.0721454607278</c:v>
                      </c:pt>
                      <c:pt idx="56">
                        <c:v>1867.1255833718274</c:v>
                      </c:pt>
                      <c:pt idx="57">
                        <c:v>1896.2376800601478</c:v>
                      </c:pt>
                      <c:pt idx="58">
                        <c:v>2068.40111115024</c:v>
                      </c:pt>
                      <c:pt idx="59">
                        <c:v>2012.6944119224536</c:v>
                      </c:pt>
                      <c:pt idx="60">
                        <c:v>1870.9421479693272</c:v>
                      </c:pt>
                      <c:pt idx="61">
                        <c:v>1779.7825176273743</c:v>
                      </c:pt>
                      <c:pt idx="62">
                        <c:v>1749.377014296351</c:v>
                      </c:pt>
                      <c:pt idx="63">
                        <c:v>1955.7573009279138</c:v>
                      </c:pt>
                      <c:pt idx="64">
                        <c:v>2069.6401464112014</c:v>
                      </c:pt>
                      <c:pt idx="65">
                        <c:v>1983.5801503663399</c:v>
                      </c:pt>
                      <c:pt idx="66">
                        <c:v>1954.4660359860334</c:v>
                      </c:pt>
                      <c:pt idx="67">
                        <c:v>1894.9488395378669</c:v>
                      </c:pt>
                      <c:pt idx="68">
                        <c:v>1867.1239264169619</c:v>
                      </c:pt>
                      <c:pt idx="69">
                        <c:v>1867.1260290539449</c:v>
                      </c:pt>
                      <c:pt idx="70">
                        <c:v>1897.5251321014648</c:v>
                      </c:pt>
                      <c:pt idx="71">
                        <c:v>2011.4163341229025</c:v>
                      </c:pt>
                      <c:pt idx="72">
                        <c:v>2040.5216000207404</c:v>
                      </c:pt>
                      <c:pt idx="73">
                        <c:v>2072.1989405785275</c:v>
                      </c:pt>
                      <c:pt idx="74">
                        <c:v>1897.5258424890126</c:v>
                      </c:pt>
                      <c:pt idx="75">
                        <c:v>1748.124397371254</c:v>
                      </c:pt>
                      <c:pt idx="76">
                        <c:v>1894.9518181517346</c:v>
                      </c:pt>
                      <c:pt idx="77">
                        <c:v>2041.8091870384205</c:v>
                      </c:pt>
                      <c:pt idx="78">
                        <c:v>2041.8079965016755</c:v>
                      </c:pt>
                      <c:pt idx="79">
                        <c:v>1955.7316997605767</c:v>
                      </c:pt>
                      <c:pt idx="80">
                        <c:v>1896.2391163392053</c:v>
                      </c:pt>
                      <c:pt idx="81">
                        <c:v>1927.9308173784536</c:v>
                      </c:pt>
                      <c:pt idx="82">
                        <c:v>2041.8079291274837</c:v>
                      </c:pt>
                      <c:pt idx="83">
                        <c:v>1867.1289366915878</c:v>
                      </c:pt>
                      <c:pt idx="84">
                        <c:v>1867.1255426814641</c:v>
                      </c:pt>
                      <c:pt idx="85">
                        <c:v>2039.225181811059</c:v>
                      </c:pt>
                      <c:pt idx="86">
                        <c:v>1922.8091911798749</c:v>
                      </c:pt>
                      <c:pt idx="87">
                        <c:v>1865.8515219305766</c:v>
                      </c:pt>
                      <c:pt idx="88">
                        <c:v>1836.7501163766713</c:v>
                      </c:pt>
                      <c:pt idx="89">
                        <c:v>1922.8389270083755</c:v>
                      </c:pt>
                      <c:pt idx="90">
                        <c:v>2045.6139602123253</c:v>
                      </c:pt>
                      <c:pt idx="91">
                        <c:v>2019.0659918433084</c:v>
                      </c:pt>
                      <c:pt idx="92">
                        <c:v>1954.4668917726267</c:v>
                      </c:pt>
                      <c:pt idx="93">
                        <c:v>1892.3782241174395</c:v>
                      </c:pt>
                      <c:pt idx="94">
                        <c:v>1894.9573701842619</c:v>
                      </c:pt>
                      <c:pt idx="95">
                        <c:v>1898.8047891239771</c:v>
                      </c:pt>
                      <c:pt idx="96">
                        <c:v>1955.7495292545736</c:v>
                      </c:pt>
                      <c:pt idx="97">
                        <c:v>2044.4161367164966</c:v>
                      </c:pt>
                      <c:pt idx="98">
                        <c:v>1868.4227655407631</c:v>
                      </c:pt>
                      <c:pt idx="99">
                        <c:v>1687.2647438544743</c:v>
                      </c:pt>
                      <c:pt idx="100">
                        <c:v>1806.3166813424496</c:v>
                      </c:pt>
                      <c:pt idx="101">
                        <c:v>2041.8083436805452</c:v>
                      </c:pt>
                      <c:pt idx="102">
                        <c:v>2041.8079028974355</c:v>
                      </c:pt>
                      <c:pt idx="103">
                        <c:v>1925.3523919047302</c:v>
                      </c:pt>
                      <c:pt idx="104">
                        <c:v>1860.8350285373479</c:v>
                      </c:pt>
                      <c:pt idx="105">
                        <c:v>1772.2826073266665</c:v>
                      </c:pt>
                      <c:pt idx="106">
                        <c:v>1836.7674749979151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F-FA92-4918-BD72-E1D60CFE162C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Data_Compiled!$FY$1:$FY$2</c15:sqref>
                        </c15:formulaRef>
                      </c:ext>
                    </c:extLst>
                    <c:strCache>
                      <c:ptCount val="2"/>
                      <c:pt idx="0">
                        <c:v>Drop_06334</c:v>
                      </c:pt>
                      <c:pt idx="1">
                        <c:v>2mL 4.00deg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4"/>
                  <c:spPr>
                    <a:solidFill>
                      <a:schemeClr val="accent2"/>
                    </a:solidFill>
                    <a:ln w="9525">
                      <a:noFill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Data_Compiled!$GE$6:$GE$102</c15:sqref>
                        </c15:formulaRef>
                      </c:ext>
                    </c:extLst>
                    <c:numCache>
                      <c:formatCode>General</c:formatCode>
                      <c:ptCount val="97"/>
                      <c:pt idx="0">
                        <c:v>0.13333333333333333</c:v>
                      </c:pt>
                      <c:pt idx="1">
                        <c:v>0.15</c:v>
                      </c:pt>
                      <c:pt idx="2">
                        <c:v>0.16666666666666666</c:v>
                      </c:pt>
                      <c:pt idx="3">
                        <c:v>0.18333333333333335</c:v>
                      </c:pt>
                      <c:pt idx="4">
                        <c:v>0.20000000000000004</c:v>
                      </c:pt>
                      <c:pt idx="5">
                        <c:v>0.21666666666666667</c:v>
                      </c:pt>
                      <c:pt idx="6">
                        <c:v>0.23333333333333331</c:v>
                      </c:pt>
                      <c:pt idx="7">
                        <c:v>0.25</c:v>
                      </c:pt>
                      <c:pt idx="8">
                        <c:v>0.26666666666666666</c:v>
                      </c:pt>
                      <c:pt idx="9">
                        <c:v>0.28333333333333338</c:v>
                      </c:pt>
                      <c:pt idx="10">
                        <c:v>0.3</c:v>
                      </c:pt>
                      <c:pt idx="11">
                        <c:v>0.31666666666666671</c:v>
                      </c:pt>
                      <c:pt idx="12">
                        <c:v>0.33333333333333331</c:v>
                      </c:pt>
                      <c:pt idx="13">
                        <c:v>0.35000000000000003</c:v>
                      </c:pt>
                      <c:pt idx="14">
                        <c:v>0.3666666666666667</c:v>
                      </c:pt>
                      <c:pt idx="15">
                        <c:v>0.3833333333333333</c:v>
                      </c:pt>
                      <c:pt idx="16">
                        <c:v>0.39999999999999997</c:v>
                      </c:pt>
                      <c:pt idx="17">
                        <c:v>0.41666666666666669</c:v>
                      </c:pt>
                      <c:pt idx="18">
                        <c:v>0.43333333333333329</c:v>
                      </c:pt>
                      <c:pt idx="19">
                        <c:v>0.45</c:v>
                      </c:pt>
                      <c:pt idx="20">
                        <c:v>0.46666666666666662</c:v>
                      </c:pt>
                      <c:pt idx="21">
                        <c:v>0.48333333333333334</c:v>
                      </c:pt>
                      <c:pt idx="22">
                        <c:v>0.5</c:v>
                      </c:pt>
                      <c:pt idx="23">
                        <c:v>0.51666666666666661</c:v>
                      </c:pt>
                      <c:pt idx="24">
                        <c:v>0.53333333333333333</c:v>
                      </c:pt>
                      <c:pt idx="25">
                        <c:v>0.55000000000000004</c:v>
                      </c:pt>
                      <c:pt idx="26">
                        <c:v>0.56666666666666676</c:v>
                      </c:pt>
                      <c:pt idx="27">
                        <c:v>0.58333333333333337</c:v>
                      </c:pt>
                      <c:pt idx="28">
                        <c:v>0.6</c:v>
                      </c:pt>
                      <c:pt idx="29">
                        <c:v>0.6166666666666667</c:v>
                      </c:pt>
                      <c:pt idx="30">
                        <c:v>0.6333333333333333</c:v>
                      </c:pt>
                      <c:pt idx="31">
                        <c:v>0.65</c:v>
                      </c:pt>
                      <c:pt idx="32">
                        <c:v>0.66666666666666663</c:v>
                      </c:pt>
                      <c:pt idx="33">
                        <c:v>0.68333333333333346</c:v>
                      </c:pt>
                      <c:pt idx="34">
                        <c:v>0.70000000000000007</c:v>
                      </c:pt>
                      <c:pt idx="35">
                        <c:v>0.71666666666666679</c:v>
                      </c:pt>
                      <c:pt idx="36">
                        <c:v>0.73333333333333339</c:v>
                      </c:pt>
                      <c:pt idx="37">
                        <c:v>0.75</c:v>
                      </c:pt>
                      <c:pt idx="38">
                        <c:v>0.76666666666666661</c:v>
                      </c:pt>
                      <c:pt idx="39">
                        <c:v>0.78333333333333333</c:v>
                      </c:pt>
                      <c:pt idx="40">
                        <c:v>0.80000000000000016</c:v>
                      </c:pt>
                      <c:pt idx="41">
                        <c:v>0.81666666666666676</c:v>
                      </c:pt>
                      <c:pt idx="42">
                        <c:v>0.83333333333333337</c:v>
                      </c:pt>
                      <c:pt idx="43">
                        <c:v>0.85</c:v>
                      </c:pt>
                      <c:pt idx="44">
                        <c:v>0.8666666666666667</c:v>
                      </c:pt>
                      <c:pt idx="45">
                        <c:v>0.8833333333333333</c:v>
                      </c:pt>
                      <c:pt idx="46">
                        <c:v>0.9</c:v>
                      </c:pt>
                      <c:pt idx="47">
                        <c:v>0.91666666666666663</c:v>
                      </c:pt>
                      <c:pt idx="48">
                        <c:v>0.93333333333333346</c:v>
                      </c:pt>
                      <c:pt idx="49">
                        <c:v>0.95000000000000007</c:v>
                      </c:pt>
                      <c:pt idx="50">
                        <c:v>0.96666666666666679</c:v>
                      </c:pt>
                      <c:pt idx="51">
                        <c:v>0.98333333333333339</c:v>
                      </c:pt>
                      <c:pt idx="52">
                        <c:v>1</c:v>
                      </c:pt>
                      <c:pt idx="53">
                        <c:v>1.0166666666666666</c:v>
                      </c:pt>
                      <c:pt idx="54">
                        <c:v>1.0333333333333332</c:v>
                      </c:pt>
                      <c:pt idx="55">
                        <c:v>1.0499999999999998</c:v>
                      </c:pt>
                      <c:pt idx="56">
                        <c:v>1.0666666666666667</c:v>
                      </c:pt>
                      <c:pt idx="57">
                        <c:v>1.0833333333333333</c:v>
                      </c:pt>
                      <c:pt idx="58">
                        <c:v>1.0999999999999999</c:v>
                      </c:pt>
                      <c:pt idx="59">
                        <c:v>1.1166666666666667</c:v>
                      </c:pt>
                      <c:pt idx="60">
                        <c:v>1.1333333333333333</c:v>
                      </c:pt>
                      <c:pt idx="61">
                        <c:v>1.1500000000000001</c:v>
                      </c:pt>
                      <c:pt idx="62">
                        <c:v>1.1666666666666667</c:v>
                      </c:pt>
                      <c:pt idx="63">
                        <c:v>1.1833333333333333</c:v>
                      </c:pt>
                      <c:pt idx="64">
                        <c:v>1.2</c:v>
                      </c:pt>
                      <c:pt idx="65">
                        <c:v>1.2166666666666668</c:v>
                      </c:pt>
                      <c:pt idx="66">
                        <c:v>1.2333333333333334</c:v>
                      </c:pt>
                      <c:pt idx="67">
                        <c:v>1.25</c:v>
                      </c:pt>
                      <c:pt idx="68">
                        <c:v>1.2666666666666666</c:v>
                      </c:pt>
                      <c:pt idx="69">
                        <c:v>1.2833333333333332</c:v>
                      </c:pt>
                      <c:pt idx="70">
                        <c:v>1.3</c:v>
                      </c:pt>
                      <c:pt idx="71">
                        <c:v>1.3166666666666667</c:v>
                      </c:pt>
                      <c:pt idx="72">
                        <c:v>1.3333333333333333</c:v>
                      </c:pt>
                      <c:pt idx="73">
                        <c:v>1.3500000000000003</c:v>
                      </c:pt>
                      <c:pt idx="74">
                        <c:v>1.3666666666666665</c:v>
                      </c:pt>
                      <c:pt idx="75">
                        <c:v>1.3833333333333335</c:v>
                      </c:pt>
                      <c:pt idx="76">
                        <c:v>1.4000000000000001</c:v>
                      </c:pt>
                      <c:pt idx="77">
                        <c:v>1.4166666666666667</c:v>
                      </c:pt>
                      <c:pt idx="78">
                        <c:v>1.4333333333333333</c:v>
                      </c:pt>
                      <c:pt idx="79">
                        <c:v>1.45</c:v>
                      </c:pt>
                      <c:pt idx="80">
                        <c:v>1.4666666666666668</c:v>
                      </c:pt>
                      <c:pt idx="81">
                        <c:v>1.4833333333333334</c:v>
                      </c:pt>
                      <c:pt idx="82">
                        <c:v>1.5</c:v>
                      </c:pt>
                      <c:pt idx="83">
                        <c:v>1.5166666666666666</c:v>
                      </c:pt>
                      <c:pt idx="84">
                        <c:v>1.5333333333333332</c:v>
                      </c:pt>
                      <c:pt idx="85">
                        <c:v>1.55</c:v>
                      </c:pt>
                      <c:pt idx="86">
                        <c:v>1.5666666666666667</c:v>
                      </c:pt>
                      <c:pt idx="87">
                        <c:v>1.5833333333333333</c:v>
                      </c:pt>
                      <c:pt idx="88">
                        <c:v>1.6000000000000003</c:v>
                      </c:pt>
                      <c:pt idx="89">
                        <c:v>1.6166666666666665</c:v>
                      </c:pt>
                      <c:pt idx="90">
                        <c:v>1.6333333333333335</c:v>
                      </c:pt>
                      <c:pt idx="91">
                        <c:v>1.6500000000000001</c:v>
                      </c:pt>
                      <c:pt idx="92">
                        <c:v>1.6666666666666667</c:v>
                      </c:pt>
                      <c:pt idx="93">
                        <c:v>1.6833333333333333</c:v>
                      </c:pt>
                      <c:pt idx="94">
                        <c:v>1.7</c:v>
                      </c:pt>
                      <c:pt idx="95">
                        <c:v>1.7083333333333335</c:v>
                      </c:pt>
                      <c:pt idx="96">
                        <c:v>1.7166666666666668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Data_Compiled!$GG$6:$GG$99</c15:sqref>
                        </c15:formulaRef>
                      </c:ext>
                    </c:extLst>
                    <c:numCache>
                      <c:formatCode>General</c:formatCode>
                      <c:ptCount val="94"/>
                      <c:pt idx="0">
                        <c:v>746.45231774982324</c:v>
                      </c:pt>
                      <c:pt idx="1">
                        <c:v>810.57614839653047</c:v>
                      </c:pt>
                      <c:pt idx="2">
                        <c:v>867.20122306165956</c:v>
                      </c:pt>
                      <c:pt idx="3">
                        <c:v>895.17749610374085</c:v>
                      </c:pt>
                      <c:pt idx="4">
                        <c:v>980.75760457486808</c:v>
                      </c:pt>
                      <c:pt idx="5">
                        <c:v>958.9412769422562</c:v>
                      </c:pt>
                      <c:pt idx="6">
                        <c:v>959.57084990526425</c:v>
                      </c:pt>
                      <c:pt idx="7">
                        <c:v>1099.4997090306135</c:v>
                      </c:pt>
                      <c:pt idx="8">
                        <c:v>1046.5430687398764</c:v>
                      </c:pt>
                      <c:pt idx="9">
                        <c:v>988.7919839037429</c:v>
                      </c:pt>
                      <c:pt idx="10">
                        <c:v>1044.6311240546811</c:v>
                      </c:pt>
                      <c:pt idx="11">
                        <c:v>1133.6619011181749</c:v>
                      </c:pt>
                      <c:pt idx="12">
                        <c:v>1249.5821846956981</c:v>
                      </c:pt>
                      <c:pt idx="13">
                        <c:v>1363.803220160087</c:v>
                      </c:pt>
                      <c:pt idx="14">
                        <c:v>1396.3331395745849</c:v>
                      </c:pt>
                      <c:pt idx="15">
                        <c:v>1541.2450704937391</c:v>
                      </c:pt>
                      <c:pt idx="16">
                        <c:v>1740.7094693417894</c:v>
                      </c:pt>
                      <c:pt idx="17">
                        <c:v>1800.5507369159839</c:v>
                      </c:pt>
                      <c:pt idx="18">
                        <c:v>1716.7986509690663</c:v>
                      </c:pt>
                      <c:pt idx="19">
                        <c:v>1484.8495889513831</c:v>
                      </c:pt>
                      <c:pt idx="20">
                        <c:v>1481.6477667865897</c:v>
                      </c:pt>
                      <c:pt idx="21">
                        <c:v>1625.0884657225811</c:v>
                      </c:pt>
                      <c:pt idx="22">
                        <c:v>1655.6463689617242</c:v>
                      </c:pt>
                      <c:pt idx="23">
                        <c:v>1625.3071969717107</c:v>
                      </c:pt>
                      <c:pt idx="24">
                        <c:v>1625.2533281499077</c:v>
                      </c:pt>
                      <c:pt idx="25">
                        <c:v>1918.1915495245087</c:v>
                      </c:pt>
                      <c:pt idx="26">
                        <c:v>2147.4703847379151</c:v>
                      </c:pt>
                      <c:pt idx="27">
                        <c:v>2093.5907991229478</c:v>
                      </c:pt>
                      <c:pt idx="28">
                        <c:v>1980.3113894034727</c:v>
                      </c:pt>
                      <c:pt idx="29">
                        <c:v>1892.08109826339</c:v>
                      </c:pt>
                      <c:pt idx="30">
                        <c:v>1800.781788610484</c:v>
                      </c:pt>
                      <c:pt idx="31">
                        <c:v>1683.3017153054241</c:v>
                      </c:pt>
                      <c:pt idx="32">
                        <c:v>1745.6021405166643</c:v>
                      </c:pt>
                      <c:pt idx="33">
                        <c:v>1915.4424936138887</c:v>
                      </c:pt>
                      <c:pt idx="34">
                        <c:v>2147.4255311413358</c:v>
                      </c:pt>
                      <c:pt idx="35">
                        <c:v>2267.5721621947905</c:v>
                      </c:pt>
                      <c:pt idx="36">
                        <c:v>2210.9433005267879</c:v>
                      </c:pt>
                      <c:pt idx="37">
                        <c:v>2179.2196454709447</c:v>
                      </c:pt>
                      <c:pt idx="38">
                        <c:v>2061.8336270503523</c:v>
                      </c:pt>
                      <c:pt idx="39">
                        <c:v>1833.9234000746858</c:v>
                      </c:pt>
                      <c:pt idx="40">
                        <c:v>1804.9452445205968</c:v>
                      </c:pt>
                      <c:pt idx="41">
                        <c:v>2061.823755954937</c:v>
                      </c:pt>
                      <c:pt idx="42">
                        <c:v>2235.8175495180285</c:v>
                      </c:pt>
                      <c:pt idx="43">
                        <c:v>2293.8959046424038</c:v>
                      </c:pt>
                      <c:pt idx="44">
                        <c:v>2440.2356445727942</c:v>
                      </c:pt>
                      <c:pt idx="45">
                        <c:v>2264.9503743888645</c:v>
                      </c:pt>
                      <c:pt idx="46">
                        <c:v>1885.2692965834158</c:v>
                      </c:pt>
                      <c:pt idx="47">
                        <c:v>1891.8073977141833</c:v>
                      </c:pt>
                      <c:pt idx="48">
                        <c:v>2006.4985218204972</c:v>
                      </c:pt>
                      <c:pt idx="49">
                        <c:v>2148.9140729285646</c:v>
                      </c:pt>
                      <c:pt idx="50">
                        <c:v>2354.5653159654976</c:v>
                      </c:pt>
                      <c:pt idx="51">
                        <c:v>2471.8980694903221</c:v>
                      </c:pt>
                      <c:pt idx="52">
                        <c:v>2296.5597921048102</c:v>
                      </c:pt>
                      <c:pt idx="53">
                        <c:v>1947.201586665243</c:v>
                      </c:pt>
                      <c:pt idx="54">
                        <c:v>1893.2119392743771</c:v>
                      </c:pt>
                      <c:pt idx="55">
                        <c:v>2006.5373829310747</c:v>
                      </c:pt>
                      <c:pt idx="56">
                        <c:v>2295.2192759095642</c:v>
                      </c:pt>
                      <c:pt idx="57">
                        <c:v>2437.6420416632936</c:v>
                      </c:pt>
                      <c:pt idx="58">
                        <c:v>2321.5784930286736</c:v>
                      </c:pt>
                      <c:pt idx="59">
                        <c:v>2150.2375999414703</c:v>
                      </c:pt>
                      <c:pt idx="60">
                        <c:v>1916.8959730971162</c:v>
                      </c:pt>
                      <c:pt idx="61">
                        <c:v>1948.495419358489</c:v>
                      </c:pt>
                      <c:pt idx="62">
                        <c:v>2177.9596451610391</c:v>
                      </c:pt>
                      <c:pt idx="63">
                        <c:v>2383.5710165561486</c:v>
                      </c:pt>
                      <c:pt idx="64">
                        <c:v>2444.1584719267612</c:v>
                      </c:pt>
                      <c:pt idx="65">
                        <c:v>2293.964620633044</c:v>
                      </c:pt>
                      <c:pt idx="66">
                        <c:v>1947.2021856967219</c:v>
                      </c:pt>
                      <c:pt idx="67">
                        <c:v>1777.0964417376749</c:v>
                      </c:pt>
                      <c:pt idx="68">
                        <c:v>2123.8609743037923</c:v>
                      </c:pt>
                      <c:pt idx="69">
                        <c:v>2469.2640914158155</c:v>
                      </c:pt>
                      <c:pt idx="70">
                        <c:v>2435.0869471157116</c:v>
                      </c:pt>
                      <c:pt idx="71">
                        <c:v>2234.6445299686852</c:v>
                      </c:pt>
                      <c:pt idx="72">
                        <c:v>1977.4810300665822</c:v>
                      </c:pt>
                      <c:pt idx="73">
                        <c:v>1860.1867485648836</c:v>
                      </c:pt>
                      <c:pt idx="74">
                        <c:v>2094.8094045622097</c:v>
                      </c:pt>
                      <c:pt idx="75">
                        <c:v>2386.1738192344042</c:v>
                      </c:pt>
                      <c:pt idx="76">
                        <c:v>2409.9879205806415</c:v>
                      </c:pt>
                      <c:pt idx="77">
                        <c:v>2203.0881115365105</c:v>
                      </c:pt>
                      <c:pt idx="78">
                        <c:v>1915.6535168127259</c:v>
                      </c:pt>
                      <c:pt idx="79">
                        <c:v>1944.6933472131909</c:v>
                      </c:pt>
                      <c:pt idx="80">
                        <c:v>2208.2574843947145</c:v>
                      </c:pt>
                      <c:pt idx="81">
                        <c:v>2329.3298665861998</c:v>
                      </c:pt>
                      <c:pt idx="82">
                        <c:v>2267.5296769601373</c:v>
                      </c:pt>
                      <c:pt idx="83">
                        <c:v>2060.6844064708121</c:v>
                      </c:pt>
                      <c:pt idx="84">
                        <c:v>1887.9287346750107</c:v>
                      </c:pt>
                      <c:pt idx="85">
                        <c:v>1948.4654516483531</c:v>
                      </c:pt>
                      <c:pt idx="86">
                        <c:v>2208.2589968705829</c:v>
                      </c:pt>
                      <c:pt idx="87">
                        <c:v>2292.761528246288</c:v>
                      </c:pt>
                      <c:pt idx="88">
                        <c:v>2292.804642754108</c:v>
                      </c:pt>
                      <c:pt idx="89">
                        <c:v>2120.001446032275</c:v>
                      </c:pt>
                      <c:pt idx="90">
                        <c:v>1892.9159150880901</c:v>
                      </c:pt>
                      <c:pt idx="91">
                        <c:v>1947.1975513825566</c:v>
                      </c:pt>
                      <c:pt idx="92">
                        <c:v>2061.9718201033666</c:v>
                      </c:pt>
                      <c:pt idx="93">
                        <c:v>2184.2666788910669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FA92-4918-BD72-E1D60CFE162C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Data_Compiled!$GO$1:$GO$2</c15:sqref>
                        </c15:formulaRef>
                      </c:ext>
                    </c:extLst>
                    <c:strCache>
                      <c:ptCount val="2"/>
                      <c:pt idx="0">
                        <c:v>Drop_06335</c:v>
                      </c:pt>
                      <c:pt idx="1">
                        <c:v>2mL 4.00deg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4"/>
                  <c:spPr>
                    <a:solidFill>
                      <a:schemeClr val="accent2"/>
                    </a:solidFill>
                    <a:ln w="9525">
                      <a:noFill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Data_Compiled!$GU$6:$GU$103</c15:sqref>
                        </c15:formulaRef>
                      </c:ext>
                    </c:extLst>
                    <c:numCache>
                      <c:formatCode>General</c:formatCode>
                      <c:ptCount val="98"/>
                      <c:pt idx="0">
                        <c:v>0.11666666666666665</c:v>
                      </c:pt>
                      <c:pt idx="1">
                        <c:v>0.13333333333333333</c:v>
                      </c:pt>
                      <c:pt idx="2">
                        <c:v>0.15</c:v>
                      </c:pt>
                      <c:pt idx="3">
                        <c:v>0.16666666666666666</c:v>
                      </c:pt>
                      <c:pt idx="4">
                        <c:v>0.18333333333333335</c:v>
                      </c:pt>
                      <c:pt idx="5">
                        <c:v>0.20000000000000004</c:v>
                      </c:pt>
                      <c:pt idx="6">
                        <c:v>0.21666666666666667</c:v>
                      </c:pt>
                      <c:pt idx="7">
                        <c:v>0.23333333333333331</c:v>
                      </c:pt>
                      <c:pt idx="8">
                        <c:v>0.25</c:v>
                      </c:pt>
                      <c:pt idx="9">
                        <c:v>0.26666666666666666</c:v>
                      </c:pt>
                      <c:pt idx="10">
                        <c:v>0.28333333333333338</c:v>
                      </c:pt>
                      <c:pt idx="11">
                        <c:v>0.3</c:v>
                      </c:pt>
                      <c:pt idx="12">
                        <c:v>0.31666666666666671</c:v>
                      </c:pt>
                      <c:pt idx="13">
                        <c:v>0.33333333333333331</c:v>
                      </c:pt>
                      <c:pt idx="14">
                        <c:v>0.35000000000000003</c:v>
                      </c:pt>
                      <c:pt idx="15">
                        <c:v>0.3666666666666667</c:v>
                      </c:pt>
                      <c:pt idx="16">
                        <c:v>0.3833333333333333</c:v>
                      </c:pt>
                      <c:pt idx="17">
                        <c:v>0.39999999999999997</c:v>
                      </c:pt>
                      <c:pt idx="18">
                        <c:v>0.41666666666666669</c:v>
                      </c:pt>
                      <c:pt idx="19">
                        <c:v>0.43333333333333329</c:v>
                      </c:pt>
                      <c:pt idx="20">
                        <c:v>0.45</c:v>
                      </c:pt>
                      <c:pt idx="21">
                        <c:v>0.46666666666666662</c:v>
                      </c:pt>
                      <c:pt idx="22">
                        <c:v>0.48333333333333334</c:v>
                      </c:pt>
                      <c:pt idx="23">
                        <c:v>0.5</c:v>
                      </c:pt>
                      <c:pt idx="24">
                        <c:v>0.51666666666666661</c:v>
                      </c:pt>
                      <c:pt idx="25">
                        <c:v>0.53333333333333333</c:v>
                      </c:pt>
                      <c:pt idx="26">
                        <c:v>0.55000000000000004</c:v>
                      </c:pt>
                      <c:pt idx="27">
                        <c:v>0.56666666666666676</c:v>
                      </c:pt>
                      <c:pt idx="28">
                        <c:v>0.58333333333333337</c:v>
                      </c:pt>
                      <c:pt idx="29">
                        <c:v>0.6</c:v>
                      </c:pt>
                      <c:pt idx="30">
                        <c:v>0.61666666666666659</c:v>
                      </c:pt>
                      <c:pt idx="31">
                        <c:v>0.6333333333333333</c:v>
                      </c:pt>
                      <c:pt idx="32">
                        <c:v>0.64999999999999991</c:v>
                      </c:pt>
                      <c:pt idx="33">
                        <c:v>0.66666666666666663</c:v>
                      </c:pt>
                      <c:pt idx="34">
                        <c:v>0.68333333333333324</c:v>
                      </c:pt>
                      <c:pt idx="35">
                        <c:v>0.70000000000000007</c:v>
                      </c:pt>
                      <c:pt idx="36">
                        <c:v>0.71666666666666667</c:v>
                      </c:pt>
                      <c:pt idx="37">
                        <c:v>0.73333333333333339</c:v>
                      </c:pt>
                      <c:pt idx="38">
                        <c:v>0.75</c:v>
                      </c:pt>
                      <c:pt idx="39">
                        <c:v>0.76666666666666661</c:v>
                      </c:pt>
                      <c:pt idx="40">
                        <c:v>0.78333333333333321</c:v>
                      </c:pt>
                      <c:pt idx="41">
                        <c:v>0.79999999999999993</c:v>
                      </c:pt>
                      <c:pt idx="42">
                        <c:v>0.81666666666666676</c:v>
                      </c:pt>
                      <c:pt idx="43">
                        <c:v>0.83333333333333337</c:v>
                      </c:pt>
                      <c:pt idx="44">
                        <c:v>0.85</c:v>
                      </c:pt>
                      <c:pt idx="45">
                        <c:v>0.86666666666666659</c:v>
                      </c:pt>
                      <c:pt idx="46">
                        <c:v>0.8833333333333333</c:v>
                      </c:pt>
                      <c:pt idx="47">
                        <c:v>0.89999999999999991</c:v>
                      </c:pt>
                      <c:pt idx="48">
                        <c:v>0.91666666666666663</c:v>
                      </c:pt>
                      <c:pt idx="49">
                        <c:v>0.93333333333333324</c:v>
                      </c:pt>
                      <c:pt idx="50">
                        <c:v>0.95000000000000007</c:v>
                      </c:pt>
                      <c:pt idx="51">
                        <c:v>0.96666666666666667</c:v>
                      </c:pt>
                      <c:pt idx="52">
                        <c:v>0.98333333333333339</c:v>
                      </c:pt>
                      <c:pt idx="53">
                        <c:v>1</c:v>
                      </c:pt>
                      <c:pt idx="54">
                        <c:v>1.0166666666666666</c:v>
                      </c:pt>
                      <c:pt idx="55">
                        <c:v>1.0333333333333332</c:v>
                      </c:pt>
                      <c:pt idx="56">
                        <c:v>1.05</c:v>
                      </c:pt>
                      <c:pt idx="57">
                        <c:v>1.0666666666666667</c:v>
                      </c:pt>
                      <c:pt idx="58">
                        <c:v>1.0833333333333333</c:v>
                      </c:pt>
                      <c:pt idx="59">
                        <c:v>1.1000000000000001</c:v>
                      </c:pt>
                      <c:pt idx="60">
                        <c:v>1.1166666666666667</c:v>
                      </c:pt>
                      <c:pt idx="61">
                        <c:v>1.1333333333333335</c:v>
                      </c:pt>
                      <c:pt idx="62">
                        <c:v>1.1500000000000001</c:v>
                      </c:pt>
                      <c:pt idx="63">
                        <c:v>1.1666666666666667</c:v>
                      </c:pt>
                      <c:pt idx="64">
                        <c:v>1.1833333333333333</c:v>
                      </c:pt>
                      <c:pt idx="65">
                        <c:v>1.2000000000000002</c:v>
                      </c:pt>
                      <c:pt idx="66">
                        <c:v>1.2166666666666668</c:v>
                      </c:pt>
                      <c:pt idx="67">
                        <c:v>1.2333333333333334</c:v>
                      </c:pt>
                      <c:pt idx="68">
                        <c:v>1.25</c:v>
                      </c:pt>
                      <c:pt idx="69">
                        <c:v>1.2666666666666666</c:v>
                      </c:pt>
                      <c:pt idx="70">
                        <c:v>1.2833333333333334</c:v>
                      </c:pt>
                      <c:pt idx="71">
                        <c:v>1.3</c:v>
                      </c:pt>
                      <c:pt idx="72">
                        <c:v>1.3166666666666667</c:v>
                      </c:pt>
                      <c:pt idx="73">
                        <c:v>1.3333333333333333</c:v>
                      </c:pt>
                      <c:pt idx="74">
                        <c:v>1.3500000000000003</c:v>
                      </c:pt>
                      <c:pt idx="75">
                        <c:v>1.3666666666666665</c:v>
                      </c:pt>
                      <c:pt idx="76">
                        <c:v>1.3833333333333335</c:v>
                      </c:pt>
                      <c:pt idx="77">
                        <c:v>1.4000000000000001</c:v>
                      </c:pt>
                      <c:pt idx="78">
                        <c:v>1.4166666666666667</c:v>
                      </c:pt>
                      <c:pt idx="79">
                        <c:v>1.4333333333333336</c:v>
                      </c:pt>
                      <c:pt idx="80">
                        <c:v>1.4500000000000002</c:v>
                      </c:pt>
                      <c:pt idx="81">
                        <c:v>1.4666666666666668</c:v>
                      </c:pt>
                      <c:pt idx="82">
                        <c:v>1.4833333333333334</c:v>
                      </c:pt>
                      <c:pt idx="83">
                        <c:v>1.5</c:v>
                      </c:pt>
                      <c:pt idx="84">
                        <c:v>1.5166666666666666</c:v>
                      </c:pt>
                      <c:pt idx="85">
                        <c:v>1.5333333333333334</c:v>
                      </c:pt>
                      <c:pt idx="86">
                        <c:v>1.55</c:v>
                      </c:pt>
                      <c:pt idx="87">
                        <c:v>1.5666666666666667</c:v>
                      </c:pt>
                      <c:pt idx="88">
                        <c:v>1.5833333333333333</c:v>
                      </c:pt>
                      <c:pt idx="89">
                        <c:v>1.6000000000000003</c:v>
                      </c:pt>
                      <c:pt idx="90">
                        <c:v>1.6166666666666665</c:v>
                      </c:pt>
                      <c:pt idx="91">
                        <c:v>1.6333333333333335</c:v>
                      </c:pt>
                      <c:pt idx="92">
                        <c:v>1.6500000000000001</c:v>
                      </c:pt>
                      <c:pt idx="93">
                        <c:v>1.6666666666666667</c:v>
                      </c:pt>
                      <c:pt idx="94">
                        <c:v>1.6833333333333336</c:v>
                      </c:pt>
                      <c:pt idx="95">
                        <c:v>1.7000000000000002</c:v>
                      </c:pt>
                      <c:pt idx="96">
                        <c:v>1.7083333333333335</c:v>
                      </c:pt>
                      <c:pt idx="97">
                        <c:v>1.7166666666666668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Data_Compiled!$GW$6:$GW$100</c15:sqref>
                        </c15:formulaRef>
                      </c:ext>
                    </c:extLst>
                    <c:numCache>
                      <c:formatCode>General</c:formatCode>
                      <c:ptCount val="95"/>
                      <c:pt idx="0">
                        <c:v>582.78178985422858</c:v>
                      </c:pt>
                      <c:pt idx="1">
                        <c:v>874.71116582662319</c:v>
                      </c:pt>
                      <c:pt idx="2">
                        <c:v>960.76092636128487</c:v>
                      </c:pt>
                      <c:pt idx="3">
                        <c:v>931.1697741009956</c:v>
                      </c:pt>
                      <c:pt idx="4">
                        <c:v>1048.0716593200821</c:v>
                      </c:pt>
                      <c:pt idx="5">
                        <c:v>987.42862368160877</c:v>
                      </c:pt>
                      <c:pt idx="6">
                        <c:v>903.74389863811905</c:v>
                      </c:pt>
                      <c:pt idx="7">
                        <c:v>902.64998433340008</c:v>
                      </c:pt>
                      <c:pt idx="8">
                        <c:v>959.73703456864462</c:v>
                      </c:pt>
                      <c:pt idx="9">
                        <c:v>1108.299455546826</c:v>
                      </c:pt>
                      <c:pt idx="10">
                        <c:v>1195.6334571548036</c:v>
                      </c:pt>
                      <c:pt idx="11">
                        <c:v>1223.6747624340592</c:v>
                      </c:pt>
                      <c:pt idx="12">
                        <c:v>1310.9103840362652</c:v>
                      </c:pt>
                      <c:pt idx="13">
                        <c:v>1400.7962718103993</c:v>
                      </c:pt>
                      <c:pt idx="14">
                        <c:v>1458.9138776267166</c:v>
                      </c:pt>
                      <c:pt idx="15">
                        <c:v>1572.5253130759982</c:v>
                      </c:pt>
                      <c:pt idx="16">
                        <c:v>1572.539254033459</c:v>
                      </c:pt>
                      <c:pt idx="17">
                        <c:v>1514.4102325277202</c:v>
                      </c:pt>
                      <c:pt idx="18">
                        <c:v>1511.9144569976906</c:v>
                      </c:pt>
                      <c:pt idx="19">
                        <c:v>1600.374235236701</c:v>
                      </c:pt>
                      <c:pt idx="20">
                        <c:v>1633.2257276541875</c:v>
                      </c:pt>
                      <c:pt idx="21">
                        <c:v>1632.0013337567609</c:v>
                      </c:pt>
                      <c:pt idx="22">
                        <c:v>1717.9648775972828</c:v>
                      </c:pt>
                      <c:pt idx="23">
                        <c:v>1802.8421426109721</c:v>
                      </c:pt>
                      <c:pt idx="24">
                        <c:v>1893.6838171241664</c:v>
                      </c:pt>
                      <c:pt idx="25">
                        <c:v>1896.0404206040034</c:v>
                      </c:pt>
                      <c:pt idx="26">
                        <c:v>1893.6853633993655</c:v>
                      </c:pt>
                      <c:pt idx="27">
                        <c:v>1865.8846502087879</c:v>
                      </c:pt>
                      <c:pt idx="28">
                        <c:v>1803.977781065242</c:v>
                      </c:pt>
                      <c:pt idx="29">
                        <c:v>1802.7208978865076</c:v>
                      </c:pt>
                      <c:pt idx="30">
                        <c:v>1891.3205967973113</c:v>
                      </c:pt>
                      <c:pt idx="31">
                        <c:v>1978.5782307340883</c:v>
                      </c:pt>
                      <c:pt idx="32">
                        <c:v>1950.6749288845808</c:v>
                      </c:pt>
                      <c:pt idx="33">
                        <c:v>1979.7631104642505</c:v>
                      </c:pt>
                      <c:pt idx="34">
                        <c:v>2128.5939999580473</c:v>
                      </c:pt>
                      <c:pt idx="35">
                        <c:v>2128.5677281777139</c:v>
                      </c:pt>
                      <c:pt idx="36">
                        <c:v>2037.8817215987006</c:v>
                      </c:pt>
                      <c:pt idx="37">
                        <c:v>2037.8916502341674</c:v>
                      </c:pt>
                      <c:pt idx="38">
                        <c:v>2040.2335778259028</c:v>
                      </c:pt>
                      <c:pt idx="39">
                        <c:v>2040.2199314340426</c:v>
                      </c:pt>
                      <c:pt idx="40">
                        <c:v>2065.7955634647269</c:v>
                      </c:pt>
                      <c:pt idx="41">
                        <c:v>2184.4500490684431</c:v>
                      </c:pt>
                      <c:pt idx="42">
                        <c:v>2213.5302706962711</c:v>
                      </c:pt>
                      <c:pt idx="43">
                        <c:v>2096.0426805579154</c:v>
                      </c:pt>
                      <c:pt idx="44">
                        <c:v>2126.289816333679</c:v>
                      </c:pt>
                      <c:pt idx="45">
                        <c:v>2127.4638542761591</c:v>
                      </c:pt>
                      <c:pt idx="46">
                        <c:v>2012.321124665028</c:v>
                      </c:pt>
                      <c:pt idx="47">
                        <c:v>2097.2140517326752</c:v>
                      </c:pt>
                      <c:pt idx="48">
                        <c:v>2182.0996919196882</c:v>
                      </c:pt>
                      <c:pt idx="49">
                        <c:v>2241.4348687971506</c:v>
                      </c:pt>
                      <c:pt idx="50">
                        <c:v>2274.0335200355703</c:v>
                      </c:pt>
                      <c:pt idx="51">
                        <c:v>2186.813384677509</c:v>
                      </c:pt>
                      <c:pt idx="52">
                        <c:v>2099.6360518713996</c:v>
                      </c:pt>
                      <c:pt idx="53">
                        <c:v>2099.6530804878557</c:v>
                      </c:pt>
                      <c:pt idx="54">
                        <c:v>2155.3682296039733</c:v>
                      </c:pt>
                      <c:pt idx="55">
                        <c:v>2123.8545088252908</c:v>
                      </c:pt>
                      <c:pt idx="56">
                        <c:v>2298.3445646140617</c:v>
                      </c:pt>
                      <c:pt idx="57">
                        <c:v>2299.5730042079404</c:v>
                      </c:pt>
                      <c:pt idx="58">
                        <c:v>2097.2142793656512</c:v>
                      </c:pt>
                      <c:pt idx="59">
                        <c:v>2098.4027524021199</c:v>
                      </c:pt>
                      <c:pt idx="60">
                        <c:v>2186.855930068491</c:v>
                      </c:pt>
                      <c:pt idx="61">
                        <c:v>2215.9478368985701</c:v>
                      </c:pt>
                      <c:pt idx="62">
                        <c:v>2272.9008403772227</c:v>
                      </c:pt>
                      <c:pt idx="63">
                        <c:v>2331.0585266780708</c:v>
                      </c:pt>
                      <c:pt idx="64">
                        <c:v>2185.6793863785588</c:v>
                      </c:pt>
                      <c:pt idx="65">
                        <c:v>2065.6969373676202</c:v>
                      </c:pt>
                      <c:pt idx="66">
                        <c:v>2070.6477446917393</c:v>
                      </c:pt>
                      <c:pt idx="67">
                        <c:v>2247.5274250707071</c:v>
                      </c:pt>
                      <c:pt idx="68">
                        <c:v>2326.0860738074348</c:v>
                      </c:pt>
                      <c:pt idx="69">
                        <c:v>2208.6027499493975</c:v>
                      </c:pt>
                      <c:pt idx="70">
                        <c:v>2155.3690230763737</c:v>
                      </c:pt>
                      <c:pt idx="71">
                        <c:v>2184.4486486490646</c:v>
                      </c:pt>
                      <c:pt idx="72">
                        <c:v>2096.0006838100376</c:v>
                      </c:pt>
                      <c:pt idx="73">
                        <c:v>2127.4991937365048</c:v>
                      </c:pt>
                      <c:pt idx="74">
                        <c:v>2299.5606186035639</c:v>
                      </c:pt>
                      <c:pt idx="75">
                        <c:v>2213.5249785232286</c:v>
                      </c:pt>
                      <c:pt idx="76">
                        <c:v>2157.7785278416281</c:v>
                      </c:pt>
                      <c:pt idx="77">
                        <c:v>2097.2149633067684</c:v>
                      </c:pt>
                      <c:pt idx="78">
                        <c:v>2035.4628392777556</c:v>
                      </c:pt>
                      <c:pt idx="79">
                        <c:v>2212.322187226423</c:v>
                      </c:pt>
                      <c:pt idx="80">
                        <c:v>2274.0687466910467</c:v>
                      </c:pt>
                      <c:pt idx="81">
                        <c:v>2272.8841080218058</c:v>
                      </c:pt>
                      <c:pt idx="82">
                        <c:v>2155.3706538882243</c:v>
                      </c:pt>
                      <c:pt idx="83">
                        <c:v>1979.7015044767033</c:v>
                      </c:pt>
                      <c:pt idx="84">
                        <c:v>2125.0965400035052</c:v>
                      </c:pt>
                      <c:pt idx="85">
                        <c:v>2185.6506433416321</c:v>
                      </c:pt>
                      <c:pt idx="86">
                        <c:v>2218.3690532225769</c:v>
                      </c:pt>
                      <c:pt idx="87">
                        <c:v>2277.8297485614767</c:v>
                      </c:pt>
                      <c:pt idx="88">
                        <c:v>2157.8468243971597</c:v>
                      </c:pt>
                      <c:pt idx="89">
                        <c:v>2032.911031381655</c:v>
                      </c:pt>
                      <c:pt idx="90">
                        <c:v>2001.4761249522528</c:v>
                      </c:pt>
                      <c:pt idx="91">
                        <c:v>2132.4387119650128</c:v>
                      </c:pt>
                      <c:pt idx="92">
                        <c:v>2219.5510118237021</c:v>
                      </c:pt>
                      <c:pt idx="93">
                        <c:v>2122.5752624340244</c:v>
                      </c:pt>
                      <c:pt idx="94">
                        <c:v>2037.8370667925865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FA92-4918-BD72-E1D60CFE162C}"/>
                  </c:ext>
                </c:extLst>
              </c15:ser>
            </c15:filteredScatterSeries>
          </c:ext>
        </c:extLst>
      </c:scatterChart>
      <c:valAx>
        <c:axId val="426755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20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 </a:t>
                </a:r>
                <a:r>
                  <a:rPr lang="en-US" sz="20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(s)</a:t>
                </a:r>
                <a:endParaRPr lang="en-US" sz="20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26755560"/>
        <c:crosses val="autoZero"/>
        <c:crossBetween val="midCat"/>
        <c:majorUnit val="0.25"/>
      </c:valAx>
      <c:valAx>
        <c:axId val="426755560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20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Re</a:t>
                </a:r>
                <a:r>
                  <a:rPr lang="en-US" sz="10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</a:t>
                </a:r>
                <a:r>
                  <a:rPr lang="en-US" sz="20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 </a:t>
                </a:r>
                <a:r>
                  <a:rPr lang="en-US" sz="20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en-US" sz="20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U</a:t>
                </a:r>
                <a:r>
                  <a:rPr lang="en-US" sz="10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inst</a:t>
                </a:r>
                <a:r>
                  <a:rPr lang="en-US" sz="20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</a:t>
                </a:r>
                <a:r>
                  <a:rPr lang="en-US" sz="10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sphere </a:t>
                </a:r>
                <a:r>
                  <a:rPr lang="en-US" sz="20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/</a:t>
                </a:r>
                <a:r>
                  <a:rPr lang="el-GR" sz="20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ν</a:t>
                </a:r>
                <a:r>
                  <a:rPr lang="en-US" sz="10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water</a:t>
                </a:r>
                <a:endParaRPr lang="en-US" sz="20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26755168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1732907390581569"/>
          <c:y val="2.7985380738034884E-2"/>
          <c:w val="0.84427893770887374"/>
          <c:h val="0.83931292394142631"/>
        </c:manualLayout>
      </c:layout>
      <c:scatterChart>
        <c:scatterStyle val="lineMarker"/>
        <c:varyColors val="0"/>
        <c:ser>
          <c:idx val="0"/>
          <c:order val="0"/>
          <c:tx>
            <c:strRef>
              <c:f>Data_Compiled!$U$1:$U$2</c:f>
              <c:strCache>
                <c:ptCount val="2"/>
                <c:pt idx="0">
                  <c:v>Drop_06262</c:v>
                </c:pt>
                <c:pt idx="1">
                  <c:v>2mL 1.19deg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Data_Compiled!$AA$6:$AA$117</c:f>
              <c:numCache>
                <c:formatCode>General</c:formatCode>
                <c:ptCount val="112"/>
                <c:pt idx="0">
                  <c:v>0.11666666666666665</c:v>
                </c:pt>
                <c:pt idx="1">
                  <c:v>0.13333333333333333</c:v>
                </c:pt>
                <c:pt idx="2">
                  <c:v>0.15</c:v>
                </c:pt>
                <c:pt idx="3">
                  <c:v>0.16666666666666666</c:v>
                </c:pt>
                <c:pt idx="4">
                  <c:v>0.18333333333333335</c:v>
                </c:pt>
                <c:pt idx="5">
                  <c:v>0.20000000000000004</c:v>
                </c:pt>
                <c:pt idx="6">
                  <c:v>0.21666666666666667</c:v>
                </c:pt>
                <c:pt idx="7">
                  <c:v>0.23333333333333331</c:v>
                </c:pt>
                <c:pt idx="8">
                  <c:v>0.25</c:v>
                </c:pt>
                <c:pt idx="9">
                  <c:v>0.26666666666666666</c:v>
                </c:pt>
                <c:pt idx="10">
                  <c:v>0.28333333333333338</c:v>
                </c:pt>
                <c:pt idx="11">
                  <c:v>0.3</c:v>
                </c:pt>
                <c:pt idx="12">
                  <c:v>0.31666666666666671</c:v>
                </c:pt>
                <c:pt idx="13">
                  <c:v>0.33333333333333331</c:v>
                </c:pt>
                <c:pt idx="14">
                  <c:v>0.35000000000000003</c:v>
                </c:pt>
                <c:pt idx="15">
                  <c:v>0.3666666666666667</c:v>
                </c:pt>
                <c:pt idx="16">
                  <c:v>0.3833333333333333</c:v>
                </c:pt>
                <c:pt idx="17">
                  <c:v>0.39999999999999997</c:v>
                </c:pt>
                <c:pt idx="18">
                  <c:v>0.41666666666666669</c:v>
                </c:pt>
                <c:pt idx="19">
                  <c:v>0.43333333333333329</c:v>
                </c:pt>
                <c:pt idx="20">
                  <c:v>0.45</c:v>
                </c:pt>
                <c:pt idx="21">
                  <c:v>0.46666666666666662</c:v>
                </c:pt>
                <c:pt idx="22">
                  <c:v>0.48333333333333334</c:v>
                </c:pt>
                <c:pt idx="23">
                  <c:v>0.5</c:v>
                </c:pt>
                <c:pt idx="24">
                  <c:v>0.51666666666666661</c:v>
                </c:pt>
                <c:pt idx="25">
                  <c:v>0.53333333333333333</c:v>
                </c:pt>
                <c:pt idx="26">
                  <c:v>0.55000000000000004</c:v>
                </c:pt>
                <c:pt idx="27">
                  <c:v>0.56666666666666676</c:v>
                </c:pt>
                <c:pt idx="28">
                  <c:v>0.58333333333333337</c:v>
                </c:pt>
                <c:pt idx="29">
                  <c:v>0.6</c:v>
                </c:pt>
                <c:pt idx="30">
                  <c:v>0.61666666666666659</c:v>
                </c:pt>
                <c:pt idx="31">
                  <c:v>0.6333333333333333</c:v>
                </c:pt>
                <c:pt idx="32">
                  <c:v>0.64999999999999991</c:v>
                </c:pt>
                <c:pt idx="33">
                  <c:v>0.66666666666666663</c:v>
                </c:pt>
                <c:pt idx="34">
                  <c:v>0.68333333333333324</c:v>
                </c:pt>
                <c:pt idx="35">
                  <c:v>0.70000000000000007</c:v>
                </c:pt>
                <c:pt idx="36">
                  <c:v>0.71666666666666667</c:v>
                </c:pt>
                <c:pt idx="37">
                  <c:v>0.73333333333333339</c:v>
                </c:pt>
                <c:pt idx="38">
                  <c:v>0.75</c:v>
                </c:pt>
                <c:pt idx="39">
                  <c:v>0.76666666666666661</c:v>
                </c:pt>
                <c:pt idx="40">
                  <c:v>0.78333333333333321</c:v>
                </c:pt>
                <c:pt idx="41">
                  <c:v>0.79999999999999993</c:v>
                </c:pt>
                <c:pt idx="42">
                  <c:v>0.81666666666666676</c:v>
                </c:pt>
                <c:pt idx="43">
                  <c:v>0.83333333333333337</c:v>
                </c:pt>
                <c:pt idx="44">
                  <c:v>0.85</c:v>
                </c:pt>
                <c:pt idx="45">
                  <c:v>0.86666666666666659</c:v>
                </c:pt>
                <c:pt idx="46">
                  <c:v>0.8833333333333333</c:v>
                </c:pt>
                <c:pt idx="47">
                  <c:v>0.89999999999999991</c:v>
                </c:pt>
                <c:pt idx="48">
                  <c:v>0.91666666666666663</c:v>
                </c:pt>
                <c:pt idx="49">
                  <c:v>0.93333333333333324</c:v>
                </c:pt>
                <c:pt idx="50">
                  <c:v>0.95000000000000007</c:v>
                </c:pt>
                <c:pt idx="51">
                  <c:v>0.96666666666666667</c:v>
                </c:pt>
                <c:pt idx="52">
                  <c:v>0.98333333333333339</c:v>
                </c:pt>
                <c:pt idx="53">
                  <c:v>1</c:v>
                </c:pt>
                <c:pt idx="54">
                  <c:v>1.0166666666666666</c:v>
                </c:pt>
                <c:pt idx="55">
                  <c:v>1.0333333333333332</c:v>
                </c:pt>
                <c:pt idx="56">
                  <c:v>1.05</c:v>
                </c:pt>
                <c:pt idx="57">
                  <c:v>1.0666666666666667</c:v>
                </c:pt>
                <c:pt idx="58">
                  <c:v>1.0833333333333333</c:v>
                </c:pt>
                <c:pt idx="59">
                  <c:v>1.1000000000000001</c:v>
                </c:pt>
                <c:pt idx="60">
                  <c:v>1.1166666666666667</c:v>
                </c:pt>
                <c:pt idx="61">
                  <c:v>1.1333333333333335</c:v>
                </c:pt>
                <c:pt idx="62">
                  <c:v>1.1500000000000001</c:v>
                </c:pt>
                <c:pt idx="63">
                  <c:v>1.1666666666666667</c:v>
                </c:pt>
                <c:pt idx="64">
                  <c:v>1.1833333333333333</c:v>
                </c:pt>
                <c:pt idx="65">
                  <c:v>1.2000000000000002</c:v>
                </c:pt>
                <c:pt idx="66">
                  <c:v>1.2166666666666668</c:v>
                </c:pt>
                <c:pt idx="67">
                  <c:v>1.2333333333333334</c:v>
                </c:pt>
                <c:pt idx="68">
                  <c:v>1.25</c:v>
                </c:pt>
                <c:pt idx="69">
                  <c:v>1.2666666666666666</c:v>
                </c:pt>
                <c:pt idx="70">
                  <c:v>1.2833333333333334</c:v>
                </c:pt>
                <c:pt idx="71">
                  <c:v>1.3</c:v>
                </c:pt>
                <c:pt idx="72">
                  <c:v>1.3166666666666667</c:v>
                </c:pt>
                <c:pt idx="73">
                  <c:v>1.3333333333333333</c:v>
                </c:pt>
                <c:pt idx="74">
                  <c:v>1.3500000000000003</c:v>
                </c:pt>
                <c:pt idx="75">
                  <c:v>1.3666666666666665</c:v>
                </c:pt>
                <c:pt idx="76">
                  <c:v>1.3833333333333335</c:v>
                </c:pt>
                <c:pt idx="77">
                  <c:v>1.4000000000000001</c:v>
                </c:pt>
                <c:pt idx="78">
                  <c:v>1.4166666666666667</c:v>
                </c:pt>
                <c:pt idx="79">
                  <c:v>1.4333333333333336</c:v>
                </c:pt>
                <c:pt idx="80">
                  <c:v>1.4500000000000002</c:v>
                </c:pt>
                <c:pt idx="81">
                  <c:v>1.4666666666666668</c:v>
                </c:pt>
                <c:pt idx="82">
                  <c:v>1.4833333333333334</c:v>
                </c:pt>
                <c:pt idx="83">
                  <c:v>1.5</c:v>
                </c:pt>
                <c:pt idx="84">
                  <c:v>1.5166666666666666</c:v>
                </c:pt>
                <c:pt idx="85">
                  <c:v>1.5333333333333334</c:v>
                </c:pt>
                <c:pt idx="86">
                  <c:v>1.55</c:v>
                </c:pt>
                <c:pt idx="87">
                  <c:v>1.5666666666666667</c:v>
                </c:pt>
                <c:pt idx="88">
                  <c:v>1.5833333333333333</c:v>
                </c:pt>
                <c:pt idx="89">
                  <c:v>1.6000000000000003</c:v>
                </c:pt>
                <c:pt idx="90">
                  <c:v>1.6166666666666665</c:v>
                </c:pt>
                <c:pt idx="91">
                  <c:v>1.6333333333333335</c:v>
                </c:pt>
                <c:pt idx="92">
                  <c:v>1.6500000000000001</c:v>
                </c:pt>
                <c:pt idx="93">
                  <c:v>1.6666666666666667</c:v>
                </c:pt>
                <c:pt idx="94">
                  <c:v>1.6833333333333336</c:v>
                </c:pt>
                <c:pt idx="95">
                  <c:v>1.7000000000000002</c:v>
                </c:pt>
                <c:pt idx="96">
                  <c:v>1.7166666666666668</c:v>
                </c:pt>
                <c:pt idx="97">
                  <c:v>1.7333333333333334</c:v>
                </c:pt>
                <c:pt idx="98">
                  <c:v>1.75</c:v>
                </c:pt>
                <c:pt idx="99">
                  <c:v>1.7666666666666666</c:v>
                </c:pt>
                <c:pt idx="100">
                  <c:v>1.7833333333333334</c:v>
                </c:pt>
                <c:pt idx="101">
                  <c:v>1.8</c:v>
                </c:pt>
                <c:pt idx="102">
                  <c:v>1.8166666666666667</c:v>
                </c:pt>
                <c:pt idx="103">
                  <c:v>1.8333333333333333</c:v>
                </c:pt>
                <c:pt idx="104">
                  <c:v>1.8500000000000003</c:v>
                </c:pt>
                <c:pt idx="105">
                  <c:v>1.8666666666666665</c:v>
                </c:pt>
                <c:pt idx="106">
                  <c:v>1.8833333333333335</c:v>
                </c:pt>
                <c:pt idx="107">
                  <c:v>1.9000000000000001</c:v>
                </c:pt>
                <c:pt idx="108">
                  <c:v>1.9166666666666667</c:v>
                </c:pt>
                <c:pt idx="109">
                  <c:v>1.9333333333333333</c:v>
                </c:pt>
                <c:pt idx="110">
                  <c:v>1.95</c:v>
                </c:pt>
                <c:pt idx="111">
                  <c:v>1.9666666666666668</c:v>
                </c:pt>
              </c:numCache>
            </c:numRef>
          </c:xVal>
          <c:yVal>
            <c:numRef>
              <c:f>Data_Compiled!$AD$6:$AD$117</c:f>
              <c:numCache>
                <c:formatCode>General</c:formatCode>
                <c:ptCount val="112"/>
                <c:pt idx="0">
                  <c:v>1.1073251466855338E-4</c:v>
                </c:pt>
                <c:pt idx="1">
                  <c:v>1.4554926201793439E-4</c:v>
                </c:pt>
                <c:pt idx="2">
                  <c:v>2.6854384368100732E-4</c:v>
                </c:pt>
                <c:pt idx="3">
                  <c:v>2.5034511059491589E-4</c:v>
                </c:pt>
                <c:pt idx="4">
                  <c:v>2.299365894770539E-4</c:v>
                </c:pt>
                <c:pt idx="5">
                  <c:v>1.6884849336519143E-4</c:v>
                </c:pt>
                <c:pt idx="6">
                  <c:v>2.2733562559264941E-4</c:v>
                </c:pt>
                <c:pt idx="7">
                  <c:v>2.883861113657671E-4</c:v>
                </c:pt>
                <c:pt idx="8">
                  <c:v>1.7182787264896296E-4</c:v>
                </c:pt>
                <c:pt idx="9">
                  <c:v>2.5565924221952036E-4</c:v>
                </c:pt>
                <c:pt idx="10">
                  <c:v>2.5700778377924286E-4</c:v>
                </c:pt>
                <c:pt idx="11">
                  <c:v>1.2314070027561095E-4</c:v>
                </c:pt>
                <c:pt idx="12">
                  <c:v>2.5997815557643505E-4</c:v>
                </c:pt>
                <c:pt idx="13">
                  <c:v>2.7720543584109546E-4</c:v>
                </c:pt>
                <c:pt idx="14">
                  <c:v>2.4162514032564531E-4</c:v>
                </c:pt>
                <c:pt idx="15">
                  <c:v>2.7497755407004655E-4</c:v>
                </c:pt>
                <c:pt idx="16">
                  <c:v>2.4174171001151211E-4</c:v>
                </c:pt>
                <c:pt idx="17">
                  <c:v>2.9138637425848096E-4</c:v>
                </c:pt>
                <c:pt idx="18">
                  <c:v>2.7460400577181853E-4</c:v>
                </c:pt>
                <c:pt idx="19">
                  <c:v>3.1396766419663309E-4</c:v>
                </c:pt>
                <c:pt idx="20">
                  <c:v>3.3004794407428406E-4</c:v>
                </c:pt>
                <c:pt idx="21">
                  <c:v>2.5912187332456031E-4</c:v>
                </c:pt>
                <c:pt idx="22">
                  <c:v>2.9444993913887654E-4</c:v>
                </c:pt>
                <c:pt idx="23">
                  <c:v>2.771946768192638E-4</c:v>
                </c:pt>
                <c:pt idx="24">
                  <c:v>3.2772006521719253E-4</c:v>
                </c:pt>
                <c:pt idx="25">
                  <c:v>3.2701049396018496E-4</c:v>
                </c:pt>
                <c:pt idx="26">
                  <c:v>2.5983536389415367E-4</c:v>
                </c:pt>
                <c:pt idx="27">
                  <c:v>3.2761680452065412E-4</c:v>
                </c:pt>
                <c:pt idx="28">
                  <c:v>3.2663640211922507E-4</c:v>
                </c:pt>
                <c:pt idx="29">
                  <c:v>3.1096905044293989E-4</c:v>
                </c:pt>
                <c:pt idx="30">
                  <c:v>3.4603666382214128E-4</c:v>
                </c:pt>
                <c:pt idx="31">
                  <c:v>3.2879399629223358E-4</c:v>
                </c:pt>
                <c:pt idx="32">
                  <c:v>3.4584552634169127E-4</c:v>
                </c:pt>
                <c:pt idx="33">
                  <c:v>2.9372669853341591E-4</c:v>
                </c:pt>
                <c:pt idx="34">
                  <c:v>2.7667899320578875E-4</c:v>
                </c:pt>
                <c:pt idx="35">
                  <c:v>3.982061909549841E-4</c:v>
                </c:pt>
                <c:pt idx="36">
                  <c:v>3.8089928345813736E-4</c:v>
                </c:pt>
                <c:pt idx="37">
                  <c:v>3.6341989305842568E-4</c:v>
                </c:pt>
                <c:pt idx="38">
                  <c:v>4.145623247737366E-4</c:v>
                </c:pt>
                <c:pt idx="39">
                  <c:v>3.7986994492231007E-4</c:v>
                </c:pt>
                <c:pt idx="40">
                  <c:v>2.9415569345912296E-4</c:v>
                </c:pt>
                <c:pt idx="41">
                  <c:v>3.2855419951458351E-4</c:v>
                </c:pt>
                <c:pt idx="42">
                  <c:v>4.1549254463921968E-4</c:v>
                </c:pt>
                <c:pt idx="43">
                  <c:v>3.8089763852878616E-4</c:v>
                </c:pt>
                <c:pt idx="44">
                  <c:v>3.8040856324464596E-4</c:v>
                </c:pt>
                <c:pt idx="45">
                  <c:v>4.1527698455571692E-4</c:v>
                </c:pt>
                <c:pt idx="46">
                  <c:v>4.1527125411682089E-4</c:v>
                </c:pt>
                <c:pt idx="47">
                  <c:v>3.8013302669234918E-4</c:v>
                </c:pt>
                <c:pt idx="48">
                  <c:v>3.9769592755432674E-4</c:v>
                </c:pt>
                <c:pt idx="49">
                  <c:v>4.666666483327831E-4</c:v>
                </c:pt>
                <c:pt idx="50">
                  <c:v>4.6641634237671366E-4</c:v>
                </c:pt>
                <c:pt idx="51">
                  <c:v>4.3231211046815211E-4</c:v>
                </c:pt>
                <c:pt idx="52">
                  <c:v>4.4960620955096097E-4</c:v>
                </c:pt>
                <c:pt idx="53">
                  <c:v>4.4960733994148797E-4</c:v>
                </c:pt>
                <c:pt idx="54">
                  <c:v>3.9813838709910941E-4</c:v>
                </c:pt>
                <c:pt idx="55">
                  <c:v>4.6729845941146595E-4</c:v>
                </c:pt>
                <c:pt idx="56">
                  <c:v>5.0228659342758833E-4</c:v>
                </c:pt>
                <c:pt idx="57">
                  <c:v>5.1955752597872458E-4</c:v>
                </c:pt>
                <c:pt idx="58">
                  <c:v>5.1794424299896199E-4</c:v>
                </c:pt>
                <c:pt idx="59">
                  <c:v>5.0143426828959652E-4</c:v>
                </c:pt>
                <c:pt idx="60">
                  <c:v>5.0169289520247409E-4</c:v>
                </c:pt>
                <c:pt idx="61">
                  <c:v>4.3108233866017169E-4</c:v>
                </c:pt>
                <c:pt idx="62">
                  <c:v>3.9732595182815185E-4</c:v>
                </c:pt>
                <c:pt idx="63">
                  <c:v>4.3277960844637824E-4</c:v>
                </c:pt>
                <c:pt idx="64">
                  <c:v>4.3231837572622932E-4</c:v>
                </c:pt>
                <c:pt idx="65">
                  <c:v>4.840199749302654E-4</c:v>
                </c:pt>
                <c:pt idx="66">
                  <c:v>5.8852830857505369E-4</c:v>
                </c:pt>
                <c:pt idx="67">
                  <c:v>5.5353288132897337E-4</c:v>
                </c:pt>
                <c:pt idx="68">
                  <c:v>5.5266500650118287E-4</c:v>
                </c:pt>
                <c:pt idx="69">
                  <c:v>5.3578611580451085E-4</c:v>
                </c:pt>
                <c:pt idx="70">
                  <c:v>4.4990218973724633E-4</c:v>
                </c:pt>
                <c:pt idx="71">
                  <c:v>4.670407739966554E-4</c:v>
                </c:pt>
                <c:pt idx="72">
                  <c:v>4.8419733440507781E-4</c:v>
                </c:pt>
                <c:pt idx="73">
                  <c:v>5.3608248425487612E-4</c:v>
                </c:pt>
                <c:pt idx="74">
                  <c:v>5.1864311409253658E-4</c:v>
                </c:pt>
                <c:pt idx="75">
                  <c:v>5.877509435701678E-4</c:v>
                </c:pt>
                <c:pt idx="76">
                  <c:v>6.569280459424729E-4</c:v>
                </c:pt>
                <c:pt idx="77">
                  <c:v>5.7067935156778068E-4</c:v>
                </c:pt>
                <c:pt idx="78">
                  <c:v>5.5331631091287692E-4</c:v>
                </c:pt>
                <c:pt idx="79">
                  <c:v>5.3597526485772348E-4</c:v>
                </c:pt>
                <c:pt idx="80">
                  <c:v>5.01460609912973E-4</c:v>
                </c:pt>
                <c:pt idx="81">
                  <c:v>4.8433143624553423E-4</c:v>
                </c:pt>
                <c:pt idx="82">
                  <c:v>5.015106724527398E-4</c:v>
                </c:pt>
                <c:pt idx="83">
                  <c:v>5.188005283386565E-4</c:v>
                </c:pt>
                <c:pt idx="84">
                  <c:v>5.8838470501154519E-4</c:v>
                </c:pt>
                <c:pt idx="85">
                  <c:v>6.0584528339357698E-4</c:v>
                </c:pt>
                <c:pt idx="86">
                  <c:v>5.8824346586642965E-4</c:v>
                </c:pt>
                <c:pt idx="87">
                  <c:v>6.225408007722599E-4</c:v>
                </c:pt>
                <c:pt idx="88">
                  <c:v>5.7051962210797724E-4</c:v>
                </c:pt>
                <c:pt idx="89">
                  <c:v>5.0122593735898416E-4</c:v>
                </c:pt>
                <c:pt idx="90">
                  <c:v>5.0149700523373678E-4</c:v>
                </c:pt>
                <c:pt idx="91">
                  <c:v>5.53380221278383E-4</c:v>
                </c:pt>
                <c:pt idx="92">
                  <c:v>5.7066997277007998E-4</c:v>
                </c:pt>
                <c:pt idx="93">
                  <c:v>5.8770880106174107E-4</c:v>
                </c:pt>
                <c:pt idx="94">
                  <c:v>6.2218022362443663E-4</c:v>
                </c:pt>
                <c:pt idx="95">
                  <c:v>6.573991979697256E-4</c:v>
                </c:pt>
                <c:pt idx="96">
                  <c:v>6.4034098450246044E-4</c:v>
                </c:pt>
                <c:pt idx="97">
                  <c:v>5.7057985722863832E-4</c:v>
                </c:pt>
                <c:pt idx="98">
                  <c:v>5.7043708999385983E-4</c:v>
                </c:pt>
                <c:pt idx="99">
                  <c:v>6.054653922071832E-4</c:v>
                </c:pt>
                <c:pt idx="100">
                  <c:v>5.3619595511984026E-4</c:v>
                </c:pt>
                <c:pt idx="101">
                  <c:v>5.3589240175958843E-4</c:v>
                </c:pt>
                <c:pt idx="102">
                  <c:v>6.3965456098394042E-4</c:v>
                </c:pt>
                <c:pt idx="103">
                  <c:v>6.053541809505923E-4</c:v>
                </c:pt>
                <c:pt idx="104">
                  <c:v>6.0508601268954268E-4</c:v>
                </c:pt>
                <c:pt idx="105">
                  <c:v>5.7038032017662338E-4</c:v>
                </c:pt>
                <c:pt idx="106">
                  <c:v>5.3609750986397626E-4</c:v>
                </c:pt>
                <c:pt idx="107">
                  <c:v>5.7071750765658213E-4</c:v>
                </c:pt>
                <c:pt idx="108">
                  <c:v>5.7068451641357251E-4</c:v>
                </c:pt>
                <c:pt idx="109">
                  <c:v>5.533910776015172E-4</c:v>
                </c:pt>
                <c:pt idx="110">
                  <c:v>5.7065352528229798E-4</c:v>
                </c:pt>
                <c:pt idx="111">
                  <c:v>3.1125144973752003E-4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0FE-4F12-8798-8274D25CE3A2}"/>
            </c:ext>
          </c:extLst>
        </c:ser>
        <c:ser>
          <c:idx val="1"/>
          <c:order val="1"/>
          <c:tx>
            <c:strRef>
              <c:f>Data_Compiled!$AK$1:$AK$2</c:f>
              <c:strCache>
                <c:ptCount val="2"/>
                <c:pt idx="0">
                  <c:v>Drop_06263</c:v>
                </c:pt>
                <c:pt idx="1">
                  <c:v>3mL 1.19deg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noFill/>
              </a:ln>
              <a:effectLst/>
            </c:spPr>
          </c:marker>
          <c:xVal>
            <c:numRef>
              <c:f>Data_Compiled!$AQ$6:$AQ$109</c:f>
              <c:numCache>
                <c:formatCode>General</c:formatCode>
                <c:ptCount val="104"/>
                <c:pt idx="0">
                  <c:v>0.13333333333333333</c:v>
                </c:pt>
                <c:pt idx="1">
                  <c:v>0.15</c:v>
                </c:pt>
                <c:pt idx="2">
                  <c:v>0.16666666666666666</c:v>
                </c:pt>
                <c:pt idx="3">
                  <c:v>0.18333333333333335</c:v>
                </c:pt>
                <c:pt idx="4">
                  <c:v>0.20000000000000004</c:v>
                </c:pt>
                <c:pt idx="5">
                  <c:v>0.21666666666666667</c:v>
                </c:pt>
                <c:pt idx="6">
                  <c:v>0.23333333333333331</c:v>
                </c:pt>
                <c:pt idx="7">
                  <c:v>0.25</c:v>
                </c:pt>
                <c:pt idx="8">
                  <c:v>0.26666666666666666</c:v>
                </c:pt>
                <c:pt idx="9">
                  <c:v>0.28333333333333338</c:v>
                </c:pt>
                <c:pt idx="10">
                  <c:v>0.3</c:v>
                </c:pt>
                <c:pt idx="11">
                  <c:v>0.31666666666666671</c:v>
                </c:pt>
                <c:pt idx="12">
                  <c:v>0.33333333333333331</c:v>
                </c:pt>
                <c:pt idx="13">
                  <c:v>0.35000000000000003</c:v>
                </c:pt>
                <c:pt idx="14">
                  <c:v>0.3666666666666667</c:v>
                </c:pt>
                <c:pt idx="15">
                  <c:v>0.3833333333333333</c:v>
                </c:pt>
                <c:pt idx="16">
                  <c:v>0.39999999999999997</c:v>
                </c:pt>
                <c:pt idx="17">
                  <c:v>0.41666666666666669</c:v>
                </c:pt>
                <c:pt idx="18">
                  <c:v>0.43333333333333329</c:v>
                </c:pt>
                <c:pt idx="19">
                  <c:v>0.45</c:v>
                </c:pt>
                <c:pt idx="20">
                  <c:v>0.46666666666666662</c:v>
                </c:pt>
                <c:pt idx="21">
                  <c:v>0.48333333333333334</c:v>
                </c:pt>
                <c:pt idx="22">
                  <c:v>0.5</c:v>
                </c:pt>
                <c:pt idx="23">
                  <c:v>0.51666666666666661</c:v>
                </c:pt>
                <c:pt idx="24">
                  <c:v>0.53333333333333333</c:v>
                </c:pt>
                <c:pt idx="25">
                  <c:v>0.55000000000000004</c:v>
                </c:pt>
                <c:pt idx="26">
                  <c:v>0.56666666666666676</c:v>
                </c:pt>
                <c:pt idx="27">
                  <c:v>0.58333333333333337</c:v>
                </c:pt>
                <c:pt idx="28">
                  <c:v>0.6</c:v>
                </c:pt>
                <c:pt idx="29">
                  <c:v>0.6166666666666667</c:v>
                </c:pt>
                <c:pt idx="30">
                  <c:v>0.6333333333333333</c:v>
                </c:pt>
                <c:pt idx="31">
                  <c:v>0.65</c:v>
                </c:pt>
                <c:pt idx="32">
                  <c:v>0.66666666666666663</c:v>
                </c:pt>
                <c:pt idx="33">
                  <c:v>0.68333333333333346</c:v>
                </c:pt>
                <c:pt idx="34">
                  <c:v>0.70000000000000007</c:v>
                </c:pt>
                <c:pt idx="35">
                  <c:v>0.71666666666666679</c:v>
                </c:pt>
                <c:pt idx="36">
                  <c:v>0.73333333333333339</c:v>
                </c:pt>
                <c:pt idx="37">
                  <c:v>0.75</c:v>
                </c:pt>
                <c:pt idx="38">
                  <c:v>0.76666666666666661</c:v>
                </c:pt>
                <c:pt idx="39">
                  <c:v>0.78333333333333333</c:v>
                </c:pt>
                <c:pt idx="40">
                  <c:v>0.80000000000000016</c:v>
                </c:pt>
                <c:pt idx="41">
                  <c:v>0.81666666666666676</c:v>
                </c:pt>
                <c:pt idx="42">
                  <c:v>0.83333333333333337</c:v>
                </c:pt>
                <c:pt idx="43">
                  <c:v>0.85</c:v>
                </c:pt>
                <c:pt idx="44">
                  <c:v>0.8666666666666667</c:v>
                </c:pt>
                <c:pt idx="45">
                  <c:v>0.8833333333333333</c:v>
                </c:pt>
                <c:pt idx="46">
                  <c:v>0.9</c:v>
                </c:pt>
                <c:pt idx="47">
                  <c:v>0.91666666666666663</c:v>
                </c:pt>
                <c:pt idx="48">
                  <c:v>0.93333333333333346</c:v>
                </c:pt>
                <c:pt idx="49">
                  <c:v>0.95000000000000007</c:v>
                </c:pt>
                <c:pt idx="50">
                  <c:v>0.96666666666666679</c:v>
                </c:pt>
                <c:pt idx="51">
                  <c:v>0.98333333333333339</c:v>
                </c:pt>
                <c:pt idx="52">
                  <c:v>1</c:v>
                </c:pt>
                <c:pt idx="53">
                  <c:v>1.0166666666666666</c:v>
                </c:pt>
                <c:pt idx="54">
                  <c:v>1.0333333333333332</c:v>
                </c:pt>
                <c:pt idx="55">
                  <c:v>1.0499999999999998</c:v>
                </c:pt>
                <c:pt idx="56">
                  <c:v>1.0666666666666667</c:v>
                </c:pt>
                <c:pt idx="57">
                  <c:v>1.0833333333333333</c:v>
                </c:pt>
                <c:pt idx="58">
                  <c:v>1.0999999999999999</c:v>
                </c:pt>
                <c:pt idx="59">
                  <c:v>1.1166666666666667</c:v>
                </c:pt>
                <c:pt idx="60">
                  <c:v>1.1333333333333333</c:v>
                </c:pt>
                <c:pt idx="61">
                  <c:v>1.1500000000000001</c:v>
                </c:pt>
                <c:pt idx="62">
                  <c:v>1.1666666666666667</c:v>
                </c:pt>
                <c:pt idx="63">
                  <c:v>1.1833333333333333</c:v>
                </c:pt>
                <c:pt idx="64">
                  <c:v>1.2</c:v>
                </c:pt>
                <c:pt idx="65">
                  <c:v>1.2166666666666668</c:v>
                </c:pt>
                <c:pt idx="66">
                  <c:v>1.2333333333333334</c:v>
                </c:pt>
                <c:pt idx="67">
                  <c:v>1.25</c:v>
                </c:pt>
                <c:pt idx="68">
                  <c:v>1.2666666666666666</c:v>
                </c:pt>
                <c:pt idx="69">
                  <c:v>1.2833333333333332</c:v>
                </c:pt>
                <c:pt idx="70">
                  <c:v>1.3</c:v>
                </c:pt>
                <c:pt idx="71">
                  <c:v>1.3166666666666667</c:v>
                </c:pt>
                <c:pt idx="72">
                  <c:v>1.3333333333333333</c:v>
                </c:pt>
                <c:pt idx="73">
                  <c:v>1.3500000000000003</c:v>
                </c:pt>
                <c:pt idx="74">
                  <c:v>1.3666666666666665</c:v>
                </c:pt>
                <c:pt idx="75">
                  <c:v>1.3833333333333335</c:v>
                </c:pt>
                <c:pt idx="76">
                  <c:v>1.4000000000000001</c:v>
                </c:pt>
                <c:pt idx="77">
                  <c:v>1.4166666666666667</c:v>
                </c:pt>
                <c:pt idx="78">
                  <c:v>1.4333333333333333</c:v>
                </c:pt>
                <c:pt idx="79">
                  <c:v>1.45</c:v>
                </c:pt>
                <c:pt idx="80">
                  <c:v>1.4666666666666668</c:v>
                </c:pt>
                <c:pt idx="81">
                  <c:v>1.4833333333333334</c:v>
                </c:pt>
                <c:pt idx="82">
                  <c:v>1.5</c:v>
                </c:pt>
                <c:pt idx="83">
                  <c:v>1.5166666666666666</c:v>
                </c:pt>
                <c:pt idx="84">
                  <c:v>1.5333333333333332</c:v>
                </c:pt>
                <c:pt idx="85">
                  <c:v>1.55</c:v>
                </c:pt>
                <c:pt idx="86">
                  <c:v>1.5666666666666667</c:v>
                </c:pt>
                <c:pt idx="87">
                  <c:v>1.5833333333333333</c:v>
                </c:pt>
                <c:pt idx="88">
                  <c:v>1.6000000000000003</c:v>
                </c:pt>
                <c:pt idx="89">
                  <c:v>1.6166666666666665</c:v>
                </c:pt>
                <c:pt idx="90">
                  <c:v>1.6333333333333335</c:v>
                </c:pt>
                <c:pt idx="91">
                  <c:v>1.6500000000000001</c:v>
                </c:pt>
                <c:pt idx="92">
                  <c:v>1.6666666666666667</c:v>
                </c:pt>
                <c:pt idx="93">
                  <c:v>1.6833333333333333</c:v>
                </c:pt>
                <c:pt idx="94">
                  <c:v>1.7</c:v>
                </c:pt>
                <c:pt idx="95">
                  <c:v>1.7166666666666668</c:v>
                </c:pt>
                <c:pt idx="96">
                  <c:v>1.7333333333333334</c:v>
                </c:pt>
                <c:pt idx="97">
                  <c:v>1.75</c:v>
                </c:pt>
                <c:pt idx="98">
                  <c:v>1.7666666666666666</c:v>
                </c:pt>
                <c:pt idx="99">
                  <c:v>1.7833333333333332</c:v>
                </c:pt>
                <c:pt idx="100">
                  <c:v>1.8</c:v>
                </c:pt>
                <c:pt idx="101">
                  <c:v>1.8166666666666667</c:v>
                </c:pt>
                <c:pt idx="102">
                  <c:v>1.825</c:v>
                </c:pt>
                <c:pt idx="103">
                  <c:v>1.8333333333333333</c:v>
                </c:pt>
              </c:numCache>
            </c:numRef>
          </c:xVal>
          <c:yVal>
            <c:numRef>
              <c:f>Data_Compiled!$AT$6:$AT$107</c:f>
              <c:numCache>
                <c:formatCode>General</c:formatCode>
                <c:ptCount val="102"/>
                <c:pt idx="0">
                  <c:v>2.1029897174994444E-4</c:v>
                </c:pt>
                <c:pt idx="1">
                  <c:v>1.102947208892952E-4</c:v>
                </c:pt>
                <c:pt idx="2">
                  <c:v>2.8751242262967097E-4</c:v>
                </c:pt>
                <c:pt idx="3">
                  <c:v>3.1454938310795293E-4</c:v>
                </c:pt>
                <c:pt idx="4">
                  <c:v>3.1127202679282178E-4</c:v>
                </c:pt>
                <c:pt idx="5">
                  <c:v>3.5957238661652916E-4</c:v>
                </c:pt>
                <c:pt idx="6">
                  <c:v>3.1479380920985299E-4</c:v>
                </c:pt>
                <c:pt idx="7">
                  <c:v>2.7283349255688205E-4</c:v>
                </c:pt>
                <c:pt idx="8">
                  <c:v>2.9547295583953374E-4</c:v>
                </c:pt>
                <c:pt idx="9">
                  <c:v>2.8770179547165389E-4</c:v>
                </c:pt>
                <c:pt idx="10">
                  <c:v>2.8655852056449642E-4</c:v>
                </c:pt>
                <c:pt idx="11">
                  <c:v>2.9326559105301498E-4</c:v>
                </c:pt>
                <c:pt idx="12">
                  <c:v>2.934576132735158E-4</c:v>
                </c:pt>
                <c:pt idx="13">
                  <c:v>3.1091256997075098E-4</c:v>
                </c:pt>
                <c:pt idx="14">
                  <c:v>3.1466390031836079E-4</c:v>
                </c:pt>
                <c:pt idx="15">
                  <c:v>2.9346169924173598E-4</c:v>
                </c:pt>
                <c:pt idx="16">
                  <c:v>3.0708159375502107E-4</c:v>
                </c:pt>
                <c:pt idx="17">
                  <c:v>4.0388361310138548E-4</c:v>
                </c:pt>
                <c:pt idx="18">
                  <c:v>4.4747947420776873E-4</c:v>
                </c:pt>
                <c:pt idx="19">
                  <c:v>4.4951310928456639E-4</c:v>
                </c:pt>
                <c:pt idx="20">
                  <c:v>4.6902334738404525E-4</c:v>
                </c:pt>
                <c:pt idx="21">
                  <c:v>4.6901849729183773E-4</c:v>
                </c:pt>
                <c:pt idx="22">
                  <c:v>3.699304066850638E-4</c:v>
                </c:pt>
                <c:pt idx="23">
                  <c:v>3.691503671339406E-4</c:v>
                </c:pt>
                <c:pt idx="24">
                  <c:v>4.6836239933939028E-4</c:v>
                </c:pt>
                <c:pt idx="25">
                  <c:v>4.6739665089252518E-4</c:v>
                </c:pt>
                <c:pt idx="26">
                  <c:v>4.288603179826955E-4</c:v>
                </c:pt>
                <c:pt idx="27">
                  <c:v>3.5288908992102533E-4</c:v>
                </c:pt>
                <c:pt idx="28">
                  <c:v>3.5136647626882932E-4</c:v>
                </c:pt>
                <c:pt idx="29">
                  <c:v>4.0932111328315486E-4</c:v>
                </c:pt>
                <c:pt idx="30">
                  <c:v>4.3042006915128066E-4</c:v>
                </c:pt>
                <c:pt idx="31">
                  <c:v>4.4944975721232782E-4</c:v>
                </c:pt>
                <c:pt idx="32">
                  <c:v>4.6844941766411744E-4</c:v>
                </c:pt>
                <c:pt idx="33">
                  <c:v>5.4761923796535646E-4</c:v>
                </c:pt>
                <c:pt idx="34">
                  <c:v>5.4704552531368114E-4</c:v>
                </c:pt>
                <c:pt idx="35">
                  <c:v>4.8740279090794277E-4</c:v>
                </c:pt>
                <c:pt idx="36">
                  <c:v>5.0750296927164814E-4</c:v>
                </c:pt>
                <c:pt idx="37">
                  <c:v>5.6491955485064838E-4</c:v>
                </c:pt>
                <c:pt idx="38">
                  <c:v>5.6496939064501668E-4</c:v>
                </c:pt>
                <c:pt idx="39">
                  <c:v>5.463948877729828E-4</c:v>
                </c:pt>
                <c:pt idx="40">
                  <c:v>5.4696350276062765E-4</c:v>
                </c:pt>
                <c:pt idx="41">
                  <c:v>5.0851137507998412E-4</c:v>
                </c:pt>
                <c:pt idx="42">
                  <c:v>4.8878091373631216E-4</c:v>
                </c:pt>
                <c:pt idx="43">
                  <c:v>4.6931027855749501E-4</c:v>
                </c:pt>
                <c:pt idx="44">
                  <c:v>5.2674376048374464E-4</c:v>
                </c:pt>
                <c:pt idx="45">
                  <c:v>5.6461709217701668E-4</c:v>
                </c:pt>
                <c:pt idx="46">
                  <c:v>5.6562652518308675E-4</c:v>
                </c:pt>
                <c:pt idx="47">
                  <c:v>6.0547616680920238E-4</c:v>
                </c:pt>
                <c:pt idx="48">
                  <c:v>6.4410648559453396E-4</c:v>
                </c:pt>
                <c:pt idx="49">
                  <c:v>6.8316479902003123E-4</c:v>
                </c:pt>
                <c:pt idx="50">
                  <c:v>7.2283356564799609E-4</c:v>
                </c:pt>
                <c:pt idx="51">
                  <c:v>6.832262294602249E-4</c:v>
                </c:pt>
                <c:pt idx="52">
                  <c:v>6.8314463086432259E-4</c:v>
                </c:pt>
                <c:pt idx="53">
                  <c:v>6.8413916062349622E-4</c:v>
                </c:pt>
                <c:pt idx="54">
                  <c:v>6.4432053464475207E-4</c:v>
                </c:pt>
                <c:pt idx="55">
                  <c:v>6.6311102459529442E-4</c:v>
                </c:pt>
                <c:pt idx="56">
                  <c:v>6.4393179596777762E-4</c:v>
                </c:pt>
                <c:pt idx="57">
                  <c:v>6.638644592318804E-4</c:v>
                </c:pt>
                <c:pt idx="58">
                  <c:v>6.837677778188053E-4</c:v>
                </c:pt>
                <c:pt idx="59">
                  <c:v>6.4434008467061381E-4</c:v>
                </c:pt>
                <c:pt idx="60">
                  <c:v>5.4670265700023399E-4</c:v>
                </c:pt>
                <c:pt idx="61">
                  <c:v>5.858810269639775E-4</c:v>
                </c:pt>
                <c:pt idx="62">
                  <c:v>7.2243060930957754E-4</c:v>
                </c:pt>
                <c:pt idx="63">
                  <c:v>7.6162450623123578E-4</c:v>
                </c:pt>
                <c:pt idx="64">
                  <c:v>8.1992711615080764E-4</c:v>
                </c:pt>
                <c:pt idx="65">
                  <c:v>7.6135515593394568E-4</c:v>
                </c:pt>
                <c:pt idx="66">
                  <c:v>6.6399065408310608E-4</c:v>
                </c:pt>
                <c:pt idx="67">
                  <c:v>7.4196642195595026E-4</c:v>
                </c:pt>
                <c:pt idx="68">
                  <c:v>8.1994227187552041E-4</c:v>
                </c:pt>
                <c:pt idx="69">
                  <c:v>7.8113645301284239E-4</c:v>
                </c:pt>
                <c:pt idx="70">
                  <c:v>7.2255826577900546E-4</c:v>
                </c:pt>
                <c:pt idx="71">
                  <c:v>6.8338762271076298E-4</c:v>
                </c:pt>
                <c:pt idx="72">
                  <c:v>6.050117431223033E-4</c:v>
                </c:pt>
                <c:pt idx="73">
                  <c:v>6.2454263741295137E-4</c:v>
                </c:pt>
                <c:pt idx="74">
                  <c:v>7.2251867612833551E-4</c:v>
                </c:pt>
                <c:pt idx="75">
                  <c:v>7.4204319771981248E-4</c:v>
                </c:pt>
                <c:pt idx="76">
                  <c:v>8.0055034221316473E-4</c:v>
                </c:pt>
                <c:pt idx="77">
                  <c:v>8.3946341214929791E-4</c:v>
                </c:pt>
                <c:pt idx="78">
                  <c:v>7.6136344533717006E-4</c:v>
                </c:pt>
                <c:pt idx="79">
                  <c:v>7.4197891493286972E-4</c:v>
                </c:pt>
                <c:pt idx="80">
                  <c:v>8.7865925601400086E-4</c:v>
                </c:pt>
                <c:pt idx="81">
                  <c:v>8.7865926892833647E-4</c:v>
                </c:pt>
                <c:pt idx="82">
                  <c:v>8.3960775983674119E-4</c:v>
                </c:pt>
                <c:pt idx="83">
                  <c:v>8.0054798645989823E-4</c:v>
                </c:pt>
                <c:pt idx="84">
                  <c:v>7.0291930883664006E-4</c:v>
                </c:pt>
                <c:pt idx="85">
                  <c:v>7.4201124430687963E-4</c:v>
                </c:pt>
                <c:pt idx="86">
                  <c:v>7.4205020888744723E-4</c:v>
                </c:pt>
                <c:pt idx="87">
                  <c:v>7.2254572479800449E-4</c:v>
                </c:pt>
                <c:pt idx="88">
                  <c:v>7.6150283664539907E-4</c:v>
                </c:pt>
                <c:pt idx="89">
                  <c:v>7.614485332258558E-4</c:v>
                </c:pt>
                <c:pt idx="90">
                  <c:v>7.8122883271679289E-4</c:v>
                </c:pt>
                <c:pt idx="91">
                  <c:v>8.5942305175429887E-4</c:v>
                </c:pt>
                <c:pt idx="92">
                  <c:v>8.7874398677022507E-4</c:v>
                </c:pt>
                <c:pt idx="93">
                  <c:v>8.9800448864435283E-4</c:v>
                </c:pt>
                <c:pt idx="94">
                  <c:v>8.3950700047740314E-4</c:v>
                </c:pt>
                <c:pt idx="95">
                  <c:v>7.2252435474527514E-4</c:v>
                </c:pt>
                <c:pt idx="96">
                  <c:v>7.613630289444853E-4</c:v>
                </c:pt>
                <c:pt idx="97">
                  <c:v>8.0041625403161495E-4</c:v>
                </c:pt>
                <c:pt idx="98">
                  <c:v>7.2245076297279488E-4</c:v>
                </c:pt>
                <c:pt idx="99">
                  <c:v>7.6150223560846031E-4</c:v>
                </c:pt>
                <c:pt idx="100">
                  <c:v>7.8102799977082657E-4</c:v>
                </c:pt>
                <c:pt idx="101">
                  <c:v>5.467196407565292E-4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0FE-4F12-8798-8274D25CE3A2}"/>
            </c:ext>
          </c:extLst>
        </c:ser>
        <c:ser>
          <c:idx val="2"/>
          <c:order val="2"/>
          <c:tx>
            <c:strRef>
              <c:f>Data_Compiled!$BA$1:$BA$2</c:f>
              <c:strCache>
                <c:ptCount val="2"/>
                <c:pt idx="0">
                  <c:v>Drop_06264</c:v>
                </c:pt>
                <c:pt idx="1">
                  <c:v>4mL 1.19deg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Data_Compiled!$BG$6:$BG$108</c:f>
              <c:numCache>
                <c:formatCode>General</c:formatCode>
                <c:ptCount val="103"/>
                <c:pt idx="0">
                  <c:v>0.3</c:v>
                </c:pt>
                <c:pt idx="1">
                  <c:v>0.31666666666666665</c:v>
                </c:pt>
                <c:pt idx="2">
                  <c:v>0.33333333333333331</c:v>
                </c:pt>
                <c:pt idx="3">
                  <c:v>0.35000000000000003</c:v>
                </c:pt>
                <c:pt idx="4">
                  <c:v>0.36666666666666664</c:v>
                </c:pt>
                <c:pt idx="5">
                  <c:v>0.3833333333333333</c:v>
                </c:pt>
                <c:pt idx="6">
                  <c:v>0.39999999999999997</c:v>
                </c:pt>
                <c:pt idx="7">
                  <c:v>0.41666666666666669</c:v>
                </c:pt>
                <c:pt idx="8">
                  <c:v>0.43333333333333329</c:v>
                </c:pt>
                <c:pt idx="9">
                  <c:v>0.45</c:v>
                </c:pt>
                <c:pt idx="10">
                  <c:v>0.46666666666666662</c:v>
                </c:pt>
                <c:pt idx="11">
                  <c:v>0.48333333333333334</c:v>
                </c:pt>
                <c:pt idx="12">
                  <c:v>0.5</c:v>
                </c:pt>
                <c:pt idx="13">
                  <c:v>0.51666666666666661</c:v>
                </c:pt>
                <c:pt idx="14">
                  <c:v>0.53333333333333333</c:v>
                </c:pt>
                <c:pt idx="15">
                  <c:v>0.55000000000000004</c:v>
                </c:pt>
                <c:pt idx="16">
                  <c:v>0.56666666666666665</c:v>
                </c:pt>
                <c:pt idx="17">
                  <c:v>0.58333333333333337</c:v>
                </c:pt>
                <c:pt idx="18">
                  <c:v>0.6</c:v>
                </c:pt>
                <c:pt idx="19">
                  <c:v>0.6166666666666667</c:v>
                </c:pt>
                <c:pt idx="20">
                  <c:v>0.6333333333333333</c:v>
                </c:pt>
                <c:pt idx="21">
                  <c:v>0.64999999999999991</c:v>
                </c:pt>
                <c:pt idx="22">
                  <c:v>0.66666666666666663</c:v>
                </c:pt>
                <c:pt idx="23">
                  <c:v>0.68333333333333324</c:v>
                </c:pt>
                <c:pt idx="24">
                  <c:v>0.70000000000000007</c:v>
                </c:pt>
                <c:pt idx="25">
                  <c:v>0.71666666666666667</c:v>
                </c:pt>
                <c:pt idx="26">
                  <c:v>0.73333333333333339</c:v>
                </c:pt>
                <c:pt idx="27">
                  <c:v>0.75</c:v>
                </c:pt>
                <c:pt idx="28">
                  <c:v>0.76666666666666661</c:v>
                </c:pt>
                <c:pt idx="29">
                  <c:v>0.78333333333333321</c:v>
                </c:pt>
                <c:pt idx="30">
                  <c:v>0.79999999999999993</c:v>
                </c:pt>
                <c:pt idx="31">
                  <c:v>0.81666666666666676</c:v>
                </c:pt>
                <c:pt idx="32">
                  <c:v>0.83333333333333337</c:v>
                </c:pt>
                <c:pt idx="33">
                  <c:v>0.85</c:v>
                </c:pt>
                <c:pt idx="34">
                  <c:v>0.8666666666666667</c:v>
                </c:pt>
                <c:pt idx="35">
                  <c:v>0.8833333333333333</c:v>
                </c:pt>
                <c:pt idx="36">
                  <c:v>0.89999999999999991</c:v>
                </c:pt>
                <c:pt idx="37">
                  <c:v>0.91666666666666663</c:v>
                </c:pt>
                <c:pt idx="38">
                  <c:v>0.93333333333333324</c:v>
                </c:pt>
                <c:pt idx="39">
                  <c:v>0.95000000000000007</c:v>
                </c:pt>
                <c:pt idx="40">
                  <c:v>0.96666666666666667</c:v>
                </c:pt>
                <c:pt idx="41">
                  <c:v>0.98333333333333339</c:v>
                </c:pt>
                <c:pt idx="42">
                  <c:v>1</c:v>
                </c:pt>
                <c:pt idx="43">
                  <c:v>1.0166666666666666</c:v>
                </c:pt>
                <c:pt idx="44">
                  <c:v>1.0333333333333332</c:v>
                </c:pt>
                <c:pt idx="45">
                  <c:v>1.0499999999999998</c:v>
                </c:pt>
                <c:pt idx="46">
                  <c:v>1.0666666666666667</c:v>
                </c:pt>
                <c:pt idx="47">
                  <c:v>1.0833333333333335</c:v>
                </c:pt>
                <c:pt idx="48">
                  <c:v>1.1000000000000001</c:v>
                </c:pt>
                <c:pt idx="49">
                  <c:v>1.1166666666666667</c:v>
                </c:pt>
                <c:pt idx="50">
                  <c:v>1.1333333333333333</c:v>
                </c:pt>
                <c:pt idx="51">
                  <c:v>1.1499999999999999</c:v>
                </c:pt>
                <c:pt idx="52">
                  <c:v>1.1666666666666667</c:v>
                </c:pt>
                <c:pt idx="53">
                  <c:v>1.1833333333333333</c:v>
                </c:pt>
                <c:pt idx="54">
                  <c:v>1.2</c:v>
                </c:pt>
                <c:pt idx="55">
                  <c:v>1.2166666666666668</c:v>
                </c:pt>
                <c:pt idx="56">
                  <c:v>1.2333333333333334</c:v>
                </c:pt>
                <c:pt idx="57">
                  <c:v>1.25</c:v>
                </c:pt>
                <c:pt idx="58">
                  <c:v>1.2666666666666666</c:v>
                </c:pt>
                <c:pt idx="59">
                  <c:v>1.2833333333333332</c:v>
                </c:pt>
                <c:pt idx="60">
                  <c:v>1.2999999999999998</c:v>
                </c:pt>
                <c:pt idx="61">
                  <c:v>1.3166666666666667</c:v>
                </c:pt>
                <c:pt idx="62">
                  <c:v>1.3333333333333333</c:v>
                </c:pt>
                <c:pt idx="63">
                  <c:v>1.3500000000000003</c:v>
                </c:pt>
                <c:pt idx="64">
                  <c:v>1.3666666666666665</c:v>
                </c:pt>
                <c:pt idx="65">
                  <c:v>1.3833333333333335</c:v>
                </c:pt>
                <c:pt idx="66">
                  <c:v>1.3999999999999997</c:v>
                </c:pt>
                <c:pt idx="67">
                  <c:v>1.4166666666666667</c:v>
                </c:pt>
                <c:pt idx="68">
                  <c:v>1.4333333333333333</c:v>
                </c:pt>
                <c:pt idx="69">
                  <c:v>1.45</c:v>
                </c:pt>
                <c:pt idx="70">
                  <c:v>1.4666666666666668</c:v>
                </c:pt>
                <c:pt idx="71">
                  <c:v>1.4833333333333334</c:v>
                </c:pt>
                <c:pt idx="72">
                  <c:v>1.5</c:v>
                </c:pt>
                <c:pt idx="73">
                  <c:v>1.5166666666666666</c:v>
                </c:pt>
                <c:pt idx="74">
                  <c:v>1.5333333333333332</c:v>
                </c:pt>
                <c:pt idx="75">
                  <c:v>1.5499999999999998</c:v>
                </c:pt>
                <c:pt idx="76">
                  <c:v>1.5666666666666664</c:v>
                </c:pt>
                <c:pt idx="77">
                  <c:v>1.5833333333333333</c:v>
                </c:pt>
                <c:pt idx="78">
                  <c:v>1.6000000000000003</c:v>
                </c:pt>
                <c:pt idx="79">
                  <c:v>1.6166666666666665</c:v>
                </c:pt>
                <c:pt idx="80">
                  <c:v>1.6333333333333335</c:v>
                </c:pt>
                <c:pt idx="81">
                  <c:v>1.6499999999999997</c:v>
                </c:pt>
                <c:pt idx="82">
                  <c:v>1.6666666666666667</c:v>
                </c:pt>
                <c:pt idx="83">
                  <c:v>1.6833333333333333</c:v>
                </c:pt>
                <c:pt idx="84">
                  <c:v>1.7</c:v>
                </c:pt>
                <c:pt idx="85">
                  <c:v>1.7166666666666668</c:v>
                </c:pt>
                <c:pt idx="86">
                  <c:v>1.7333333333333334</c:v>
                </c:pt>
                <c:pt idx="87">
                  <c:v>1.75</c:v>
                </c:pt>
                <c:pt idx="88">
                  <c:v>1.7666666666666666</c:v>
                </c:pt>
                <c:pt idx="89">
                  <c:v>1.7833333333333332</c:v>
                </c:pt>
                <c:pt idx="90">
                  <c:v>1.7999999999999998</c:v>
                </c:pt>
                <c:pt idx="91">
                  <c:v>1.8166666666666664</c:v>
                </c:pt>
                <c:pt idx="92">
                  <c:v>1.8333333333333333</c:v>
                </c:pt>
                <c:pt idx="93">
                  <c:v>1.8500000000000003</c:v>
                </c:pt>
                <c:pt idx="94">
                  <c:v>1.8666666666666665</c:v>
                </c:pt>
                <c:pt idx="95">
                  <c:v>1.8833333333333335</c:v>
                </c:pt>
                <c:pt idx="96">
                  <c:v>1.8999999999999997</c:v>
                </c:pt>
                <c:pt idx="97">
                  <c:v>1.9166666666666667</c:v>
                </c:pt>
                <c:pt idx="98">
                  <c:v>1.9333333333333333</c:v>
                </c:pt>
                <c:pt idx="99">
                  <c:v>1.95</c:v>
                </c:pt>
                <c:pt idx="100">
                  <c:v>1.9666666666666668</c:v>
                </c:pt>
                <c:pt idx="101">
                  <c:v>1.9750000000000001</c:v>
                </c:pt>
                <c:pt idx="102">
                  <c:v>1.9833333333333334</c:v>
                </c:pt>
              </c:numCache>
            </c:numRef>
          </c:xVal>
          <c:yVal>
            <c:numRef>
              <c:f>Data_Compiled!$BJ$6:$BJ$106</c:f>
              <c:numCache>
                <c:formatCode>General</c:formatCode>
                <c:ptCount val="101"/>
                <c:pt idx="0">
                  <c:v>2.4126695256425395E-4</c:v>
                </c:pt>
                <c:pt idx="1">
                  <c:v>1.8956226480282769E-4</c:v>
                </c:pt>
                <c:pt idx="2">
                  <c:v>1.8881566694617648E-4</c:v>
                </c:pt>
                <c:pt idx="3">
                  <c:v>2.2547658584365869E-4</c:v>
                </c:pt>
                <c:pt idx="4">
                  <c:v>1.8898018899513649E-4</c:v>
                </c:pt>
                <c:pt idx="5">
                  <c:v>2.2097481865522616E-4</c:v>
                </c:pt>
                <c:pt idx="6">
                  <c:v>1.8884644709390625E-4</c:v>
                </c:pt>
                <c:pt idx="7">
                  <c:v>1.8924140072971689E-4</c:v>
                </c:pt>
                <c:pt idx="8">
                  <c:v>2.2346426218708827E-4</c:v>
                </c:pt>
                <c:pt idx="9">
                  <c:v>1.8892888912535572E-4</c:v>
                </c:pt>
                <c:pt idx="10">
                  <c:v>2.235819933671542E-4</c:v>
                </c:pt>
                <c:pt idx="11">
                  <c:v>2.4076125136195849E-4</c:v>
                </c:pt>
                <c:pt idx="12">
                  <c:v>2.4093119970995157E-4</c:v>
                </c:pt>
                <c:pt idx="13">
                  <c:v>2.7573107146920158E-4</c:v>
                </c:pt>
                <c:pt idx="14">
                  <c:v>2.5778528715271405E-4</c:v>
                </c:pt>
                <c:pt idx="15">
                  <c:v>2.4016076848334616E-4</c:v>
                </c:pt>
                <c:pt idx="16">
                  <c:v>2.7535134841822977E-4</c:v>
                </c:pt>
                <c:pt idx="17">
                  <c:v>3.0970378118419116E-4</c:v>
                </c:pt>
                <c:pt idx="18">
                  <c:v>3.0900940117616239E-4</c:v>
                </c:pt>
                <c:pt idx="19">
                  <c:v>3.608955889132713E-4</c:v>
                </c:pt>
                <c:pt idx="20">
                  <c:v>3.7813509652815589E-4</c:v>
                </c:pt>
                <c:pt idx="21">
                  <c:v>2.9191049716648305E-4</c:v>
                </c:pt>
                <c:pt idx="22">
                  <c:v>3.4376672697393029E-4</c:v>
                </c:pt>
                <c:pt idx="23">
                  <c:v>3.0939179724527301E-4</c:v>
                </c:pt>
                <c:pt idx="24">
                  <c:v>2.4050544997615981E-4</c:v>
                </c:pt>
                <c:pt idx="25">
                  <c:v>2.920784190275365E-4</c:v>
                </c:pt>
                <c:pt idx="26">
                  <c:v>3.4390857046293695E-4</c:v>
                </c:pt>
                <c:pt idx="27">
                  <c:v>3.6109282914026819E-4</c:v>
                </c:pt>
                <c:pt idx="28">
                  <c:v>3.4396241478247254E-4</c:v>
                </c:pt>
                <c:pt idx="29">
                  <c:v>3.9576624504986102E-4</c:v>
                </c:pt>
                <c:pt idx="30">
                  <c:v>3.437647138982794E-4</c:v>
                </c:pt>
                <c:pt idx="31">
                  <c:v>3.4352180709766789E-4</c:v>
                </c:pt>
                <c:pt idx="32">
                  <c:v>4.1274068350145084E-4</c:v>
                </c:pt>
                <c:pt idx="33">
                  <c:v>3.7814791637581991E-4</c:v>
                </c:pt>
                <c:pt idx="34">
                  <c:v>3.9532152729393932E-4</c:v>
                </c:pt>
                <c:pt idx="35">
                  <c:v>4.2957963875648263E-4</c:v>
                </c:pt>
                <c:pt idx="36">
                  <c:v>4.2951780377229999E-4</c:v>
                </c:pt>
                <c:pt idx="37">
                  <c:v>3.6128349035297264E-4</c:v>
                </c:pt>
                <c:pt idx="38">
                  <c:v>3.6114057753875638E-4</c:v>
                </c:pt>
                <c:pt idx="39">
                  <c:v>3.783625785156825E-4</c:v>
                </c:pt>
                <c:pt idx="40">
                  <c:v>4.1273309744369003E-4</c:v>
                </c:pt>
                <c:pt idx="41">
                  <c:v>4.6407530833698116E-4</c:v>
                </c:pt>
                <c:pt idx="42">
                  <c:v>4.1251385128293513E-4</c:v>
                </c:pt>
                <c:pt idx="43">
                  <c:v>3.9532790873589193E-4</c:v>
                </c:pt>
                <c:pt idx="44">
                  <c:v>3.9499907124832895E-4</c:v>
                </c:pt>
                <c:pt idx="45">
                  <c:v>3.7782092049994494E-4</c:v>
                </c:pt>
                <c:pt idx="46">
                  <c:v>4.1236346478733835E-4</c:v>
                </c:pt>
                <c:pt idx="47">
                  <c:v>3.9525509378224115E-4</c:v>
                </c:pt>
                <c:pt idx="48">
                  <c:v>3.7824470318016548E-4</c:v>
                </c:pt>
                <c:pt idx="49">
                  <c:v>4.2973494485150436E-4</c:v>
                </c:pt>
                <c:pt idx="50">
                  <c:v>4.9849280521673857E-4</c:v>
                </c:pt>
                <c:pt idx="51">
                  <c:v>4.8130361274105016E-4</c:v>
                </c:pt>
                <c:pt idx="52">
                  <c:v>4.2973557341208354E-4</c:v>
                </c:pt>
                <c:pt idx="53">
                  <c:v>4.6430919646970394E-4</c:v>
                </c:pt>
                <c:pt idx="54">
                  <c:v>4.4700461507278017E-4</c:v>
                </c:pt>
                <c:pt idx="55">
                  <c:v>4.4691639161154723E-4</c:v>
                </c:pt>
                <c:pt idx="56">
                  <c:v>4.9859531511096543E-4</c:v>
                </c:pt>
                <c:pt idx="57">
                  <c:v>4.6400343453129115E-4</c:v>
                </c:pt>
                <c:pt idx="58">
                  <c:v>4.4681726160155651E-4</c:v>
                </c:pt>
                <c:pt idx="59">
                  <c:v>4.642108373091278E-4</c:v>
                </c:pt>
                <c:pt idx="60">
                  <c:v>4.8152185858639165E-4</c:v>
                </c:pt>
                <c:pt idx="61">
                  <c:v>4.812034495207915E-4</c:v>
                </c:pt>
                <c:pt idx="62">
                  <c:v>4.4679597552406978E-4</c:v>
                </c:pt>
                <c:pt idx="63">
                  <c:v>4.8130254441277871E-4</c:v>
                </c:pt>
                <c:pt idx="64">
                  <c:v>5.3286671601840397E-4</c:v>
                </c:pt>
                <c:pt idx="65">
                  <c:v>4.4682479949175878E-4</c:v>
                </c:pt>
                <c:pt idx="66">
                  <c:v>3.608279992474808E-4</c:v>
                </c:pt>
                <c:pt idx="67">
                  <c:v>4.6421324650476153E-4</c:v>
                </c:pt>
                <c:pt idx="68">
                  <c:v>4.9863615955029268E-4</c:v>
                </c:pt>
                <c:pt idx="69">
                  <c:v>5.3281457256892722E-4</c:v>
                </c:pt>
                <c:pt idx="70">
                  <c:v>5.3286868494154525E-4</c:v>
                </c:pt>
                <c:pt idx="71">
                  <c:v>4.8143855811107422E-4</c:v>
                </c:pt>
                <c:pt idx="72">
                  <c:v>5.1567994069503457E-4</c:v>
                </c:pt>
                <c:pt idx="73">
                  <c:v>4.9836304611585727E-4</c:v>
                </c:pt>
                <c:pt idx="74">
                  <c:v>5.1560733581570224E-4</c:v>
                </c:pt>
                <c:pt idx="75">
                  <c:v>5.3292602285518007E-4</c:v>
                </c:pt>
                <c:pt idx="76">
                  <c:v>5.1568345333018802E-4</c:v>
                </c:pt>
                <c:pt idx="77">
                  <c:v>4.9849411275554453E-4</c:v>
                </c:pt>
                <c:pt idx="78">
                  <c:v>5.1568367794175467E-4</c:v>
                </c:pt>
                <c:pt idx="79">
                  <c:v>4.8130485044399891E-4</c:v>
                </c:pt>
                <c:pt idx="80">
                  <c:v>4.4699220463171978E-4</c:v>
                </c:pt>
                <c:pt idx="81">
                  <c:v>4.9855959920803885E-4</c:v>
                </c:pt>
                <c:pt idx="82">
                  <c:v>5.1576430274964257E-4</c:v>
                </c:pt>
                <c:pt idx="83">
                  <c:v>4.9849267147625785E-4</c:v>
                </c:pt>
                <c:pt idx="84">
                  <c:v>5.3296646960402305E-4</c:v>
                </c:pt>
                <c:pt idx="85">
                  <c:v>5.6742493934466062E-4</c:v>
                </c:pt>
                <c:pt idx="86">
                  <c:v>5.5005568940197445E-4</c:v>
                </c:pt>
                <c:pt idx="87">
                  <c:v>4.9859831328569637E-4</c:v>
                </c:pt>
                <c:pt idx="88">
                  <c:v>4.8120745985480158E-4</c:v>
                </c:pt>
                <c:pt idx="89">
                  <c:v>5.499464807773506E-4</c:v>
                </c:pt>
                <c:pt idx="90">
                  <c:v>5.8443832738075473E-4</c:v>
                </c:pt>
                <c:pt idx="91">
                  <c:v>5.4989780371465498E-4</c:v>
                </c:pt>
                <c:pt idx="92">
                  <c:v>5.1561051519689513E-4</c:v>
                </c:pt>
                <c:pt idx="93">
                  <c:v>5.1556706128461755E-4</c:v>
                </c:pt>
                <c:pt idx="94">
                  <c:v>5.156298779865979E-4</c:v>
                </c:pt>
                <c:pt idx="95">
                  <c:v>5.8450491869865026E-4</c:v>
                </c:pt>
                <c:pt idx="96">
                  <c:v>5.8449492720088645E-4</c:v>
                </c:pt>
                <c:pt idx="97">
                  <c:v>5.1568502807264717E-4</c:v>
                </c:pt>
                <c:pt idx="98">
                  <c:v>4.8130483803599379E-4</c:v>
                </c:pt>
                <c:pt idx="99">
                  <c:v>4.4697727219928865E-4</c:v>
                </c:pt>
                <c:pt idx="100">
                  <c:v>2.2346300502716277E-4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A0FE-4F12-8798-8274D25CE3A2}"/>
            </c:ext>
          </c:extLst>
        </c:ser>
        <c:ser>
          <c:idx val="3"/>
          <c:order val="3"/>
          <c:tx>
            <c:strRef>
              <c:f>Data_Compiled!$BQ$1:$BQ$2</c:f>
              <c:strCache>
                <c:ptCount val="2"/>
                <c:pt idx="0">
                  <c:v>Drop_06278</c:v>
                </c:pt>
                <c:pt idx="1">
                  <c:v>2mL 7.66deg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Data_Compiled!$BW$6:$BW$118</c:f>
              <c:numCache>
                <c:formatCode>General</c:formatCode>
                <c:ptCount val="113"/>
                <c:pt idx="0">
                  <c:v>0.16666666666666666</c:v>
                </c:pt>
                <c:pt idx="1">
                  <c:v>0.18333333333333335</c:v>
                </c:pt>
                <c:pt idx="2">
                  <c:v>0.19999999999999998</c:v>
                </c:pt>
                <c:pt idx="3">
                  <c:v>0.21666666666666667</c:v>
                </c:pt>
                <c:pt idx="4">
                  <c:v>0.23333333333333331</c:v>
                </c:pt>
                <c:pt idx="5">
                  <c:v>0.25</c:v>
                </c:pt>
                <c:pt idx="6">
                  <c:v>0.26666666666666666</c:v>
                </c:pt>
                <c:pt idx="7">
                  <c:v>0.28333333333333338</c:v>
                </c:pt>
                <c:pt idx="8">
                  <c:v>0.3</c:v>
                </c:pt>
                <c:pt idx="9">
                  <c:v>0.31666666666666665</c:v>
                </c:pt>
                <c:pt idx="10">
                  <c:v>0.33333333333333331</c:v>
                </c:pt>
                <c:pt idx="11">
                  <c:v>0.35000000000000003</c:v>
                </c:pt>
                <c:pt idx="12">
                  <c:v>0.3666666666666667</c:v>
                </c:pt>
                <c:pt idx="13">
                  <c:v>0.3833333333333333</c:v>
                </c:pt>
                <c:pt idx="14">
                  <c:v>0.39999999999999997</c:v>
                </c:pt>
                <c:pt idx="15">
                  <c:v>0.41666666666666669</c:v>
                </c:pt>
                <c:pt idx="16">
                  <c:v>0.43333333333333329</c:v>
                </c:pt>
                <c:pt idx="17">
                  <c:v>0.45</c:v>
                </c:pt>
                <c:pt idx="18">
                  <c:v>0.46666666666666662</c:v>
                </c:pt>
                <c:pt idx="19">
                  <c:v>0.48333333333333334</c:v>
                </c:pt>
                <c:pt idx="20">
                  <c:v>0.5</c:v>
                </c:pt>
                <c:pt idx="21">
                  <c:v>0.51666666666666661</c:v>
                </c:pt>
                <c:pt idx="22">
                  <c:v>0.53333333333333333</c:v>
                </c:pt>
                <c:pt idx="23">
                  <c:v>0.55000000000000004</c:v>
                </c:pt>
                <c:pt idx="24">
                  <c:v>0.56666666666666676</c:v>
                </c:pt>
                <c:pt idx="25">
                  <c:v>0.58333333333333337</c:v>
                </c:pt>
                <c:pt idx="26">
                  <c:v>0.6</c:v>
                </c:pt>
                <c:pt idx="27">
                  <c:v>0.6166666666666667</c:v>
                </c:pt>
                <c:pt idx="28">
                  <c:v>0.6333333333333333</c:v>
                </c:pt>
                <c:pt idx="29">
                  <c:v>0.64999999999999991</c:v>
                </c:pt>
                <c:pt idx="30">
                  <c:v>0.66666666666666663</c:v>
                </c:pt>
                <c:pt idx="31">
                  <c:v>0.68333333333333346</c:v>
                </c:pt>
                <c:pt idx="32">
                  <c:v>0.70000000000000007</c:v>
                </c:pt>
                <c:pt idx="33">
                  <c:v>0.71666666666666679</c:v>
                </c:pt>
                <c:pt idx="34">
                  <c:v>0.73333333333333339</c:v>
                </c:pt>
                <c:pt idx="35">
                  <c:v>0.75</c:v>
                </c:pt>
                <c:pt idx="36">
                  <c:v>0.76666666666666661</c:v>
                </c:pt>
                <c:pt idx="37">
                  <c:v>0.78333333333333333</c:v>
                </c:pt>
                <c:pt idx="38">
                  <c:v>0.80000000000000016</c:v>
                </c:pt>
                <c:pt idx="39">
                  <c:v>0.81666666666666676</c:v>
                </c:pt>
                <c:pt idx="40">
                  <c:v>0.83333333333333337</c:v>
                </c:pt>
                <c:pt idx="41">
                  <c:v>0.85</c:v>
                </c:pt>
                <c:pt idx="42">
                  <c:v>0.8666666666666667</c:v>
                </c:pt>
                <c:pt idx="43">
                  <c:v>0.8833333333333333</c:v>
                </c:pt>
                <c:pt idx="44">
                  <c:v>0.89999999999999991</c:v>
                </c:pt>
                <c:pt idx="45">
                  <c:v>0.91666666666666663</c:v>
                </c:pt>
                <c:pt idx="46">
                  <c:v>0.93333333333333346</c:v>
                </c:pt>
                <c:pt idx="47">
                  <c:v>0.95000000000000007</c:v>
                </c:pt>
                <c:pt idx="48">
                  <c:v>0.96666666666666679</c:v>
                </c:pt>
                <c:pt idx="49">
                  <c:v>0.98333333333333339</c:v>
                </c:pt>
                <c:pt idx="50">
                  <c:v>1</c:v>
                </c:pt>
                <c:pt idx="51">
                  <c:v>1.0166666666666666</c:v>
                </c:pt>
                <c:pt idx="52">
                  <c:v>1.0333333333333332</c:v>
                </c:pt>
                <c:pt idx="53">
                  <c:v>1.0499999999999998</c:v>
                </c:pt>
                <c:pt idx="54">
                  <c:v>1.0666666666666667</c:v>
                </c:pt>
                <c:pt idx="55">
                  <c:v>1.0833333333333333</c:v>
                </c:pt>
                <c:pt idx="56">
                  <c:v>1.0999999999999999</c:v>
                </c:pt>
                <c:pt idx="57">
                  <c:v>1.1166666666666667</c:v>
                </c:pt>
                <c:pt idx="58">
                  <c:v>1.1333333333333333</c:v>
                </c:pt>
                <c:pt idx="59">
                  <c:v>1.1499999999999999</c:v>
                </c:pt>
                <c:pt idx="60">
                  <c:v>1.1666666666666665</c:v>
                </c:pt>
                <c:pt idx="61">
                  <c:v>1.1833333333333333</c:v>
                </c:pt>
                <c:pt idx="62">
                  <c:v>1.2</c:v>
                </c:pt>
                <c:pt idx="63">
                  <c:v>1.2166666666666666</c:v>
                </c:pt>
                <c:pt idx="64">
                  <c:v>1.2333333333333332</c:v>
                </c:pt>
                <c:pt idx="65">
                  <c:v>1.25</c:v>
                </c:pt>
                <c:pt idx="66">
                  <c:v>1.2666666666666666</c:v>
                </c:pt>
                <c:pt idx="67">
                  <c:v>1.2833333333333332</c:v>
                </c:pt>
                <c:pt idx="68">
                  <c:v>1.2999999999999998</c:v>
                </c:pt>
                <c:pt idx="69">
                  <c:v>1.3166666666666664</c:v>
                </c:pt>
                <c:pt idx="70">
                  <c:v>1.3333333333333333</c:v>
                </c:pt>
                <c:pt idx="71">
                  <c:v>1.3499999999999999</c:v>
                </c:pt>
                <c:pt idx="72">
                  <c:v>1.3666666666666665</c:v>
                </c:pt>
                <c:pt idx="73">
                  <c:v>1.3833333333333335</c:v>
                </c:pt>
                <c:pt idx="74">
                  <c:v>1.3999999999999997</c:v>
                </c:pt>
                <c:pt idx="75">
                  <c:v>1.4166666666666667</c:v>
                </c:pt>
                <c:pt idx="76">
                  <c:v>1.4333333333333333</c:v>
                </c:pt>
                <c:pt idx="77">
                  <c:v>1.45</c:v>
                </c:pt>
                <c:pt idx="78">
                  <c:v>1.4666666666666666</c:v>
                </c:pt>
                <c:pt idx="79">
                  <c:v>1.4833333333333332</c:v>
                </c:pt>
                <c:pt idx="80">
                  <c:v>1.5</c:v>
                </c:pt>
                <c:pt idx="81">
                  <c:v>1.5166666666666666</c:v>
                </c:pt>
                <c:pt idx="82">
                  <c:v>1.5333333333333332</c:v>
                </c:pt>
                <c:pt idx="83">
                  <c:v>1.5499999999999998</c:v>
                </c:pt>
                <c:pt idx="84">
                  <c:v>1.5666666666666664</c:v>
                </c:pt>
                <c:pt idx="85">
                  <c:v>1.5833333333333333</c:v>
                </c:pt>
                <c:pt idx="86">
                  <c:v>1.5999999999999999</c:v>
                </c:pt>
                <c:pt idx="87">
                  <c:v>1.6166666666666665</c:v>
                </c:pt>
                <c:pt idx="88">
                  <c:v>1.6333333333333335</c:v>
                </c:pt>
                <c:pt idx="89">
                  <c:v>1.6499999999999997</c:v>
                </c:pt>
                <c:pt idx="90">
                  <c:v>1.6666666666666667</c:v>
                </c:pt>
                <c:pt idx="91">
                  <c:v>1.6833333333333333</c:v>
                </c:pt>
                <c:pt idx="92">
                  <c:v>1.7</c:v>
                </c:pt>
                <c:pt idx="93">
                  <c:v>1.7166666666666666</c:v>
                </c:pt>
                <c:pt idx="94">
                  <c:v>1.7333333333333332</c:v>
                </c:pt>
                <c:pt idx="95">
                  <c:v>1.75</c:v>
                </c:pt>
                <c:pt idx="96">
                  <c:v>1.7666666666666666</c:v>
                </c:pt>
                <c:pt idx="97">
                  <c:v>1.7833333333333332</c:v>
                </c:pt>
                <c:pt idx="98">
                  <c:v>1.7999999999999998</c:v>
                </c:pt>
                <c:pt idx="99">
                  <c:v>1.8166666666666664</c:v>
                </c:pt>
                <c:pt idx="100">
                  <c:v>1.8333333333333333</c:v>
                </c:pt>
                <c:pt idx="101">
                  <c:v>1.8499999999999999</c:v>
                </c:pt>
                <c:pt idx="102">
                  <c:v>1.8666666666666665</c:v>
                </c:pt>
                <c:pt idx="103">
                  <c:v>1.8833333333333335</c:v>
                </c:pt>
                <c:pt idx="104">
                  <c:v>1.8999999999999997</c:v>
                </c:pt>
                <c:pt idx="105">
                  <c:v>1.9166666666666667</c:v>
                </c:pt>
                <c:pt idx="106">
                  <c:v>1.9333333333333333</c:v>
                </c:pt>
                <c:pt idx="107">
                  <c:v>1.95</c:v>
                </c:pt>
                <c:pt idx="108">
                  <c:v>1.9666666666666666</c:v>
                </c:pt>
                <c:pt idx="109">
                  <c:v>1.9833333333333332</c:v>
                </c:pt>
                <c:pt idx="110">
                  <c:v>2</c:v>
                </c:pt>
                <c:pt idx="111">
                  <c:v>2.0083333333333333</c:v>
                </c:pt>
                <c:pt idx="112">
                  <c:v>2.0166666666666666</c:v>
                </c:pt>
              </c:numCache>
            </c:numRef>
          </c:xVal>
          <c:yVal>
            <c:numRef>
              <c:f>Data_Compiled!$BZ$6:$BZ$116</c:f>
              <c:numCache>
                <c:formatCode>General</c:formatCode>
                <c:ptCount val="111"/>
                <c:pt idx="0">
                  <c:v>5.447195168930887E-4</c:v>
                </c:pt>
                <c:pt idx="1">
                  <c:v>4.5319057965106935E-4</c:v>
                </c:pt>
                <c:pt idx="2">
                  <c:v>4.7328204830341883E-4</c:v>
                </c:pt>
                <c:pt idx="3">
                  <c:v>5.9757906361654226E-4</c:v>
                </c:pt>
                <c:pt idx="4">
                  <c:v>6.0048359060227202E-4</c:v>
                </c:pt>
                <c:pt idx="5">
                  <c:v>6.5883233246738493E-4</c:v>
                </c:pt>
                <c:pt idx="6">
                  <c:v>6.3700666073681874E-4</c:v>
                </c:pt>
                <c:pt idx="7">
                  <c:v>6.1713107693424417E-4</c:v>
                </c:pt>
                <c:pt idx="8">
                  <c:v>7.1836591646851804E-4</c:v>
                </c:pt>
                <c:pt idx="9">
                  <c:v>6.7900808264937784E-4</c:v>
                </c:pt>
                <c:pt idx="10">
                  <c:v>6.5880584735441216E-4</c:v>
                </c:pt>
                <c:pt idx="11">
                  <c:v>8.181266400107991E-4</c:v>
                </c:pt>
                <c:pt idx="12">
                  <c:v>8.2060559031642234E-4</c:v>
                </c:pt>
                <c:pt idx="13">
                  <c:v>7.0071639908029994E-4</c:v>
                </c:pt>
                <c:pt idx="14">
                  <c:v>7.5794859807875594E-4</c:v>
                </c:pt>
                <c:pt idx="15">
                  <c:v>7.5800173979430449E-4</c:v>
                </c:pt>
                <c:pt idx="16">
                  <c:v>6.788302458464317E-4</c:v>
                </c:pt>
                <c:pt idx="17">
                  <c:v>7.9799035968627842E-4</c:v>
                </c:pt>
                <c:pt idx="18">
                  <c:v>8.5730002999931832E-4</c:v>
                </c:pt>
                <c:pt idx="19">
                  <c:v>8.9781520107148156E-4</c:v>
                </c:pt>
                <c:pt idx="20">
                  <c:v>8.7833348516353144E-4</c:v>
                </c:pt>
                <c:pt idx="21">
                  <c:v>7.7956601408245535E-4</c:v>
                </c:pt>
                <c:pt idx="22">
                  <c:v>7.7961899263133102E-4</c:v>
                </c:pt>
                <c:pt idx="23">
                  <c:v>8.1847620139335192E-4</c:v>
                </c:pt>
                <c:pt idx="24">
                  <c:v>8.9826978107270818E-4</c:v>
                </c:pt>
                <c:pt idx="25">
                  <c:v>9.1822604458800924E-4</c:v>
                </c:pt>
                <c:pt idx="26">
                  <c:v>9.1878706574478409E-4</c:v>
                </c:pt>
                <c:pt idx="27">
                  <c:v>9.18768779601309E-4</c:v>
                </c:pt>
                <c:pt idx="28">
                  <c:v>8.9826513394000262E-4</c:v>
                </c:pt>
                <c:pt idx="29">
                  <c:v>8.7889089276505157E-4</c:v>
                </c:pt>
                <c:pt idx="30">
                  <c:v>8.9884811818577751E-4</c:v>
                </c:pt>
                <c:pt idx="31">
                  <c:v>9.3816197522169557E-4</c:v>
                </c:pt>
                <c:pt idx="32">
                  <c:v>9.5753864754455451E-4</c:v>
                </c:pt>
                <c:pt idx="33">
                  <c:v>9.3874393563600381E-4</c:v>
                </c:pt>
                <c:pt idx="34">
                  <c:v>9.6262268175678384E-4</c:v>
                </c:pt>
                <c:pt idx="35">
                  <c:v>9.0152632257348695E-4</c:v>
                </c:pt>
                <c:pt idx="36">
                  <c:v>8.9819066167153656E-4</c:v>
                </c:pt>
                <c:pt idx="37">
                  <c:v>9.9792608106742393E-4</c:v>
                </c:pt>
                <c:pt idx="38">
                  <c:v>1.0171776515424946E-3</c:v>
                </c:pt>
                <c:pt idx="39">
                  <c:v>9.3743226397089753E-4</c:v>
                </c:pt>
                <c:pt idx="40">
                  <c:v>9.7735987911352082E-4</c:v>
                </c:pt>
                <c:pt idx="41">
                  <c:v>1.0172806963772486E-3</c:v>
                </c:pt>
                <c:pt idx="42">
                  <c:v>8.7650987184152956E-4</c:v>
                </c:pt>
                <c:pt idx="43">
                  <c:v>8.3780484486878977E-4</c:v>
                </c:pt>
                <c:pt idx="44">
                  <c:v>1.0010505539113123E-3</c:v>
                </c:pt>
                <c:pt idx="45">
                  <c:v>9.9921142088459048E-4</c:v>
                </c:pt>
                <c:pt idx="46">
                  <c:v>8.5900401981756612E-4</c:v>
                </c:pt>
                <c:pt idx="47">
                  <c:v>9.215254282952418E-4</c:v>
                </c:pt>
                <c:pt idx="48">
                  <c:v>9.6316027223633429E-4</c:v>
                </c:pt>
                <c:pt idx="49">
                  <c:v>9.8252979158568957E-4</c:v>
                </c:pt>
                <c:pt idx="50">
                  <c:v>9.7951120072878144E-4</c:v>
                </c:pt>
                <c:pt idx="51">
                  <c:v>9.5876585512669329E-4</c:v>
                </c:pt>
                <c:pt idx="52">
                  <c:v>9.1971094435790623E-4</c:v>
                </c:pt>
                <c:pt idx="53">
                  <c:v>8.9977157899920075E-4</c:v>
                </c:pt>
                <c:pt idx="54">
                  <c:v>8.9651489273557172E-4</c:v>
                </c:pt>
                <c:pt idx="55">
                  <c:v>9.363946886635124E-4</c:v>
                </c:pt>
                <c:pt idx="56">
                  <c:v>9.7792690375064057E-4</c:v>
                </c:pt>
                <c:pt idx="57">
                  <c:v>9.5798445197726252E-4</c:v>
                </c:pt>
                <c:pt idx="58">
                  <c:v>9.396008346135217E-4</c:v>
                </c:pt>
                <c:pt idx="59">
                  <c:v>8.9741649815195084E-4</c:v>
                </c:pt>
                <c:pt idx="60">
                  <c:v>9.365182805177038E-4</c:v>
                </c:pt>
                <c:pt idx="61">
                  <c:v>9.1813044491196618E-4</c:v>
                </c:pt>
                <c:pt idx="62">
                  <c:v>9.1740217201502624E-4</c:v>
                </c:pt>
                <c:pt idx="63">
                  <c:v>9.4031585695970572E-4</c:v>
                </c:pt>
                <c:pt idx="64">
                  <c:v>8.7825779038183964E-4</c:v>
                </c:pt>
                <c:pt idx="65">
                  <c:v>8.7602167309666862E-4</c:v>
                </c:pt>
                <c:pt idx="66">
                  <c:v>9.1886141167638405E-4</c:v>
                </c:pt>
                <c:pt idx="67">
                  <c:v>9.5875047283887761E-4</c:v>
                </c:pt>
                <c:pt idx="68">
                  <c:v>9.8016139662656146E-4</c:v>
                </c:pt>
                <c:pt idx="69">
                  <c:v>9.2186102909402347E-4</c:v>
                </c:pt>
                <c:pt idx="70">
                  <c:v>8.2068895624543036E-4</c:v>
                </c:pt>
                <c:pt idx="71">
                  <c:v>8.6145041835154594E-4</c:v>
                </c:pt>
                <c:pt idx="72">
                  <c:v>9.8028893989040569E-4</c:v>
                </c:pt>
                <c:pt idx="73">
                  <c:v>9.9783515795161259E-4</c:v>
                </c:pt>
                <c:pt idx="74">
                  <c:v>8.6070227943505146E-4</c:v>
                </c:pt>
                <c:pt idx="75">
                  <c:v>8.2082349621253952E-4</c:v>
                </c:pt>
                <c:pt idx="76">
                  <c:v>8.5823951223047603E-4</c:v>
                </c:pt>
                <c:pt idx="77">
                  <c:v>9.5631910528503174E-4</c:v>
                </c:pt>
                <c:pt idx="78">
                  <c:v>9.9623170439012607E-4</c:v>
                </c:pt>
                <c:pt idx="79">
                  <c:v>9.3724782230783553E-4</c:v>
                </c:pt>
                <c:pt idx="80">
                  <c:v>8.7899854547289328E-4</c:v>
                </c:pt>
                <c:pt idx="81">
                  <c:v>8.5905391932106429E-4</c:v>
                </c:pt>
                <c:pt idx="82">
                  <c:v>8.981531941140412E-4</c:v>
                </c:pt>
                <c:pt idx="83">
                  <c:v>9.603480494816116E-4</c:v>
                </c:pt>
                <c:pt idx="84">
                  <c:v>9.619813289905711E-4</c:v>
                </c:pt>
                <c:pt idx="85">
                  <c:v>8.8063484202893837E-4</c:v>
                </c:pt>
                <c:pt idx="86">
                  <c:v>8.5743150927383065E-4</c:v>
                </c:pt>
                <c:pt idx="87">
                  <c:v>8.6074606357220231E-4</c:v>
                </c:pt>
                <c:pt idx="88">
                  <c:v>9.2220077469142871E-4</c:v>
                </c:pt>
                <c:pt idx="89">
                  <c:v>9.1804285450245717E-4</c:v>
                </c:pt>
                <c:pt idx="90">
                  <c:v>8.9644292479686713E-4</c:v>
                </c:pt>
                <c:pt idx="91">
                  <c:v>8.964693757606407E-4</c:v>
                </c:pt>
                <c:pt idx="92">
                  <c:v>9.0145537329110474E-4</c:v>
                </c:pt>
                <c:pt idx="93">
                  <c:v>9.2481043472042294E-4</c:v>
                </c:pt>
                <c:pt idx="94">
                  <c:v>9.0154800004216772E-4</c:v>
                </c:pt>
                <c:pt idx="95">
                  <c:v>8.7989859314304612E-4</c:v>
                </c:pt>
                <c:pt idx="96">
                  <c:v>8.5819867535276136E-4</c:v>
                </c:pt>
                <c:pt idx="97">
                  <c:v>8.5644494086536569E-4</c:v>
                </c:pt>
                <c:pt idx="98">
                  <c:v>8.9637426219863403E-4</c:v>
                </c:pt>
                <c:pt idx="99">
                  <c:v>8.9639969514146564E-4</c:v>
                </c:pt>
                <c:pt idx="100">
                  <c:v>9.1804685345172341E-4</c:v>
                </c:pt>
                <c:pt idx="101">
                  <c:v>9.7787402637752765E-4</c:v>
                </c:pt>
                <c:pt idx="102">
                  <c:v>8.9647519954469716E-4</c:v>
                </c:pt>
                <c:pt idx="103">
                  <c:v>8.3667857254533903E-4</c:v>
                </c:pt>
                <c:pt idx="104">
                  <c:v>8.1757222814810688E-4</c:v>
                </c:pt>
                <c:pt idx="105">
                  <c:v>8.5668348017776746E-4</c:v>
                </c:pt>
                <c:pt idx="106">
                  <c:v>8.7511345953495811E-4</c:v>
                </c:pt>
                <c:pt idx="107">
                  <c:v>8.3604900104868496E-4</c:v>
                </c:pt>
                <c:pt idx="108">
                  <c:v>8.5680634816545208E-4</c:v>
                </c:pt>
                <c:pt idx="109">
                  <c:v>8.9671159516400089E-4</c:v>
                </c:pt>
                <c:pt idx="110">
                  <c:v>9.3735507793092643E-4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A0FE-4F12-8798-8274D25CE3A2}"/>
            </c:ext>
          </c:extLst>
        </c:ser>
        <c:ser>
          <c:idx val="4"/>
          <c:order val="4"/>
          <c:tx>
            <c:strRef>
              <c:f>Data_Compiled!$CG$1:$CG$2</c:f>
              <c:strCache>
                <c:ptCount val="2"/>
                <c:pt idx="0">
                  <c:v>Drop_06281</c:v>
                </c:pt>
                <c:pt idx="1">
                  <c:v>3mL 7.66deg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tx2"/>
              </a:solidFill>
              <a:ln w="9525">
                <a:noFill/>
              </a:ln>
              <a:effectLst/>
            </c:spPr>
          </c:marker>
          <c:xVal>
            <c:numRef>
              <c:f>Data_Compiled!$CM$6:$CM$118</c:f>
              <c:numCache>
                <c:formatCode>General</c:formatCode>
                <c:ptCount val="113"/>
                <c:pt idx="0">
                  <c:v>0.16666666666666666</c:v>
                </c:pt>
                <c:pt idx="1">
                  <c:v>0.18333333333333335</c:v>
                </c:pt>
                <c:pt idx="2">
                  <c:v>0.19999999999999998</c:v>
                </c:pt>
                <c:pt idx="3">
                  <c:v>0.21666666666666667</c:v>
                </c:pt>
                <c:pt idx="4">
                  <c:v>0.23333333333333331</c:v>
                </c:pt>
                <c:pt idx="5">
                  <c:v>0.25</c:v>
                </c:pt>
                <c:pt idx="6">
                  <c:v>0.26666666666666666</c:v>
                </c:pt>
                <c:pt idx="7">
                  <c:v>0.28333333333333338</c:v>
                </c:pt>
                <c:pt idx="8">
                  <c:v>0.3</c:v>
                </c:pt>
                <c:pt idx="9">
                  <c:v>0.31666666666666665</c:v>
                </c:pt>
                <c:pt idx="10">
                  <c:v>0.33333333333333331</c:v>
                </c:pt>
                <c:pt idx="11">
                  <c:v>0.35000000000000003</c:v>
                </c:pt>
                <c:pt idx="12">
                  <c:v>0.3666666666666667</c:v>
                </c:pt>
                <c:pt idx="13">
                  <c:v>0.3833333333333333</c:v>
                </c:pt>
                <c:pt idx="14">
                  <c:v>0.39999999999999997</c:v>
                </c:pt>
                <c:pt idx="15">
                  <c:v>0.41666666666666669</c:v>
                </c:pt>
                <c:pt idx="16">
                  <c:v>0.43333333333333329</c:v>
                </c:pt>
                <c:pt idx="17">
                  <c:v>0.45</c:v>
                </c:pt>
                <c:pt idx="18">
                  <c:v>0.46666666666666662</c:v>
                </c:pt>
                <c:pt idx="19">
                  <c:v>0.48333333333333334</c:v>
                </c:pt>
                <c:pt idx="20">
                  <c:v>0.5</c:v>
                </c:pt>
                <c:pt idx="21">
                  <c:v>0.51666666666666661</c:v>
                </c:pt>
                <c:pt idx="22">
                  <c:v>0.53333333333333333</c:v>
                </c:pt>
                <c:pt idx="23">
                  <c:v>0.55000000000000004</c:v>
                </c:pt>
                <c:pt idx="24">
                  <c:v>0.56666666666666676</c:v>
                </c:pt>
                <c:pt idx="25">
                  <c:v>0.58333333333333337</c:v>
                </c:pt>
                <c:pt idx="26">
                  <c:v>0.6</c:v>
                </c:pt>
                <c:pt idx="27">
                  <c:v>0.6166666666666667</c:v>
                </c:pt>
                <c:pt idx="28">
                  <c:v>0.6333333333333333</c:v>
                </c:pt>
                <c:pt idx="29">
                  <c:v>0.64999999999999991</c:v>
                </c:pt>
                <c:pt idx="30">
                  <c:v>0.66666666666666663</c:v>
                </c:pt>
                <c:pt idx="31">
                  <c:v>0.68333333333333346</c:v>
                </c:pt>
                <c:pt idx="32">
                  <c:v>0.70000000000000007</c:v>
                </c:pt>
                <c:pt idx="33">
                  <c:v>0.71666666666666679</c:v>
                </c:pt>
                <c:pt idx="34">
                  <c:v>0.73333333333333339</c:v>
                </c:pt>
                <c:pt idx="35">
                  <c:v>0.75</c:v>
                </c:pt>
                <c:pt idx="36">
                  <c:v>0.76666666666666661</c:v>
                </c:pt>
                <c:pt idx="37">
                  <c:v>0.78333333333333333</c:v>
                </c:pt>
                <c:pt idx="38">
                  <c:v>0.80000000000000016</c:v>
                </c:pt>
                <c:pt idx="39">
                  <c:v>0.81666666666666676</c:v>
                </c:pt>
                <c:pt idx="40">
                  <c:v>0.83333333333333337</c:v>
                </c:pt>
                <c:pt idx="41">
                  <c:v>0.85</c:v>
                </c:pt>
                <c:pt idx="42">
                  <c:v>0.8666666666666667</c:v>
                </c:pt>
                <c:pt idx="43">
                  <c:v>0.8833333333333333</c:v>
                </c:pt>
                <c:pt idx="44">
                  <c:v>0.89999999999999991</c:v>
                </c:pt>
                <c:pt idx="45">
                  <c:v>0.91666666666666663</c:v>
                </c:pt>
                <c:pt idx="46">
                  <c:v>0.93333333333333346</c:v>
                </c:pt>
                <c:pt idx="47">
                  <c:v>0.95000000000000007</c:v>
                </c:pt>
                <c:pt idx="48">
                  <c:v>0.96666666666666679</c:v>
                </c:pt>
                <c:pt idx="49">
                  <c:v>0.98333333333333339</c:v>
                </c:pt>
                <c:pt idx="50">
                  <c:v>1</c:v>
                </c:pt>
                <c:pt idx="51">
                  <c:v>1.0166666666666666</c:v>
                </c:pt>
                <c:pt idx="52">
                  <c:v>1.0333333333333332</c:v>
                </c:pt>
                <c:pt idx="53">
                  <c:v>1.0499999999999998</c:v>
                </c:pt>
                <c:pt idx="54">
                  <c:v>1.0666666666666667</c:v>
                </c:pt>
                <c:pt idx="55">
                  <c:v>1.0833333333333333</c:v>
                </c:pt>
                <c:pt idx="56">
                  <c:v>1.0999999999999999</c:v>
                </c:pt>
                <c:pt idx="57">
                  <c:v>1.1166666666666667</c:v>
                </c:pt>
                <c:pt idx="58">
                  <c:v>1.1333333333333333</c:v>
                </c:pt>
                <c:pt idx="59">
                  <c:v>1.1499999999999999</c:v>
                </c:pt>
                <c:pt idx="60">
                  <c:v>1.1666666666666665</c:v>
                </c:pt>
                <c:pt idx="61">
                  <c:v>1.1833333333333333</c:v>
                </c:pt>
                <c:pt idx="62">
                  <c:v>1.2</c:v>
                </c:pt>
                <c:pt idx="63">
                  <c:v>1.2166666666666666</c:v>
                </c:pt>
                <c:pt idx="64">
                  <c:v>1.2333333333333332</c:v>
                </c:pt>
                <c:pt idx="65">
                  <c:v>1.25</c:v>
                </c:pt>
                <c:pt idx="66">
                  <c:v>1.2666666666666666</c:v>
                </c:pt>
                <c:pt idx="67">
                  <c:v>1.2833333333333332</c:v>
                </c:pt>
                <c:pt idx="68">
                  <c:v>1.2999999999999998</c:v>
                </c:pt>
                <c:pt idx="69">
                  <c:v>1.3166666666666664</c:v>
                </c:pt>
                <c:pt idx="70">
                  <c:v>1.3333333333333333</c:v>
                </c:pt>
                <c:pt idx="71">
                  <c:v>1.3499999999999999</c:v>
                </c:pt>
                <c:pt idx="72">
                  <c:v>1.3666666666666665</c:v>
                </c:pt>
                <c:pt idx="73">
                  <c:v>1.3833333333333335</c:v>
                </c:pt>
                <c:pt idx="74">
                  <c:v>1.3999999999999997</c:v>
                </c:pt>
                <c:pt idx="75">
                  <c:v>1.4166666666666667</c:v>
                </c:pt>
                <c:pt idx="76">
                  <c:v>1.4333333333333333</c:v>
                </c:pt>
                <c:pt idx="77">
                  <c:v>1.45</c:v>
                </c:pt>
                <c:pt idx="78">
                  <c:v>1.4666666666666666</c:v>
                </c:pt>
                <c:pt idx="79">
                  <c:v>1.4833333333333332</c:v>
                </c:pt>
                <c:pt idx="80">
                  <c:v>1.5</c:v>
                </c:pt>
                <c:pt idx="81">
                  <c:v>1.5166666666666666</c:v>
                </c:pt>
                <c:pt idx="82">
                  <c:v>1.5333333333333332</c:v>
                </c:pt>
                <c:pt idx="83">
                  <c:v>1.5499999999999998</c:v>
                </c:pt>
                <c:pt idx="84">
                  <c:v>1.5666666666666664</c:v>
                </c:pt>
                <c:pt idx="85">
                  <c:v>1.5833333333333333</c:v>
                </c:pt>
                <c:pt idx="86">
                  <c:v>1.5999999999999999</c:v>
                </c:pt>
                <c:pt idx="87">
                  <c:v>1.6166666666666665</c:v>
                </c:pt>
                <c:pt idx="88">
                  <c:v>1.6333333333333335</c:v>
                </c:pt>
                <c:pt idx="89">
                  <c:v>1.6499999999999997</c:v>
                </c:pt>
                <c:pt idx="90">
                  <c:v>1.6666666666666667</c:v>
                </c:pt>
                <c:pt idx="91">
                  <c:v>1.6833333333333333</c:v>
                </c:pt>
                <c:pt idx="92">
                  <c:v>1.7</c:v>
                </c:pt>
                <c:pt idx="93">
                  <c:v>1.7166666666666666</c:v>
                </c:pt>
                <c:pt idx="94">
                  <c:v>1.7333333333333332</c:v>
                </c:pt>
                <c:pt idx="95">
                  <c:v>1.75</c:v>
                </c:pt>
                <c:pt idx="96">
                  <c:v>1.7666666666666666</c:v>
                </c:pt>
                <c:pt idx="97">
                  <c:v>1.7833333333333332</c:v>
                </c:pt>
                <c:pt idx="98">
                  <c:v>1.7999999999999998</c:v>
                </c:pt>
                <c:pt idx="99">
                  <c:v>1.8166666666666664</c:v>
                </c:pt>
                <c:pt idx="100">
                  <c:v>1.8333333333333333</c:v>
                </c:pt>
                <c:pt idx="101">
                  <c:v>1.8499999999999999</c:v>
                </c:pt>
                <c:pt idx="102">
                  <c:v>1.8666666666666665</c:v>
                </c:pt>
                <c:pt idx="103">
                  <c:v>1.8833333333333335</c:v>
                </c:pt>
                <c:pt idx="104">
                  <c:v>1.8999999999999997</c:v>
                </c:pt>
                <c:pt idx="105">
                  <c:v>1.9166666666666667</c:v>
                </c:pt>
                <c:pt idx="106">
                  <c:v>1.9333333333333333</c:v>
                </c:pt>
                <c:pt idx="107">
                  <c:v>1.95</c:v>
                </c:pt>
                <c:pt idx="108">
                  <c:v>1.9666666666666666</c:v>
                </c:pt>
                <c:pt idx="109">
                  <c:v>1.9833333333333332</c:v>
                </c:pt>
                <c:pt idx="110">
                  <c:v>2</c:v>
                </c:pt>
                <c:pt idx="111">
                  <c:v>2.0083333333333333</c:v>
                </c:pt>
                <c:pt idx="112">
                  <c:v>2.0166666666666666</c:v>
                </c:pt>
              </c:numCache>
            </c:numRef>
          </c:xVal>
          <c:yVal>
            <c:numRef>
              <c:f>Data_Compiled!$CP$6:$CP$116</c:f>
              <c:numCache>
                <c:formatCode>General</c:formatCode>
                <c:ptCount val="111"/>
                <c:pt idx="0">
                  <c:v>5.2612876123801777E-4</c:v>
                </c:pt>
                <c:pt idx="1">
                  <c:v>6.2162779731311628E-4</c:v>
                </c:pt>
                <c:pt idx="2">
                  <c:v>4.6431245107204163E-4</c:v>
                </c:pt>
                <c:pt idx="3">
                  <c:v>4.9139412793190089E-4</c:v>
                </c:pt>
                <c:pt idx="4">
                  <c:v>5.3399316978716422E-4</c:v>
                </c:pt>
                <c:pt idx="5">
                  <c:v>5.1008403548515827E-4</c:v>
                </c:pt>
                <c:pt idx="6">
                  <c:v>5.1012244882224023E-4</c:v>
                </c:pt>
                <c:pt idx="7">
                  <c:v>5.6929436881385362E-4</c:v>
                </c:pt>
                <c:pt idx="8">
                  <c:v>5.8951192096032539E-4</c:v>
                </c:pt>
                <c:pt idx="9">
                  <c:v>4.6529058942588498E-4</c:v>
                </c:pt>
                <c:pt idx="10">
                  <c:v>5.8260307149604563E-4</c:v>
                </c:pt>
                <c:pt idx="11">
                  <c:v>7.0864147281210184E-4</c:v>
                </c:pt>
                <c:pt idx="12">
                  <c:v>6.1263451387523515E-4</c:v>
                </c:pt>
                <c:pt idx="13">
                  <c:v>6.7047144221459509E-4</c:v>
                </c:pt>
                <c:pt idx="14">
                  <c:v>7.503529035161159E-4</c:v>
                </c:pt>
                <c:pt idx="15">
                  <c:v>6.9308101488170764E-4</c:v>
                </c:pt>
                <c:pt idx="16">
                  <c:v>6.7283240461239518E-4</c:v>
                </c:pt>
                <c:pt idx="17">
                  <c:v>7.5026078858978114E-4</c:v>
                </c:pt>
                <c:pt idx="18">
                  <c:v>6.8837770916140646E-4</c:v>
                </c:pt>
                <c:pt idx="19">
                  <c:v>5.8950496167899785E-4</c:v>
                </c:pt>
                <c:pt idx="20">
                  <c:v>6.7048342629695383E-4</c:v>
                </c:pt>
                <c:pt idx="21">
                  <c:v>7.3370931310738879E-4</c:v>
                </c:pt>
                <c:pt idx="22">
                  <c:v>7.1461118235326528E-4</c:v>
                </c:pt>
                <c:pt idx="23">
                  <c:v>6.8825945921516024E-4</c:v>
                </c:pt>
                <c:pt idx="24">
                  <c:v>7.8726464480387E-4</c:v>
                </c:pt>
                <c:pt idx="25">
                  <c:v>8.4945124063444931E-4</c:v>
                </c:pt>
                <c:pt idx="26">
                  <c:v>8.7098495023835089E-4</c:v>
                </c:pt>
                <c:pt idx="27">
                  <c:v>8.5082178638621773E-4</c:v>
                </c:pt>
                <c:pt idx="28">
                  <c:v>7.7172678920832264E-4</c:v>
                </c:pt>
                <c:pt idx="29">
                  <c:v>7.3419554507856083E-4</c:v>
                </c:pt>
                <c:pt idx="30">
                  <c:v>7.3221496771147553E-4</c:v>
                </c:pt>
                <c:pt idx="31">
                  <c:v>8.0924353735976407E-4</c:v>
                </c:pt>
                <c:pt idx="32">
                  <c:v>7.4856714676252867E-4</c:v>
                </c:pt>
                <c:pt idx="33">
                  <c:v>8.3156966661538192E-4</c:v>
                </c:pt>
                <c:pt idx="34">
                  <c:v>9.5405588157114279E-4</c:v>
                </c:pt>
                <c:pt idx="35">
                  <c:v>9.1264125351914476E-4</c:v>
                </c:pt>
                <c:pt idx="36">
                  <c:v>9.1177644031626163E-4</c:v>
                </c:pt>
                <c:pt idx="37">
                  <c:v>8.5275039635830023E-4</c:v>
                </c:pt>
                <c:pt idx="38">
                  <c:v>8.1309170811389776E-4</c:v>
                </c:pt>
                <c:pt idx="39">
                  <c:v>7.5056511222194324E-4</c:v>
                </c:pt>
                <c:pt idx="40">
                  <c:v>8.3076031934486755E-4</c:v>
                </c:pt>
                <c:pt idx="41">
                  <c:v>9.1626026649842664E-4</c:v>
                </c:pt>
                <c:pt idx="42">
                  <c:v>8.9591277045768713E-4</c:v>
                </c:pt>
                <c:pt idx="43">
                  <c:v>9.347499205098525E-4</c:v>
                </c:pt>
                <c:pt idx="44">
                  <c:v>9.1640622486072415E-4</c:v>
                </c:pt>
                <c:pt idx="45">
                  <c:v>9.1353052642165818E-4</c:v>
                </c:pt>
                <c:pt idx="46">
                  <c:v>8.9133606379748461E-4</c:v>
                </c:pt>
                <c:pt idx="47">
                  <c:v>8.3061009823395913E-4</c:v>
                </c:pt>
                <c:pt idx="48">
                  <c:v>8.3156430910129395E-4</c:v>
                </c:pt>
                <c:pt idx="49">
                  <c:v>8.7210368565902364E-4</c:v>
                </c:pt>
                <c:pt idx="50">
                  <c:v>8.9327540034297699E-4</c:v>
                </c:pt>
                <c:pt idx="51">
                  <c:v>8.9151311184114141E-4</c:v>
                </c:pt>
                <c:pt idx="52">
                  <c:v>9.5053824414563102E-4</c:v>
                </c:pt>
                <c:pt idx="53">
                  <c:v>9.5237868468087562E-4</c:v>
                </c:pt>
                <c:pt idx="54">
                  <c:v>8.7056506522736074E-4</c:v>
                </c:pt>
                <c:pt idx="55">
                  <c:v>8.3247293146946504E-4</c:v>
                </c:pt>
                <c:pt idx="56">
                  <c:v>8.737901430029768E-4</c:v>
                </c:pt>
                <c:pt idx="57">
                  <c:v>8.7218037465484335E-4</c:v>
                </c:pt>
                <c:pt idx="58">
                  <c:v>8.9326233566268474E-4</c:v>
                </c:pt>
                <c:pt idx="59">
                  <c:v>9.7514360925331385E-4</c:v>
                </c:pt>
                <c:pt idx="60">
                  <c:v>9.7952058030607056E-4</c:v>
                </c:pt>
                <c:pt idx="61">
                  <c:v>8.3875462330085422E-4</c:v>
                </c:pt>
                <c:pt idx="62">
                  <c:v>8.5368404304206726E-4</c:v>
                </c:pt>
                <c:pt idx="63">
                  <c:v>8.9048222828614981E-4</c:v>
                </c:pt>
                <c:pt idx="64">
                  <c:v>8.5001620580550468E-4</c:v>
                </c:pt>
                <c:pt idx="65">
                  <c:v>9.7254180385307855E-4</c:v>
                </c:pt>
                <c:pt idx="66">
                  <c:v>8.9152468147249138E-4</c:v>
                </c:pt>
                <c:pt idx="67">
                  <c:v>9.3379684229796215E-4</c:v>
                </c:pt>
                <c:pt idx="68">
                  <c:v>9.7606902851488022E-4</c:v>
                </c:pt>
                <c:pt idx="69">
                  <c:v>8.5363164731177014E-4</c:v>
                </c:pt>
                <c:pt idx="70">
                  <c:v>8.7391081457494535E-4</c:v>
                </c:pt>
                <c:pt idx="71">
                  <c:v>8.9417248343832674E-4</c:v>
                </c:pt>
                <c:pt idx="72">
                  <c:v>8.9237669927159295E-4</c:v>
                </c:pt>
                <c:pt idx="73">
                  <c:v>9.3201507397059279E-4</c:v>
                </c:pt>
                <c:pt idx="74">
                  <c:v>9.3204206847734348E-4</c:v>
                </c:pt>
                <c:pt idx="75">
                  <c:v>8.9154428990450858E-4</c:v>
                </c:pt>
                <c:pt idx="76">
                  <c:v>8.9156784190762305E-4</c:v>
                </c:pt>
                <c:pt idx="77">
                  <c:v>8.7132648065315948E-4</c:v>
                </c:pt>
                <c:pt idx="78">
                  <c:v>8.7216981205089799E-4</c:v>
                </c:pt>
                <c:pt idx="79">
                  <c:v>8.9326615030343472E-4</c:v>
                </c:pt>
                <c:pt idx="80">
                  <c:v>9.1270574324232455E-4</c:v>
                </c:pt>
                <c:pt idx="81">
                  <c:v>9.1189132670642652E-4</c:v>
                </c:pt>
                <c:pt idx="82">
                  <c:v>9.1271413274703419E-4</c:v>
                </c:pt>
                <c:pt idx="83">
                  <c:v>8.9088571558913103E-4</c:v>
                </c:pt>
                <c:pt idx="84">
                  <c:v>8.6984657721847318E-4</c:v>
                </c:pt>
                <c:pt idx="85">
                  <c:v>8.7377062406410893E-4</c:v>
                </c:pt>
                <c:pt idx="86">
                  <c:v>8.9480816497967215E-4</c:v>
                </c:pt>
                <c:pt idx="87">
                  <c:v>9.1595214256653273E-4</c:v>
                </c:pt>
                <c:pt idx="88">
                  <c:v>8.5352795525411504E-4</c:v>
                </c:pt>
                <c:pt idx="89">
                  <c:v>8.958045569072839E-4</c:v>
                </c:pt>
                <c:pt idx="90">
                  <c:v>9.4151380839927834E-4</c:v>
                </c:pt>
                <c:pt idx="91">
                  <c:v>8.7565303282831916E-4</c:v>
                </c:pt>
                <c:pt idx="92">
                  <c:v>8.7121912501199057E-4</c:v>
                </c:pt>
                <c:pt idx="93">
                  <c:v>8.7575774117718181E-4</c:v>
                </c:pt>
                <c:pt idx="94">
                  <c:v>8.5639101978519862E-4</c:v>
                </c:pt>
                <c:pt idx="95">
                  <c:v>8.9421090650844393E-4</c:v>
                </c:pt>
                <c:pt idx="96">
                  <c:v>9.1353471188638266E-4</c:v>
                </c:pt>
                <c:pt idx="97">
                  <c:v>8.7115474537602941E-4</c:v>
                </c:pt>
                <c:pt idx="98">
                  <c:v>7.9105106108139783E-4</c:v>
                </c:pt>
                <c:pt idx="99">
                  <c:v>8.315790599539739E-4</c:v>
                </c:pt>
                <c:pt idx="100">
                  <c:v>9.144619533181977E-4</c:v>
                </c:pt>
                <c:pt idx="101">
                  <c:v>8.9795766552347315E-4</c:v>
                </c:pt>
                <c:pt idx="102">
                  <c:v>8.7585523963433303E-4</c:v>
                </c:pt>
                <c:pt idx="103">
                  <c:v>8.7205991455117276E-4</c:v>
                </c:pt>
                <c:pt idx="104">
                  <c:v>8.9423857761997323E-4</c:v>
                </c:pt>
                <c:pt idx="105">
                  <c:v>8.5863402745405405E-4</c:v>
                </c:pt>
                <c:pt idx="106">
                  <c:v>8.3746626563967143E-4</c:v>
                </c:pt>
                <c:pt idx="107">
                  <c:v>8.5376719599878519E-4</c:v>
                </c:pt>
                <c:pt idx="108">
                  <c:v>8.73010289620711E-4</c:v>
                </c:pt>
                <c:pt idx="109">
                  <c:v>8.7301036516201252E-4</c:v>
                </c:pt>
                <c:pt idx="110">
                  <c:v>6.876998795565701E-4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0FE-4F12-8798-8274D25CE3A2}"/>
            </c:ext>
          </c:extLst>
        </c:ser>
        <c:ser>
          <c:idx val="5"/>
          <c:order val="5"/>
          <c:tx>
            <c:strRef>
              <c:f>Data_Compiled!$CW$1:$CW$2</c:f>
              <c:strCache>
                <c:ptCount val="2"/>
                <c:pt idx="0">
                  <c:v>Drop_06282</c:v>
                </c:pt>
                <c:pt idx="1">
                  <c:v>4mL 7.66deg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Data_Compiled!$DC$6:$DC$89</c:f>
              <c:numCache>
                <c:formatCode>General</c:formatCode>
                <c:ptCount val="84"/>
                <c:pt idx="0">
                  <c:v>0.23333333333333331</c:v>
                </c:pt>
                <c:pt idx="1">
                  <c:v>0.25</c:v>
                </c:pt>
                <c:pt idx="2">
                  <c:v>0.26666666666666666</c:v>
                </c:pt>
                <c:pt idx="3">
                  <c:v>0.28333333333333338</c:v>
                </c:pt>
                <c:pt idx="4">
                  <c:v>0.3</c:v>
                </c:pt>
                <c:pt idx="5">
                  <c:v>0.31666666666666671</c:v>
                </c:pt>
                <c:pt idx="6">
                  <c:v>0.33333333333333331</c:v>
                </c:pt>
                <c:pt idx="7">
                  <c:v>0.35000000000000003</c:v>
                </c:pt>
                <c:pt idx="8">
                  <c:v>0.3666666666666667</c:v>
                </c:pt>
                <c:pt idx="9">
                  <c:v>0.3833333333333333</c:v>
                </c:pt>
                <c:pt idx="10">
                  <c:v>0.39999999999999997</c:v>
                </c:pt>
                <c:pt idx="11">
                  <c:v>0.41666666666666669</c:v>
                </c:pt>
                <c:pt idx="12">
                  <c:v>0.43333333333333335</c:v>
                </c:pt>
                <c:pt idx="13">
                  <c:v>0.45</c:v>
                </c:pt>
                <c:pt idx="14">
                  <c:v>0.46666666666666673</c:v>
                </c:pt>
                <c:pt idx="15">
                  <c:v>0.48333333333333334</c:v>
                </c:pt>
                <c:pt idx="16">
                  <c:v>0.5</c:v>
                </c:pt>
                <c:pt idx="17">
                  <c:v>0.51666666666666661</c:v>
                </c:pt>
                <c:pt idx="18">
                  <c:v>0.53333333333333333</c:v>
                </c:pt>
                <c:pt idx="19">
                  <c:v>0.55000000000000004</c:v>
                </c:pt>
                <c:pt idx="20">
                  <c:v>0.56666666666666665</c:v>
                </c:pt>
                <c:pt idx="21">
                  <c:v>0.58333333333333337</c:v>
                </c:pt>
                <c:pt idx="22">
                  <c:v>0.6</c:v>
                </c:pt>
                <c:pt idx="23">
                  <c:v>0.6166666666666667</c:v>
                </c:pt>
                <c:pt idx="24">
                  <c:v>0.6333333333333333</c:v>
                </c:pt>
                <c:pt idx="25">
                  <c:v>0.65</c:v>
                </c:pt>
                <c:pt idx="26">
                  <c:v>0.66666666666666663</c:v>
                </c:pt>
                <c:pt idx="27">
                  <c:v>0.68333333333333324</c:v>
                </c:pt>
                <c:pt idx="28">
                  <c:v>0.70000000000000007</c:v>
                </c:pt>
                <c:pt idx="29">
                  <c:v>0.71666666666666667</c:v>
                </c:pt>
                <c:pt idx="30">
                  <c:v>0.73333333333333339</c:v>
                </c:pt>
                <c:pt idx="31">
                  <c:v>0.75</c:v>
                </c:pt>
                <c:pt idx="32">
                  <c:v>0.76666666666666661</c:v>
                </c:pt>
                <c:pt idx="33">
                  <c:v>0.78333333333333333</c:v>
                </c:pt>
                <c:pt idx="34">
                  <c:v>0.80000000000000016</c:v>
                </c:pt>
                <c:pt idx="35">
                  <c:v>0.81666666666666676</c:v>
                </c:pt>
                <c:pt idx="36">
                  <c:v>0.83333333333333337</c:v>
                </c:pt>
                <c:pt idx="37">
                  <c:v>0.85</c:v>
                </c:pt>
                <c:pt idx="38">
                  <c:v>0.8666666666666667</c:v>
                </c:pt>
                <c:pt idx="39">
                  <c:v>0.8833333333333333</c:v>
                </c:pt>
                <c:pt idx="40">
                  <c:v>0.89999999999999991</c:v>
                </c:pt>
                <c:pt idx="41">
                  <c:v>0.91666666666666663</c:v>
                </c:pt>
                <c:pt idx="42">
                  <c:v>0.93333333333333324</c:v>
                </c:pt>
                <c:pt idx="43">
                  <c:v>0.95000000000000007</c:v>
                </c:pt>
                <c:pt idx="44">
                  <c:v>0.96666666666666667</c:v>
                </c:pt>
                <c:pt idx="45">
                  <c:v>0.98333333333333339</c:v>
                </c:pt>
                <c:pt idx="46">
                  <c:v>1</c:v>
                </c:pt>
                <c:pt idx="47">
                  <c:v>1.0166666666666666</c:v>
                </c:pt>
                <c:pt idx="48">
                  <c:v>1.0333333333333332</c:v>
                </c:pt>
                <c:pt idx="49">
                  <c:v>1.0499999999999998</c:v>
                </c:pt>
                <c:pt idx="50">
                  <c:v>1.0666666666666667</c:v>
                </c:pt>
                <c:pt idx="51">
                  <c:v>1.0833333333333335</c:v>
                </c:pt>
                <c:pt idx="52">
                  <c:v>1.1000000000000001</c:v>
                </c:pt>
                <c:pt idx="53">
                  <c:v>1.1166666666666667</c:v>
                </c:pt>
                <c:pt idx="54">
                  <c:v>1.1333333333333333</c:v>
                </c:pt>
                <c:pt idx="55">
                  <c:v>1.1499999999999999</c:v>
                </c:pt>
                <c:pt idx="56">
                  <c:v>1.1666666666666667</c:v>
                </c:pt>
                <c:pt idx="57">
                  <c:v>1.1833333333333333</c:v>
                </c:pt>
                <c:pt idx="58">
                  <c:v>1.2</c:v>
                </c:pt>
                <c:pt idx="59">
                  <c:v>1.2166666666666668</c:v>
                </c:pt>
                <c:pt idx="60">
                  <c:v>1.2333333333333334</c:v>
                </c:pt>
                <c:pt idx="61">
                  <c:v>1.25</c:v>
                </c:pt>
                <c:pt idx="62">
                  <c:v>1.2666666666666666</c:v>
                </c:pt>
                <c:pt idx="63">
                  <c:v>1.2833333333333332</c:v>
                </c:pt>
                <c:pt idx="64">
                  <c:v>1.3</c:v>
                </c:pt>
                <c:pt idx="65">
                  <c:v>1.3166666666666667</c:v>
                </c:pt>
                <c:pt idx="66">
                  <c:v>1.3333333333333333</c:v>
                </c:pt>
                <c:pt idx="67">
                  <c:v>1.3500000000000003</c:v>
                </c:pt>
                <c:pt idx="68">
                  <c:v>1.3666666666666665</c:v>
                </c:pt>
                <c:pt idx="69">
                  <c:v>1.3833333333333335</c:v>
                </c:pt>
                <c:pt idx="70">
                  <c:v>1.3999999999999997</c:v>
                </c:pt>
                <c:pt idx="71">
                  <c:v>1.4166666666666667</c:v>
                </c:pt>
                <c:pt idx="72">
                  <c:v>1.4333333333333333</c:v>
                </c:pt>
                <c:pt idx="73">
                  <c:v>1.45</c:v>
                </c:pt>
                <c:pt idx="74">
                  <c:v>1.4666666666666668</c:v>
                </c:pt>
                <c:pt idx="75">
                  <c:v>1.4833333333333334</c:v>
                </c:pt>
                <c:pt idx="76">
                  <c:v>1.5</c:v>
                </c:pt>
                <c:pt idx="77">
                  <c:v>1.5166666666666666</c:v>
                </c:pt>
                <c:pt idx="78">
                  <c:v>1.5333333333333332</c:v>
                </c:pt>
                <c:pt idx="79">
                  <c:v>1.55</c:v>
                </c:pt>
                <c:pt idx="80">
                  <c:v>1.5666666666666667</c:v>
                </c:pt>
                <c:pt idx="81">
                  <c:v>1.5833333333333333</c:v>
                </c:pt>
                <c:pt idx="82">
                  <c:v>1.5916666666666668</c:v>
                </c:pt>
                <c:pt idx="83">
                  <c:v>1.6</c:v>
                </c:pt>
              </c:numCache>
            </c:numRef>
          </c:xVal>
          <c:yVal>
            <c:numRef>
              <c:f>Data_Compiled!$DF$6:$DF$87</c:f>
              <c:numCache>
                <c:formatCode>General</c:formatCode>
                <c:ptCount val="82"/>
                <c:pt idx="0">
                  <c:v>7.3226668142676329E-4</c:v>
                </c:pt>
                <c:pt idx="1">
                  <c:v>7.5604101304104334E-4</c:v>
                </c:pt>
                <c:pt idx="2">
                  <c:v>6.1927974897623968E-4</c:v>
                </c:pt>
                <c:pt idx="3">
                  <c:v>7.1024268709517116E-4</c:v>
                </c:pt>
                <c:pt idx="4">
                  <c:v>8.1316202131363562E-4</c:v>
                </c:pt>
                <c:pt idx="5">
                  <c:v>7.1490805288422455E-4</c:v>
                </c:pt>
                <c:pt idx="6">
                  <c:v>6.9467752922603863E-4</c:v>
                </c:pt>
                <c:pt idx="7">
                  <c:v>8.1409175634221224E-4</c:v>
                </c:pt>
                <c:pt idx="8">
                  <c:v>8.5375489226192783E-4</c:v>
                </c:pt>
                <c:pt idx="9">
                  <c:v>7.1555225037743563E-4</c:v>
                </c:pt>
                <c:pt idx="10">
                  <c:v>7.7510118918716847E-4</c:v>
                </c:pt>
                <c:pt idx="11">
                  <c:v>9.5374699695259524E-4</c:v>
                </c:pt>
                <c:pt idx="12">
                  <c:v>9.1360255666641415E-4</c:v>
                </c:pt>
                <c:pt idx="13">
                  <c:v>8.9375610170812554E-4</c:v>
                </c:pt>
                <c:pt idx="14">
                  <c:v>9.1401013148511494E-4</c:v>
                </c:pt>
                <c:pt idx="15">
                  <c:v>9.3302418750316519E-4</c:v>
                </c:pt>
                <c:pt idx="16">
                  <c:v>9.3239966182744234E-4</c:v>
                </c:pt>
                <c:pt idx="17">
                  <c:v>8.3512761881379921E-4</c:v>
                </c:pt>
                <c:pt idx="18">
                  <c:v>8.3484852603052362E-4</c:v>
                </c:pt>
                <c:pt idx="19">
                  <c:v>9.7367724734042705E-4</c:v>
                </c:pt>
                <c:pt idx="20">
                  <c:v>9.9551441844153345E-4</c:v>
                </c:pt>
                <c:pt idx="21">
                  <c:v>9.340005194729648E-4</c:v>
                </c:pt>
                <c:pt idx="22">
                  <c:v>1.0315699646775143E-3</c:v>
                </c:pt>
                <c:pt idx="23">
                  <c:v>1.1319195846746879E-3</c:v>
                </c:pt>
                <c:pt idx="24">
                  <c:v>1.1711834738594752E-3</c:v>
                </c:pt>
                <c:pt idx="25">
                  <c:v>1.1319325285656687E-3</c:v>
                </c:pt>
                <c:pt idx="26">
                  <c:v>1.0133294470287839E-3</c:v>
                </c:pt>
                <c:pt idx="27">
                  <c:v>1.0520383180220782E-3</c:v>
                </c:pt>
                <c:pt idx="28">
                  <c:v>1.1319639916845122E-3</c:v>
                </c:pt>
                <c:pt idx="29">
                  <c:v>9.9300682442739359E-4</c:v>
                </c:pt>
                <c:pt idx="30">
                  <c:v>9.7993492021427437E-4</c:v>
                </c:pt>
                <c:pt idx="31">
                  <c:v>1.0800112428667381E-3</c:v>
                </c:pt>
                <c:pt idx="32">
                  <c:v>1.1126612046734945E-3</c:v>
                </c:pt>
                <c:pt idx="33">
                  <c:v>1.1523382427343649E-3</c:v>
                </c:pt>
                <c:pt idx="34">
                  <c:v>1.2104104621561945E-3</c:v>
                </c:pt>
                <c:pt idx="35">
                  <c:v>1.2479665382408576E-3</c:v>
                </c:pt>
                <c:pt idx="36">
                  <c:v>1.1894006880855067E-3</c:v>
                </c:pt>
                <c:pt idx="37">
                  <c:v>1.0915338507488581E-3</c:v>
                </c:pt>
                <c:pt idx="38">
                  <c:v>1.0345575260272467E-3</c:v>
                </c:pt>
                <c:pt idx="39">
                  <c:v>1.0954734723937994E-3</c:v>
                </c:pt>
                <c:pt idx="40">
                  <c:v>1.1338822207222047E-3</c:v>
                </c:pt>
                <c:pt idx="41">
                  <c:v>1.1509806467698846E-3</c:v>
                </c:pt>
                <c:pt idx="42">
                  <c:v>1.1311343586146709E-3</c:v>
                </c:pt>
                <c:pt idx="43">
                  <c:v>1.1721985916303629E-3</c:v>
                </c:pt>
                <c:pt idx="44">
                  <c:v>1.2317339756075588E-3</c:v>
                </c:pt>
                <c:pt idx="45">
                  <c:v>1.2146920170693393E-3</c:v>
                </c:pt>
                <c:pt idx="46">
                  <c:v>1.2757123145907291E-3</c:v>
                </c:pt>
                <c:pt idx="47">
                  <c:v>1.1165366829242172E-3</c:v>
                </c:pt>
                <c:pt idx="48">
                  <c:v>1.0546955173338297E-3</c:v>
                </c:pt>
                <c:pt idx="49">
                  <c:v>1.1110605316888285E-3</c:v>
                </c:pt>
                <c:pt idx="50">
                  <c:v>1.1118711669146724E-3</c:v>
                </c:pt>
                <c:pt idx="51">
                  <c:v>1.2280276335045529E-3</c:v>
                </c:pt>
                <c:pt idx="52">
                  <c:v>1.2656999789904572E-3</c:v>
                </c:pt>
                <c:pt idx="53">
                  <c:v>1.2681203528887529E-3</c:v>
                </c:pt>
                <c:pt idx="54">
                  <c:v>1.2118893101905161E-3</c:v>
                </c:pt>
                <c:pt idx="55">
                  <c:v>1.1926742968876322E-3</c:v>
                </c:pt>
                <c:pt idx="56">
                  <c:v>1.1504493458630296E-3</c:v>
                </c:pt>
                <c:pt idx="57">
                  <c:v>1.0921772620097535E-3</c:v>
                </c:pt>
                <c:pt idx="58">
                  <c:v>1.1523469765612861E-3</c:v>
                </c:pt>
                <c:pt idx="59">
                  <c:v>1.2311116613508886E-3</c:v>
                </c:pt>
                <c:pt idx="60">
                  <c:v>1.1981094193191709E-3</c:v>
                </c:pt>
                <c:pt idx="61">
                  <c:v>1.1988337044559229E-3</c:v>
                </c:pt>
                <c:pt idx="62">
                  <c:v>1.2522982194667308E-3</c:v>
                </c:pt>
                <c:pt idx="63">
                  <c:v>1.2097201317059229E-3</c:v>
                </c:pt>
                <c:pt idx="64">
                  <c:v>1.1494969138953789E-3</c:v>
                </c:pt>
                <c:pt idx="65">
                  <c:v>1.1099485803041191E-3</c:v>
                </c:pt>
                <c:pt idx="66">
                  <c:v>1.129196326376867E-3</c:v>
                </c:pt>
                <c:pt idx="67">
                  <c:v>1.2304445337001624E-3</c:v>
                </c:pt>
                <c:pt idx="68">
                  <c:v>1.241678434598658E-3</c:v>
                </c:pt>
                <c:pt idx="69">
                  <c:v>1.2019697756146946E-3</c:v>
                </c:pt>
                <c:pt idx="70">
                  <c:v>1.1912449235847119E-3</c:v>
                </c:pt>
                <c:pt idx="71">
                  <c:v>1.1500458596069186E-3</c:v>
                </c:pt>
                <c:pt idx="72">
                  <c:v>1.1706684534268249E-3</c:v>
                </c:pt>
                <c:pt idx="73">
                  <c:v>1.1546349791481301E-3</c:v>
                </c:pt>
                <c:pt idx="74">
                  <c:v>1.1355703949153199E-3</c:v>
                </c:pt>
                <c:pt idx="75">
                  <c:v>1.1555175862657723E-3</c:v>
                </c:pt>
                <c:pt idx="76">
                  <c:v>1.2515440288276042E-3</c:v>
                </c:pt>
                <c:pt idx="77">
                  <c:v>1.3666583964144917E-3</c:v>
                </c:pt>
                <c:pt idx="78">
                  <c:v>1.3293790781194659E-3</c:v>
                </c:pt>
                <c:pt idx="79">
                  <c:v>1.1737190799741097E-3</c:v>
                </c:pt>
                <c:pt idx="80">
                  <c:v>9.9437278026770514E-4</c:v>
                </c:pt>
                <c:pt idx="81">
                  <c:v>1.1111312247313776E-3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0FE-4F12-8798-8274D25CE3A2}"/>
            </c:ext>
          </c:extLst>
        </c:ser>
        <c:ser>
          <c:idx val="6"/>
          <c:order val="6"/>
          <c:tx>
            <c:strRef>
              <c:f>Data_Compiled!$DM$1:$DM$2</c:f>
              <c:strCache>
                <c:ptCount val="2"/>
                <c:pt idx="0">
                  <c:v>Drop_06284</c:v>
                </c:pt>
                <c:pt idx="1">
                  <c:v>2mL 3.99deg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4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Data_Compiled!$DS$6:$DS$84</c:f>
              <c:numCache>
                <c:formatCode>General</c:formatCode>
                <c:ptCount val="79"/>
                <c:pt idx="0">
                  <c:v>0.11666666666666665</c:v>
                </c:pt>
                <c:pt idx="1">
                  <c:v>0.13333333333333333</c:v>
                </c:pt>
                <c:pt idx="2">
                  <c:v>0.15</c:v>
                </c:pt>
                <c:pt idx="3">
                  <c:v>0.16666666666666666</c:v>
                </c:pt>
                <c:pt idx="4">
                  <c:v>0.18333333333333335</c:v>
                </c:pt>
                <c:pt idx="5">
                  <c:v>0.20000000000000004</c:v>
                </c:pt>
                <c:pt idx="6">
                  <c:v>0.21666666666666667</c:v>
                </c:pt>
                <c:pt idx="7">
                  <c:v>0.23333333333333331</c:v>
                </c:pt>
                <c:pt idx="8">
                  <c:v>0.25</c:v>
                </c:pt>
                <c:pt idx="9">
                  <c:v>0.26666666666666666</c:v>
                </c:pt>
                <c:pt idx="10">
                  <c:v>0.28333333333333338</c:v>
                </c:pt>
                <c:pt idx="11">
                  <c:v>0.3</c:v>
                </c:pt>
                <c:pt idx="12">
                  <c:v>0.31666666666666671</c:v>
                </c:pt>
                <c:pt idx="13">
                  <c:v>0.33333333333333331</c:v>
                </c:pt>
                <c:pt idx="14">
                  <c:v>0.35000000000000003</c:v>
                </c:pt>
                <c:pt idx="15">
                  <c:v>0.3666666666666667</c:v>
                </c:pt>
                <c:pt idx="16">
                  <c:v>0.3833333333333333</c:v>
                </c:pt>
                <c:pt idx="17">
                  <c:v>0.39999999999999997</c:v>
                </c:pt>
                <c:pt idx="18">
                  <c:v>0.41666666666666669</c:v>
                </c:pt>
                <c:pt idx="19">
                  <c:v>0.43333333333333329</c:v>
                </c:pt>
                <c:pt idx="20">
                  <c:v>0.45</c:v>
                </c:pt>
                <c:pt idx="21">
                  <c:v>0.46666666666666662</c:v>
                </c:pt>
                <c:pt idx="22">
                  <c:v>0.48333333333333334</c:v>
                </c:pt>
                <c:pt idx="23">
                  <c:v>0.5</c:v>
                </c:pt>
                <c:pt idx="24">
                  <c:v>0.51666666666666661</c:v>
                </c:pt>
                <c:pt idx="25">
                  <c:v>0.53333333333333333</c:v>
                </c:pt>
                <c:pt idx="26">
                  <c:v>0.55000000000000004</c:v>
                </c:pt>
                <c:pt idx="27">
                  <c:v>0.56666666666666676</c:v>
                </c:pt>
                <c:pt idx="28">
                  <c:v>0.58333333333333337</c:v>
                </c:pt>
                <c:pt idx="29">
                  <c:v>0.6</c:v>
                </c:pt>
                <c:pt idx="30">
                  <c:v>0.61666666666666659</c:v>
                </c:pt>
                <c:pt idx="31">
                  <c:v>0.6333333333333333</c:v>
                </c:pt>
                <c:pt idx="32">
                  <c:v>0.64999999999999991</c:v>
                </c:pt>
                <c:pt idx="33">
                  <c:v>0.66666666666666663</c:v>
                </c:pt>
                <c:pt idx="34">
                  <c:v>0.68333333333333324</c:v>
                </c:pt>
                <c:pt idx="35">
                  <c:v>0.70000000000000007</c:v>
                </c:pt>
                <c:pt idx="36">
                  <c:v>0.71666666666666667</c:v>
                </c:pt>
                <c:pt idx="37">
                  <c:v>0.73333333333333339</c:v>
                </c:pt>
                <c:pt idx="38">
                  <c:v>0.75</c:v>
                </c:pt>
                <c:pt idx="39">
                  <c:v>0.76666666666666661</c:v>
                </c:pt>
                <c:pt idx="40">
                  <c:v>0.78333333333333321</c:v>
                </c:pt>
                <c:pt idx="41">
                  <c:v>0.79999999999999993</c:v>
                </c:pt>
                <c:pt idx="42">
                  <c:v>0.81666666666666676</c:v>
                </c:pt>
                <c:pt idx="43">
                  <c:v>0.83333333333333337</c:v>
                </c:pt>
                <c:pt idx="44">
                  <c:v>0.85</c:v>
                </c:pt>
                <c:pt idx="45">
                  <c:v>0.86666666666666659</c:v>
                </c:pt>
                <c:pt idx="46">
                  <c:v>0.8833333333333333</c:v>
                </c:pt>
                <c:pt idx="47">
                  <c:v>0.89999999999999991</c:v>
                </c:pt>
                <c:pt idx="48">
                  <c:v>0.91666666666666663</c:v>
                </c:pt>
                <c:pt idx="49">
                  <c:v>0.93333333333333324</c:v>
                </c:pt>
                <c:pt idx="50">
                  <c:v>0.95000000000000007</c:v>
                </c:pt>
                <c:pt idx="51">
                  <c:v>0.96666666666666667</c:v>
                </c:pt>
                <c:pt idx="52">
                  <c:v>0.98333333333333339</c:v>
                </c:pt>
                <c:pt idx="53">
                  <c:v>1</c:v>
                </c:pt>
                <c:pt idx="54">
                  <c:v>1.0166666666666666</c:v>
                </c:pt>
                <c:pt idx="55">
                  <c:v>1.0333333333333332</c:v>
                </c:pt>
                <c:pt idx="56">
                  <c:v>1.05</c:v>
                </c:pt>
                <c:pt idx="57">
                  <c:v>1.0666666666666667</c:v>
                </c:pt>
                <c:pt idx="58">
                  <c:v>1.0833333333333333</c:v>
                </c:pt>
                <c:pt idx="59">
                  <c:v>1.1000000000000001</c:v>
                </c:pt>
                <c:pt idx="60">
                  <c:v>1.1166666666666667</c:v>
                </c:pt>
                <c:pt idx="61">
                  <c:v>1.1333333333333335</c:v>
                </c:pt>
                <c:pt idx="62">
                  <c:v>1.1500000000000001</c:v>
                </c:pt>
                <c:pt idx="63">
                  <c:v>1.1666666666666667</c:v>
                </c:pt>
                <c:pt idx="64">
                  <c:v>1.1833333333333333</c:v>
                </c:pt>
                <c:pt idx="65">
                  <c:v>1.2000000000000002</c:v>
                </c:pt>
                <c:pt idx="66">
                  <c:v>1.2166666666666668</c:v>
                </c:pt>
                <c:pt idx="67">
                  <c:v>1.2333333333333334</c:v>
                </c:pt>
                <c:pt idx="68">
                  <c:v>1.25</c:v>
                </c:pt>
                <c:pt idx="69">
                  <c:v>1.2666666666666666</c:v>
                </c:pt>
                <c:pt idx="70">
                  <c:v>1.2833333333333334</c:v>
                </c:pt>
                <c:pt idx="71">
                  <c:v>1.3</c:v>
                </c:pt>
                <c:pt idx="72">
                  <c:v>1.3166666666666667</c:v>
                </c:pt>
                <c:pt idx="73">
                  <c:v>1.3333333333333333</c:v>
                </c:pt>
                <c:pt idx="74">
                  <c:v>1.3500000000000003</c:v>
                </c:pt>
                <c:pt idx="75">
                  <c:v>1.3666666666666665</c:v>
                </c:pt>
                <c:pt idx="76">
                  <c:v>1.3833333333333335</c:v>
                </c:pt>
                <c:pt idx="77">
                  <c:v>1.3916666666666666</c:v>
                </c:pt>
                <c:pt idx="78">
                  <c:v>1.4000000000000001</c:v>
                </c:pt>
              </c:numCache>
            </c:numRef>
          </c:xVal>
          <c:yVal>
            <c:numRef>
              <c:f>Data_Compiled!$DV$6:$DV$82</c:f>
              <c:numCache>
                <c:formatCode>General</c:formatCode>
                <c:ptCount val="77"/>
                <c:pt idx="0">
                  <c:v>4.6285997602129952E-4</c:v>
                </c:pt>
                <c:pt idx="1">
                  <c:v>4.4769863112092403E-4</c:v>
                </c:pt>
                <c:pt idx="2">
                  <c:v>4.8275200199409247E-4</c:v>
                </c:pt>
                <c:pt idx="3">
                  <c:v>5.3703729052584619E-4</c:v>
                </c:pt>
                <c:pt idx="4">
                  <c:v>5.5310320505819069E-4</c:v>
                </c:pt>
                <c:pt idx="5">
                  <c:v>5.7073712428056423E-4</c:v>
                </c:pt>
                <c:pt idx="6">
                  <c:v>5.7698891925023535E-4</c:v>
                </c:pt>
                <c:pt idx="7">
                  <c:v>5.9390383201823763E-4</c:v>
                </c:pt>
                <c:pt idx="8">
                  <c:v>6.7509334254728663E-4</c:v>
                </c:pt>
                <c:pt idx="9">
                  <c:v>6.7776626565529778E-4</c:v>
                </c:pt>
                <c:pt idx="10">
                  <c:v>6.7568646623962644E-4</c:v>
                </c:pt>
                <c:pt idx="11">
                  <c:v>7.3625968048533275E-4</c:v>
                </c:pt>
                <c:pt idx="12">
                  <c:v>6.9971225619592484E-4</c:v>
                </c:pt>
                <c:pt idx="13">
                  <c:v>7.7711527096893066E-4</c:v>
                </c:pt>
                <c:pt idx="14">
                  <c:v>8.5450787565954044E-4</c:v>
                </c:pt>
                <c:pt idx="15">
                  <c:v>8.3574048951160233E-4</c:v>
                </c:pt>
                <c:pt idx="16">
                  <c:v>7.9606382207983971E-4</c:v>
                </c:pt>
                <c:pt idx="17">
                  <c:v>8.5484159662814062E-4</c:v>
                </c:pt>
                <c:pt idx="18">
                  <c:v>8.9471783966126538E-4</c:v>
                </c:pt>
                <c:pt idx="19">
                  <c:v>8.5504773607544804E-4</c:v>
                </c:pt>
                <c:pt idx="20">
                  <c:v>8.7435767546778867E-4</c:v>
                </c:pt>
                <c:pt idx="21">
                  <c:v>9.5401930115263252E-4</c:v>
                </c:pt>
                <c:pt idx="22">
                  <c:v>9.7726511460949502E-4</c:v>
                </c:pt>
                <c:pt idx="23">
                  <c:v>9.7717077166940489E-4</c:v>
                </c:pt>
                <c:pt idx="24">
                  <c:v>1.0341509153477596E-3</c:v>
                </c:pt>
                <c:pt idx="25">
                  <c:v>1.0547550442044937E-3</c:v>
                </c:pt>
                <c:pt idx="26">
                  <c:v>1.0348936390671064E-3</c:v>
                </c:pt>
                <c:pt idx="27">
                  <c:v>1.0541565555100636E-3</c:v>
                </c:pt>
                <c:pt idx="28">
                  <c:v>1.0746911298681332E-3</c:v>
                </c:pt>
                <c:pt idx="29">
                  <c:v>1.0952005274050575E-3</c:v>
                </c:pt>
                <c:pt idx="30">
                  <c:v>1.0940230291247807E-3</c:v>
                </c:pt>
                <c:pt idx="31">
                  <c:v>1.113356758802884E-3</c:v>
                </c:pt>
                <c:pt idx="32">
                  <c:v>1.1349670607949237E-3</c:v>
                </c:pt>
                <c:pt idx="33">
                  <c:v>1.1559972886937195E-3</c:v>
                </c:pt>
                <c:pt idx="34">
                  <c:v>1.2139734680128647E-3</c:v>
                </c:pt>
                <c:pt idx="35">
                  <c:v>1.1730553281931928E-3</c:v>
                </c:pt>
                <c:pt idx="36">
                  <c:v>1.133890948506509E-3</c:v>
                </c:pt>
                <c:pt idx="37">
                  <c:v>1.1344249729878669E-3</c:v>
                </c:pt>
                <c:pt idx="38">
                  <c:v>1.1349462845172593E-3</c:v>
                </c:pt>
                <c:pt idx="39">
                  <c:v>1.1737217428044564E-3</c:v>
                </c:pt>
                <c:pt idx="40">
                  <c:v>1.2140011392769881E-3</c:v>
                </c:pt>
                <c:pt idx="41">
                  <c:v>1.2145061685645327E-3</c:v>
                </c:pt>
                <c:pt idx="42">
                  <c:v>1.2537953001436242E-3</c:v>
                </c:pt>
                <c:pt idx="43">
                  <c:v>1.274704352434403E-3</c:v>
                </c:pt>
                <c:pt idx="44">
                  <c:v>1.2542993712778699E-3</c:v>
                </c:pt>
                <c:pt idx="45">
                  <c:v>1.2134991412817565E-3</c:v>
                </c:pt>
                <c:pt idx="46">
                  <c:v>1.1941163296255921E-3</c:v>
                </c:pt>
                <c:pt idx="47">
                  <c:v>1.2524318648825851E-3</c:v>
                </c:pt>
                <c:pt idx="48">
                  <c:v>1.2339085958726283E-3</c:v>
                </c:pt>
                <c:pt idx="49">
                  <c:v>1.2367877841173553E-3</c:v>
                </c:pt>
                <c:pt idx="50">
                  <c:v>1.2741884072146104E-3</c:v>
                </c:pt>
                <c:pt idx="51">
                  <c:v>1.2925775305846748E-3</c:v>
                </c:pt>
                <c:pt idx="52">
                  <c:v>1.2553308901363789E-3</c:v>
                </c:pt>
                <c:pt idx="53">
                  <c:v>1.2150015133939648E-3</c:v>
                </c:pt>
                <c:pt idx="54">
                  <c:v>1.2129788297074039E-3</c:v>
                </c:pt>
                <c:pt idx="55">
                  <c:v>1.2727281154507259E-3</c:v>
                </c:pt>
                <c:pt idx="56">
                  <c:v>1.3130080023962081E-3</c:v>
                </c:pt>
                <c:pt idx="57">
                  <c:v>1.2931524525475952E-3</c:v>
                </c:pt>
                <c:pt idx="58">
                  <c:v>1.3125981566402467E-3</c:v>
                </c:pt>
                <c:pt idx="59">
                  <c:v>1.2732860715101212E-3</c:v>
                </c:pt>
                <c:pt idx="60">
                  <c:v>1.2547194332019108E-3</c:v>
                </c:pt>
                <c:pt idx="61">
                  <c:v>1.2377290462122345E-3</c:v>
                </c:pt>
                <c:pt idx="62">
                  <c:v>1.2368610984605742E-3</c:v>
                </c:pt>
                <c:pt idx="63">
                  <c:v>1.2537860025624323E-3</c:v>
                </c:pt>
                <c:pt idx="64">
                  <c:v>1.3139871367831098E-3</c:v>
                </c:pt>
                <c:pt idx="65">
                  <c:v>1.3139845602913225E-3</c:v>
                </c:pt>
                <c:pt idx="66">
                  <c:v>1.2532672347650993E-3</c:v>
                </c:pt>
                <c:pt idx="67">
                  <c:v>1.2338953806276759E-3</c:v>
                </c:pt>
                <c:pt idx="68">
                  <c:v>1.254302942269387E-3</c:v>
                </c:pt>
                <c:pt idx="69">
                  <c:v>1.2543038773530049E-3</c:v>
                </c:pt>
                <c:pt idx="70">
                  <c:v>1.2344112983411527E-3</c:v>
                </c:pt>
                <c:pt idx="71">
                  <c:v>1.3129666081151592E-3</c:v>
                </c:pt>
                <c:pt idx="72">
                  <c:v>1.2930697886268656E-3</c:v>
                </c:pt>
                <c:pt idx="73">
                  <c:v>1.2736944817701163E-3</c:v>
                </c:pt>
                <c:pt idx="74">
                  <c:v>1.2722530169705863E-3</c:v>
                </c:pt>
                <c:pt idx="75">
                  <c:v>1.1922488444881072E-3</c:v>
                </c:pt>
                <c:pt idx="76">
                  <c:v>8.7491125949414918E-4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A0FE-4F12-8798-8274D25CE3A2}"/>
            </c:ext>
          </c:extLst>
        </c:ser>
        <c:ser>
          <c:idx val="7"/>
          <c:order val="7"/>
          <c:tx>
            <c:strRef>
              <c:f>Data_Compiled!$EC$1:$EC$2</c:f>
              <c:strCache>
                <c:ptCount val="2"/>
                <c:pt idx="0">
                  <c:v>Drop_06285</c:v>
                </c:pt>
                <c:pt idx="1">
                  <c:v>3mL 3.99deg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4"/>
            <c:spPr>
              <a:solidFill>
                <a:schemeClr val="tx2"/>
              </a:solidFill>
              <a:ln w="9525">
                <a:noFill/>
              </a:ln>
              <a:effectLst/>
            </c:spPr>
          </c:marker>
          <c:xVal>
            <c:numRef>
              <c:f>Data_Compiled!$EI$6:$EI$70</c:f>
              <c:numCache>
                <c:formatCode>General</c:formatCode>
                <c:ptCount val="65"/>
                <c:pt idx="0">
                  <c:v>0.11666666666666665</c:v>
                </c:pt>
                <c:pt idx="1">
                  <c:v>0.13333333333333333</c:v>
                </c:pt>
                <c:pt idx="2">
                  <c:v>0.15</c:v>
                </c:pt>
                <c:pt idx="3">
                  <c:v>0.16666666666666666</c:v>
                </c:pt>
                <c:pt idx="4">
                  <c:v>0.18333333333333335</c:v>
                </c:pt>
                <c:pt idx="5">
                  <c:v>0.20000000000000004</c:v>
                </c:pt>
                <c:pt idx="6">
                  <c:v>0.21666666666666667</c:v>
                </c:pt>
                <c:pt idx="7">
                  <c:v>0.23333333333333331</c:v>
                </c:pt>
                <c:pt idx="8">
                  <c:v>0.25</c:v>
                </c:pt>
                <c:pt idx="9">
                  <c:v>0.26666666666666666</c:v>
                </c:pt>
                <c:pt idx="10">
                  <c:v>0.28333333333333338</c:v>
                </c:pt>
                <c:pt idx="11">
                  <c:v>0.3</c:v>
                </c:pt>
                <c:pt idx="12">
                  <c:v>0.31666666666666671</c:v>
                </c:pt>
                <c:pt idx="13">
                  <c:v>0.33333333333333331</c:v>
                </c:pt>
                <c:pt idx="14">
                  <c:v>0.35000000000000003</c:v>
                </c:pt>
                <c:pt idx="15">
                  <c:v>0.3666666666666667</c:v>
                </c:pt>
                <c:pt idx="16">
                  <c:v>0.3833333333333333</c:v>
                </c:pt>
                <c:pt idx="17">
                  <c:v>0.39999999999999997</c:v>
                </c:pt>
                <c:pt idx="18">
                  <c:v>0.41666666666666669</c:v>
                </c:pt>
                <c:pt idx="19">
                  <c:v>0.43333333333333329</c:v>
                </c:pt>
                <c:pt idx="20">
                  <c:v>0.45</c:v>
                </c:pt>
                <c:pt idx="21">
                  <c:v>0.46666666666666662</c:v>
                </c:pt>
                <c:pt idx="22">
                  <c:v>0.48333333333333334</c:v>
                </c:pt>
                <c:pt idx="23">
                  <c:v>0.5</c:v>
                </c:pt>
                <c:pt idx="24">
                  <c:v>0.51666666666666661</c:v>
                </c:pt>
                <c:pt idx="25">
                  <c:v>0.53333333333333333</c:v>
                </c:pt>
                <c:pt idx="26">
                  <c:v>0.55000000000000004</c:v>
                </c:pt>
                <c:pt idx="27">
                  <c:v>0.56666666666666676</c:v>
                </c:pt>
                <c:pt idx="28">
                  <c:v>0.58333333333333337</c:v>
                </c:pt>
                <c:pt idx="29">
                  <c:v>0.6</c:v>
                </c:pt>
                <c:pt idx="30">
                  <c:v>0.61666666666666659</c:v>
                </c:pt>
                <c:pt idx="31">
                  <c:v>0.6333333333333333</c:v>
                </c:pt>
                <c:pt idx="32">
                  <c:v>0.64999999999999991</c:v>
                </c:pt>
                <c:pt idx="33">
                  <c:v>0.66666666666666663</c:v>
                </c:pt>
                <c:pt idx="34">
                  <c:v>0.68333333333333324</c:v>
                </c:pt>
                <c:pt idx="35">
                  <c:v>0.70000000000000007</c:v>
                </c:pt>
                <c:pt idx="36">
                  <c:v>0.71666666666666667</c:v>
                </c:pt>
                <c:pt idx="37">
                  <c:v>0.73333333333333339</c:v>
                </c:pt>
                <c:pt idx="38">
                  <c:v>0.75</c:v>
                </c:pt>
                <c:pt idx="39">
                  <c:v>0.76666666666666661</c:v>
                </c:pt>
                <c:pt idx="40">
                  <c:v>0.78333333333333321</c:v>
                </c:pt>
                <c:pt idx="41">
                  <c:v>0.79999999999999993</c:v>
                </c:pt>
                <c:pt idx="42">
                  <c:v>0.81666666666666676</c:v>
                </c:pt>
                <c:pt idx="43">
                  <c:v>0.83333333333333337</c:v>
                </c:pt>
                <c:pt idx="44">
                  <c:v>0.85</c:v>
                </c:pt>
                <c:pt idx="45">
                  <c:v>0.86666666666666659</c:v>
                </c:pt>
                <c:pt idx="46">
                  <c:v>0.8833333333333333</c:v>
                </c:pt>
                <c:pt idx="47">
                  <c:v>0.89999999999999991</c:v>
                </c:pt>
                <c:pt idx="48">
                  <c:v>0.91666666666666663</c:v>
                </c:pt>
                <c:pt idx="49">
                  <c:v>0.93333333333333324</c:v>
                </c:pt>
                <c:pt idx="50">
                  <c:v>0.95000000000000007</c:v>
                </c:pt>
                <c:pt idx="51">
                  <c:v>0.96666666666666667</c:v>
                </c:pt>
                <c:pt idx="52">
                  <c:v>0.98333333333333339</c:v>
                </c:pt>
                <c:pt idx="53">
                  <c:v>1</c:v>
                </c:pt>
                <c:pt idx="54">
                  <c:v>1.0166666666666666</c:v>
                </c:pt>
                <c:pt idx="55">
                  <c:v>1.0333333333333332</c:v>
                </c:pt>
                <c:pt idx="56">
                  <c:v>1.05</c:v>
                </c:pt>
                <c:pt idx="57">
                  <c:v>1.0666666666666667</c:v>
                </c:pt>
                <c:pt idx="58">
                  <c:v>1.0833333333333333</c:v>
                </c:pt>
                <c:pt idx="59">
                  <c:v>1.1000000000000001</c:v>
                </c:pt>
                <c:pt idx="60">
                  <c:v>1.1166666666666667</c:v>
                </c:pt>
                <c:pt idx="61">
                  <c:v>1.1333333333333335</c:v>
                </c:pt>
                <c:pt idx="62">
                  <c:v>1.1500000000000001</c:v>
                </c:pt>
                <c:pt idx="63">
                  <c:v>1.1583333333333334</c:v>
                </c:pt>
                <c:pt idx="64">
                  <c:v>1.1666666666666667</c:v>
                </c:pt>
              </c:numCache>
            </c:numRef>
          </c:xVal>
          <c:yVal>
            <c:numRef>
              <c:f>Data_Compiled!$EL$6:$EL$68</c:f>
              <c:numCache>
                <c:formatCode>General</c:formatCode>
                <c:ptCount val="63"/>
                <c:pt idx="0">
                  <c:v>5.3820656181281096E-4</c:v>
                </c:pt>
                <c:pt idx="1">
                  <c:v>4.8317760339325387E-4</c:v>
                </c:pt>
                <c:pt idx="2">
                  <c:v>5.4205282978034655E-4</c:v>
                </c:pt>
                <c:pt idx="3">
                  <c:v>5.6380037739907059E-4</c:v>
                </c:pt>
                <c:pt idx="4">
                  <c:v>6.5796439824991517E-4</c:v>
                </c:pt>
                <c:pt idx="5">
                  <c:v>6.5319624484518589E-4</c:v>
                </c:pt>
                <c:pt idx="6">
                  <c:v>7.0700364513932108E-4</c:v>
                </c:pt>
                <c:pt idx="7">
                  <c:v>7.4403370038954102E-4</c:v>
                </c:pt>
                <c:pt idx="8">
                  <c:v>7.8221330310169351E-4</c:v>
                </c:pt>
                <c:pt idx="9">
                  <c:v>8.1882440534240255E-4</c:v>
                </c:pt>
                <c:pt idx="10">
                  <c:v>8.1841720273856616E-4</c:v>
                </c:pt>
                <c:pt idx="11">
                  <c:v>8.5556064872851134E-4</c:v>
                </c:pt>
                <c:pt idx="12">
                  <c:v>9.1358625562647992E-4</c:v>
                </c:pt>
                <c:pt idx="13">
                  <c:v>9.8641315033056571E-4</c:v>
                </c:pt>
                <c:pt idx="14">
                  <c:v>9.8353896398099567E-4</c:v>
                </c:pt>
                <c:pt idx="15">
                  <c:v>1.0186109108797717E-3</c:v>
                </c:pt>
                <c:pt idx="16">
                  <c:v>1.0005760926606673E-3</c:v>
                </c:pt>
                <c:pt idx="17">
                  <c:v>1.0747385985863901E-3</c:v>
                </c:pt>
                <c:pt idx="18">
                  <c:v>1.1136588945838501E-3</c:v>
                </c:pt>
                <c:pt idx="19">
                  <c:v>1.077953498661697E-3</c:v>
                </c:pt>
                <c:pt idx="20">
                  <c:v>1.165041588512004E-3</c:v>
                </c:pt>
                <c:pt idx="21">
                  <c:v>1.1631799977750836E-3</c:v>
                </c:pt>
                <c:pt idx="22">
                  <c:v>1.2021823994327965E-3</c:v>
                </c:pt>
                <c:pt idx="23">
                  <c:v>1.2579559305310229E-3</c:v>
                </c:pt>
                <c:pt idx="24">
                  <c:v>1.2386347454477616E-3</c:v>
                </c:pt>
                <c:pt idx="25">
                  <c:v>1.2922340674963175E-3</c:v>
                </c:pt>
                <c:pt idx="26">
                  <c:v>1.2927900861067583E-3</c:v>
                </c:pt>
                <c:pt idx="27">
                  <c:v>1.274677849029144E-3</c:v>
                </c:pt>
                <c:pt idx="28">
                  <c:v>1.3297564089203538E-3</c:v>
                </c:pt>
                <c:pt idx="29">
                  <c:v>1.2942630914745457E-3</c:v>
                </c:pt>
                <c:pt idx="30">
                  <c:v>1.3120211290282792E-3</c:v>
                </c:pt>
                <c:pt idx="31">
                  <c:v>1.4045660117747839E-3</c:v>
                </c:pt>
                <c:pt idx="32">
                  <c:v>1.3858363629864988E-3</c:v>
                </c:pt>
                <c:pt idx="33">
                  <c:v>1.402050179911264E-3</c:v>
                </c:pt>
                <c:pt idx="34">
                  <c:v>1.4376105367747713E-3</c:v>
                </c:pt>
                <c:pt idx="35">
                  <c:v>1.4203402785754296E-3</c:v>
                </c:pt>
                <c:pt idx="36">
                  <c:v>1.421276122367763E-3</c:v>
                </c:pt>
                <c:pt idx="37">
                  <c:v>1.4394879410083742E-3</c:v>
                </c:pt>
                <c:pt idx="38">
                  <c:v>1.4030661541041931E-3</c:v>
                </c:pt>
                <c:pt idx="39">
                  <c:v>1.3839810448934078E-3</c:v>
                </c:pt>
                <c:pt idx="40">
                  <c:v>1.4378487368866145E-3</c:v>
                </c:pt>
                <c:pt idx="41">
                  <c:v>1.4925309186972679E-3</c:v>
                </c:pt>
                <c:pt idx="42">
                  <c:v>1.4775458178877495E-3</c:v>
                </c:pt>
                <c:pt idx="43">
                  <c:v>1.4610950181504717E-3</c:v>
                </c:pt>
                <c:pt idx="44">
                  <c:v>1.4763541113807029E-3</c:v>
                </c:pt>
                <c:pt idx="45">
                  <c:v>1.5291585404298106E-3</c:v>
                </c:pt>
                <c:pt idx="46">
                  <c:v>1.5665122116097067E-3</c:v>
                </c:pt>
                <c:pt idx="47">
                  <c:v>1.511062920475442E-3</c:v>
                </c:pt>
                <c:pt idx="48">
                  <c:v>1.4750514307014897E-3</c:v>
                </c:pt>
                <c:pt idx="49">
                  <c:v>1.5297480599242644E-3</c:v>
                </c:pt>
                <c:pt idx="50">
                  <c:v>1.5119148334253162E-3</c:v>
                </c:pt>
                <c:pt idx="51">
                  <c:v>1.494501064731161E-3</c:v>
                </c:pt>
                <c:pt idx="52">
                  <c:v>1.5483452426023857E-3</c:v>
                </c:pt>
                <c:pt idx="53">
                  <c:v>1.566564915681187E-3</c:v>
                </c:pt>
                <c:pt idx="54">
                  <c:v>1.5669577858818968E-3</c:v>
                </c:pt>
                <c:pt idx="55">
                  <c:v>1.5305337134177666E-3</c:v>
                </c:pt>
                <c:pt idx="56">
                  <c:v>1.4929548927795516E-3</c:v>
                </c:pt>
                <c:pt idx="57">
                  <c:v>1.5840368532157624E-3</c:v>
                </c:pt>
                <c:pt idx="58">
                  <c:v>1.5681166114273725E-3</c:v>
                </c:pt>
                <c:pt idx="59">
                  <c:v>1.5316655934282412E-3</c:v>
                </c:pt>
                <c:pt idx="60">
                  <c:v>1.547959539744923E-3</c:v>
                </c:pt>
                <c:pt idx="61">
                  <c:v>1.5495515028890407E-3</c:v>
                </c:pt>
                <c:pt idx="62">
                  <c:v>1.5487445554668538E-3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A0FE-4F12-8798-8274D25CE3A2}"/>
            </c:ext>
          </c:extLst>
        </c:ser>
        <c:ser>
          <c:idx val="8"/>
          <c:order val="8"/>
          <c:tx>
            <c:strRef>
              <c:f>Data_Compiled!$ES$1:$ES$2</c:f>
              <c:strCache>
                <c:ptCount val="2"/>
                <c:pt idx="0">
                  <c:v>Drop_06286</c:v>
                </c:pt>
                <c:pt idx="1">
                  <c:v>4mL 3.99deg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4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Data_Compiled!$EY$6:$EY$69</c:f>
              <c:numCache>
                <c:formatCode>General</c:formatCode>
                <c:ptCount val="64"/>
                <c:pt idx="0">
                  <c:v>0.11666666666666665</c:v>
                </c:pt>
                <c:pt idx="1">
                  <c:v>0.13333333333333333</c:v>
                </c:pt>
                <c:pt idx="2">
                  <c:v>0.15</c:v>
                </c:pt>
                <c:pt idx="3">
                  <c:v>0.16666666666666666</c:v>
                </c:pt>
                <c:pt idx="4">
                  <c:v>0.18333333333333335</c:v>
                </c:pt>
                <c:pt idx="5">
                  <c:v>0.20000000000000004</c:v>
                </c:pt>
                <c:pt idx="6">
                  <c:v>0.21666666666666667</c:v>
                </c:pt>
                <c:pt idx="7">
                  <c:v>0.23333333333333331</c:v>
                </c:pt>
                <c:pt idx="8">
                  <c:v>0.25</c:v>
                </c:pt>
                <c:pt idx="9">
                  <c:v>0.26666666666666666</c:v>
                </c:pt>
                <c:pt idx="10">
                  <c:v>0.28333333333333338</c:v>
                </c:pt>
                <c:pt idx="11">
                  <c:v>0.3</c:v>
                </c:pt>
                <c:pt idx="12">
                  <c:v>0.31666666666666671</c:v>
                </c:pt>
                <c:pt idx="13">
                  <c:v>0.33333333333333331</c:v>
                </c:pt>
                <c:pt idx="14">
                  <c:v>0.35000000000000003</c:v>
                </c:pt>
                <c:pt idx="15">
                  <c:v>0.3666666666666667</c:v>
                </c:pt>
                <c:pt idx="16">
                  <c:v>0.3833333333333333</c:v>
                </c:pt>
                <c:pt idx="17">
                  <c:v>0.39999999999999997</c:v>
                </c:pt>
                <c:pt idx="18">
                  <c:v>0.41666666666666669</c:v>
                </c:pt>
                <c:pt idx="19">
                  <c:v>0.43333333333333329</c:v>
                </c:pt>
                <c:pt idx="20">
                  <c:v>0.45</c:v>
                </c:pt>
                <c:pt idx="21">
                  <c:v>0.46666666666666662</c:v>
                </c:pt>
                <c:pt idx="22">
                  <c:v>0.48333333333333334</c:v>
                </c:pt>
                <c:pt idx="23">
                  <c:v>0.5</c:v>
                </c:pt>
                <c:pt idx="24">
                  <c:v>0.51666666666666661</c:v>
                </c:pt>
                <c:pt idx="25">
                  <c:v>0.53333333333333333</c:v>
                </c:pt>
                <c:pt idx="26">
                  <c:v>0.55000000000000004</c:v>
                </c:pt>
                <c:pt idx="27">
                  <c:v>0.56666666666666676</c:v>
                </c:pt>
                <c:pt idx="28">
                  <c:v>0.58333333333333337</c:v>
                </c:pt>
                <c:pt idx="29">
                  <c:v>0.6</c:v>
                </c:pt>
                <c:pt idx="30">
                  <c:v>0.61666666666666659</c:v>
                </c:pt>
                <c:pt idx="31">
                  <c:v>0.6333333333333333</c:v>
                </c:pt>
                <c:pt idx="32">
                  <c:v>0.64999999999999991</c:v>
                </c:pt>
                <c:pt idx="33">
                  <c:v>0.66666666666666663</c:v>
                </c:pt>
                <c:pt idx="34">
                  <c:v>0.68333333333333324</c:v>
                </c:pt>
                <c:pt idx="35">
                  <c:v>0.70000000000000007</c:v>
                </c:pt>
                <c:pt idx="36">
                  <c:v>0.71666666666666667</c:v>
                </c:pt>
                <c:pt idx="37">
                  <c:v>0.73333333333333339</c:v>
                </c:pt>
                <c:pt idx="38">
                  <c:v>0.75</c:v>
                </c:pt>
                <c:pt idx="39">
                  <c:v>0.76666666666666661</c:v>
                </c:pt>
                <c:pt idx="40">
                  <c:v>0.78333333333333321</c:v>
                </c:pt>
                <c:pt idx="41">
                  <c:v>0.79999999999999993</c:v>
                </c:pt>
                <c:pt idx="42">
                  <c:v>0.81666666666666676</c:v>
                </c:pt>
                <c:pt idx="43">
                  <c:v>0.83333333333333337</c:v>
                </c:pt>
                <c:pt idx="44">
                  <c:v>0.85</c:v>
                </c:pt>
                <c:pt idx="45">
                  <c:v>0.86666666666666659</c:v>
                </c:pt>
                <c:pt idx="46">
                  <c:v>0.8833333333333333</c:v>
                </c:pt>
                <c:pt idx="47">
                  <c:v>0.89999999999999991</c:v>
                </c:pt>
                <c:pt idx="48">
                  <c:v>0.91666666666666663</c:v>
                </c:pt>
                <c:pt idx="49">
                  <c:v>0.93333333333333324</c:v>
                </c:pt>
                <c:pt idx="50">
                  <c:v>0.95000000000000007</c:v>
                </c:pt>
                <c:pt idx="51">
                  <c:v>0.96666666666666667</c:v>
                </c:pt>
                <c:pt idx="52">
                  <c:v>0.98333333333333339</c:v>
                </c:pt>
                <c:pt idx="53">
                  <c:v>1</c:v>
                </c:pt>
                <c:pt idx="54">
                  <c:v>1.0166666666666666</c:v>
                </c:pt>
                <c:pt idx="55">
                  <c:v>1.0333333333333332</c:v>
                </c:pt>
                <c:pt idx="56">
                  <c:v>1.05</c:v>
                </c:pt>
                <c:pt idx="57">
                  <c:v>1.0666666666666667</c:v>
                </c:pt>
                <c:pt idx="58">
                  <c:v>1.0833333333333333</c:v>
                </c:pt>
                <c:pt idx="59">
                  <c:v>1.1000000000000001</c:v>
                </c:pt>
                <c:pt idx="60">
                  <c:v>1.1166666666666667</c:v>
                </c:pt>
                <c:pt idx="61">
                  <c:v>1.1333333333333335</c:v>
                </c:pt>
                <c:pt idx="62">
                  <c:v>1.1416666666666666</c:v>
                </c:pt>
                <c:pt idx="63">
                  <c:v>1.1500000000000001</c:v>
                </c:pt>
              </c:numCache>
            </c:numRef>
          </c:xVal>
          <c:yVal>
            <c:numRef>
              <c:f>Data_Compiled!$FB$6:$FB$67</c:f>
              <c:numCache>
                <c:formatCode>General</c:formatCode>
                <c:ptCount val="62"/>
                <c:pt idx="0">
                  <c:v>4.0594504658195412E-4</c:v>
                </c:pt>
                <c:pt idx="1">
                  <c:v>5.1030340945576686E-4</c:v>
                </c:pt>
                <c:pt idx="2">
                  <c:v>6.0392672668107812E-4</c:v>
                </c:pt>
                <c:pt idx="3">
                  <c:v>5.140463946205476E-4</c:v>
                </c:pt>
                <c:pt idx="4">
                  <c:v>5.9937573686942797E-4</c:v>
                </c:pt>
                <c:pt idx="5">
                  <c:v>7.8417246058872241E-4</c:v>
                </c:pt>
                <c:pt idx="6">
                  <c:v>7.7452389356640397E-4</c:v>
                </c:pt>
                <c:pt idx="7">
                  <c:v>7.9687517857654488E-4</c:v>
                </c:pt>
                <c:pt idx="8">
                  <c:v>8.3713787042754759E-4</c:v>
                </c:pt>
                <c:pt idx="9">
                  <c:v>9.0929061694596555E-4</c:v>
                </c:pt>
                <c:pt idx="10">
                  <c:v>9.4758393114251725E-4</c:v>
                </c:pt>
                <c:pt idx="11">
                  <c:v>9.2773566405585724E-4</c:v>
                </c:pt>
                <c:pt idx="12">
                  <c:v>1.0013851187109166E-3</c:v>
                </c:pt>
                <c:pt idx="13">
                  <c:v>9.8580766758881886E-4</c:v>
                </c:pt>
                <c:pt idx="14">
                  <c:v>1.0775758046580892E-3</c:v>
                </c:pt>
                <c:pt idx="15">
                  <c:v>1.0594660855331663E-3</c:v>
                </c:pt>
                <c:pt idx="16">
                  <c:v>1.0791987398239473E-3</c:v>
                </c:pt>
                <c:pt idx="17">
                  <c:v>1.1146915661629621E-3</c:v>
                </c:pt>
                <c:pt idx="18">
                  <c:v>1.1170597450408312E-3</c:v>
                </c:pt>
                <c:pt idx="19">
                  <c:v>1.1721174340089545E-3</c:v>
                </c:pt>
                <c:pt idx="20">
                  <c:v>1.1326244055576502E-3</c:v>
                </c:pt>
                <c:pt idx="21">
                  <c:v>1.1715672179701527E-3</c:v>
                </c:pt>
                <c:pt idx="22">
                  <c:v>1.2464384935187685E-3</c:v>
                </c:pt>
                <c:pt idx="23">
                  <c:v>1.3191114226066829E-3</c:v>
                </c:pt>
                <c:pt idx="24">
                  <c:v>1.3929358762931794E-3</c:v>
                </c:pt>
                <c:pt idx="25">
                  <c:v>1.3754401961621687E-3</c:v>
                </c:pt>
                <c:pt idx="26">
                  <c:v>1.3774986321087449E-3</c:v>
                </c:pt>
                <c:pt idx="27">
                  <c:v>1.4698498283834071E-3</c:v>
                </c:pt>
                <c:pt idx="28">
                  <c:v>1.4672758523232646E-3</c:v>
                </c:pt>
                <c:pt idx="29">
                  <c:v>1.4116149681946194E-3</c:v>
                </c:pt>
                <c:pt idx="30">
                  <c:v>1.431206269580013E-3</c:v>
                </c:pt>
                <c:pt idx="31">
                  <c:v>1.4312246628512531E-3</c:v>
                </c:pt>
                <c:pt idx="32">
                  <c:v>1.3768999223766102E-3</c:v>
                </c:pt>
                <c:pt idx="33">
                  <c:v>1.340192195695763E-3</c:v>
                </c:pt>
                <c:pt idx="34">
                  <c:v>1.3940232740304477E-3</c:v>
                </c:pt>
                <c:pt idx="35">
                  <c:v>1.485554086992775E-3</c:v>
                </c:pt>
                <c:pt idx="36">
                  <c:v>1.5271983627831518E-3</c:v>
                </c:pt>
                <c:pt idx="37">
                  <c:v>1.5440608816378969E-3</c:v>
                </c:pt>
                <c:pt idx="38">
                  <c:v>1.540544545197507E-3</c:v>
                </c:pt>
                <c:pt idx="39">
                  <c:v>1.5984525219529342E-3</c:v>
                </c:pt>
                <c:pt idx="40">
                  <c:v>1.6165623112462252E-3</c:v>
                </c:pt>
                <c:pt idx="41">
                  <c:v>1.5794619663136607E-3</c:v>
                </c:pt>
                <c:pt idx="42">
                  <c:v>1.5596805142469113E-3</c:v>
                </c:pt>
                <c:pt idx="43">
                  <c:v>1.560543202609236E-3</c:v>
                </c:pt>
                <c:pt idx="44">
                  <c:v>1.580709522521494E-3</c:v>
                </c:pt>
                <c:pt idx="45">
                  <c:v>1.5067840119919935E-3</c:v>
                </c:pt>
                <c:pt idx="46">
                  <c:v>1.451498207500303E-3</c:v>
                </c:pt>
                <c:pt idx="47">
                  <c:v>1.5249970316643334E-3</c:v>
                </c:pt>
                <c:pt idx="48">
                  <c:v>1.5812224244005112E-3</c:v>
                </c:pt>
                <c:pt idx="49">
                  <c:v>1.6183620826113751E-3</c:v>
                </c:pt>
                <c:pt idx="50">
                  <c:v>1.6719131006700094E-3</c:v>
                </c:pt>
                <c:pt idx="51">
                  <c:v>1.6551042463496873E-3</c:v>
                </c:pt>
                <c:pt idx="52">
                  <c:v>1.6935946594043873E-3</c:v>
                </c:pt>
                <c:pt idx="53">
                  <c:v>1.67369251430565E-3</c:v>
                </c:pt>
                <c:pt idx="54">
                  <c:v>1.5984494569985278E-3</c:v>
                </c:pt>
                <c:pt idx="55">
                  <c:v>1.5803262476132994E-3</c:v>
                </c:pt>
                <c:pt idx="56">
                  <c:v>1.6174901155967438E-3</c:v>
                </c:pt>
                <c:pt idx="57">
                  <c:v>1.6334721028140565E-3</c:v>
                </c:pt>
                <c:pt idx="58">
                  <c:v>1.6166066867615888E-3</c:v>
                </c:pt>
                <c:pt idx="59">
                  <c:v>1.5989080336222415E-3</c:v>
                </c:pt>
                <c:pt idx="60">
                  <c:v>1.6348153249614813E-3</c:v>
                </c:pt>
                <c:pt idx="61">
                  <c:v>1.6352758782815606E-3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8-A0FE-4F12-8798-8274D25CE3A2}"/>
            </c:ext>
          </c:extLst>
        </c:ser>
        <c:ser>
          <c:idx val="12"/>
          <c:order val="12"/>
          <c:tx>
            <c:strRef>
              <c:f>Data_Compiled!$HE$1:$HE$2</c:f>
              <c:strCache>
                <c:ptCount val="2"/>
                <c:pt idx="0">
                  <c:v>Drop_06283</c:v>
                </c:pt>
                <c:pt idx="1">
                  <c:v>6mL 7.66deg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/>
              </a:solidFill>
              <a:ln w="9525">
                <a:noFill/>
              </a:ln>
              <a:effectLst/>
            </c:spPr>
          </c:marker>
          <c:xVal>
            <c:numRef>
              <c:f>Data_Compiled!$HK$6:$HK$87</c:f>
              <c:numCache>
                <c:formatCode>General</c:formatCode>
                <c:ptCount val="82"/>
                <c:pt idx="0">
                  <c:v>0.13333333333333333</c:v>
                </c:pt>
                <c:pt idx="1">
                  <c:v>0.15</c:v>
                </c:pt>
                <c:pt idx="2">
                  <c:v>0.16666666666666666</c:v>
                </c:pt>
                <c:pt idx="3">
                  <c:v>0.18333333333333335</c:v>
                </c:pt>
                <c:pt idx="4">
                  <c:v>0.20000000000000004</c:v>
                </c:pt>
                <c:pt idx="5">
                  <c:v>0.21666666666666667</c:v>
                </c:pt>
                <c:pt idx="6">
                  <c:v>0.23333333333333331</c:v>
                </c:pt>
                <c:pt idx="7">
                  <c:v>0.25</c:v>
                </c:pt>
                <c:pt idx="8">
                  <c:v>0.26666666666666666</c:v>
                </c:pt>
                <c:pt idx="9">
                  <c:v>0.28333333333333338</c:v>
                </c:pt>
                <c:pt idx="10">
                  <c:v>0.3</c:v>
                </c:pt>
                <c:pt idx="11">
                  <c:v>0.31666666666666671</c:v>
                </c:pt>
                <c:pt idx="12">
                  <c:v>0.33333333333333331</c:v>
                </c:pt>
                <c:pt idx="13">
                  <c:v>0.35000000000000003</c:v>
                </c:pt>
                <c:pt idx="14">
                  <c:v>0.3666666666666667</c:v>
                </c:pt>
                <c:pt idx="15">
                  <c:v>0.3833333333333333</c:v>
                </c:pt>
                <c:pt idx="16">
                  <c:v>0.39999999999999997</c:v>
                </c:pt>
                <c:pt idx="17">
                  <c:v>0.41666666666666669</c:v>
                </c:pt>
                <c:pt idx="18">
                  <c:v>0.43333333333333329</c:v>
                </c:pt>
                <c:pt idx="19">
                  <c:v>0.45</c:v>
                </c:pt>
                <c:pt idx="20">
                  <c:v>0.46666666666666662</c:v>
                </c:pt>
                <c:pt idx="21">
                  <c:v>0.48333333333333334</c:v>
                </c:pt>
                <c:pt idx="22">
                  <c:v>0.5</c:v>
                </c:pt>
                <c:pt idx="23">
                  <c:v>0.51666666666666661</c:v>
                </c:pt>
                <c:pt idx="24">
                  <c:v>0.53333333333333333</c:v>
                </c:pt>
                <c:pt idx="25">
                  <c:v>0.55000000000000004</c:v>
                </c:pt>
                <c:pt idx="26">
                  <c:v>0.56666666666666676</c:v>
                </c:pt>
                <c:pt idx="27">
                  <c:v>0.58333333333333337</c:v>
                </c:pt>
                <c:pt idx="28">
                  <c:v>0.6</c:v>
                </c:pt>
                <c:pt idx="29">
                  <c:v>0.6166666666666667</c:v>
                </c:pt>
                <c:pt idx="30">
                  <c:v>0.6333333333333333</c:v>
                </c:pt>
                <c:pt idx="31">
                  <c:v>0.65</c:v>
                </c:pt>
                <c:pt idx="32">
                  <c:v>0.66666666666666663</c:v>
                </c:pt>
                <c:pt idx="33">
                  <c:v>0.68333333333333346</c:v>
                </c:pt>
                <c:pt idx="34">
                  <c:v>0.70000000000000007</c:v>
                </c:pt>
                <c:pt idx="35">
                  <c:v>0.71666666666666679</c:v>
                </c:pt>
                <c:pt idx="36">
                  <c:v>0.73333333333333339</c:v>
                </c:pt>
                <c:pt idx="37">
                  <c:v>0.75</c:v>
                </c:pt>
                <c:pt idx="38">
                  <c:v>0.76666666666666661</c:v>
                </c:pt>
                <c:pt idx="39">
                  <c:v>0.78333333333333333</c:v>
                </c:pt>
                <c:pt idx="40">
                  <c:v>0.80000000000000016</c:v>
                </c:pt>
                <c:pt idx="41">
                  <c:v>0.81666666666666676</c:v>
                </c:pt>
                <c:pt idx="42">
                  <c:v>0.83333333333333337</c:v>
                </c:pt>
                <c:pt idx="43">
                  <c:v>0.85</c:v>
                </c:pt>
                <c:pt idx="44">
                  <c:v>0.8666666666666667</c:v>
                </c:pt>
                <c:pt idx="45">
                  <c:v>0.8833333333333333</c:v>
                </c:pt>
                <c:pt idx="46">
                  <c:v>0.9</c:v>
                </c:pt>
                <c:pt idx="47">
                  <c:v>0.91666666666666663</c:v>
                </c:pt>
                <c:pt idx="48">
                  <c:v>0.93333333333333346</c:v>
                </c:pt>
                <c:pt idx="49">
                  <c:v>0.95000000000000007</c:v>
                </c:pt>
                <c:pt idx="50">
                  <c:v>0.96666666666666679</c:v>
                </c:pt>
                <c:pt idx="51">
                  <c:v>0.98333333333333339</c:v>
                </c:pt>
                <c:pt idx="52">
                  <c:v>1</c:v>
                </c:pt>
                <c:pt idx="53">
                  <c:v>1.0166666666666666</c:v>
                </c:pt>
                <c:pt idx="54">
                  <c:v>1.0333333333333332</c:v>
                </c:pt>
                <c:pt idx="55">
                  <c:v>1.0499999999999998</c:v>
                </c:pt>
                <c:pt idx="56">
                  <c:v>1.0666666666666667</c:v>
                </c:pt>
                <c:pt idx="57">
                  <c:v>1.0833333333333333</c:v>
                </c:pt>
                <c:pt idx="58">
                  <c:v>1.0999999999999999</c:v>
                </c:pt>
                <c:pt idx="59">
                  <c:v>1.1166666666666667</c:v>
                </c:pt>
                <c:pt idx="60">
                  <c:v>1.1333333333333333</c:v>
                </c:pt>
                <c:pt idx="61">
                  <c:v>1.1500000000000001</c:v>
                </c:pt>
                <c:pt idx="62">
                  <c:v>1.1666666666666667</c:v>
                </c:pt>
                <c:pt idx="63">
                  <c:v>1.1833333333333333</c:v>
                </c:pt>
                <c:pt idx="64">
                  <c:v>1.2</c:v>
                </c:pt>
                <c:pt idx="65">
                  <c:v>1.2166666666666668</c:v>
                </c:pt>
                <c:pt idx="66">
                  <c:v>1.2333333333333334</c:v>
                </c:pt>
                <c:pt idx="67">
                  <c:v>1.25</c:v>
                </c:pt>
                <c:pt idx="68">
                  <c:v>1.2666666666666666</c:v>
                </c:pt>
                <c:pt idx="69">
                  <c:v>1.2833333333333332</c:v>
                </c:pt>
                <c:pt idx="70">
                  <c:v>1.3</c:v>
                </c:pt>
                <c:pt idx="71">
                  <c:v>1.3166666666666667</c:v>
                </c:pt>
                <c:pt idx="72">
                  <c:v>1.3333333333333333</c:v>
                </c:pt>
                <c:pt idx="73">
                  <c:v>1.3500000000000003</c:v>
                </c:pt>
                <c:pt idx="74">
                  <c:v>1.3666666666666665</c:v>
                </c:pt>
                <c:pt idx="75">
                  <c:v>1.3833333333333335</c:v>
                </c:pt>
                <c:pt idx="76">
                  <c:v>1.4000000000000001</c:v>
                </c:pt>
                <c:pt idx="77">
                  <c:v>1.4166666666666667</c:v>
                </c:pt>
                <c:pt idx="78">
                  <c:v>1.4333333333333333</c:v>
                </c:pt>
                <c:pt idx="79">
                  <c:v>1.45</c:v>
                </c:pt>
                <c:pt idx="80">
                  <c:v>1.4583333333333335</c:v>
                </c:pt>
                <c:pt idx="81">
                  <c:v>1.4666666666666668</c:v>
                </c:pt>
              </c:numCache>
            </c:numRef>
          </c:xVal>
          <c:yVal>
            <c:numRef>
              <c:f>Data_Compiled!$HN$6:$HN$85</c:f>
              <c:numCache>
                <c:formatCode>General</c:formatCode>
                <c:ptCount val="80"/>
                <c:pt idx="0">
                  <c:v>6.4243777251514933E-4</c:v>
                </c:pt>
                <c:pt idx="1">
                  <c:v>5.4118661835504483E-4</c:v>
                </c:pt>
                <c:pt idx="2">
                  <c:v>5.5197892899401958E-4</c:v>
                </c:pt>
                <c:pt idx="3">
                  <c:v>6.8541710883974767E-4</c:v>
                </c:pt>
                <c:pt idx="4">
                  <c:v>5.8423052635973762E-4</c:v>
                </c:pt>
                <c:pt idx="5">
                  <c:v>6.0996312252397245E-4</c:v>
                </c:pt>
                <c:pt idx="6">
                  <c:v>8.0899649448321325E-4</c:v>
                </c:pt>
                <c:pt idx="7">
                  <c:v>7.6917297036152739E-4</c:v>
                </c:pt>
                <c:pt idx="8">
                  <c:v>6.0954008150323764E-4</c:v>
                </c:pt>
                <c:pt idx="9">
                  <c:v>6.7031573691981228E-4</c:v>
                </c:pt>
                <c:pt idx="10">
                  <c:v>7.6979766892994747E-4</c:v>
                </c:pt>
                <c:pt idx="11">
                  <c:v>7.2978629287957688E-4</c:v>
                </c:pt>
                <c:pt idx="12">
                  <c:v>8.0840287841083816E-4</c:v>
                </c:pt>
                <c:pt idx="13">
                  <c:v>8.6819164991069474E-4</c:v>
                </c:pt>
                <c:pt idx="14">
                  <c:v>9.6702570360477952E-4</c:v>
                </c:pt>
                <c:pt idx="15">
                  <c:v>1.0260556610572713E-3</c:v>
                </c:pt>
                <c:pt idx="16">
                  <c:v>8.0871996152631154E-4</c:v>
                </c:pt>
                <c:pt idx="17">
                  <c:v>8.6820660362945052E-4</c:v>
                </c:pt>
                <c:pt idx="18">
                  <c:v>9.8726162973885949E-4</c:v>
                </c:pt>
                <c:pt idx="19">
                  <c:v>1.006624003087496E-3</c:v>
                </c:pt>
                <c:pt idx="20">
                  <c:v>1.1066164732533188E-3</c:v>
                </c:pt>
                <c:pt idx="21">
                  <c:v>9.8797093299045889E-4</c:v>
                </c:pt>
                <c:pt idx="22">
                  <c:v>9.6708242562696398E-4</c:v>
                </c:pt>
                <c:pt idx="23">
                  <c:v>1.0078762095369128E-3</c:v>
                </c:pt>
                <c:pt idx="24">
                  <c:v>9.4781643467631695E-4</c:v>
                </c:pt>
                <c:pt idx="25">
                  <c:v>1.007035750984632E-3</c:v>
                </c:pt>
                <c:pt idx="26">
                  <c:v>1.066716490822671E-3</c:v>
                </c:pt>
                <c:pt idx="27">
                  <c:v>1.1418091921327281E-3</c:v>
                </c:pt>
                <c:pt idx="28">
                  <c:v>1.3207254880204973E-3</c:v>
                </c:pt>
                <c:pt idx="29">
                  <c:v>1.2644084438860703E-3</c:v>
                </c:pt>
                <c:pt idx="30">
                  <c:v>1.0464273837665185E-3</c:v>
                </c:pt>
                <c:pt idx="31">
                  <c:v>1.0867774165489522E-3</c:v>
                </c:pt>
                <c:pt idx="32">
                  <c:v>1.2249596277168363E-3</c:v>
                </c:pt>
                <c:pt idx="33">
                  <c:v>1.3231385745216147E-3</c:v>
                </c:pt>
                <c:pt idx="34">
                  <c:v>1.264555140245536E-3</c:v>
                </c:pt>
                <c:pt idx="35">
                  <c:v>1.1456542891796189E-3</c:v>
                </c:pt>
                <c:pt idx="36">
                  <c:v>1.1237878759937701E-3</c:v>
                </c:pt>
                <c:pt idx="37">
                  <c:v>1.1041044194525207E-3</c:v>
                </c:pt>
                <c:pt idx="38">
                  <c:v>1.0870208364373156E-3</c:v>
                </c:pt>
                <c:pt idx="39">
                  <c:v>1.2076656110242994E-3</c:v>
                </c:pt>
                <c:pt idx="40">
                  <c:v>1.3423774439123121E-3</c:v>
                </c:pt>
                <c:pt idx="41">
                  <c:v>1.2425521412981395E-3</c:v>
                </c:pt>
                <c:pt idx="42">
                  <c:v>1.1265892972194028E-3</c:v>
                </c:pt>
                <c:pt idx="43">
                  <c:v>1.2049114188408601E-3</c:v>
                </c:pt>
                <c:pt idx="44">
                  <c:v>1.3252163806474647E-3</c:v>
                </c:pt>
                <c:pt idx="45">
                  <c:v>1.3653362682510767E-3</c:v>
                </c:pt>
                <c:pt idx="46">
                  <c:v>1.3036005350968835E-3</c:v>
                </c:pt>
                <c:pt idx="47">
                  <c:v>1.1641946286192132E-3</c:v>
                </c:pt>
                <c:pt idx="48">
                  <c:v>1.1247545701494447E-3</c:v>
                </c:pt>
                <c:pt idx="49">
                  <c:v>1.2451296671260432E-3</c:v>
                </c:pt>
                <c:pt idx="50">
                  <c:v>1.2838772969514204E-3</c:v>
                </c:pt>
                <c:pt idx="51">
                  <c:v>1.2621099242158206E-3</c:v>
                </c:pt>
                <c:pt idx="52">
                  <c:v>1.2641654984312869E-3</c:v>
                </c:pt>
                <c:pt idx="53">
                  <c:v>1.2030121097373091E-3</c:v>
                </c:pt>
                <c:pt idx="54">
                  <c:v>1.2595717458299622E-3</c:v>
                </c:pt>
                <c:pt idx="55">
                  <c:v>1.421260616974201E-3</c:v>
                </c:pt>
                <c:pt idx="56">
                  <c:v>1.4265376317568064E-3</c:v>
                </c:pt>
                <c:pt idx="57">
                  <c:v>1.2697008159242877E-3</c:v>
                </c:pt>
                <c:pt idx="58">
                  <c:v>1.2080063410027885E-3</c:v>
                </c:pt>
                <c:pt idx="59">
                  <c:v>1.2468087148698919E-3</c:v>
                </c:pt>
                <c:pt idx="60">
                  <c:v>1.2247838791392537E-3</c:v>
                </c:pt>
                <c:pt idx="61">
                  <c:v>1.3210434177750334E-3</c:v>
                </c:pt>
                <c:pt idx="62">
                  <c:v>1.3225965486666814E-3</c:v>
                </c:pt>
                <c:pt idx="63">
                  <c:v>1.2042989953531633E-3</c:v>
                </c:pt>
                <c:pt idx="64">
                  <c:v>1.2816609131677925E-3</c:v>
                </c:pt>
                <c:pt idx="65">
                  <c:v>1.4219522458741292E-3</c:v>
                </c:pt>
                <c:pt idx="66">
                  <c:v>1.3825119414705262E-3</c:v>
                </c:pt>
                <c:pt idx="67">
                  <c:v>1.2218001365098187E-3</c:v>
                </c:pt>
                <c:pt idx="68">
                  <c:v>1.2278594026844394E-3</c:v>
                </c:pt>
                <c:pt idx="69">
                  <c:v>1.2892655603841477E-3</c:v>
                </c:pt>
                <c:pt idx="70">
                  <c:v>1.3028689851235396E-3</c:v>
                </c:pt>
                <c:pt idx="71">
                  <c:v>1.2626419928117455E-3</c:v>
                </c:pt>
                <c:pt idx="72">
                  <c:v>1.1997674934489861E-3</c:v>
                </c:pt>
                <c:pt idx="73">
                  <c:v>1.2582159974010697E-3</c:v>
                </c:pt>
                <c:pt idx="74">
                  <c:v>1.3592584971784502E-3</c:v>
                </c:pt>
                <c:pt idx="75">
                  <c:v>1.380389535782172E-3</c:v>
                </c:pt>
                <c:pt idx="76">
                  <c:v>1.3648685465077058E-3</c:v>
                </c:pt>
                <c:pt idx="77">
                  <c:v>1.2487908528405337E-3</c:v>
                </c:pt>
                <c:pt idx="78">
                  <c:v>1.1473346812215215E-3</c:v>
                </c:pt>
                <c:pt idx="79">
                  <c:v>1.3598513323574591E-3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9-A0FE-4F12-8798-8274D25CE3A2}"/>
            </c:ext>
          </c:extLst>
        </c:ser>
        <c:ser>
          <c:idx val="13"/>
          <c:order val="13"/>
          <c:tx>
            <c:strRef>
              <c:f>Data_Compiled!$HU$1:$HU$2</c:f>
              <c:strCache>
                <c:ptCount val="2"/>
                <c:pt idx="0">
                  <c:v>Drop_06287</c:v>
                </c:pt>
                <c:pt idx="1">
                  <c:v>6mL 3.99deg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4"/>
            <c:spPr>
              <a:solidFill>
                <a:schemeClr val="accent6"/>
              </a:solidFill>
              <a:ln w="9525">
                <a:noFill/>
              </a:ln>
              <a:effectLst/>
            </c:spPr>
          </c:marker>
          <c:xVal>
            <c:numRef>
              <c:f>Data_Compiled!$HW$7:$HW$21</c:f>
              <c:numCache>
                <c:formatCode>General</c:formatCode>
                <c:ptCount val="15"/>
                <c:pt idx="0">
                  <c:v>0.13333333333333333</c:v>
                </c:pt>
                <c:pt idx="1">
                  <c:v>0.2</c:v>
                </c:pt>
                <c:pt idx="2">
                  <c:v>0.26666666666666666</c:v>
                </c:pt>
                <c:pt idx="3">
                  <c:v>0.33333333333333331</c:v>
                </c:pt>
                <c:pt idx="4">
                  <c:v>0.39999999999999997</c:v>
                </c:pt>
                <c:pt idx="5">
                  <c:v>0.46666666666666667</c:v>
                </c:pt>
                <c:pt idx="6">
                  <c:v>0.53333333333333333</c:v>
                </c:pt>
                <c:pt idx="7">
                  <c:v>0.6</c:v>
                </c:pt>
                <c:pt idx="8">
                  <c:v>0.66666666666666663</c:v>
                </c:pt>
                <c:pt idx="9">
                  <c:v>0.73333333333333328</c:v>
                </c:pt>
                <c:pt idx="10">
                  <c:v>0.79999999999999993</c:v>
                </c:pt>
                <c:pt idx="11">
                  <c:v>0.8666666666666667</c:v>
                </c:pt>
                <c:pt idx="12">
                  <c:v>0.93333333333333335</c:v>
                </c:pt>
                <c:pt idx="13">
                  <c:v>1</c:v>
                </c:pt>
                <c:pt idx="14">
                  <c:v>1.0666666666666667</c:v>
                </c:pt>
              </c:numCache>
            </c:numRef>
          </c:xVal>
          <c:yVal>
            <c:numRef>
              <c:f>Data_Compiled!$ID$6:$ID$19</c:f>
              <c:numCache>
                <c:formatCode>General</c:formatCode>
                <c:ptCount val="14"/>
                <c:pt idx="0">
                  <c:v>4.3122447200823953E-4</c:v>
                </c:pt>
                <c:pt idx="1">
                  <c:v>6.2899459298037944E-4</c:v>
                </c:pt>
                <c:pt idx="2">
                  <c:v>8.0628310507971747E-4</c:v>
                </c:pt>
                <c:pt idx="3">
                  <c:v>9.7084450769618512E-4</c:v>
                </c:pt>
                <c:pt idx="4">
                  <c:v>1.1069842168206021E-3</c:v>
                </c:pt>
                <c:pt idx="5">
                  <c:v>1.1925590409578518E-3</c:v>
                </c:pt>
                <c:pt idx="6">
                  <c:v>1.2788455629630247E-3</c:v>
                </c:pt>
                <c:pt idx="7">
                  <c:v>1.3968945087254405E-3</c:v>
                </c:pt>
                <c:pt idx="8">
                  <c:v>1.4870101091040357E-3</c:v>
                </c:pt>
                <c:pt idx="9">
                  <c:v>1.5365567054802915E-3</c:v>
                </c:pt>
                <c:pt idx="10">
                  <c:v>1.5590966163021988E-3</c:v>
                </c:pt>
                <c:pt idx="11">
                  <c:v>1.5997218558954477E-3</c:v>
                </c:pt>
                <c:pt idx="12">
                  <c:v>1.6489082507581525E-3</c:v>
                </c:pt>
                <c:pt idx="13">
                  <c:v>1.6665030483201406E-3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A-A0FE-4F12-8798-8274D25CE3A2}"/>
            </c:ext>
          </c:extLst>
        </c:ser>
        <c:ser>
          <c:idx val="14"/>
          <c:order val="14"/>
          <c:tx>
            <c:strRef>
              <c:f>Data_Compiled!$IJ$1:$IJ$2</c:f>
              <c:strCache>
                <c:ptCount val="2"/>
                <c:pt idx="0">
                  <c:v>Drop_06288</c:v>
                </c:pt>
                <c:pt idx="1">
                  <c:v>2mL 2.94deg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Data_Compiled!$IL$7:$IL$33</c:f>
              <c:numCache>
                <c:formatCode>General</c:formatCode>
                <c:ptCount val="27"/>
                <c:pt idx="0">
                  <c:v>0.13333333333333333</c:v>
                </c:pt>
                <c:pt idx="1">
                  <c:v>0.2</c:v>
                </c:pt>
                <c:pt idx="2">
                  <c:v>0.26666666666666666</c:v>
                </c:pt>
                <c:pt idx="3">
                  <c:v>0.33333333333333331</c:v>
                </c:pt>
                <c:pt idx="4">
                  <c:v>0.39999999999999997</c:v>
                </c:pt>
                <c:pt idx="5">
                  <c:v>0.46666666666666667</c:v>
                </c:pt>
                <c:pt idx="6">
                  <c:v>0.53333333333333333</c:v>
                </c:pt>
                <c:pt idx="7">
                  <c:v>0.6</c:v>
                </c:pt>
                <c:pt idx="8">
                  <c:v>0.66666666666666663</c:v>
                </c:pt>
                <c:pt idx="9">
                  <c:v>0.73333333333333328</c:v>
                </c:pt>
                <c:pt idx="10">
                  <c:v>0.79999999999999993</c:v>
                </c:pt>
                <c:pt idx="11">
                  <c:v>0.8666666666666667</c:v>
                </c:pt>
                <c:pt idx="12">
                  <c:v>0.93333333333333335</c:v>
                </c:pt>
                <c:pt idx="13">
                  <c:v>1</c:v>
                </c:pt>
                <c:pt idx="14">
                  <c:v>1.0666666666666667</c:v>
                </c:pt>
                <c:pt idx="15">
                  <c:v>1.1333333333333333</c:v>
                </c:pt>
                <c:pt idx="16">
                  <c:v>1.2</c:v>
                </c:pt>
                <c:pt idx="17">
                  <c:v>1.2666666666666666</c:v>
                </c:pt>
                <c:pt idx="18">
                  <c:v>1.3333333333333333</c:v>
                </c:pt>
                <c:pt idx="19">
                  <c:v>1.4</c:v>
                </c:pt>
                <c:pt idx="20">
                  <c:v>1.4666666666666666</c:v>
                </c:pt>
                <c:pt idx="21">
                  <c:v>1.5333333333333332</c:v>
                </c:pt>
                <c:pt idx="22">
                  <c:v>1.5999999999999999</c:v>
                </c:pt>
                <c:pt idx="23">
                  <c:v>1.6666666666666667</c:v>
                </c:pt>
                <c:pt idx="24">
                  <c:v>1.7333333333333334</c:v>
                </c:pt>
                <c:pt idx="25">
                  <c:v>1.8</c:v>
                </c:pt>
                <c:pt idx="26">
                  <c:v>1.8666666666666667</c:v>
                </c:pt>
              </c:numCache>
            </c:numRef>
          </c:xVal>
          <c:yVal>
            <c:numRef>
              <c:f>Data_Compiled!$IS$6:$IS$32</c:f>
              <c:numCache>
                <c:formatCode>General</c:formatCode>
                <c:ptCount val="27"/>
                <c:pt idx="0">
                  <c:v>2.0605505326792394E-4</c:v>
                </c:pt>
                <c:pt idx="1">
                  <c:v>2.862594785769749E-4</c:v>
                </c:pt>
                <c:pt idx="2">
                  <c:v>3.3176150558110955E-4</c:v>
                </c:pt>
                <c:pt idx="3">
                  <c:v>3.928075608467388E-4</c:v>
                </c:pt>
                <c:pt idx="4">
                  <c:v>4.2560808852832915E-4</c:v>
                </c:pt>
                <c:pt idx="5">
                  <c:v>4.5976771885760195E-4</c:v>
                </c:pt>
                <c:pt idx="6">
                  <c:v>5.060440234764765E-4</c:v>
                </c:pt>
                <c:pt idx="7">
                  <c:v>5.3669137695629154E-4</c:v>
                </c:pt>
                <c:pt idx="8">
                  <c:v>5.9197172996569938E-4</c:v>
                </c:pt>
                <c:pt idx="9">
                  <c:v>6.3668050003841728E-4</c:v>
                </c:pt>
                <c:pt idx="10">
                  <c:v>6.7712882833651682E-4</c:v>
                </c:pt>
                <c:pt idx="11">
                  <c:v>7.2258227567453337E-4</c:v>
                </c:pt>
                <c:pt idx="12">
                  <c:v>7.6210672908633755E-4</c:v>
                </c:pt>
                <c:pt idx="13">
                  <c:v>7.9179816499517011E-4</c:v>
                </c:pt>
                <c:pt idx="14">
                  <c:v>8.1722420086819845E-4</c:v>
                </c:pt>
                <c:pt idx="15">
                  <c:v>8.4728847950767236E-4</c:v>
                </c:pt>
                <c:pt idx="16">
                  <c:v>8.7162942224827428E-4</c:v>
                </c:pt>
                <c:pt idx="17">
                  <c:v>8.8193365055732091E-4</c:v>
                </c:pt>
                <c:pt idx="18">
                  <c:v>8.978286608971619E-4</c:v>
                </c:pt>
                <c:pt idx="19">
                  <c:v>9.0757836481722214E-4</c:v>
                </c:pt>
                <c:pt idx="20">
                  <c:v>9.2260944601505759E-4</c:v>
                </c:pt>
                <c:pt idx="21">
                  <c:v>9.4780110720455075E-4</c:v>
                </c:pt>
                <c:pt idx="22">
                  <c:v>9.5267192726908247E-4</c:v>
                </c:pt>
                <c:pt idx="23">
                  <c:v>9.5768196428410845E-4</c:v>
                </c:pt>
                <c:pt idx="24">
                  <c:v>9.6311945635503212E-4</c:v>
                </c:pt>
                <c:pt idx="25">
                  <c:v>9.72576122111872E-4</c:v>
                </c:pt>
                <c:pt idx="26">
                  <c:v>9.7786644037855023E-4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B-A0FE-4F12-8798-8274D25CE3A2}"/>
            </c:ext>
          </c:extLst>
        </c:ser>
        <c:ser>
          <c:idx val="15"/>
          <c:order val="15"/>
          <c:tx>
            <c:strRef>
              <c:f>Data_Compiled!$IX$1:$IX$2</c:f>
              <c:strCache>
                <c:ptCount val="2"/>
                <c:pt idx="0">
                  <c:v>Drop_06290</c:v>
                </c:pt>
                <c:pt idx="1">
                  <c:v>3mL 2.94deg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2"/>
                </a:solidFill>
              </a:ln>
              <a:effectLst/>
            </c:spPr>
          </c:marker>
          <c:xVal>
            <c:numRef>
              <c:f>Data_Compiled!$IZ$7:$IZ$26</c:f>
              <c:numCache>
                <c:formatCode>General</c:formatCode>
                <c:ptCount val="20"/>
                <c:pt idx="0">
                  <c:v>0.13333333333333333</c:v>
                </c:pt>
                <c:pt idx="1">
                  <c:v>0.2</c:v>
                </c:pt>
                <c:pt idx="2">
                  <c:v>0.26666666666666666</c:v>
                </c:pt>
                <c:pt idx="3">
                  <c:v>0.33333333333333331</c:v>
                </c:pt>
                <c:pt idx="4">
                  <c:v>0.39999999999999997</c:v>
                </c:pt>
                <c:pt idx="5">
                  <c:v>0.46666666666666667</c:v>
                </c:pt>
                <c:pt idx="6">
                  <c:v>0.53333333333333333</c:v>
                </c:pt>
                <c:pt idx="7">
                  <c:v>0.6</c:v>
                </c:pt>
                <c:pt idx="8">
                  <c:v>0.66666666666666663</c:v>
                </c:pt>
                <c:pt idx="9">
                  <c:v>0.73333333333333328</c:v>
                </c:pt>
                <c:pt idx="10">
                  <c:v>0.79999999999999993</c:v>
                </c:pt>
                <c:pt idx="11">
                  <c:v>0.8666666666666667</c:v>
                </c:pt>
                <c:pt idx="12">
                  <c:v>0.93333333333333335</c:v>
                </c:pt>
                <c:pt idx="13">
                  <c:v>1</c:v>
                </c:pt>
                <c:pt idx="14">
                  <c:v>1.0666666666666667</c:v>
                </c:pt>
                <c:pt idx="15">
                  <c:v>1.1333333333333333</c:v>
                </c:pt>
                <c:pt idx="16">
                  <c:v>1.2</c:v>
                </c:pt>
                <c:pt idx="17">
                  <c:v>1.2666666666666666</c:v>
                </c:pt>
                <c:pt idx="18">
                  <c:v>1.3333333333333333</c:v>
                </c:pt>
                <c:pt idx="19">
                  <c:v>1.4</c:v>
                </c:pt>
              </c:numCache>
            </c:numRef>
          </c:xVal>
          <c:yVal>
            <c:numRef>
              <c:f>Data_Compiled!$JG$6:$JG$25</c:f>
              <c:numCache>
                <c:formatCode>General</c:formatCode>
                <c:ptCount val="20"/>
                <c:pt idx="0">
                  <c:v>2.1711288882169622E-4</c:v>
                </c:pt>
                <c:pt idx="1">
                  <c:v>4.243266666609904E-4</c:v>
                </c:pt>
                <c:pt idx="2">
                  <c:v>5.1810395240758477E-4</c:v>
                </c:pt>
                <c:pt idx="3">
                  <c:v>5.5406046390121669E-4</c:v>
                </c:pt>
                <c:pt idx="4">
                  <c:v>6.5428902518014807E-4</c:v>
                </c:pt>
                <c:pt idx="5">
                  <c:v>7.3330595639204603E-4</c:v>
                </c:pt>
                <c:pt idx="6">
                  <c:v>7.7440131596601873E-4</c:v>
                </c:pt>
                <c:pt idx="7">
                  <c:v>8.5765001290432567E-4</c:v>
                </c:pt>
                <c:pt idx="8">
                  <c:v>9.4448380148202124E-4</c:v>
                </c:pt>
                <c:pt idx="9">
                  <c:v>9.8440706727177005E-4</c:v>
                </c:pt>
                <c:pt idx="10">
                  <c:v>1.0305957728822075E-3</c:v>
                </c:pt>
                <c:pt idx="11">
                  <c:v>1.0677902743978041E-3</c:v>
                </c:pt>
                <c:pt idx="12">
                  <c:v>1.1137126973702926E-3</c:v>
                </c:pt>
                <c:pt idx="13">
                  <c:v>1.1643222360890849E-3</c:v>
                </c:pt>
                <c:pt idx="14">
                  <c:v>1.1640031505036417E-3</c:v>
                </c:pt>
                <c:pt idx="15">
                  <c:v>1.1822174547498245E-3</c:v>
                </c:pt>
                <c:pt idx="16">
                  <c:v>1.2145031370310313E-3</c:v>
                </c:pt>
                <c:pt idx="17">
                  <c:v>1.2330310183673201E-3</c:v>
                </c:pt>
                <c:pt idx="18">
                  <c:v>1.2651988527840584E-3</c:v>
                </c:pt>
                <c:pt idx="19">
                  <c:v>1.2695763715516312E-3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C-A0FE-4F12-8798-8274D25CE3A2}"/>
            </c:ext>
          </c:extLst>
        </c:ser>
        <c:ser>
          <c:idx val="16"/>
          <c:order val="16"/>
          <c:tx>
            <c:strRef>
              <c:f>Data_Compiled!$JL$1:$JL$2</c:f>
              <c:strCache>
                <c:ptCount val="2"/>
                <c:pt idx="0">
                  <c:v>Drop_06291</c:v>
                </c:pt>
                <c:pt idx="1">
                  <c:v>4mL 2.94deg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Data_Compiled!$JN$7:$JN$25</c:f>
              <c:numCache>
                <c:formatCode>General</c:formatCode>
                <c:ptCount val="19"/>
                <c:pt idx="0">
                  <c:v>0.13333333333333333</c:v>
                </c:pt>
                <c:pt idx="1">
                  <c:v>0.2</c:v>
                </c:pt>
                <c:pt idx="2">
                  <c:v>0.26666666666666666</c:v>
                </c:pt>
                <c:pt idx="3">
                  <c:v>0.33333333333333331</c:v>
                </c:pt>
                <c:pt idx="4">
                  <c:v>0.39999999999999997</c:v>
                </c:pt>
                <c:pt idx="5">
                  <c:v>0.46666666666666667</c:v>
                </c:pt>
                <c:pt idx="6">
                  <c:v>0.53333333333333333</c:v>
                </c:pt>
                <c:pt idx="7">
                  <c:v>0.6</c:v>
                </c:pt>
                <c:pt idx="8">
                  <c:v>0.66666666666666663</c:v>
                </c:pt>
                <c:pt idx="9">
                  <c:v>0.73333333333333328</c:v>
                </c:pt>
                <c:pt idx="10">
                  <c:v>0.79999999999999993</c:v>
                </c:pt>
                <c:pt idx="11">
                  <c:v>0.8666666666666667</c:v>
                </c:pt>
                <c:pt idx="12">
                  <c:v>0.93333333333333335</c:v>
                </c:pt>
                <c:pt idx="13">
                  <c:v>1</c:v>
                </c:pt>
                <c:pt idx="14">
                  <c:v>1.0666666666666667</c:v>
                </c:pt>
                <c:pt idx="15">
                  <c:v>1.1333333333333333</c:v>
                </c:pt>
                <c:pt idx="16">
                  <c:v>1.2</c:v>
                </c:pt>
                <c:pt idx="17">
                  <c:v>1.2666666666666666</c:v>
                </c:pt>
                <c:pt idx="18">
                  <c:v>1.3333333333333333</c:v>
                </c:pt>
              </c:numCache>
            </c:numRef>
          </c:xVal>
          <c:yVal>
            <c:numRef>
              <c:f>Data_Compiled!$JU$6:$JU$24</c:f>
              <c:numCache>
                <c:formatCode>General</c:formatCode>
                <c:ptCount val="19"/>
                <c:pt idx="0">
                  <c:v>3.2766027401260684E-4</c:v>
                </c:pt>
                <c:pt idx="1">
                  <c:v>4.3171373694545493E-4</c:v>
                </c:pt>
                <c:pt idx="2">
                  <c:v>5.4538623218732235E-4</c:v>
                </c:pt>
                <c:pt idx="3">
                  <c:v>6.3781231994749805E-4</c:v>
                </c:pt>
                <c:pt idx="4">
                  <c:v>7.0926947664432915E-4</c:v>
                </c:pt>
                <c:pt idx="5">
                  <c:v>7.8614181752468409E-4</c:v>
                </c:pt>
                <c:pt idx="6">
                  <c:v>8.8300423197039553E-4</c:v>
                </c:pt>
                <c:pt idx="7">
                  <c:v>9.7479048158154874E-4</c:v>
                </c:pt>
                <c:pt idx="8">
                  <c:v>1.0311974710251802E-3</c:v>
                </c:pt>
                <c:pt idx="9">
                  <c:v>1.0874372105982228E-3</c:v>
                </c:pt>
                <c:pt idx="10">
                  <c:v>1.1585577125626193E-3</c:v>
                </c:pt>
                <c:pt idx="11">
                  <c:v>1.209621205039185E-3</c:v>
                </c:pt>
                <c:pt idx="12">
                  <c:v>1.2250343729882092E-3</c:v>
                </c:pt>
                <c:pt idx="13">
                  <c:v>1.260970941025054E-3</c:v>
                </c:pt>
                <c:pt idx="14">
                  <c:v>1.3169450555407674E-3</c:v>
                </c:pt>
                <c:pt idx="15">
                  <c:v>1.3320113665732337E-3</c:v>
                </c:pt>
                <c:pt idx="16">
                  <c:v>1.3631947782522021E-3</c:v>
                </c:pt>
                <c:pt idx="17">
                  <c:v>1.3885541441039687E-3</c:v>
                </c:pt>
                <c:pt idx="18">
                  <c:v>1.3933447013585747E-3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D-A0FE-4F12-8798-8274D25CE3A2}"/>
            </c:ext>
          </c:extLst>
        </c:ser>
        <c:ser>
          <c:idx val="17"/>
          <c:order val="17"/>
          <c:tx>
            <c:strRef>
              <c:f>Data_Compiled!$JZ$1:$JZ$2</c:f>
              <c:strCache>
                <c:ptCount val="2"/>
                <c:pt idx="0">
                  <c:v>Drop_06292</c:v>
                </c:pt>
                <c:pt idx="1">
                  <c:v>6mL 2.94deg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Data_Compiled!$KB$7:$KB$24</c:f>
              <c:numCache>
                <c:formatCode>General</c:formatCode>
                <c:ptCount val="18"/>
                <c:pt idx="0">
                  <c:v>0.13333333333333333</c:v>
                </c:pt>
                <c:pt idx="1">
                  <c:v>0.2</c:v>
                </c:pt>
                <c:pt idx="2">
                  <c:v>0.26666666666666666</c:v>
                </c:pt>
                <c:pt idx="3">
                  <c:v>0.33333333333333331</c:v>
                </c:pt>
                <c:pt idx="4">
                  <c:v>0.39999999999999997</c:v>
                </c:pt>
                <c:pt idx="5">
                  <c:v>0.46666666666666667</c:v>
                </c:pt>
                <c:pt idx="6">
                  <c:v>0.53333333333333333</c:v>
                </c:pt>
                <c:pt idx="7">
                  <c:v>0.6</c:v>
                </c:pt>
                <c:pt idx="8">
                  <c:v>0.66666666666666663</c:v>
                </c:pt>
                <c:pt idx="9">
                  <c:v>0.73333333333333328</c:v>
                </c:pt>
                <c:pt idx="10">
                  <c:v>0.79999999999999993</c:v>
                </c:pt>
                <c:pt idx="11">
                  <c:v>0.8666666666666667</c:v>
                </c:pt>
                <c:pt idx="12">
                  <c:v>0.93333333333333335</c:v>
                </c:pt>
                <c:pt idx="13">
                  <c:v>1</c:v>
                </c:pt>
                <c:pt idx="14">
                  <c:v>1.0666666666666667</c:v>
                </c:pt>
                <c:pt idx="15">
                  <c:v>1.1333333333333333</c:v>
                </c:pt>
                <c:pt idx="16">
                  <c:v>1.2</c:v>
                </c:pt>
                <c:pt idx="17">
                  <c:v>1.2666666666666666</c:v>
                </c:pt>
              </c:numCache>
            </c:numRef>
          </c:xVal>
          <c:yVal>
            <c:numRef>
              <c:f>Data_Compiled!$KI$6:$KI$23</c:f>
              <c:numCache>
                <c:formatCode>General</c:formatCode>
                <c:ptCount val="18"/>
                <c:pt idx="0">
                  <c:v>3.2755343812724272E-4</c:v>
                </c:pt>
                <c:pt idx="1">
                  <c:v>4.1514099480015706E-4</c:v>
                </c:pt>
                <c:pt idx="2">
                  <c:v>5.1707255733599619E-4</c:v>
                </c:pt>
                <c:pt idx="3">
                  <c:v>6.4456377580125387E-4</c:v>
                </c:pt>
                <c:pt idx="4">
                  <c:v>6.9809322553192755E-4</c:v>
                </c:pt>
                <c:pt idx="5">
                  <c:v>7.8251598384081796E-4</c:v>
                </c:pt>
                <c:pt idx="6">
                  <c:v>8.9734681872004742E-4</c:v>
                </c:pt>
                <c:pt idx="7">
                  <c:v>9.9438137933514112E-4</c:v>
                </c:pt>
                <c:pt idx="8">
                  <c:v>1.0341487620315329E-3</c:v>
                </c:pt>
                <c:pt idx="9">
                  <c:v>1.0609254113624275E-3</c:v>
                </c:pt>
                <c:pt idx="10">
                  <c:v>1.1316248575968903E-3</c:v>
                </c:pt>
                <c:pt idx="11">
                  <c:v>1.1978223208588825E-3</c:v>
                </c:pt>
                <c:pt idx="12">
                  <c:v>1.2288163199693813E-3</c:v>
                </c:pt>
                <c:pt idx="13">
                  <c:v>1.2331386378902072E-3</c:v>
                </c:pt>
                <c:pt idx="14">
                  <c:v>1.2730132972708882E-3</c:v>
                </c:pt>
                <c:pt idx="15">
                  <c:v>1.3436848968400113E-3</c:v>
                </c:pt>
                <c:pt idx="16">
                  <c:v>1.370449531484165E-3</c:v>
                </c:pt>
                <c:pt idx="17">
                  <c:v>1.3660672082787951E-3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E-A0FE-4F12-8798-8274D25CE3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6756736"/>
        <c:axId val="426757128"/>
        <c:extLst>
          <c:ext xmlns:c15="http://schemas.microsoft.com/office/drawing/2012/chart" uri="{02D57815-91ED-43cb-92C2-25804820EDAC}">
            <c15:filteredScatterSeries>
              <c15:ser>
                <c:idx val="9"/>
                <c:order val="9"/>
                <c:tx>
                  <c:strRef>
                    <c:extLst>
                      <c:ext uri="{02D57815-91ED-43cb-92C2-25804820EDAC}">
                        <c15:formulaRef>
                          <c15:sqref>Data_Compiled!$FI$1:$FI$2</c15:sqref>
                        </c15:formulaRef>
                      </c:ext>
                    </c:extLst>
                    <c:strCache>
                      <c:ptCount val="2"/>
                      <c:pt idx="0">
                        <c:v>Drop_06333</c:v>
                      </c:pt>
                      <c:pt idx="1">
                        <c:v>2mL 4.00deg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4"/>
                  <c:spPr>
                    <a:solidFill>
                      <a:schemeClr val="accent2"/>
                    </a:solidFill>
                    <a:ln w="9525">
                      <a:noFill/>
                    </a:ln>
                    <a:effectLst/>
                  </c:spPr>
                </c:marker>
                <c:xVal>
                  <c:numRef>
                    <c:extLst>
                      <c:ext uri="{02D57815-91ED-43cb-92C2-25804820EDAC}">
                        <c15:formulaRef>
                          <c15:sqref>Data_Compiled!$FO$6:$FO$115</c15:sqref>
                        </c15:formulaRef>
                      </c:ext>
                    </c:extLst>
                    <c:numCache>
                      <c:formatCode>General</c:formatCode>
                      <c:ptCount val="110"/>
                      <c:pt idx="0">
                        <c:v>9.9999999999999992E-2</c:v>
                      </c:pt>
                      <c:pt idx="1">
                        <c:v>0.11666666666666665</c:v>
                      </c:pt>
                      <c:pt idx="2">
                        <c:v>0.13333333333333333</c:v>
                      </c:pt>
                      <c:pt idx="3">
                        <c:v>0.15</c:v>
                      </c:pt>
                      <c:pt idx="4">
                        <c:v>0.16666666666666666</c:v>
                      </c:pt>
                      <c:pt idx="5">
                        <c:v>0.18333333333333335</c:v>
                      </c:pt>
                      <c:pt idx="6">
                        <c:v>0.20000000000000004</c:v>
                      </c:pt>
                      <c:pt idx="7">
                        <c:v>0.21666666666666667</c:v>
                      </c:pt>
                      <c:pt idx="8">
                        <c:v>0.23333333333333331</c:v>
                      </c:pt>
                      <c:pt idx="9">
                        <c:v>0.25</c:v>
                      </c:pt>
                      <c:pt idx="10">
                        <c:v>0.26666666666666666</c:v>
                      </c:pt>
                      <c:pt idx="11">
                        <c:v>0.28333333333333338</c:v>
                      </c:pt>
                      <c:pt idx="12">
                        <c:v>0.3</c:v>
                      </c:pt>
                      <c:pt idx="13">
                        <c:v>0.31666666666666665</c:v>
                      </c:pt>
                      <c:pt idx="14">
                        <c:v>0.33333333333333331</c:v>
                      </c:pt>
                      <c:pt idx="15">
                        <c:v>0.35000000000000003</c:v>
                      </c:pt>
                      <c:pt idx="16">
                        <c:v>0.36666666666666664</c:v>
                      </c:pt>
                      <c:pt idx="17">
                        <c:v>0.3833333333333333</c:v>
                      </c:pt>
                      <c:pt idx="18">
                        <c:v>0.39999999999999991</c:v>
                      </c:pt>
                      <c:pt idx="19">
                        <c:v>0.41666666666666669</c:v>
                      </c:pt>
                      <c:pt idx="20">
                        <c:v>0.43333333333333329</c:v>
                      </c:pt>
                      <c:pt idx="21">
                        <c:v>0.44999999999999996</c:v>
                      </c:pt>
                      <c:pt idx="22">
                        <c:v>0.46666666666666662</c:v>
                      </c:pt>
                      <c:pt idx="23">
                        <c:v>0.48333333333333334</c:v>
                      </c:pt>
                      <c:pt idx="24">
                        <c:v>0.5</c:v>
                      </c:pt>
                      <c:pt idx="25">
                        <c:v>0.51666666666666661</c:v>
                      </c:pt>
                      <c:pt idx="26">
                        <c:v>0.53333333333333333</c:v>
                      </c:pt>
                      <c:pt idx="27">
                        <c:v>0.55000000000000004</c:v>
                      </c:pt>
                      <c:pt idx="28">
                        <c:v>0.56666666666666676</c:v>
                      </c:pt>
                      <c:pt idx="29">
                        <c:v>0.58333333333333337</c:v>
                      </c:pt>
                      <c:pt idx="30">
                        <c:v>0.6</c:v>
                      </c:pt>
                      <c:pt idx="31">
                        <c:v>0.6166666666666667</c:v>
                      </c:pt>
                      <c:pt idx="32">
                        <c:v>0.6333333333333333</c:v>
                      </c:pt>
                      <c:pt idx="33">
                        <c:v>0.65</c:v>
                      </c:pt>
                      <c:pt idx="34">
                        <c:v>0.66666666666666663</c:v>
                      </c:pt>
                      <c:pt idx="35">
                        <c:v>0.68333333333333346</c:v>
                      </c:pt>
                      <c:pt idx="36">
                        <c:v>0.70000000000000007</c:v>
                      </c:pt>
                      <c:pt idx="37">
                        <c:v>0.71666666666666679</c:v>
                      </c:pt>
                      <c:pt idx="38">
                        <c:v>0.73333333333333339</c:v>
                      </c:pt>
                      <c:pt idx="39">
                        <c:v>0.75</c:v>
                      </c:pt>
                      <c:pt idx="40">
                        <c:v>0.76666666666666661</c:v>
                      </c:pt>
                      <c:pt idx="41">
                        <c:v>0.78333333333333333</c:v>
                      </c:pt>
                      <c:pt idx="42">
                        <c:v>0.80000000000000016</c:v>
                      </c:pt>
                      <c:pt idx="43">
                        <c:v>0.81666666666666676</c:v>
                      </c:pt>
                      <c:pt idx="44">
                        <c:v>0.83333333333333337</c:v>
                      </c:pt>
                      <c:pt idx="45">
                        <c:v>0.85</c:v>
                      </c:pt>
                      <c:pt idx="46">
                        <c:v>0.8666666666666667</c:v>
                      </c:pt>
                      <c:pt idx="47">
                        <c:v>0.8833333333333333</c:v>
                      </c:pt>
                      <c:pt idx="48">
                        <c:v>0.9</c:v>
                      </c:pt>
                      <c:pt idx="49">
                        <c:v>0.91666666666666663</c:v>
                      </c:pt>
                      <c:pt idx="50">
                        <c:v>0.93333333333333346</c:v>
                      </c:pt>
                      <c:pt idx="51">
                        <c:v>0.95000000000000007</c:v>
                      </c:pt>
                      <c:pt idx="52">
                        <c:v>0.96666666666666679</c:v>
                      </c:pt>
                      <c:pt idx="53">
                        <c:v>0.98333333333333339</c:v>
                      </c:pt>
                      <c:pt idx="54">
                        <c:v>1</c:v>
                      </c:pt>
                      <c:pt idx="55">
                        <c:v>1.0166666666666666</c:v>
                      </c:pt>
                      <c:pt idx="56">
                        <c:v>1.0333333333333332</c:v>
                      </c:pt>
                      <c:pt idx="57">
                        <c:v>1.0499999999999998</c:v>
                      </c:pt>
                      <c:pt idx="58">
                        <c:v>1.0666666666666667</c:v>
                      </c:pt>
                      <c:pt idx="59">
                        <c:v>1.0833333333333333</c:v>
                      </c:pt>
                      <c:pt idx="60">
                        <c:v>1.0999999999999999</c:v>
                      </c:pt>
                      <c:pt idx="61">
                        <c:v>1.1166666666666665</c:v>
                      </c:pt>
                      <c:pt idx="62">
                        <c:v>1.1333333333333333</c:v>
                      </c:pt>
                      <c:pt idx="63">
                        <c:v>1.1499999999999999</c:v>
                      </c:pt>
                      <c:pt idx="64">
                        <c:v>1.1666666666666667</c:v>
                      </c:pt>
                      <c:pt idx="65">
                        <c:v>1.1833333333333333</c:v>
                      </c:pt>
                      <c:pt idx="66">
                        <c:v>1.2</c:v>
                      </c:pt>
                      <c:pt idx="67">
                        <c:v>1.2166666666666666</c:v>
                      </c:pt>
                      <c:pt idx="68">
                        <c:v>1.2333333333333332</c:v>
                      </c:pt>
                      <c:pt idx="69">
                        <c:v>1.25</c:v>
                      </c:pt>
                      <c:pt idx="70">
                        <c:v>1.2666666666666666</c:v>
                      </c:pt>
                      <c:pt idx="71">
                        <c:v>1.2833333333333332</c:v>
                      </c:pt>
                      <c:pt idx="72">
                        <c:v>1.2999999999999998</c:v>
                      </c:pt>
                      <c:pt idx="73">
                        <c:v>1.3166666666666664</c:v>
                      </c:pt>
                      <c:pt idx="74">
                        <c:v>1.3333333333333333</c:v>
                      </c:pt>
                      <c:pt idx="75">
                        <c:v>1.3499999999999999</c:v>
                      </c:pt>
                      <c:pt idx="76">
                        <c:v>1.3666666666666665</c:v>
                      </c:pt>
                      <c:pt idx="77">
                        <c:v>1.3833333333333335</c:v>
                      </c:pt>
                      <c:pt idx="78">
                        <c:v>1.3999999999999997</c:v>
                      </c:pt>
                      <c:pt idx="79">
                        <c:v>1.4166666666666667</c:v>
                      </c:pt>
                      <c:pt idx="80">
                        <c:v>1.4333333333333333</c:v>
                      </c:pt>
                      <c:pt idx="81">
                        <c:v>1.45</c:v>
                      </c:pt>
                      <c:pt idx="82">
                        <c:v>1.4666666666666666</c:v>
                      </c:pt>
                      <c:pt idx="83">
                        <c:v>1.4833333333333332</c:v>
                      </c:pt>
                      <c:pt idx="84">
                        <c:v>1.5</c:v>
                      </c:pt>
                      <c:pt idx="85">
                        <c:v>1.5166666666666666</c:v>
                      </c:pt>
                      <c:pt idx="86">
                        <c:v>1.5333333333333332</c:v>
                      </c:pt>
                      <c:pt idx="87">
                        <c:v>1.5499999999999998</c:v>
                      </c:pt>
                      <c:pt idx="88">
                        <c:v>1.5666666666666664</c:v>
                      </c:pt>
                      <c:pt idx="89">
                        <c:v>1.5833333333333333</c:v>
                      </c:pt>
                      <c:pt idx="90">
                        <c:v>1.5999999999999999</c:v>
                      </c:pt>
                      <c:pt idx="91">
                        <c:v>1.6166666666666665</c:v>
                      </c:pt>
                      <c:pt idx="92">
                        <c:v>1.6333333333333335</c:v>
                      </c:pt>
                      <c:pt idx="93">
                        <c:v>1.6499999999999997</c:v>
                      </c:pt>
                      <c:pt idx="94">
                        <c:v>1.6666666666666667</c:v>
                      </c:pt>
                      <c:pt idx="95">
                        <c:v>1.6833333333333333</c:v>
                      </c:pt>
                      <c:pt idx="96">
                        <c:v>1.7</c:v>
                      </c:pt>
                      <c:pt idx="97">
                        <c:v>1.7166666666666666</c:v>
                      </c:pt>
                      <c:pt idx="98">
                        <c:v>1.7333333333333332</c:v>
                      </c:pt>
                      <c:pt idx="99">
                        <c:v>1.75</c:v>
                      </c:pt>
                      <c:pt idx="100">
                        <c:v>1.7666666666666666</c:v>
                      </c:pt>
                      <c:pt idx="101">
                        <c:v>1.7833333333333332</c:v>
                      </c:pt>
                      <c:pt idx="102">
                        <c:v>1.7999999999999998</c:v>
                      </c:pt>
                      <c:pt idx="103">
                        <c:v>1.8166666666666664</c:v>
                      </c:pt>
                      <c:pt idx="104">
                        <c:v>1.8333333333333333</c:v>
                      </c:pt>
                      <c:pt idx="105">
                        <c:v>1.8499999999999999</c:v>
                      </c:pt>
                      <c:pt idx="106">
                        <c:v>1.8666666666666665</c:v>
                      </c:pt>
                      <c:pt idx="107">
                        <c:v>1.8833333333333335</c:v>
                      </c:pt>
                      <c:pt idx="108">
                        <c:v>1.8916666666666666</c:v>
                      </c:pt>
                      <c:pt idx="109">
                        <c:v>1.9</c:v>
                      </c:pt>
                    </c:numCache>
                  </c:numRef>
                </c:xVal>
                <c:yVal>
                  <c:numRef>
                    <c:extLst>
                      <c:ext uri="{02D57815-91ED-43cb-92C2-25804820EDAC}">
                        <c15:formulaRef>
                          <c15:sqref>Data_Compiled!$FR$6:$FR$113</c15:sqref>
                        </c15:formulaRef>
                      </c:ext>
                    </c:extLst>
                    <c:numCache>
                      <c:formatCode>General</c:formatCode>
                      <c:ptCount val="108"/>
                      <c:pt idx="0">
                        <c:v>4.9560015248370894E-4</c:v>
                      </c:pt>
                      <c:pt idx="1">
                        <c:v>5.2269793336295108E-4</c:v>
                      </c:pt>
                      <c:pt idx="2">
                        <c:v>5.837498419952687E-4</c:v>
                      </c:pt>
                      <c:pt idx="3">
                        <c:v>6.8132047010434999E-4</c:v>
                      </c:pt>
                      <c:pt idx="4">
                        <c:v>7.2268613162750604E-4</c:v>
                      </c:pt>
                      <c:pt idx="5">
                        <c:v>6.7541660062324415E-4</c:v>
                      </c:pt>
                      <c:pt idx="6">
                        <c:v>6.7596463631206135E-4</c:v>
                      </c:pt>
                      <c:pt idx="7">
                        <c:v>6.5027842042748418E-4</c:v>
                      </c:pt>
                      <c:pt idx="8">
                        <c:v>6.2446590238856583E-4</c:v>
                      </c:pt>
                      <c:pt idx="9">
                        <c:v>6.7509217465339664E-4</c:v>
                      </c:pt>
                      <c:pt idx="10">
                        <c:v>7.2882803437003887E-4</c:v>
                      </c:pt>
                      <c:pt idx="11">
                        <c:v>7.0534864647051152E-4</c:v>
                      </c:pt>
                      <c:pt idx="12">
                        <c:v>5.9965065422831819E-4</c:v>
                      </c:pt>
                      <c:pt idx="13">
                        <c:v>5.4760663004979962E-4</c:v>
                      </c:pt>
                      <c:pt idx="14">
                        <c:v>6.278337618947972E-4</c:v>
                      </c:pt>
                      <c:pt idx="15">
                        <c:v>7.308693738121184E-4</c:v>
                      </c:pt>
                      <c:pt idx="16">
                        <c:v>8.8225874480882943E-4</c:v>
                      </c:pt>
                      <c:pt idx="17">
                        <c:v>8.5648136443426768E-4</c:v>
                      </c:pt>
                      <c:pt idx="18">
                        <c:v>8.3469039413967415E-4</c:v>
                      </c:pt>
                      <c:pt idx="19">
                        <c:v>9.4146333473903859E-4</c:v>
                      </c:pt>
                      <c:pt idx="20">
                        <c:v>9.9099439525061547E-4</c:v>
                      </c:pt>
                      <c:pt idx="21">
                        <c:v>1.0171524459138125E-3</c:v>
                      </c:pt>
                      <c:pt idx="22">
                        <c:v>1.0170726185329642E-3</c:v>
                      </c:pt>
                      <c:pt idx="23">
                        <c:v>1.0421338366290135E-3</c:v>
                      </c:pt>
                      <c:pt idx="24">
                        <c:v>1.0161672001245518E-3</c:v>
                      </c:pt>
                      <c:pt idx="25">
                        <c:v>9.900986758200254E-4</c:v>
                      </c:pt>
                      <c:pt idx="26">
                        <c:v>9.9306599720554709E-4</c:v>
                      </c:pt>
                      <c:pt idx="27">
                        <c:v>1.1233844327133424E-3</c:v>
                      </c:pt>
                      <c:pt idx="28">
                        <c:v>1.1993444792610106E-3</c:v>
                      </c:pt>
                      <c:pt idx="29">
                        <c:v>1.2253713436829561E-3</c:v>
                      </c:pt>
                      <c:pt idx="30">
                        <c:v>1.2264744699334864E-3</c:v>
                      </c:pt>
                      <c:pt idx="31">
                        <c:v>1.252542662072528E-3</c:v>
                      </c:pt>
                      <c:pt idx="32">
                        <c:v>1.3273215396616524E-3</c:v>
                      </c:pt>
                      <c:pt idx="33">
                        <c:v>1.382678828220768E-3</c:v>
                      </c:pt>
                      <c:pt idx="34">
                        <c:v>1.4108148997171318E-3</c:v>
                      </c:pt>
                      <c:pt idx="35">
                        <c:v>1.3566732783337468E-3</c:v>
                      </c:pt>
                      <c:pt idx="36">
                        <c:v>1.3566423022234085E-3</c:v>
                      </c:pt>
                      <c:pt idx="37">
                        <c:v>1.3294401849261142E-3</c:v>
                      </c:pt>
                      <c:pt idx="38">
                        <c:v>1.3566589588328382E-3</c:v>
                      </c:pt>
                      <c:pt idx="39">
                        <c:v>1.5115921368481231E-3</c:v>
                      </c:pt>
                      <c:pt idx="40">
                        <c:v>1.5636409549988255E-3</c:v>
                      </c:pt>
                      <c:pt idx="41">
                        <c:v>1.5376286467313886E-3</c:v>
                      </c:pt>
                      <c:pt idx="42">
                        <c:v>1.5636577442183783E-3</c:v>
                      </c:pt>
                      <c:pt idx="43">
                        <c:v>1.6157111792150457E-3</c:v>
                      </c:pt>
                      <c:pt idx="44">
                        <c:v>1.6157183228109624E-3</c:v>
                      </c:pt>
                      <c:pt idx="45">
                        <c:v>1.4856066462416186E-3</c:v>
                      </c:pt>
                      <c:pt idx="46">
                        <c:v>1.4358561171603553E-3</c:v>
                      </c:pt>
                      <c:pt idx="47">
                        <c:v>1.5399359776896292E-3</c:v>
                      </c:pt>
                      <c:pt idx="48">
                        <c:v>1.6405840254452254E-3</c:v>
                      </c:pt>
                      <c:pt idx="49">
                        <c:v>1.7186734656323803E-3</c:v>
                      </c:pt>
                      <c:pt idx="50">
                        <c:v>1.6949267172404834E-3</c:v>
                      </c:pt>
                      <c:pt idx="51">
                        <c:v>1.6700334469151815E-3</c:v>
                      </c:pt>
                      <c:pt idx="52">
                        <c:v>1.5886009072003885E-3</c:v>
                      </c:pt>
                      <c:pt idx="53">
                        <c:v>1.5127703822581768E-3</c:v>
                      </c:pt>
                      <c:pt idx="54">
                        <c:v>1.6451158115295666E-3</c:v>
                      </c:pt>
                      <c:pt idx="55">
                        <c:v>1.7198074761781968E-3</c:v>
                      </c:pt>
                      <c:pt idx="56">
                        <c:v>1.6689065141460868E-3</c:v>
                      </c:pt>
                      <c:pt idx="57">
                        <c:v>1.6949279924206486E-3</c:v>
                      </c:pt>
                      <c:pt idx="58">
                        <c:v>1.8488140910327827E-3</c:v>
                      </c:pt>
                      <c:pt idx="59">
                        <c:v>1.7990213646887215E-3</c:v>
                      </c:pt>
                      <c:pt idx="60">
                        <c:v>1.6723179019901351E-3</c:v>
                      </c:pt>
                      <c:pt idx="61">
                        <c:v>1.5908360229672516E-3</c:v>
                      </c:pt>
                      <c:pt idx="62">
                        <c:v>1.5636584495747872E-3</c:v>
                      </c:pt>
                      <c:pt idx="63">
                        <c:v>1.748128850397398E-3</c:v>
                      </c:pt>
                      <c:pt idx="64">
                        <c:v>1.8499215869809344E-3</c:v>
                      </c:pt>
                      <c:pt idx="65">
                        <c:v>1.7729979513745485E-3</c:v>
                      </c:pt>
                      <c:pt idx="66">
                        <c:v>1.7469746696116037E-3</c:v>
                      </c:pt>
                      <c:pt idx="67">
                        <c:v>1.6937759786715542E-3</c:v>
                      </c:pt>
                      <c:pt idx="68">
                        <c:v>1.668905033098002E-3</c:v>
                      </c:pt>
                      <c:pt idx="69">
                        <c:v>1.6689069125133929E-3</c:v>
                      </c:pt>
                      <c:pt idx="70">
                        <c:v>1.696078765093649E-3</c:v>
                      </c:pt>
                      <c:pt idx="71">
                        <c:v>1.7978789710627907E-3</c:v>
                      </c:pt>
                      <c:pt idx="72">
                        <c:v>1.8238943437219428E-3</c:v>
                      </c:pt>
                      <c:pt idx="73">
                        <c:v>1.8522087326835275E-3</c:v>
                      </c:pt>
                      <c:pt idx="74">
                        <c:v>1.696079400064546E-3</c:v>
                      </c:pt>
                      <c:pt idx="75">
                        <c:v>1.5625388138284606E-3</c:v>
                      </c:pt>
                      <c:pt idx="76">
                        <c:v>1.6937786410677696E-3</c:v>
                      </c:pt>
                      <c:pt idx="77">
                        <c:v>1.8250452370418531E-3</c:v>
                      </c:pt>
                      <c:pt idx="78">
                        <c:v>1.8250441728956885E-3</c:v>
                      </c:pt>
                      <c:pt idx="79">
                        <c:v>1.7481059671187803E-3</c:v>
                      </c:pt>
                      <c:pt idx="80">
                        <c:v>1.6949292762204616E-3</c:v>
                      </c:pt>
                      <c:pt idx="81">
                        <c:v>1.7232565011162063E-3</c:v>
                      </c:pt>
                      <c:pt idx="82">
                        <c:v>1.8250441126741218E-3</c:v>
                      </c:pt>
                      <c:pt idx="83">
                        <c:v>1.6689095114684103E-3</c:v>
                      </c:pt>
                      <c:pt idx="84">
                        <c:v>1.6689064777755216E-3</c:v>
                      </c:pt>
                      <c:pt idx="85">
                        <c:v>1.8227355567531052E-3</c:v>
                      </c:pt>
                      <c:pt idx="86">
                        <c:v>1.7186786005175794E-3</c:v>
                      </c:pt>
                      <c:pt idx="87">
                        <c:v>1.6677677104910663E-3</c:v>
                      </c:pt>
                      <c:pt idx="88">
                        <c:v>1.6417557883513609E-3</c:v>
                      </c:pt>
                      <c:pt idx="89">
                        <c:v>1.7187051795106211E-3</c:v>
                      </c:pt>
                      <c:pt idx="90">
                        <c:v>1.8284460852715212E-3</c:v>
                      </c:pt>
                      <c:pt idx="91">
                        <c:v>1.8047165205636218E-3</c:v>
                      </c:pt>
                      <c:pt idx="92">
                        <c:v>1.7469754345455927E-3</c:v>
                      </c:pt>
                      <c:pt idx="93">
                        <c:v>1.6914782666918552E-3</c:v>
                      </c:pt>
                      <c:pt idx="94">
                        <c:v>1.6937836036816046E-3</c:v>
                      </c:pt>
                      <c:pt idx="95">
                        <c:v>1.697222570287988E-3</c:v>
                      </c:pt>
                      <c:pt idx="96">
                        <c:v>1.748121903785783E-3</c:v>
                      </c:pt>
                      <c:pt idx="97">
                        <c:v>1.8273754259367722E-3</c:v>
                      </c:pt>
                      <c:pt idx="98">
                        <c:v>1.6700659839702114E-3</c:v>
                      </c:pt>
                      <c:pt idx="99">
                        <c:v>1.5081401846696204E-3</c:v>
                      </c:pt>
                      <c:pt idx="100">
                        <c:v>1.6145532485603673E-3</c:v>
                      </c:pt>
                      <c:pt idx="101">
                        <c:v>1.8250444832171166E-3</c:v>
                      </c:pt>
                      <c:pt idx="102">
                        <c:v>1.825044089228726E-3</c:v>
                      </c:pt>
                      <c:pt idx="103">
                        <c:v>1.7209518082194565E-3</c:v>
                      </c:pt>
                      <c:pt idx="104">
                        <c:v>1.663283781516663E-3</c:v>
                      </c:pt>
                      <c:pt idx="105">
                        <c:v>1.5841323232976454E-3</c:v>
                      </c:pt>
                      <c:pt idx="106">
                        <c:v>1.6417713041347278E-3</c:v>
                      </c:pt>
                      <c:pt idx="107">
                        <c:v>1.8001149857872776E-3</c:v>
                      </c:pt>
                    </c:numCache>
                  </c:numRef>
                </c:yVal>
                <c:smooth val="0"/>
                <c:extLst>
                  <c:ext xmlns:c16="http://schemas.microsoft.com/office/drawing/2014/chart" uri="{C3380CC4-5D6E-409C-BE32-E72D297353CC}">
                    <c16:uniqueId val="{0000000F-A0FE-4F12-8798-8274D25CE3A2}"/>
                  </c:ext>
                </c:extLst>
              </c15:ser>
            </c15:filteredScatterSeries>
            <c15:filteredScatter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Data_Compiled!$FY$1:$FY$2</c15:sqref>
                        </c15:formulaRef>
                      </c:ext>
                    </c:extLst>
                    <c:strCache>
                      <c:ptCount val="2"/>
                      <c:pt idx="0">
                        <c:v>Drop_06334</c:v>
                      </c:pt>
                      <c:pt idx="1">
                        <c:v>2mL 4.00deg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4"/>
                  <c:spPr>
                    <a:solidFill>
                      <a:schemeClr val="accent2"/>
                    </a:solidFill>
                    <a:ln w="9525">
                      <a:noFill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Data_Compiled!$GE$6:$GE$102</c15:sqref>
                        </c15:formulaRef>
                      </c:ext>
                    </c:extLst>
                    <c:numCache>
                      <c:formatCode>General</c:formatCode>
                      <c:ptCount val="97"/>
                      <c:pt idx="0">
                        <c:v>0.13333333333333333</c:v>
                      </c:pt>
                      <c:pt idx="1">
                        <c:v>0.15</c:v>
                      </c:pt>
                      <c:pt idx="2">
                        <c:v>0.16666666666666666</c:v>
                      </c:pt>
                      <c:pt idx="3">
                        <c:v>0.18333333333333335</c:v>
                      </c:pt>
                      <c:pt idx="4">
                        <c:v>0.20000000000000004</c:v>
                      </c:pt>
                      <c:pt idx="5">
                        <c:v>0.21666666666666667</c:v>
                      </c:pt>
                      <c:pt idx="6">
                        <c:v>0.23333333333333331</c:v>
                      </c:pt>
                      <c:pt idx="7">
                        <c:v>0.25</c:v>
                      </c:pt>
                      <c:pt idx="8">
                        <c:v>0.26666666666666666</c:v>
                      </c:pt>
                      <c:pt idx="9">
                        <c:v>0.28333333333333338</c:v>
                      </c:pt>
                      <c:pt idx="10">
                        <c:v>0.3</c:v>
                      </c:pt>
                      <c:pt idx="11">
                        <c:v>0.31666666666666671</c:v>
                      </c:pt>
                      <c:pt idx="12">
                        <c:v>0.33333333333333331</c:v>
                      </c:pt>
                      <c:pt idx="13">
                        <c:v>0.35000000000000003</c:v>
                      </c:pt>
                      <c:pt idx="14">
                        <c:v>0.3666666666666667</c:v>
                      </c:pt>
                      <c:pt idx="15">
                        <c:v>0.3833333333333333</c:v>
                      </c:pt>
                      <c:pt idx="16">
                        <c:v>0.39999999999999997</c:v>
                      </c:pt>
                      <c:pt idx="17">
                        <c:v>0.41666666666666669</c:v>
                      </c:pt>
                      <c:pt idx="18">
                        <c:v>0.43333333333333329</c:v>
                      </c:pt>
                      <c:pt idx="19">
                        <c:v>0.45</c:v>
                      </c:pt>
                      <c:pt idx="20">
                        <c:v>0.46666666666666662</c:v>
                      </c:pt>
                      <c:pt idx="21">
                        <c:v>0.48333333333333334</c:v>
                      </c:pt>
                      <c:pt idx="22">
                        <c:v>0.5</c:v>
                      </c:pt>
                      <c:pt idx="23">
                        <c:v>0.51666666666666661</c:v>
                      </c:pt>
                      <c:pt idx="24">
                        <c:v>0.53333333333333333</c:v>
                      </c:pt>
                      <c:pt idx="25">
                        <c:v>0.55000000000000004</c:v>
                      </c:pt>
                      <c:pt idx="26">
                        <c:v>0.56666666666666676</c:v>
                      </c:pt>
                      <c:pt idx="27">
                        <c:v>0.58333333333333337</c:v>
                      </c:pt>
                      <c:pt idx="28">
                        <c:v>0.6</c:v>
                      </c:pt>
                      <c:pt idx="29">
                        <c:v>0.6166666666666667</c:v>
                      </c:pt>
                      <c:pt idx="30">
                        <c:v>0.6333333333333333</c:v>
                      </c:pt>
                      <c:pt idx="31">
                        <c:v>0.65</c:v>
                      </c:pt>
                      <c:pt idx="32">
                        <c:v>0.66666666666666663</c:v>
                      </c:pt>
                      <c:pt idx="33">
                        <c:v>0.68333333333333346</c:v>
                      </c:pt>
                      <c:pt idx="34">
                        <c:v>0.70000000000000007</c:v>
                      </c:pt>
                      <c:pt idx="35">
                        <c:v>0.71666666666666679</c:v>
                      </c:pt>
                      <c:pt idx="36">
                        <c:v>0.73333333333333339</c:v>
                      </c:pt>
                      <c:pt idx="37">
                        <c:v>0.75</c:v>
                      </c:pt>
                      <c:pt idx="38">
                        <c:v>0.76666666666666661</c:v>
                      </c:pt>
                      <c:pt idx="39">
                        <c:v>0.78333333333333333</c:v>
                      </c:pt>
                      <c:pt idx="40">
                        <c:v>0.80000000000000016</c:v>
                      </c:pt>
                      <c:pt idx="41">
                        <c:v>0.81666666666666676</c:v>
                      </c:pt>
                      <c:pt idx="42">
                        <c:v>0.83333333333333337</c:v>
                      </c:pt>
                      <c:pt idx="43">
                        <c:v>0.85</c:v>
                      </c:pt>
                      <c:pt idx="44">
                        <c:v>0.8666666666666667</c:v>
                      </c:pt>
                      <c:pt idx="45">
                        <c:v>0.8833333333333333</c:v>
                      </c:pt>
                      <c:pt idx="46">
                        <c:v>0.9</c:v>
                      </c:pt>
                      <c:pt idx="47">
                        <c:v>0.91666666666666663</c:v>
                      </c:pt>
                      <c:pt idx="48">
                        <c:v>0.93333333333333346</c:v>
                      </c:pt>
                      <c:pt idx="49">
                        <c:v>0.95000000000000007</c:v>
                      </c:pt>
                      <c:pt idx="50">
                        <c:v>0.96666666666666679</c:v>
                      </c:pt>
                      <c:pt idx="51">
                        <c:v>0.98333333333333339</c:v>
                      </c:pt>
                      <c:pt idx="52">
                        <c:v>1</c:v>
                      </c:pt>
                      <c:pt idx="53">
                        <c:v>1.0166666666666666</c:v>
                      </c:pt>
                      <c:pt idx="54">
                        <c:v>1.0333333333333332</c:v>
                      </c:pt>
                      <c:pt idx="55">
                        <c:v>1.0499999999999998</c:v>
                      </c:pt>
                      <c:pt idx="56">
                        <c:v>1.0666666666666667</c:v>
                      </c:pt>
                      <c:pt idx="57">
                        <c:v>1.0833333333333333</c:v>
                      </c:pt>
                      <c:pt idx="58">
                        <c:v>1.0999999999999999</c:v>
                      </c:pt>
                      <c:pt idx="59">
                        <c:v>1.1166666666666667</c:v>
                      </c:pt>
                      <c:pt idx="60">
                        <c:v>1.1333333333333333</c:v>
                      </c:pt>
                      <c:pt idx="61">
                        <c:v>1.1500000000000001</c:v>
                      </c:pt>
                      <c:pt idx="62">
                        <c:v>1.1666666666666667</c:v>
                      </c:pt>
                      <c:pt idx="63">
                        <c:v>1.1833333333333333</c:v>
                      </c:pt>
                      <c:pt idx="64">
                        <c:v>1.2</c:v>
                      </c:pt>
                      <c:pt idx="65">
                        <c:v>1.2166666666666668</c:v>
                      </c:pt>
                      <c:pt idx="66">
                        <c:v>1.2333333333333334</c:v>
                      </c:pt>
                      <c:pt idx="67">
                        <c:v>1.25</c:v>
                      </c:pt>
                      <c:pt idx="68">
                        <c:v>1.2666666666666666</c:v>
                      </c:pt>
                      <c:pt idx="69">
                        <c:v>1.2833333333333332</c:v>
                      </c:pt>
                      <c:pt idx="70">
                        <c:v>1.3</c:v>
                      </c:pt>
                      <c:pt idx="71">
                        <c:v>1.3166666666666667</c:v>
                      </c:pt>
                      <c:pt idx="72">
                        <c:v>1.3333333333333333</c:v>
                      </c:pt>
                      <c:pt idx="73">
                        <c:v>1.3500000000000003</c:v>
                      </c:pt>
                      <c:pt idx="74">
                        <c:v>1.3666666666666665</c:v>
                      </c:pt>
                      <c:pt idx="75">
                        <c:v>1.3833333333333335</c:v>
                      </c:pt>
                      <c:pt idx="76">
                        <c:v>1.4000000000000001</c:v>
                      </c:pt>
                      <c:pt idx="77">
                        <c:v>1.4166666666666667</c:v>
                      </c:pt>
                      <c:pt idx="78">
                        <c:v>1.4333333333333333</c:v>
                      </c:pt>
                      <c:pt idx="79">
                        <c:v>1.45</c:v>
                      </c:pt>
                      <c:pt idx="80">
                        <c:v>1.4666666666666668</c:v>
                      </c:pt>
                      <c:pt idx="81">
                        <c:v>1.4833333333333334</c:v>
                      </c:pt>
                      <c:pt idx="82">
                        <c:v>1.5</c:v>
                      </c:pt>
                      <c:pt idx="83">
                        <c:v>1.5166666666666666</c:v>
                      </c:pt>
                      <c:pt idx="84">
                        <c:v>1.5333333333333332</c:v>
                      </c:pt>
                      <c:pt idx="85">
                        <c:v>1.55</c:v>
                      </c:pt>
                      <c:pt idx="86">
                        <c:v>1.5666666666666667</c:v>
                      </c:pt>
                      <c:pt idx="87">
                        <c:v>1.5833333333333333</c:v>
                      </c:pt>
                      <c:pt idx="88">
                        <c:v>1.6000000000000003</c:v>
                      </c:pt>
                      <c:pt idx="89">
                        <c:v>1.6166666666666665</c:v>
                      </c:pt>
                      <c:pt idx="90">
                        <c:v>1.6333333333333335</c:v>
                      </c:pt>
                      <c:pt idx="91">
                        <c:v>1.6500000000000001</c:v>
                      </c:pt>
                      <c:pt idx="92">
                        <c:v>1.6666666666666667</c:v>
                      </c:pt>
                      <c:pt idx="93">
                        <c:v>1.6833333333333333</c:v>
                      </c:pt>
                      <c:pt idx="94">
                        <c:v>1.7</c:v>
                      </c:pt>
                      <c:pt idx="95">
                        <c:v>1.7083333333333335</c:v>
                      </c:pt>
                      <c:pt idx="96">
                        <c:v>1.7166666666666668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Data_Compiled!$GH$6:$GH$100</c15:sqref>
                        </c15:formulaRef>
                      </c:ext>
                    </c:extLst>
                    <c:numCache>
                      <c:formatCode>General</c:formatCode>
                      <c:ptCount val="95"/>
                      <c:pt idx="0">
                        <c:v>6.6720693384877624E-4</c:v>
                      </c:pt>
                      <c:pt idx="1">
                        <c:v>7.2452320632201267E-4</c:v>
                      </c:pt>
                      <c:pt idx="2">
                        <c:v>7.7513681089915203E-4</c:v>
                      </c:pt>
                      <c:pt idx="3">
                        <c:v>8.0014304761791754E-4</c:v>
                      </c:pt>
                      <c:pt idx="4">
                        <c:v>8.7663774180493962E-4</c:v>
                      </c:pt>
                      <c:pt idx="5">
                        <c:v>8.5713749413811693E-4</c:v>
                      </c:pt>
                      <c:pt idx="6">
                        <c:v>8.5770022994359875E-4</c:v>
                      </c:pt>
                      <c:pt idx="7">
                        <c:v>9.8277386537073421E-4</c:v>
                      </c:pt>
                      <c:pt idx="8">
                        <c:v>9.3543924431707258E-4</c:v>
                      </c:pt>
                      <c:pt idx="9">
                        <c:v>8.8381916983447015E-4</c:v>
                      </c:pt>
                      <c:pt idx="10">
                        <c:v>9.3373027681738934E-4</c:v>
                      </c:pt>
                      <c:pt idx="11">
                        <c:v>1.0133093073464586E-3</c:v>
                      </c:pt>
                      <c:pt idx="12">
                        <c:v>1.1169231821211922E-3</c:v>
                      </c:pt>
                      <c:pt idx="13">
                        <c:v>1.2190182055286606E-3</c:v>
                      </c:pt>
                      <c:pt idx="14">
                        <c:v>1.248094661284498E-3</c:v>
                      </c:pt>
                      <c:pt idx="15">
                        <c:v>1.3776223522134171E-3</c:v>
                      </c:pt>
                      <c:pt idx="16">
                        <c:v>1.5559110744838205E-3</c:v>
                      </c:pt>
                      <c:pt idx="17">
                        <c:v>1.6093994322883226E-3</c:v>
                      </c:pt>
                      <c:pt idx="18">
                        <c:v>1.534538692842122E-3</c:v>
                      </c:pt>
                      <c:pt idx="19">
                        <c:v>1.3272139665361801E-3</c:v>
                      </c:pt>
                      <c:pt idx="20">
                        <c:v>1.324352058416261E-3</c:v>
                      </c:pt>
                      <c:pt idx="21">
                        <c:v>1.4525647073028091E-3</c:v>
                      </c:pt>
                      <c:pt idx="22">
                        <c:v>1.4798785014196218E-3</c:v>
                      </c:pt>
                      <c:pt idx="23">
                        <c:v>1.4527602174547619E-3</c:v>
                      </c:pt>
                      <c:pt idx="24">
                        <c:v>1.4527120674918362E-3</c:v>
                      </c:pt>
                      <c:pt idx="25">
                        <c:v>1.7145511801087625E-3</c:v>
                      </c:pt>
                      <c:pt idx="26">
                        <c:v>1.919489158063339E-3</c:v>
                      </c:pt>
                      <c:pt idx="27">
                        <c:v>1.8713295740411839E-3</c:v>
                      </c:pt>
                      <c:pt idx="28">
                        <c:v>1.7700762108592352E-3</c:v>
                      </c:pt>
                      <c:pt idx="29">
                        <c:v>1.6912126845169014E-3</c:v>
                      </c:pt>
                      <c:pt idx="30">
                        <c:v>1.609605954914058E-3</c:v>
                      </c:pt>
                      <c:pt idx="31">
                        <c:v>1.5045978818806923E-3</c:v>
                      </c:pt>
                      <c:pt idx="32">
                        <c:v>1.5602843265393022E-3</c:v>
                      </c:pt>
                      <c:pt idx="33">
                        <c:v>1.712093971360811E-3</c:v>
                      </c:pt>
                      <c:pt idx="34">
                        <c:v>1.9194490662451018E-3</c:v>
                      </c:pt>
                      <c:pt idx="35">
                        <c:v>2.0268406080907828E-3</c:v>
                      </c:pt>
                      <c:pt idx="36">
                        <c:v>1.9762236185491716E-3</c:v>
                      </c:pt>
                      <c:pt idx="37">
                        <c:v>1.9478678319610999E-3</c:v>
                      </c:pt>
                      <c:pt idx="38">
                        <c:v>1.8429438286929247E-3</c:v>
                      </c:pt>
                      <c:pt idx="39">
                        <c:v>1.6392291638478785E-3</c:v>
                      </c:pt>
                      <c:pt idx="40">
                        <c:v>1.6133274071568145E-3</c:v>
                      </c:pt>
                      <c:pt idx="41">
                        <c:v>1.8429350055395239E-3</c:v>
                      </c:pt>
                      <c:pt idx="42">
                        <c:v>1.9984571504260179E-3</c:v>
                      </c:pt>
                      <c:pt idx="43">
                        <c:v>2.0503697513036298E-3</c:v>
                      </c:pt>
                      <c:pt idx="44">
                        <c:v>2.1811736712023782E-3</c:v>
                      </c:pt>
                      <c:pt idx="45">
                        <c:v>2.0244971563235389E-3</c:v>
                      </c:pt>
                      <c:pt idx="46">
                        <c:v>1.6851240420077828E-3</c:v>
                      </c:pt>
                      <c:pt idx="47">
                        <c:v>1.6909680407534797E-3</c:v>
                      </c:pt>
                      <c:pt idx="48">
                        <c:v>1.7934832469294355E-3</c:v>
                      </c:pt>
                      <c:pt idx="49">
                        <c:v>1.9207795804362245E-3</c:v>
                      </c:pt>
                      <c:pt idx="50">
                        <c:v>2.1045983348912801E-3</c:v>
                      </c:pt>
                      <c:pt idx="51">
                        <c:v>2.2094747280081541E-3</c:v>
                      </c:pt>
                      <c:pt idx="52">
                        <c:v>2.0527508333146927E-3</c:v>
                      </c:pt>
                      <c:pt idx="53">
                        <c:v>1.7404814337515619E-3</c:v>
                      </c:pt>
                      <c:pt idx="54">
                        <c:v>1.6922234724073932E-3</c:v>
                      </c:pt>
                      <c:pt idx="55">
                        <c:v>1.7935179824400875E-3</c:v>
                      </c:pt>
                      <c:pt idx="56">
                        <c:v>2.0515526299209369E-3</c:v>
                      </c:pt>
                      <c:pt idx="57">
                        <c:v>2.1788554121472178E-3</c:v>
                      </c:pt>
                      <c:pt idx="58">
                        <c:v>2.0751134817188271E-3</c:v>
                      </c:pt>
                      <c:pt idx="59">
                        <c:v>1.9219625982648905E-3</c:v>
                      </c:pt>
                      <c:pt idx="60">
                        <c:v>1.7133931455563438E-3</c:v>
                      </c:pt>
                      <c:pt idx="61">
                        <c:v>1.7416379096893368E-3</c:v>
                      </c:pt>
                      <c:pt idx="62">
                        <c:v>1.9467415966699362E-3</c:v>
                      </c:pt>
                      <c:pt idx="63">
                        <c:v>2.1305247123638059E-3</c:v>
                      </c:pt>
                      <c:pt idx="64">
                        <c:v>2.1846800406631205E-3</c:v>
                      </c:pt>
                      <c:pt idx="65">
                        <c:v>2.0504311722200517E-3</c:v>
                      </c:pt>
                      <c:pt idx="66">
                        <c:v>1.7404819691882493E-3</c:v>
                      </c:pt>
                      <c:pt idx="67">
                        <c:v>1.5884351081119612E-3</c:v>
                      </c:pt>
                      <c:pt idx="68">
                        <c:v>1.8983861860835426E-3</c:v>
                      </c:pt>
                      <c:pt idx="69">
                        <c:v>2.2071203801239995E-3</c:v>
                      </c:pt>
                      <c:pt idx="70">
                        <c:v>2.1765715733027954E-3</c:v>
                      </c:pt>
                      <c:pt idx="71">
                        <c:v>1.9974086617841427E-3</c:v>
                      </c:pt>
                      <c:pt idx="72">
                        <c:v>1.7675463300752224E-3</c:v>
                      </c:pt>
                      <c:pt idx="73">
                        <c:v>1.6627043246881181E-3</c:v>
                      </c:pt>
                      <c:pt idx="74">
                        <c:v>1.8724188090524067E-3</c:v>
                      </c:pt>
                      <c:pt idx="75">
                        <c:v>2.1328511945155493E-3</c:v>
                      </c:pt>
                      <c:pt idx="76">
                        <c:v>2.1541371268701892E-3</c:v>
                      </c:pt>
                      <c:pt idx="77">
                        <c:v>1.969202357530377E-3</c:v>
                      </c:pt>
                      <c:pt idx="78">
                        <c:v>1.7122825917698032E-3</c:v>
                      </c:pt>
                      <c:pt idx="79">
                        <c:v>1.7382394757398205E-3</c:v>
                      </c:pt>
                      <c:pt idx="80">
                        <c:v>1.9738229358749397E-3</c:v>
                      </c:pt>
                      <c:pt idx="81">
                        <c:v>2.0820419486301811E-3</c:v>
                      </c:pt>
                      <c:pt idx="82">
                        <c:v>2.026802633202806E-3</c:v>
                      </c:pt>
                      <c:pt idx="83">
                        <c:v>1.8419166124582663E-3</c:v>
                      </c:pt>
                      <c:pt idx="84">
                        <c:v>1.6875011470051959E-3</c:v>
                      </c:pt>
                      <c:pt idx="85">
                        <c:v>1.7416111234318376E-3</c:v>
                      </c:pt>
                      <c:pt idx="86">
                        <c:v>1.9738242877823053E-3</c:v>
                      </c:pt>
                      <c:pt idx="87">
                        <c:v>2.0493558033539945E-3</c:v>
                      </c:pt>
                      <c:pt idx="88">
                        <c:v>2.0493943407098075E-3</c:v>
                      </c:pt>
                      <c:pt idx="89">
                        <c:v>1.8949363957045618E-3</c:v>
                      </c:pt>
                      <c:pt idx="90">
                        <c:v>1.6919588749441915E-3</c:v>
                      </c:pt>
                      <c:pt idx="91">
                        <c:v>1.7404778268653293E-3</c:v>
                      </c:pt>
                      <c:pt idx="92">
                        <c:v>1.8430673508000816E-3</c:v>
                      </c:pt>
                      <c:pt idx="93">
                        <c:v>1.9523790587510749E-3</c:v>
                      </c:pt>
                      <c:pt idx="94">
                        <c:v>1.8723641084456969E-3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0-A0FE-4F12-8798-8274D25CE3A2}"/>
                  </c:ext>
                </c:extLst>
              </c15:ser>
            </c15:filteredScatterSeries>
            <c15:filteredScatter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Data_Compiled!$GO$1:$GO$2</c15:sqref>
                        </c15:formulaRef>
                      </c:ext>
                    </c:extLst>
                    <c:strCache>
                      <c:ptCount val="2"/>
                      <c:pt idx="0">
                        <c:v>Drop_06335</c:v>
                      </c:pt>
                      <c:pt idx="1">
                        <c:v>2mL 4.00deg</c:v>
                      </c:pt>
                    </c:strCache>
                  </c:strRef>
                </c:tx>
                <c:spPr>
                  <a:ln w="25400" cap="rnd">
                    <a:noFill/>
                    <a:round/>
                  </a:ln>
                  <a:effectLst/>
                </c:spPr>
                <c:marker>
                  <c:symbol val="square"/>
                  <c:size val="4"/>
                  <c:spPr>
                    <a:solidFill>
                      <a:schemeClr val="accent2"/>
                    </a:solidFill>
                    <a:ln w="9525">
                      <a:noFill/>
                    </a:ln>
                    <a:effectLst/>
                  </c:spPr>
                </c:marker>
                <c:x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Data_Compiled!$GU$6:$GU$103</c15:sqref>
                        </c15:formulaRef>
                      </c:ext>
                    </c:extLst>
                    <c:numCache>
                      <c:formatCode>General</c:formatCode>
                      <c:ptCount val="98"/>
                      <c:pt idx="0">
                        <c:v>0.11666666666666665</c:v>
                      </c:pt>
                      <c:pt idx="1">
                        <c:v>0.13333333333333333</c:v>
                      </c:pt>
                      <c:pt idx="2">
                        <c:v>0.15</c:v>
                      </c:pt>
                      <c:pt idx="3">
                        <c:v>0.16666666666666666</c:v>
                      </c:pt>
                      <c:pt idx="4">
                        <c:v>0.18333333333333335</c:v>
                      </c:pt>
                      <c:pt idx="5">
                        <c:v>0.20000000000000004</c:v>
                      </c:pt>
                      <c:pt idx="6">
                        <c:v>0.21666666666666667</c:v>
                      </c:pt>
                      <c:pt idx="7">
                        <c:v>0.23333333333333331</c:v>
                      </c:pt>
                      <c:pt idx="8">
                        <c:v>0.25</c:v>
                      </c:pt>
                      <c:pt idx="9">
                        <c:v>0.26666666666666666</c:v>
                      </c:pt>
                      <c:pt idx="10">
                        <c:v>0.28333333333333338</c:v>
                      </c:pt>
                      <c:pt idx="11">
                        <c:v>0.3</c:v>
                      </c:pt>
                      <c:pt idx="12">
                        <c:v>0.31666666666666671</c:v>
                      </c:pt>
                      <c:pt idx="13">
                        <c:v>0.33333333333333331</c:v>
                      </c:pt>
                      <c:pt idx="14">
                        <c:v>0.35000000000000003</c:v>
                      </c:pt>
                      <c:pt idx="15">
                        <c:v>0.3666666666666667</c:v>
                      </c:pt>
                      <c:pt idx="16">
                        <c:v>0.3833333333333333</c:v>
                      </c:pt>
                      <c:pt idx="17">
                        <c:v>0.39999999999999997</c:v>
                      </c:pt>
                      <c:pt idx="18">
                        <c:v>0.41666666666666669</c:v>
                      </c:pt>
                      <c:pt idx="19">
                        <c:v>0.43333333333333329</c:v>
                      </c:pt>
                      <c:pt idx="20">
                        <c:v>0.45</c:v>
                      </c:pt>
                      <c:pt idx="21">
                        <c:v>0.46666666666666662</c:v>
                      </c:pt>
                      <c:pt idx="22">
                        <c:v>0.48333333333333334</c:v>
                      </c:pt>
                      <c:pt idx="23">
                        <c:v>0.5</c:v>
                      </c:pt>
                      <c:pt idx="24">
                        <c:v>0.51666666666666661</c:v>
                      </c:pt>
                      <c:pt idx="25">
                        <c:v>0.53333333333333333</c:v>
                      </c:pt>
                      <c:pt idx="26">
                        <c:v>0.55000000000000004</c:v>
                      </c:pt>
                      <c:pt idx="27">
                        <c:v>0.56666666666666676</c:v>
                      </c:pt>
                      <c:pt idx="28">
                        <c:v>0.58333333333333337</c:v>
                      </c:pt>
                      <c:pt idx="29">
                        <c:v>0.6</c:v>
                      </c:pt>
                      <c:pt idx="30">
                        <c:v>0.61666666666666659</c:v>
                      </c:pt>
                      <c:pt idx="31">
                        <c:v>0.6333333333333333</c:v>
                      </c:pt>
                      <c:pt idx="32">
                        <c:v>0.64999999999999991</c:v>
                      </c:pt>
                      <c:pt idx="33">
                        <c:v>0.66666666666666663</c:v>
                      </c:pt>
                      <c:pt idx="34">
                        <c:v>0.68333333333333324</c:v>
                      </c:pt>
                      <c:pt idx="35">
                        <c:v>0.70000000000000007</c:v>
                      </c:pt>
                      <c:pt idx="36">
                        <c:v>0.71666666666666667</c:v>
                      </c:pt>
                      <c:pt idx="37">
                        <c:v>0.73333333333333339</c:v>
                      </c:pt>
                      <c:pt idx="38">
                        <c:v>0.75</c:v>
                      </c:pt>
                      <c:pt idx="39">
                        <c:v>0.76666666666666661</c:v>
                      </c:pt>
                      <c:pt idx="40">
                        <c:v>0.78333333333333321</c:v>
                      </c:pt>
                      <c:pt idx="41">
                        <c:v>0.79999999999999993</c:v>
                      </c:pt>
                      <c:pt idx="42">
                        <c:v>0.81666666666666676</c:v>
                      </c:pt>
                      <c:pt idx="43">
                        <c:v>0.83333333333333337</c:v>
                      </c:pt>
                      <c:pt idx="44">
                        <c:v>0.85</c:v>
                      </c:pt>
                      <c:pt idx="45">
                        <c:v>0.86666666666666659</c:v>
                      </c:pt>
                      <c:pt idx="46">
                        <c:v>0.8833333333333333</c:v>
                      </c:pt>
                      <c:pt idx="47">
                        <c:v>0.89999999999999991</c:v>
                      </c:pt>
                      <c:pt idx="48">
                        <c:v>0.91666666666666663</c:v>
                      </c:pt>
                      <c:pt idx="49">
                        <c:v>0.93333333333333324</c:v>
                      </c:pt>
                      <c:pt idx="50">
                        <c:v>0.95000000000000007</c:v>
                      </c:pt>
                      <c:pt idx="51">
                        <c:v>0.96666666666666667</c:v>
                      </c:pt>
                      <c:pt idx="52">
                        <c:v>0.98333333333333339</c:v>
                      </c:pt>
                      <c:pt idx="53">
                        <c:v>1</c:v>
                      </c:pt>
                      <c:pt idx="54">
                        <c:v>1.0166666666666666</c:v>
                      </c:pt>
                      <c:pt idx="55">
                        <c:v>1.0333333333333332</c:v>
                      </c:pt>
                      <c:pt idx="56">
                        <c:v>1.05</c:v>
                      </c:pt>
                      <c:pt idx="57">
                        <c:v>1.0666666666666667</c:v>
                      </c:pt>
                      <c:pt idx="58">
                        <c:v>1.0833333333333333</c:v>
                      </c:pt>
                      <c:pt idx="59">
                        <c:v>1.1000000000000001</c:v>
                      </c:pt>
                      <c:pt idx="60">
                        <c:v>1.1166666666666667</c:v>
                      </c:pt>
                      <c:pt idx="61">
                        <c:v>1.1333333333333335</c:v>
                      </c:pt>
                      <c:pt idx="62">
                        <c:v>1.1500000000000001</c:v>
                      </c:pt>
                      <c:pt idx="63">
                        <c:v>1.1666666666666667</c:v>
                      </c:pt>
                      <c:pt idx="64">
                        <c:v>1.1833333333333333</c:v>
                      </c:pt>
                      <c:pt idx="65">
                        <c:v>1.2000000000000002</c:v>
                      </c:pt>
                      <c:pt idx="66">
                        <c:v>1.2166666666666668</c:v>
                      </c:pt>
                      <c:pt idx="67">
                        <c:v>1.2333333333333334</c:v>
                      </c:pt>
                      <c:pt idx="68">
                        <c:v>1.25</c:v>
                      </c:pt>
                      <c:pt idx="69">
                        <c:v>1.2666666666666666</c:v>
                      </c:pt>
                      <c:pt idx="70">
                        <c:v>1.2833333333333334</c:v>
                      </c:pt>
                      <c:pt idx="71">
                        <c:v>1.3</c:v>
                      </c:pt>
                      <c:pt idx="72">
                        <c:v>1.3166666666666667</c:v>
                      </c:pt>
                      <c:pt idx="73">
                        <c:v>1.3333333333333333</c:v>
                      </c:pt>
                      <c:pt idx="74">
                        <c:v>1.3500000000000003</c:v>
                      </c:pt>
                      <c:pt idx="75">
                        <c:v>1.3666666666666665</c:v>
                      </c:pt>
                      <c:pt idx="76">
                        <c:v>1.3833333333333335</c:v>
                      </c:pt>
                      <c:pt idx="77">
                        <c:v>1.4000000000000001</c:v>
                      </c:pt>
                      <c:pt idx="78">
                        <c:v>1.4166666666666667</c:v>
                      </c:pt>
                      <c:pt idx="79">
                        <c:v>1.4333333333333336</c:v>
                      </c:pt>
                      <c:pt idx="80">
                        <c:v>1.4500000000000002</c:v>
                      </c:pt>
                      <c:pt idx="81">
                        <c:v>1.4666666666666668</c:v>
                      </c:pt>
                      <c:pt idx="82">
                        <c:v>1.4833333333333334</c:v>
                      </c:pt>
                      <c:pt idx="83">
                        <c:v>1.5</c:v>
                      </c:pt>
                      <c:pt idx="84">
                        <c:v>1.5166666666666666</c:v>
                      </c:pt>
                      <c:pt idx="85">
                        <c:v>1.5333333333333334</c:v>
                      </c:pt>
                      <c:pt idx="86">
                        <c:v>1.55</c:v>
                      </c:pt>
                      <c:pt idx="87">
                        <c:v>1.5666666666666667</c:v>
                      </c:pt>
                      <c:pt idx="88">
                        <c:v>1.5833333333333333</c:v>
                      </c:pt>
                      <c:pt idx="89">
                        <c:v>1.6000000000000003</c:v>
                      </c:pt>
                      <c:pt idx="90">
                        <c:v>1.6166666666666665</c:v>
                      </c:pt>
                      <c:pt idx="91">
                        <c:v>1.6333333333333335</c:v>
                      </c:pt>
                      <c:pt idx="92">
                        <c:v>1.6500000000000001</c:v>
                      </c:pt>
                      <c:pt idx="93">
                        <c:v>1.6666666666666667</c:v>
                      </c:pt>
                      <c:pt idx="94">
                        <c:v>1.6833333333333336</c:v>
                      </c:pt>
                      <c:pt idx="95">
                        <c:v>1.7000000000000002</c:v>
                      </c:pt>
                      <c:pt idx="96">
                        <c:v>1.7083333333333335</c:v>
                      </c:pt>
                      <c:pt idx="97">
                        <c:v>1.7166666666666668</c:v>
                      </c:pt>
                    </c:numCache>
                  </c:numRef>
                </c:xVal>
                <c:y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Data_Compiled!$GX$6:$GX$101</c15:sqref>
                        </c15:formulaRef>
                      </c:ext>
                    </c:extLst>
                    <c:numCache>
                      <c:formatCode>General</c:formatCode>
                      <c:ptCount val="96"/>
                      <c:pt idx="0">
                        <c:v>5.2091210900608617E-4</c:v>
                      </c:pt>
                      <c:pt idx="1">
                        <c:v>7.8184947795964944E-4</c:v>
                      </c:pt>
                      <c:pt idx="2">
                        <c:v>8.587639646851033E-4</c:v>
                      </c:pt>
                      <c:pt idx="3">
                        <c:v>8.3231428866539954E-4</c:v>
                      </c:pt>
                      <c:pt idx="4">
                        <c:v>9.3680555561369164E-4</c:v>
                      </c:pt>
                      <c:pt idx="5">
                        <c:v>8.8260054759710632E-4</c:v>
                      </c:pt>
                      <c:pt idx="6">
                        <c:v>8.0780001783981514E-4</c:v>
                      </c:pt>
                      <c:pt idx="7">
                        <c:v>8.0682223641722554E-4</c:v>
                      </c:pt>
                      <c:pt idx="8">
                        <c:v>8.5784877199654723E-4</c:v>
                      </c:pt>
                      <c:pt idx="9">
                        <c:v>9.9063940715031821E-4</c:v>
                      </c:pt>
                      <c:pt idx="10">
                        <c:v>1.0687017964657632E-3</c:v>
                      </c:pt>
                      <c:pt idx="11">
                        <c:v>1.0937661614246513E-3</c:v>
                      </c:pt>
                      <c:pt idx="12">
                        <c:v>1.1717406150201016E-3</c:v>
                      </c:pt>
                      <c:pt idx="13">
                        <c:v>1.2520839754089365E-3</c:v>
                      </c:pt>
                      <c:pt idx="14">
                        <c:v>1.3040316600195603E-3</c:v>
                      </c:pt>
                      <c:pt idx="15">
                        <c:v>1.4055818001876277E-3</c:v>
                      </c:pt>
                      <c:pt idx="16">
                        <c:v>1.4055942611355826E-3</c:v>
                      </c:pt>
                      <c:pt idx="17">
                        <c:v>1.3536363727558024E-3</c:v>
                      </c:pt>
                      <c:pt idx="18">
                        <c:v>1.3514055554626288E-3</c:v>
                      </c:pt>
                      <c:pt idx="19">
                        <c:v>1.430474205936796E-3</c:v>
                      </c:pt>
                      <c:pt idx="20">
                        <c:v>1.4598380956415014E-3</c:v>
                      </c:pt>
                      <c:pt idx="21">
                        <c:v>1.4587436866903875E-3</c:v>
                      </c:pt>
                      <c:pt idx="22">
                        <c:v>1.5355811097176309E-3</c:v>
                      </c:pt>
                      <c:pt idx="23">
                        <c:v>1.6114475761973206E-3</c:v>
                      </c:pt>
                      <c:pt idx="24">
                        <c:v>1.69264525443663E-3</c:v>
                      </c:pt>
                      <c:pt idx="25">
                        <c:v>1.6947516745584395E-3</c:v>
                      </c:pt>
                      <c:pt idx="26">
                        <c:v>1.6926466365550987E-3</c:v>
                      </c:pt>
                      <c:pt idx="27">
                        <c:v>1.667797321782241E-3</c:v>
                      </c:pt>
                      <c:pt idx="28">
                        <c:v>1.6124626522216246E-3</c:v>
                      </c:pt>
                      <c:pt idx="29">
                        <c:v>1.6113392031386112E-3</c:v>
                      </c:pt>
                      <c:pt idx="30">
                        <c:v>1.6905329199300627E-3</c:v>
                      </c:pt>
                      <c:pt idx="31">
                        <c:v>1.7685270489714946E-3</c:v>
                      </c:pt>
                      <c:pt idx="32">
                        <c:v>1.7435860366274128E-3</c:v>
                      </c:pt>
                      <c:pt idx="33">
                        <c:v>1.7695861386855226E-3</c:v>
                      </c:pt>
                      <c:pt idx="34">
                        <c:v>1.9026167410158695E-3</c:v>
                      </c:pt>
                      <c:pt idx="35">
                        <c:v>1.9025932583183333E-3</c:v>
                      </c:pt>
                      <c:pt idx="36">
                        <c:v>1.8215347218870047E-3</c:v>
                      </c:pt>
                      <c:pt idx="37">
                        <c:v>1.8215435964718505E-3</c:v>
                      </c:pt>
                      <c:pt idx="38">
                        <c:v>1.823636898737276E-3</c:v>
                      </c:pt>
                      <c:pt idx="39">
                        <c:v>1.8236247010830456E-3</c:v>
                      </c:pt>
                      <c:pt idx="40">
                        <c:v>1.8464851552911291E-3</c:v>
                      </c:pt>
                      <c:pt idx="41">
                        <c:v>1.9525429618576732E-3</c:v>
                      </c:pt>
                      <c:pt idx="42">
                        <c:v>1.9785359490138176E-3</c:v>
                      </c:pt>
                      <c:pt idx="43">
                        <c:v>1.8735211571543782E-3</c:v>
                      </c:pt>
                      <c:pt idx="44">
                        <c:v>1.9005571757168107E-3</c:v>
                      </c:pt>
                      <c:pt idx="45">
                        <c:v>1.9016065746364709E-3</c:v>
                      </c:pt>
                      <c:pt idx="46">
                        <c:v>1.7986877066096323E-3</c:v>
                      </c:pt>
                      <c:pt idx="47">
                        <c:v>1.8745681724175454E-3</c:v>
                      </c:pt>
                      <c:pt idx="48">
                        <c:v>1.950442124939653E-3</c:v>
                      </c:pt>
                      <c:pt idx="49">
                        <c:v>2.0034781199957429E-3</c:v>
                      </c:pt>
                      <c:pt idx="50">
                        <c:v>2.0326160108203799E-3</c:v>
                      </c:pt>
                      <c:pt idx="51">
                        <c:v>1.9546553994077816E-3</c:v>
                      </c:pt>
                      <c:pt idx="52">
                        <c:v>1.8767330465132024E-3</c:v>
                      </c:pt>
                      <c:pt idx="53">
                        <c:v>1.876748267325977E-3</c:v>
                      </c:pt>
                      <c:pt idx="54">
                        <c:v>1.926548546495517E-3</c:v>
                      </c:pt>
                      <c:pt idx="55">
                        <c:v>1.8983804069976126E-3</c:v>
                      </c:pt>
                      <c:pt idx="56">
                        <c:v>2.054346129578364E-3</c:v>
                      </c:pt>
                      <c:pt idx="57">
                        <c:v>2.0554441547239234E-3</c:v>
                      </c:pt>
                      <c:pt idx="58">
                        <c:v>1.8745683758843927E-3</c:v>
                      </c:pt>
                      <c:pt idx="59">
                        <c:v>1.8756306774296736E-3</c:v>
                      </c:pt>
                      <c:pt idx="60">
                        <c:v>1.9546934280657304E-3</c:v>
                      </c:pt>
                      <c:pt idx="61">
                        <c:v>1.9806968598916554E-3</c:v>
                      </c:pt>
                      <c:pt idx="62">
                        <c:v>2.0316035794782721E-3</c:v>
                      </c:pt>
                      <c:pt idx="63">
                        <c:v>2.0835870895214857E-3</c:v>
                      </c:pt>
                      <c:pt idx="64">
                        <c:v>1.9536417894155012E-3</c:v>
                      </c:pt>
                      <c:pt idx="65">
                        <c:v>1.8463969996055168E-3</c:v>
                      </c:pt>
                      <c:pt idx="66">
                        <c:v>1.8508222159204168E-3</c:v>
                      </c:pt>
                      <c:pt idx="67">
                        <c:v>2.0089238741235285E-3</c:v>
                      </c:pt>
                      <c:pt idx="68">
                        <c:v>2.0791425256094522E-3</c:v>
                      </c:pt>
                      <c:pt idx="69">
                        <c:v>1.9741315471105483E-3</c:v>
                      </c:pt>
                      <c:pt idx="70">
                        <c:v>1.9265492557307556E-3</c:v>
                      </c:pt>
                      <c:pt idx="71">
                        <c:v>1.952541710110579E-3</c:v>
                      </c:pt>
                      <c:pt idx="72">
                        <c:v>1.8734836188941078E-3</c:v>
                      </c:pt>
                      <c:pt idx="73">
                        <c:v>1.9016381623647429E-3</c:v>
                      </c:pt>
                      <c:pt idx="74">
                        <c:v>2.0554330840085898E-3</c:v>
                      </c:pt>
                      <c:pt idx="75">
                        <c:v>1.9785312186720869E-3</c:v>
                      </c:pt>
                      <c:pt idx="76">
                        <c:v>1.9287029609953673E-3</c:v>
                      </c:pt>
                      <c:pt idx="77">
                        <c:v>1.8745689872164831E-3</c:v>
                      </c:pt>
                      <c:pt idx="78">
                        <c:v>1.8193726346132138E-3</c:v>
                      </c:pt>
                      <c:pt idx="79">
                        <c:v>1.9774561189314617E-3</c:v>
                      </c:pt>
                      <c:pt idx="80">
                        <c:v>2.0326474977194514E-3</c:v>
                      </c:pt>
                      <c:pt idx="81">
                        <c:v>2.0315886234746694E-3</c:v>
                      </c:pt>
                      <c:pt idx="82">
                        <c:v>1.926550713411238E-3</c:v>
                      </c:pt>
                      <c:pt idx="83">
                        <c:v>1.7695310729551597E-3</c:v>
                      </c:pt>
                      <c:pt idx="84">
                        <c:v>1.8994905808083914E-3</c:v>
                      </c:pt>
                      <c:pt idx="85">
                        <c:v>1.953616097816612E-3</c:v>
                      </c:pt>
                      <c:pt idx="86">
                        <c:v>1.9828610333844708E-3</c:v>
                      </c:pt>
                      <c:pt idx="87">
                        <c:v>2.036009221524842E-3</c:v>
                      </c:pt>
                      <c:pt idx="88">
                        <c:v>1.9287640070050388E-3</c:v>
                      </c:pt>
                      <c:pt idx="89">
                        <c:v>1.8170917335005202E-3</c:v>
                      </c:pt>
                      <c:pt idx="90">
                        <c:v>1.788994041208788E-3</c:v>
                      </c:pt>
                      <c:pt idx="91">
                        <c:v>1.9060532880647578E-3</c:v>
                      </c:pt>
                      <c:pt idx="92">
                        <c:v>1.9839175120843701E-3</c:v>
                      </c:pt>
                      <c:pt idx="93">
                        <c:v>1.8972369688408037E-3</c:v>
                      </c:pt>
                      <c:pt idx="94">
                        <c:v>1.8214948077551029E-3</c:v>
                      </c:pt>
                      <c:pt idx="95">
                        <c:v>1.8767723267363793E-3</c:v>
                      </c:pt>
                    </c:numCache>
                  </c:numRef>
                </c:y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11-A0FE-4F12-8798-8274D25CE3A2}"/>
                  </c:ext>
                </c:extLst>
              </c15:ser>
            </c15:filteredScatterSeries>
          </c:ext>
        </c:extLst>
      </c:scatterChart>
      <c:valAx>
        <c:axId val="4267567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in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20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t </a:t>
                </a:r>
                <a:r>
                  <a:rPr lang="en-US" sz="20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(s)</a:t>
                </a:r>
                <a:endParaRPr lang="en-US" sz="20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26757128"/>
        <c:crosses val="autoZero"/>
        <c:crossBetween val="midCat"/>
        <c:majorUnit val="0.25"/>
      </c:valAx>
      <c:valAx>
        <c:axId val="426757128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tx1">
                  <a:lumMod val="50000"/>
                  <a:lumOff val="50000"/>
                </a:schemeClr>
              </a:solidFill>
              <a:round/>
            </a:ln>
            <a:effectLst/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20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Ca</a:t>
                </a:r>
                <a:r>
                  <a:rPr lang="en-US" sz="10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D</a:t>
                </a:r>
                <a:r>
                  <a:rPr lang="en-US" sz="20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 </a:t>
                </a:r>
                <a:r>
                  <a:rPr lang="en-US" sz="20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en-US" sz="20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U</a:t>
                </a:r>
                <a:r>
                  <a:rPr lang="en-US" sz="10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inst </a:t>
                </a:r>
                <a:r>
                  <a:rPr lang="el-GR" sz="20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μ</a:t>
                </a:r>
                <a:r>
                  <a:rPr lang="en-US" sz="20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en-US" sz="2000" b="1" i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/</a:t>
                </a:r>
                <a:r>
                  <a:rPr lang="en-US" sz="2000" b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</a:t>
                </a:r>
                <a:r>
                  <a:rPr lang="el-GR" sz="20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σ</a:t>
                </a:r>
                <a:endParaRPr lang="en-US" sz="20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26756736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Data_Compiled!$U$1:$U$2</c:f>
              <c:strCache>
                <c:ptCount val="2"/>
                <c:pt idx="0">
                  <c:v>Drop_06262</c:v>
                </c:pt>
                <c:pt idx="1">
                  <c:v>2mL 1.19deg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Data_Compiled!$AH$7:$AH$119</c:f>
              <c:numCache>
                <c:formatCode>General</c:formatCode>
                <c:ptCount val="113"/>
                <c:pt idx="0">
                  <c:v>-0.93305321036938682</c:v>
                </c:pt>
                <c:pt idx="1">
                  <c:v>-0.87506126339170009</c:v>
                </c:pt>
                <c:pt idx="2">
                  <c:v>-0.82390874094431865</c:v>
                </c:pt>
                <c:pt idx="3">
                  <c:v>-0.77815125038364363</c:v>
                </c:pt>
                <c:pt idx="4">
                  <c:v>-0.7367585652254186</c:v>
                </c:pt>
                <c:pt idx="5">
                  <c:v>-0.69897000433601875</c:v>
                </c:pt>
                <c:pt idx="6">
                  <c:v>-0.6642078980768068</c:v>
                </c:pt>
                <c:pt idx="7">
                  <c:v>-0.63202321470540557</c:v>
                </c:pt>
                <c:pt idx="8">
                  <c:v>-0.6020599913279624</c:v>
                </c:pt>
                <c:pt idx="9">
                  <c:v>-0.57403126772771884</c:v>
                </c:pt>
                <c:pt idx="10">
                  <c:v>-0.54770232900536975</c:v>
                </c:pt>
                <c:pt idx="11">
                  <c:v>-0.52287874528033751</c:v>
                </c:pt>
                <c:pt idx="12">
                  <c:v>-0.49939764943081472</c:v>
                </c:pt>
                <c:pt idx="13">
                  <c:v>-0.47712125471966238</c:v>
                </c:pt>
                <c:pt idx="14">
                  <c:v>-0.45593195564972439</c:v>
                </c:pt>
                <c:pt idx="15">
                  <c:v>-0.43572856956143735</c:v>
                </c:pt>
                <c:pt idx="16">
                  <c:v>-0.41642341436605079</c:v>
                </c:pt>
                <c:pt idx="17">
                  <c:v>-0.3979400086720376</c:v>
                </c:pt>
                <c:pt idx="18">
                  <c:v>-0.38021124171160608</c:v>
                </c:pt>
                <c:pt idx="19">
                  <c:v>-0.36317790241282566</c:v>
                </c:pt>
                <c:pt idx="20">
                  <c:v>-0.34678748622465638</c:v>
                </c:pt>
                <c:pt idx="21">
                  <c:v>-0.33099321904142442</c:v>
                </c:pt>
                <c:pt idx="22">
                  <c:v>-0.31575325248468761</c:v>
                </c:pt>
                <c:pt idx="23">
                  <c:v>-0.3010299956639812</c:v>
                </c:pt>
                <c:pt idx="24">
                  <c:v>-0.28678955654937088</c:v>
                </c:pt>
                <c:pt idx="25">
                  <c:v>-0.27300127206373764</c:v>
                </c:pt>
                <c:pt idx="26">
                  <c:v>-0.25963731050575611</c:v>
                </c:pt>
                <c:pt idx="27">
                  <c:v>-0.24667233334138852</c:v>
                </c:pt>
                <c:pt idx="28">
                  <c:v>-0.23408320603336796</c:v>
                </c:pt>
                <c:pt idx="29">
                  <c:v>-0.22184874961635639</c:v>
                </c:pt>
                <c:pt idx="30">
                  <c:v>-0.2099495263166487</c:v>
                </c:pt>
                <c:pt idx="31">
                  <c:v>-0.19836765376683349</c:v>
                </c:pt>
                <c:pt idx="32">
                  <c:v>-0.18708664335714442</c:v>
                </c:pt>
                <c:pt idx="33">
                  <c:v>-0.17609125905568127</c:v>
                </c:pt>
                <c:pt idx="34">
                  <c:v>-0.16536739366390812</c:v>
                </c:pt>
                <c:pt idx="35">
                  <c:v>-0.15490195998574319</c:v>
                </c:pt>
                <c:pt idx="36">
                  <c:v>-0.1446827948040571</c:v>
                </c:pt>
                <c:pt idx="37">
                  <c:v>-0.13469857389745624</c:v>
                </c:pt>
                <c:pt idx="38">
                  <c:v>-0.12493873660829995</c:v>
                </c:pt>
                <c:pt idx="39">
                  <c:v>-0.11539341870206959</c:v>
                </c:pt>
                <c:pt idx="40">
                  <c:v>-0.10605339244792618</c:v>
                </c:pt>
                <c:pt idx="41">
                  <c:v>-9.6910013008056448E-2</c:v>
                </c:pt>
                <c:pt idx="42">
                  <c:v>-8.795517035512998E-2</c:v>
                </c:pt>
                <c:pt idx="43">
                  <c:v>-7.9181246047624873E-2</c:v>
                </c:pt>
                <c:pt idx="44">
                  <c:v>-7.0581074285707285E-2</c:v>
                </c:pt>
                <c:pt idx="45">
                  <c:v>-6.2147906748844517E-2</c:v>
                </c:pt>
                <c:pt idx="46">
                  <c:v>-5.3875380782854601E-2</c:v>
                </c:pt>
                <c:pt idx="47">
                  <c:v>-4.5757490560675115E-2</c:v>
                </c:pt>
                <c:pt idx="48">
                  <c:v>-3.7788560889399803E-2</c:v>
                </c:pt>
                <c:pt idx="49">
                  <c:v>-2.9963223377443209E-2</c:v>
                </c:pt>
                <c:pt idx="50">
                  <c:v>-2.2276394711152253E-2</c:v>
                </c:pt>
                <c:pt idx="51">
                  <c:v>-1.4723256820706347E-2</c:v>
                </c:pt>
                <c:pt idx="52">
                  <c:v>-7.2992387414994656E-3</c:v>
                </c:pt>
                <c:pt idx="53">
                  <c:v>0</c:v>
                </c:pt>
                <c:pt idx="54">
                  <c:v>7.1785846271233758E-3</c:v>
                </c:pt>
                <c:pt idx="55">
                  <c:v>1.4240439114610285E-2</c:v>
                </c:pt>
                <c:pt idx="56">
                  <c:v>2.1189299069938092E-2</c:v>
                </c:pt>
                <c:pt idx="57">
                  <c:v>2.8028723600243534E-2</c:v>
                </c:pt>
                <c:pt idx="58">
                  <c:v>3.476210625921191E-2</c:v>
                </c:pt>
                <c:pt idx="59">
                  <c:v>4.1392685158225077E-2</c:v>
                </c:pt>
                <c:pt idx="60">
                  <c:v>4.7923552317182816E-2</c:v>
                </c:pt>
                <c:pt idx="61">
                  <c:v>5.4357662322592676E-2</c:v>
                </c:pt>
                <c:pt idx="62">
                  <c:v>6.0697840353611733E-2</c:v>
                </c:pt>
                <c:pt idx="63">
                  <c:v>6.6946789630613221E-2</c:v>
                </c:pt>
                <c:pt idx="64">
                  <c:v>7.3107098335431664E-2</c:v>
                </c:pt>
                <c:pt idx="65">
                  <c:v>7.9181246047624887E-2</c:v>
                </c:pt>
                <c:pt idx="66">
                  <c:v>8.5171609736812315E-2</c:v>
                </c:pt>
                <c:pt idx="67">
                  <c:v>9.1080469347332577E-2</c:v>
                </c:pt>
                <c:pt idx="68">
                  <c:v>9.691001300805642E-2</c:v>
                </c:pt>
                <c:pt idx="69">
                  <c:v>0.10266234189714778</c:v>
                </c:pt>
                <c:pt idx="70">
                  <c:v>0.10833947478883828</c:v>
                </c:pt>
                <c:pt idx="71">
                  <c:v>0.11394335230683679</c:v>
                </c:pt>
                <c:pt idx="72">
                  <c:v>0.11947584090679779</c:v>
                </c:pt>
                <c:pt idx="73">
                  <c:v>0.1249387366083</c:v>
                </c:pt>
                <c:pt idx="74">
                  <c:v>0.13033376849500614</c:v>
                </c:pt>
                <c:pt idx="75">
                  <c:v>0.13566260200007307</c:v>
                </c:pt>
                <c:pt idx="76">
                  <c:v>0.14092684199243027</c:v>
                </c:pt>
                <c:pt idx="77">
                  <c:v>0.14612803567823807</c:v>
                </c:pt>
                <c:pt idx="78">
                  <c:v>0.15126767533064914</c:v>
                </c:pt>
                <c:pt idx="79">
                  <c:v>0.1563472008599241</c:v>
                </c:pt>
                <c:pt idx="80">
                  <c:v>0.16136800223497494</c:v>
                </c:pt>
                <c:pt idx="81">
                  <c:v>0.16633142176652502</c:v>
                </c:pt>
                <c:pt idx="82">
                  <c:v>0.17123875626126916</c:v>
                </c:pt>
                <c:pt idx="83">
                  <c:v>0.17609125905568124</c:v>
                </c:pt>
                <c:pt idx="84">
                  <c:v>0.18089014193745001</c:v>
                </c:pt>
                <c:pt idx="85">
                  <c:v>0.18563657696191166</c:v>
                </c:pt>
                <c:pt idx="86">
                  <c:v>0.1903316981702915</c:v>
                </c:pt>
                <c:pt idx="87">
                  <c:v>0.19497660321605503</c:v>
                </c:pt>
                <c:pt idx="88">
                  <c:v>0.19957235490520417</c:v>
                </c:pt>
                <c:pt idx="89">
                  <c:v>0.20411998265592479</c:v>
                </c:pt>
                <c:pt idx="90">
                  <c:v>0.20862048388260124</c:v>
                </c:pt>
                <c:pt idx="91">
                  <c:v>0.21307482530885122</c:v>
                </c:pt>
                <c:pt idx="92">
                  <c:v>0.21748394421390632</c:v>
                </c:pt>
                <c:pt idx="93">
                  <c:v>0.22184874961635639</c:v>
                </c:pt>
                <c:pt idx="94">
                  <c:v>0.22617012339899895</c:v>
                </c:pt>
                <c:pt idx="95">
                  <c:v>0.23044892137827397</c:v>
                </c:pt>
                <c:pt idx="96">
                  <c:v>0.2346859743215286</c:v>
                </c:pt>
                <c:pt idx="97">
                  <c:v>0.23888208891513674</c:v>
                </c:pt>
                <c:pt idx="98">
                  <c:v>0.24303804868629444</c:v>
                </c:pt>
                <c:pt idx="99">
                  <c:v>0.24715461488112664</c:v>
                </c:pt>
                <c:pt idx="100">
                  <c:v>0.25123252730156603</c:v>
                </c:pt>
                <c:pt idx="101">
                  <c:v>0.25527250510330607</c:v>
                </c:pt>
                <c:pt idx="102">
                  <c:v>0.25927524755698</c:v>
                </c:pt>
                <c:pt idx="103">
                  <c:v>0.26324143477458145</c:v>
                </c:pt>
                <c:pt idx="104">
                  <c:v>0.26717172840301384</c:v>
                </c:pt>
                <c:pt idx="105">
                  <c:v>0.27106677228653797</c:v>
                </c:pt>
                <c:pt idx="106">
                  <c:v>0.27492719309977609</c:v>
                </c:pt>
                <c:pt idx="107">
                  <c:v>0.27875360095282897</c:v>
                </c:pt>
                <c:pt idx="108">
                  <c:v>0.28254658996996806</c:v>
                </c:pt>
                <c:pt idx="109">
                  <c:v>0.28630673884327484</c:v>
                </c:pt>
                <c:pt idx="110">
                  <c:v>0.29003461136251801</c:v>
                </c:pt>
                <c:pt idx="111">
                  <c:v>0.29373075692248179</c:v>
                </c:pt>
                <c:pt idx="112">
                  <c:v>0.29739571100888712</c:v>
                </c:pt>
              </c:numCache>
            </c:numRef>
          </c:xVal>
          <c:yVal>
            <c:numRef>
              <c:f>Data_Compiled!$AI$7:$AI$119</c:f>
              <c:numCache>
                <c:formatCode>General</c:formatCode>
                <c:ptCount val="113"/>
                <c:pt idx="0">
                  <c:v>-0.68380324125068348</c:v>
                </c:pt>
                <c:pt idx="1">
                  <c:v>-0.5763813172268345</c:v>
                </c:pt>
                <c:pt idx="2">
                  <c:v>-0.25513699303504922</c:v>
                </c:pt>
                <c:pt idx="3">
                  <c:v>-4.1700707399786416E-2</c:v>
                </c:pt>
                <c:pt idx="4">
                  <c:v>6.2716552908142209E-2</c:v>
                </c:pt>
                <c:pt idx="5">
                  <c:v>0.16411264516266261</c:v>
                </c:pt>
                <c:pt idx="6">
                  <c:v>0.19306486983682161</c:v>
                </c:pt>
                <c:pt idx="7">
                  <c:v>0.30183468311836914</c:v>
                </c:pt>
                <c:pt idx="8">
                  <c:v>0.35228493098879965</c:v>
                </c:pt>
                <c:pt idx="9">
                  <c:v>0.38296621293442529</c:v>
                </c:pt>
                <c:pt idx="10">
                  <c:v>0.45680437505497468</c:v>
                </c:pt>
                <c:pt idx="11">
                  <c:v>0.48156593783875462</c:v>
                </c:pt>
                <c:pt idx="12">
                  <c:v>0.49938955722628969</c:v>
                </c:pt>
                <c:pt idx="13">
                  <c:v>0.56271655290814215</c:v>
                </c:pt>
                <c:pt idx="14">
                  <c:v>0.58226807110948331</c:v>
                </c:pt>
                <c:pt idx="15">
                  <c:v>0.62657700374641945</c:v>
                </c:pt>
                <c:pt idx="16">
                  <c:v>0.65131968528637851</c:v>
                </c:pt>
                <c:pt idx="17">
                  <c:v>0.6822649206718796</c:v>
                </c:pt>
                <c:pt idx="18">
                  <c:v>0.71419235000077108</c:v>
                </c:pt>
                <c:pt idx="19">
                  <c:v>0.73791281949251553</c:v>
                </c:pt>
                <c:pt idx="20">
                  <c:v>0.7730824988110101</c:v>
                </c:pt>
                <c:pt idx="21">
                  <c:v>0.79654628036002995</c:v>
                </c:pt>
                <c:pt idx="22">
                  <c:v>0.81630964596647804</c:v>
                </c:pt>
                <c:pt idx="23">
                  <c:v>0.84291270100542026</c:v>
                </c:pt>
                <c:pt idx="24">
                  <c:v>0.85823454263865362</c:v>
                </c:pt>
                <c:pt idx="25">
                  <c:v>0.88929179540727998</c:v>
                </c:pt>
                <c:pt idx="26">
                  <c:v>0.90299382812663298</c:v>
                </c:pt>
                <c:pt idx="27">
                  <c:v>0.9228387314277664</c:v>
                </c:pt>
                <c:pt idx="28">
                  <c:v>0.94363990569379996</c:v>
                </c:pt>
                <c:pt idx="29">
                  <c:v>0.96163681138289725</c:v>
                </c:pt>
                <c:pt idx="30">
                  <c:v>0.97899153105358394</c:v>
                </c:pt>
                <c:pt idx="31">
                  <c:v>0.99927744265141205</c:v>
                </c:pt>
                <c:pt idx="32">
                  <c:v>1.0134821313736424</c:v>
                </c:pt>
                <c:pt idx="33">
                  <c:v>1.0338959488829966</c:v>
                </c:pt>
                <c:pt idx="34">
                  <c:v>1.0421360099160686</c:v>
                </c:pt>
                <c:pt idx="35">
                  <c:v>1.0597319924733064</c:v>
                </c:pt>
                <c:pt idx="36">
                  <c:v>1.0781895852412697</c:v>
                </c:pt>
                <c:pt idx="37">
                  <c:v>1.0929586570712357</c:v>
                </c:pt>
                <c:pt idx="38">
                  <c:v>1.1086697784954493</c:v>
                </c:pt>
                <c:pt idx="39">
                  <c:v>1.1264480082656261</c:v>
                </c:pt>
                <c:pt idx="40">
                  <c:v>1.138396356695073</c:v>
                </c:pt>
                <c:pt idx="41">
                  <c:v>1.1487357243572618</c:v>
                </c:pt>
                <c:pt idx="42">
                  <c:v>1.1625620697595616</c:v>
                </c:pt>
                <c:pt idx="43">
                  <c:v>1.1783871303252267</c:v>
                </c:pt>
                <c:pt idx="44">
                  <c:v>1.1889917663819447</c:v>
                </c:pt>
                <c:pt idx="45">
                  <c:v>1.2038665192613602</c:v>
                </c:pt>
                <c:pt idx="46">
                  <c:v>1.2160847608823275</c:v>
                </c:pt>
                <c:pt idx="47">
                  <c:v>1.2300738988447109</c:v>
                </c:pt>
                <c:pt idx="48">
                  <c:v>1.2394853003618498</c:v>
                </c:pt>
                <c:pt idx="49">
                  <c:v>1.2537713944937399</c:v>
                </c:pt>
                <c:pt idx="50">
                  <c:v>1.2665889027346757</c:v>
                </c:pt>
                <c:pt idx="51">
                  <c:v>1.2800102399717936</c:v>
                </c:pt>
                <c:pt idx="52">
                  <c:v>1.29027213120812</c:v>
                </c:pt>
                <c:pt idx="53">
                  <c:v>1.3038860062567803</c:v>
                </c:pt>
                <c:pt idx="54">
                  <c:v>1.3136051196993932</c:v>
                </c:pt>
                <c:pt idx="55">
                  <c:v>1.3239856019333056</c:v>
                </c:pt>
                <c:pt idx="56">
                  <c:v>1.3365967893775812</c:v>
                </c:pt>
                <c:pt idx="57">
                  <c:v>1.3480840393175677</c:v>
                </c:pt>
                <c:pt idx="58">
                  <c:v>1.3608072589770421</c:v>
                </c:pt>
                <c:pt idx="59">
                  <c:v>1.3716080678534153</c:v>
                </c:pt>
                <c:pt idx="60">
                  <c:v>1.3829591874688643</c:v>
                </c:pt>
                <c:pt idx="61">
                  <c:v>1.3932400749503338</c:v>
                </c:pt>
                <c:pt idx="62">
                  <c:v>1.4011397321686221</c:v>
                </c:pt>
                <c:pt idx="63">
                  <c:v>1.409638779329456</c:v>
                </c:pt>
                <c:pt idx="64">
                  <c:v>1.4186570176034805</c:v>
                </c:pt>
                <c:pt idx="65">
                  <c:v>1.4268052586945374</c:v>
                </c:pt>
                <c:pt idx="66">
                  <c:v>1.4374461049562222</c:v>
                </c:pt>
                <c:pt idx="67">
                  <c:v>1.449134675803502</c:v>
                </c:pt>
                <c:pt idx="68">
                  <c:v>1.45798214351586</c:v>
                </c:pt>
                <c:pt idx="69">
                  <c:v>1.4691070936619255</c:v>
                </c:pt>
                <c:pt idx="70">
                  <c:v>1.4769756769632163</c:v>
                </c:pt>
                <c:pt idx="71">
                  <c:v>1.4847138305310708</c:v>
                </c:pt>
                <c:pt idx="72">
                  <c:v>1.4928805514127446</c:v>
                </c:pt>
                <c:pt idx="73">
                  <c:v>1.5009063702143364</c:v>
                </c:pt>
                <c:pt idx="74">
                  <c:v>1.5104462904065772</c:v>
                </c:pt>
                <c:pt idx="75">
                  <c:v>1.5176062513748934</c:v>
                </c:pt>
                <c:pt idx="76">
                  <c:v>1.5289221309831924</c:v>
                </c:pt>
                <c:pt idx="77">
                  <c:v>1.5378767628396508</c:v>
                </c:pt>
                <c:pt idx="78">
                  <c:v>1.5461392647356005</c:v>
                </c:pt>
                <c:pt idx="79">
                  <c:v>1.5542454738109062</c:v>
                </c:pt>
                <c:pt idx="80">
                  <c:v>1.5617105481888802</c:v>
                </c:pt>
                <c:pt idx="81">
                  <c:v>1.5685653599805698</c:v>
                </c:pt>
                <c:pt idx="82">
                  <c:v>1.5753168169717975</c:v>
                </c:pt>
                <c:pt idx="83">
                  <c:v>1.5824294749923939</c:v>
                </c:pt>
                <c:pt idx="84">
                  <c:v>1.5894335415881315</c:v>
                </c:pt>
                <c:pt idx="85">
                  <c:v>1.5981503097495631</c:v>
                </c:pt>
                <c:pt idx="86">
                  <c:v>1.6053581725155657</c:v>
                </c:pt>
                <c:pt idx="87">
                  <c:v>1.613318318013206</c:v>
                </c:pt>
                <c:pt idx="88">
                  <c:v>1.6211351965122016</c:v>
                </c:pt>
                <c:pt idx="89">
                  <c:v>1.6275399642644386</c:v>
                </c:pt>
                <c:pt idx="90">
                  <c:v>1.6334339831237668</c:v>
                </c:pt>
                <c:pt idx="91">
                  <c:v>1.639667658886627</c:v>
                </c:pt>
                <c:pt idx="92">
                  <c:v>1.6466198254753268</c:v>
                </c:pt>
                <c:pt idx="93">
                  <c:v>1.6530683628554552</c:v>
                </c:pt>
                <c:pt idx="94">
                  <c:v>1.6601986783869187</c:v>
                </c:pt>
                <c:pt idx="95">
                  <c:v>1.66722237118564</c:v>
                </c:pt>
                <c:pt idx="96">
                  <c:v>1.6749010168177065</c:v>
                </c:pt>
                <c:pt idx="97">
                  <c:v>1.6813232839859236</c:v>
                </c:pt>
                <c:pt idx="98">
                  <c:v>1.6872702830934891</c:v>
                </c:pt>
                <c:pt idx="99">
                  <c:v>1.6935104982409965</c:v>
                </c:pt>
                <c:pt idx="100">
                  <c:v>1.7000216166494813</c:v>
                </c:pt>
                <c:pt idx="101">
                  <c:v>1.7046625026554798</c:v>
                </c:pt>
                <c:pt idx="102">
                  <c:v>1.7110036117549925</c:v>
                </c:pt>
                <c:pt idx="103">
                  <c:v>1.7176022234487518</c:v>
                </c:pt>
                <c:pt idx="104">
                  <c:v>1.7230839637520956</c:v>
                </c:pt>
                <c:pt idx="105">
                  <c:v>1.7294976881798771</c:v>
                </c:pt>
                <c:pt idx="106">
                  <c:v>1.7341669078783117</c:v>
                </c:pt>
                <c:pt idx="107">
                  <c:v>1.7397713899800005</c:v>
                </c:pt>
                <c:pt idx="108">
                  <c:v>1.7449803553986036</c:v>
                </c:pt>
                <c:pt idx="109">
                  <c:v>1.7504472693192243</c:v>
                </c:pt>
                <c:pt idx="110">
                  <c:v>1.7552145223322078</c:v>
                </c:pt>
                <c:pt idx="111">
                  <c:v>1.760866437953416</c:v>
                </c:pt>
                <c:pt idx="112">
                  <c:v>1.760866437953416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7E-4270-BA72-D8FE613A9B40}"/>
            </c:ext>
          </c:extLst>
        </c:ser>
        <c:ser>
          <c:idx val="1"/>
          <c:order val="1"/>
          <c:tx>
            <c:strRef>
              <c:f>Data_Compiled!$AK$1:$AK$2</c:f>
              <c:strCache>
                <c:ptCount val="2"/>
                <c:pt idx="0">
                  <c:v>Drop_06263</c:v>
                </c:pt>
                <c:pt idx="1">
                  <c:v>3mL 1.19deg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2"/>
              </a:solidFill>
              <a:ln w="9525">
                <a:noFill/>
              </a:ln>
              <a:effectLst/>
            </c:spPr>
          </c:marker>
          <c:xVal>
            <c:numRef>
              <c:f>Data_Compiled!$AX$7:$AX$109</c:f>
              <c:numCache>
                <c:formatCode>General</c:formatCode>
                <c:ptCount val="103"/>
                <c:pt idx="0">
                  <c:v>-0.87506126339170009</c:v>
                </c:pt>
                <c:pt idx="1">
                  <c:v>-0.82390874094431876</c:v>
                </c:pt>
                <c:pt idx="2">
                  <c:v>-0.77815125038364363</c:v>
                </c:pt>
                <c:pt idx="3">
                  <c:v>-0.7367585652254186</c:v>
                </c:pt>
                <c:pt idx="4">
                  <c:v>-0.69897000433601875</c:v>
                </c:pt>
                <c:pt idx="5">
                  <c:v>-0.6642078980768068</c:v>
                </c:pt>
                <c:pt idx="6">
                  <c:v>-0.63202321470540557</c:v>
                </c:pt>
                <c:pt idx="7">
                  <c:v>-0.6020599913279624</c:v>
                </c:pt>
                <c:pt idx="8">
                  <c:v>-0.57403126772771884</c:v>
                </c:pt>
                <c:pt idx="9">
                  <c:v>-0.54770232900536975</c:v>
                </c:pt>
                <c:pt idx="10">
                  <c:v>-0.52287874528033762</c:v>
                </c:pt>
                <c:pt idx="11">
                  <c:v>-0.49939764943081472</c:v>
                </c:pt>
                <c:pt idx="12">
                  <c:v>-0.47712125471966238</c:v>
                </c:pt>
                <c:pt idx="13">
                  <c:v>-0.45593195564972439</c:v>
                </c:pt>
                <c:pt idx="14">
                  <c:v>-0.43572856956143735</c:v>
                </c:pt>
                <c:pt idx="15">
                  <c:v>-0.41642341436605079</c:v>
                </c:pt>
                <c:pt idx="16">
                  <c:v>-0.3979400086720376</c:v>
                </c:pt>
                <c:pt idx="17">
                  <c:v>-0.38021124171160608</c:v>
                </c:pt>
                <c:pt idx="18">
                  <c:v>-0.36317790241282566</c:v>
                </c:pt>
                <c:pt idx="19">
                  <c:v>-0.34678748622465638</c:v>
                </c:pt>
                <c:pt idx="20">
                  <c:v>-0.33099321904142442</c:v>
                </c:pt>
                <c:pt idx="21">
                  <c:v>-0.31575325248468761</c:v>
                </c:pt>
                <c:pt idx="22">
                  <c:v>-0.3010299956639812</c:v>
                </c:pt>
                <c:pt idx="23">
                  <c:v>-0.28678955654937088</c:v>
                </c:pt>
                <c:pt idx="24">
                  <c:v>-0.27300127206373764</c:v>
                </c:pt>
                <c:pt idx="25">
                  <c:v>-0.25963731050575611</c:v>
                </c:pt>
                <c:pt idx="26">
                  <c:v>-0.24667233334138852</c:v>
                </c:pt>
                <c:pt idx="27">
                  <c:v>-0.23408320603336796</c:v>
                </c:pt>
                <c:pt idx="28">
                  <c:v>-0.22184874961635639</c:v>
                </c:pt>
                <c:pt idx="29">
                  <c:v>-0.20994952631664862</c:v>
                </c:pt>
                <c:pt idx="30">
                  <c:v>-0.19836765376683349</c:v>
                </c:pt>
                <c:pt idx="31">
                  <c:v>-0.18708664335714442</c:v>
                </c:pt>
                <c:pt idx="32">
                  <c:v>-0.17609125905568118</c:v>
                </c:pt>
                <c:pt idx="33">
                  <c:v>-0.16536739366390812</c:v>
                </c:pt>
                <c:pt idx="34">
                  <c:v>-0.15490195998574313</c:v>
                </c:pt>
                <c:pt idx="35">
                  <c:v>-0.1446827948040571</c:v>
                </c:pt>
                <c:pt idx="36">
                  <c:v>-0.13469857389745615</c:v>
                </c:pt>
                <c:pt idx="37">
                  <c:v>-0.12493873660829995</c:v>
                </c:pt>
                <c:pt idx="38">
                  <c:v>-0.11539341870206953</c:v>
                </c:pt>
                <c:pt idx="39">
                  <c:v>-0.10605339244792618</c:v>
                </c:pt>
                <c:pt idx="40">
                  <c:v>-9.6910013008056392E-2</c:v>
                </c:pt>
                <c:pt idx="41">
                  <c:v>-8.795517035512998E-2</c:v>
                </c:pt>
                <c:pt idx="42">
                  <c:v>-7.9181246047624804E-2</c:v>
                </c:pt>
                <c:pt idx="43">
                  <c:v>-7.0581074285707285E-2</c:v>
                </c:pt>
                <c:pt idx="44">
                  <c:v>-6.2147906748844461E-2</c:v>
                </c:pt>
                <c:pt idx="45">
                  <c:v>-5.3875380782854601E-2</c:v>
                </c:pt>
                <c:pt idx="46">
                  <c:v>-4.5757490560675115E-2</c:v>
                </c:pt>
                <c:pt idx="47">
                  <c:v>-3.7788560889399754E-2</c:v>
                </c:pt>
                <c:pt idx="48">
                  <c:v>-2.9963223377443209E-2</c:v>
                </c:pt>
                <c:pt idx="49">
                  <c:v>-2.2276394711152205E-2</c:v>
                </c:pt>
                <c:pt idx="50">
                  <c:v>-1.4723256820706347E-2</c:v>
                </c:pt>
                <c:pt idx="51">
                  <c:v>-7.2992387414994161E-3</c:v>
                </c:pt>
                <c:pt idx="52">
                  <c:v>0</c:v>
                </c:pt>
                <c:pt idx="53">
                  <c:v>7.1785846271233758E-3</c:v>
                </c:pt>
                <c:pt idx="54">
                  <c:v>1.4240439114610193E-2</c:v>
                </c:pt>
                <c:pt idx="55">
                  <c:v>2.1189299069938092E-2</c:v>
                </c:pt>
                <c:pt idx="56">
                  <c:v>2.8028723600243534E-2</c:v>
                </c:pt>
                <c:pt idx="57">
                  <c:v>3.476210625921191E-2</c:v>
                </c:pt>
                <c:pt idx="58">
                  <c:v>4.1392685158224987E-2</c:v>
                </c:pt>
                <c:pt idx="59">
                  <c:v>4.7923552317182816E-2</c:v>
                </c:pt>
                <c:pt idx="60">
                  <c:v>5.4357662322592676E-2</c:v>
                </c:pt>
                <c:pt idx="61">
                  <c:v>6.069784035361165E-2</c:v>
                </c:pt>
                <c:pt idx="62">
                  <c:v>6.6946789630613221E-2</c:v>
                </c:pt>
                <c:pt idx="63">
                  <c:v>7.3107098335431664E-2</c:v>
                </c:pt>
                <c:pt idx="64">
                  <c:v>7.9181246047624818E-2</c:v>
                </c:pt>
                <c:pt idx="65">
                  <c:v>8.5171609736812315E-2</c:v>
                </c:pt>
                <c:pt idx="66">
                  <c:v>9.1080469347332577E-2</c:v>
                </c:pt>
                <c:pt idx="67">
                  <c:v>9.691001300805642E-2</c:v>
                </c:pt>
                <c:pt idx="68">
                  <c:v>0.10266234189714769</c:v>
                </c:pt>
                <c:pt idx="69">
                  <c:v>0.10833947478883828</c:v>
                </c:pt>
                <c:pt idx="70">
                  <c:v>0.11394335230683679</c:v>
                </c:pt>
                <c:pt idx="71">
                  <c:v>0.11947584090679779</c:v>
                </c:pt>
                <c:pt idx="72">
                  <c:v>0.12493873660829993</c:v>
                </c:pt>
                <c:pt idx="73">
                  <c:v>0.13033376849500614</c:v>
                </c:pt>
                <c:pt idx="74">
                  <c:v>0.13566260200007307</c:v>
                </c:pt>
                <c:pt idx="75">
                  <c:v>0.14092684199243027</c:v>
                </c:pt>
                <c:pt idx="76">
                  <c:v>0.14612803567823801</c:v>
                </c:pt>
                <c:pt idx="77">
                  <c:v>0.15126767533064914</c:v>
                </c:pt>
                <c:pt idx="78">
                  <c:v>0.1563472008599241</c:v>
                </c:pt>
                <c:pt idx="79">
                  <c:v>0.16136800223497488</c:v>
                </c:pt>
                <c:pt idx="80">
                  <c:v>0.16633142176652502</c:v>
                </c:pt>
                <c:pt idx="81">
                  <c:v>0.17123875626126916</c:v>
                </c:pt>
                <c:pt idx="82">
                  <c:v>0.17609125905568124</c:v>
                </c:pt>
                <c:pt idx="83">
                  <c:v>0.18089014193744996</c:v>
                </c:pt>
                <c:pt idx="84">
                  <c:v>0.18563657696191166</c:v>
                </c:pt>
                <c:pt idx="85">
                  <c:v>0.1903316981702915</c:v>
                </c:pt>
                <c:pt idx="86">
                  <c:v>0.19497660321605503</c:v>
                </c:pt>
                <c:pt idx="87">
                  <c:v>0.19957235490520411</c:v>
                </c:pt>
                <c:pt idx="88">
                  <c:v>0.20411998265592479</c:v>
                </c:pt>
                <c:pt idx="89">
                  <c:v>0.20862048388260124</c:v>
                </c:pt>
                <c:pt idx="90">
                  <c:v>0.21307482530885122</c:v>
                </c:pt>
                <c:pt idx="91">
                  <c:v>0.21748394421390627</c:v>
                </c:pt>
                <c:pt idx="92">
                  <c:v>0.22184874961635639</c:v>
                </c:pt>
                <c:pt idx="93">
                  <c:v>0.22617012339899895</c:v>
                </c:pt>
                <c:pt idx="94">
                  <c:v>0.23044892137827391</c:v>
                </c:pt>
                <c:pt idx="95">
                  <c:v>0.2346859743215286</c:v>
                </c:pt>
                <c:pt idx="96">
                  <c:v>0.23888208891513674</c:v>
                </c:pt>
                <c:pt idx="97">
                  <c:v>0.24303804868629444</c:v>
                </c:pt>
                <c:pt idx="98">
                  <c:v>0.24715461488112658</c:v>
                </c:pt>
                <c:pt idx="99">
                  <c:v>0.25123252730156603</c:v>
                </c:pt>
                <c:pt idx="100">
                  <c:v>0.25527250510330607</c:v>
                </c:pt>
                <c:pt idx="101">
                  <c:v>0.25927524755698</c:v>
                </c:pt>
                <c:pt idx="102">
                  <c:v>0.2632414347745814</c:v>
                </c:pt>
              </c:numCache>
            </c:numRef>
          </c:xVal>
          <c:yVal>
            <c:numRef>
              <c:f>Data_Compiled!$AY$7:$AY$109</c:f>
              <c:numCache>
                <c:formatCode>General</c:formatCode>
                <c:ptCount val="103"/>
                <c:pt idx="0">
                  <c:v>-0.30350910346875293</c:v>
                </c:pt>
                <c:pt idx="1">
                  <c:v>-0.29781933059700361</c:v>
                </c:pt>
                <c:pt idx="2">
                  <c:v>-0.11842538824205885</c:v>
                </c:pt>
                <c:pt idx="3">
                  <c:v>7.6408353110965013E-2</c:v>
                </c:pt>
                <c:pt idx="4">
                  <c:v>0.18033941888631611</c:v>
                </c:pt>
                <c:pt idx="5">
                  <c:v>0.28733682236999541</c:v>
                </c:pt>
                <c:pt idx="6">
                  <c:v>0.37584567706147165</c:v>
                </c:pt>
                <c:pt idx="7">
                  <c:v>0.43006239273051722</c:v>
                </c:pt>
                <c:pt idx="8">
                  <c:v>0.4813694145502973</c:v>
                </c:pt>
                <c:pt idx="9">
                  <c:v>0.53143307926078198</c:v>
                </c:pt>
                <c:pt idx="10">
                  <c:v>0.57037892054131767</c:v>
                </c:pt>
                <c:pt idx="11">
                  <c:v>0.61129930598033577</c:v>
                </c:pt>
                <c:pt idx="12">
                  <c:v>0.64552325484331352</c:v>
                </c:pt>
                <c:pt idx="13">
                  <c:v>0.68023589219021852</c:v>
                </c:pt>
                <c:pt idx="14">
                  <c:v>0.71313159012691141</c:v>
                </c:pt>
                <c:pt idx="15">
                  <c:v>0.74371254655833563</c:v>
                </c:pt>
                <c:pt idx="16">
                  <c:v>0.76853679834253763</c:v>
                </c:pt>
                <c:pt idx="17">
                  <c:v>0.79782906811105936</c:v>
                </c:pt>
                <c:pt idx="18">
                  <c:v>0.83480312336614493</c:v>
                </c:pt>
                <c:pt idx="19">
                  <c:v>0.86628256793493186</c:v>
                </c:pt>
                <c:pt idx="20">
                  <c:v>0.89832442246350941</c:v>
                </c:pt>
                <c:pt idx="21">
                  <c:v>0.92805404217029575</c:v>
                </c:pt>
                <c:pt idx="22">
                  <c:v>0.95598066975268958</c:v>
                </c:pt>
                <c:pt idx="23">
                  <c:v>0.9712475130283309</c:v>
                </c:pt>
                <c:pt idx="24">
                  <c:v>0.99652415059001953</c:v>
                </c:pt>
                <c:pt idx="25">
                  <c:v>1.0204116474996807</c:v>
                </c:pt>
                <c:pt idx="26">
                  <c:v>1.0429611257454072</c:v>
                </c:pt>
                <c:pt idx="27">
                  <c:v>1.0610159209041277</c:v>
                </c:pt>
                <c:pt idx="28">
                  <c:v>1.0750006951301085</c:v>
                </c:pt>
                <c:pt idx="29">
                  <c:v>1.0916677355327362</c:v>
                </c:pt>
                <c:pt idx="30">
                  <c:v>1.1094250201135789</c:v>
                </c:pt>
                <c:pt idx="31">
                  <c:v>1.1264875449441627</c:v>
                </c:pt>
                <c:pt idx="32">
                  <c:v>1.1443243779673051</c:v>
                </c:pt>
                <c:pt idx="33">
                  <c:v>1.1614579346781333</c:v>
                </c:pt>
                <c:pt idx="34">
                  <c:v>1.1833735026634298</c:v>
                </c:pt>
                <c:pt idx="35">
                  <c:v>1.1990222798158969</c:v>
                </c:pt>
                <c:pt idx="36">
                  <c:v>1.2154015104461391</c:v>
                </c:pt>
                <c:pt idx="37">
                  <c:v>1.2311857685000822</c:v>
                </c:pt>
                <c:pt idx="38">
                  <c:v>1.2497894010904222</c:v>
                </c:pt>
                <c:pt idx="39">
                  <c:v>1.2643948333900841</c:v>
                </c:pt>
                <c:pt idx="40">
                  <c:v>1.2806444471728249</c:v>
                </c:pt>
                <c:pt idx="41">
                  <c:v>1.2942937947972772</c:v>
                </c:pt>
                <c:pt idx="42">
                  <c:v>1.3075151745185933</c:v>
                </c:pt>
                <c:pt idx="43">
                  <c:v>1.3193749393932184</c:v>
                </c:pt>
                <c:pt idx="44">
                  <c:v>1.3309206479105398</c:v>
                </c:pt>
                <c:pt idx="45">
                  <c:v>1.3448749238639921</c:v>
                </c:pt>
                <c:pt idx="46">
                  <c:v>1.3575035243029168</c:v>
                </c:pt>
                <c:pt idx="47">
                  <c:v>1.3706864102610818</c:v>
                </c:pt>
                <c:pt idx="48">
                  <c:v>1.384310566391453</c:v>
                </c:pt>
                <c:pt idx="49">
                  <c:v>1.3983244224635094</c:v>
                </c:pt>
                <c:pt idx="50">
                  <c:v>1.412694557236738</c:v>
                </c:pt>
                <c:pt idx="51">
                  <c:v>1.4273802217317737</c:v>
                </c:pt>
                <c:pt idx="52">
                  <c:v>1.4393390495591203</c:v>
                </c:pt>
                <c:pt idx="53">
                  <c:v>1.45316158160645</c:v>
                </c:pt>
                <c:pt idx="54">
                  <c:v>1.464475524693887</c:v>
                </c:pt>
                <c:pt idx="55">
                  <c:v>1.4761507331414925</c:v>
                </c:pt>
                <c:pt idx="56">
                  <c:v>1.4875250932303872</c:v>
                </c:pt>
                <c:pt idx="57">
                  <c:v>1.4979710538305206</c:v>
                </c:pt>
                <c:pt idx="58">
                  <c:v>1.5094369984692746</c:v>
                </c:pt>
                <c:pt idx="59">
                  <c:v>1.5200005270960641</c:v>
                </c:pt>
                <c:pt idx="60">
                  <c:v>1.5296968691093578</c:v>
                </c:pt>
                <c:pt idx="61">
                  <c:v>1.5368439198057284</c:v>
                </c:pt>
                <c:pt idx="62">
                  <c:v>1.547332569311709</c:v>
                </c:pt>
                <c:pt idx="63">
                  <c:v>1.5581442510272054</c:v>
                </c:pt>
                <c:pt idx="64">
                  <c:v>1.5692372928765665</c:v>
                </c:pt>
                <c:pt idx="65">
                  <c:v>1.5811174563306949</c:v>
                </c:pt>
                <c:pt idx="66">
                  <c:v>1.5900828433148506</c:v>
                </c:pt>
                <c:pt idx="67">
                  <c:v>1.5988702100593228</c:v>
                </c:pt>
                <c:pt idx="68">
                  <c:v>1.6094780995463147</c:v>
                </c:pt>
                <c:pt idx="69">
                  <c:v>1.6198362168733595</c:v>
                </c:pt>
                <c:pt idx="70">
                  <c:v>1.6290025069497305</c:v>
                </c:pt>
                <c:pt idx="71">
                  <c:v>1.6375087282059388</c:v>
                </c:pt>
                <c:pt idx="72">
                  <c:v>1.6453922368534166</c:v>
                </c:pt>
                <c:pt idx="73">
                  <c:v>1.6517724069531126</c:v>
                </c:pt>
                <c:pt idx="74">
                  <c:v>1.6598482859222234</c:v>
                </c:pt>
                <c:pt idx="75">
                  <c:v>1.6682145155033572</c:v>
                </c:pt>
                <c:pt idx="76">
                  <c:v>1.6764210894369111</c:v>
                </c:pt>
                <c:pt idx="77">
                  <c:v>1.6857336620044703</c:v>
                </c:pt>
                <c:pt idx="78">
                  <c:v>1.6944375364802422</c:v>
                </c:pt>
                <c:pt idx="79">
                  <c:v>1.7017641336753131</c:v>
                </c:pt>
                <c:pt idx="80">
                  <c:v>1.7097624097106632</c:v>
                </c:pt>
                <c:pt idx="81">
                  <c:v>1.7195574601841839</c:v>
                </c:pt>
                <c:pt idx="82">
                  <c:v>1.7272374860026876</c:v>
                </c:pt>
                <c:pt idx="83">
                  <c:v>1.7359048153719152</c:v>
                </c:pt>
                <c:pt idx="84">
                  <c:v>1.7425691513347739</c:v>
                </c:pt>
                <c:pt idx="85">
                  <c:v>1.749132920837162</c:v>
                </c:pt>
                <c:pt idx="86">
                  <c:v>1.7563120890357693</c:v>
                </c:pt>
                <c:pt idx="87">
                  <c:v>1.7626735946030405</c:v>
                </c:pt>
                <c:pt idx="88">
                  <c:v>1.7692891513555704</c:v>
                </c:pt>
                <c:pt idx="89">
                  <c:v>1.7761437704861536</c:v>
                </c:pt>
                <c:pt idx="90">
                  <c:v>1.7825578398757405</c:v>
                </c:pt>
                <c:pt idx="91">
                  <c:v>1.7895419566807682</c:v>
                </c:pt>
                <c:pt idx="92">
                  <c:v>1.7970623987890237</c:v>
                </c:pt>
                <c:pt idx="93">
                  <c:v>1.8041345181193538</c:v>
                </c:pt>
                <c:pt idx="94">
                  <c:v>1.8117177310189967</c:v>
                </c:pt>
                <c:pt idx="95">
                  <c:v>1.8176319590764276</c:v>
                </c:pt>
                <c:pt idx="96">
                  <c:v>1.8231604353702564</c:v>
                </c:pt>
                <c:pt idx="97">
                  <c:v>1.8295205342658034</c:v>
                </c:pt>
                <c:pt idx="98">
                  <c:v>1.8354943725399377</c:v>
                </c:pt>
                <c:pt idx="99">
                  <c:v>1.8405083173378087</c:v>
                </c:pt>
                <c:pt idx="100">
                  <c:v>1.8469121933710047</c:v>
                </c:pt>
                <c:pt idx="101">
                  <c:v>1.8520823906503798</c:v>
                </c:pt>
                <c:pt idx="102">
                  <c:v>1.854928347741128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97E-4270-BA72-D8FE613A9B40}"/>
            </c:ext>
          </c:extLst>
        </c:ser>
        <c:ser>
          <c:idx val="2"/>
          <c:order val="2"/>
          <c:tx>
            <c:strRef>
              <c:f>Data_Compiled!$BA$1:$BA$2</c:f>
              <c:strCache>
                <c:ptCount val="2"/>
                <c:pt idx="0">
                  <c:v>Drop_06264</c:v>
                </c:pt>
                <c:pt idx="1">
                  <c:v>4mL 1.19deg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Data_Compiled!$BN$7:$BN$108</c:f>
              <c:numCache>
                <c:formatCode>General</c:formatCode>
                <c:ptCount val="102"/>
                <c:pt idx="0">
                  <c:v>-0.52287874528033762</c:v>
                </c:pt>
                <c:pt idx="1">
                  <c:v>-0.49939764943081472</c:v>
                </c:pt>
                <c:pt idx="2">
                  <c:v>-0.47712125471966244</c:v>
                </c:pt>
                <c:pt idx="3">
                  <c:v>-0.45593195564972439</c:v>
                </c:pt>
                <c:pt idx="4">
                  <c:v>-0.43572856956143741</c:v>
                </c:pt>
                <c:pt idx="5">
                  <c:v>-0.41642341436605079</c:v>
                </c:pt>
                <c:pt idx="6">
                  <c:v>-0.3979400086720376</c:v>
                </c:pt>
                <c:pt idx="7">
                  <c:v>-0.38021124171160608</c:v>
                </c:pt>
                <c:pt idx="8">
                  <c:v>-0.36317790241282566</c:v>
                </c:pt>
                <c:pt idx="9">
                  <c:v>-0.34678748622465638</c:v>
                </c:pt>
                <c:pt idx="10">
                  <c:v>-0.33099321904142442</c:v>
                </c:pt>
                <c:pt idx="11">
                  <c:v>-0.31575325248468755</c:v>
                </c:pt>
                <c:pt idx="12">
                  <c:v>-0.3010299956639812</c:v>
                </c:pt>
                <c:pt idx="13">
                  <c:v>-0.28678955654937099</c:v>
                </c:pt>
                <c:pt idx="14">
                  <c:v>-0.27300127206373764</c:v>
                </c:pt>
                <c:pt idx="15">
                  <c:v>-0.25963731050575611</c:v>
                </c:pt>
                <c:pt idx="16">
                  <c:v>-0.24667233334138852</c:v>
                </c:pt>
                <c:pt idx="17">
                  <c:v>-0.23408320603336805</c:v>
                </c:pt>
                <c:pt idx="18">
                  <c:v>-0.22184874961635639</c:v>
                </c:pt>
                <c:pt idx="19">
                  <c:v>-0.20994952631664862</c:v>
                </c:pt>
                <c:pt idx="20">
                  <c:v>-0.19836765376683349</c:v>
                </c:pt>
                <c:pt idx="21">
                  <c:v>-0.18708664335714448</c:v>
                </c:pt>
                <c:pt idx="22">
                  <c:v>-0.17609125905568127</c:v>
                </c:pt>
                <c:pt idx="23">
                  <c:v>-0.16536739366390812</c:v>
                </c:pt>
                <c:pt idx="24">
                  <c:v>-0.15490195998574319</c:v>
                </c:pt>
                <c:pt idx="25">
                  <c:v>-0.1446827948040571</c:v>
                </c:pt>
                <c:pt idx="26">
                  <c:v>-0.13469857389745615</c:v>
                </c:pt>
                <c:pt idx="27">
                  <c:v>-0.12493873660829995</c:v>
                </c:pt>
                <c:pt idx="28">
                  <c:v>-0.11539341870206959</c:v>
                </c:pt>
                <c:pt idx="29">
                  <c:v>-0.10605339244792618</c:v>
                </c:pt>
                <c:pt idx="30">
                  <c:v>-9.6910013008056448E-2</c:v>
                </c:pt>
                <c:pt idx="31">
                  <c:v>-8.795517035512998E-2</c:v>
                </c:pt>
                <c:pt idx="32">
                  <c:v>-7.9181246047624804E-2</c:v>
                </c:pt>
                <c:pt idx="33">
                  <c:v>-7.0581074285707285E-2</c:v>
                </c:pt>
                <c:pt idx="34">
                  <c:v>-6.2147906748844461E-2</c:v>
                </c:pt>
                <c:pt idx="35">
                  <c:v>-5.3875380782854601E-2</c:v>
                </c:pt>
                <c:pt idx="36">
                  <c:v>-4.5757490560675115E-2</c:v>
                </c:pt>
                <c:pt idx="37">
                  <c:v>-3.7788560889399803E-2</c:v>
                </c:pt>
                <c:pt idx="38">
                  <c:v>-2.9963223377443209E-2</c:v>
                </c:pt>
                <c:pt idx="39">
                  <c:v>-2.2276394711152253E-2</c:v>
                </c:pt>
                <c:pt idx="40">
                  <c:v>-1.4723256820706347E-2</c:v>
                </c:pt>
                <c:pt idx="41">
                  <c:v>-7.2992387414994656E-3</c:v>
                </c:pt>
                <c:pt idx="42">
                  <c:v>0</c:v>
                </c:pt>
                <c:pt idx="43">
                  <c:v>7.1785846271233758E-3</c:v>
                </c:pt>
                <c:pt idx="44">
                  <c:v>1.4240439114610193E-2</c:v>
                </c:pt>
                <c:pt idx="45">
                  <c:v>2.1189299069937998E-2</c:v>
                </c:pt>
                <c:pt idx="46">
                  <c:v>2.8028723600243534E-2</c:v>
                </c:pt>
                <c:pt idx="47">
                  <c:v>3.4762106259212E-2</c:v>
                </c:pt>
                <c:pt idx="48">
                  <c:v>4.1392685158225077E-2</c:v>
                </c:pt>
                <c:pt idx="49">
                  <c:v>4.7923552317182816E-2</c:v>
                </c:pt>
                <c:pt idx="50">
                  <c:v>5.4357662322592676E-2</c:v>
                </c:pt>
                <c:pt idx="51">
                  <c:v>6.069784035361165E-2</c:v>
                </c:pt>
                <c:pt idx="52">
                  <c:v>6.6946789630613138E-2</c:v>
                </c:pt>
                <c:pt idx="53">
                  <c:v>7.3107098335431664E-2</c:v>
                </c:pt>
                <c:pt idx="54">
                  <c:v>7.9181246047624818E-2</c:v>
                </c:pt>
                <c:pt idx="55">
                  <c:v>8.5171609736812315E-2</c:v>
                </c:pt>
                <c:pt idx="56">
                  <c:v>9.1080469347332577E-2</c:v>
                </c:pt>
                <c:pt idx="57">
                  <c:v>9.691001300805642E-2</c:v>
                </c:pt>
                <c:pt idx="58">
                  <c:v>0.10266234189714769</c:v>
                </c:pt>
                <c:pt idx="59">
                  <c:v>0.10833947478883819</c:v>
                </c:pt>
                <c:pt idx="60">
                  <c:v>0.11394335230683671</c:v>
                </c:pt>
                <c:pt idx="61">
                  <c:v>0.11947584090679772</c:v>
                </c:pt>
                <c:pt idx="62">
                  <c:v>0.1249387366083</c:v>
                </c:pt>
                <c:pt idx="63">
                  <c:v>0.13033376849500614</c:v>
                </c:pt>
                <c:pt idx="64">
                  <c:v>0.13566260200007307</c:v>
                </c:pt>
                <c:pt idx="65">
                  <c:v>0.14092684199243027</c:v>
                </c:pt>
                <c:pt idx="66">
                  <c:v>0.14612803567823801</c:v>
                </c:pt>
                <c:pt idx="67">
                  <c:v>0.15126767533064905</c:v>
                </c:pt>
                <c:pt idx="68">
                  <c:v>0.15634720085992401</c:v>
                </c:pt>
                <c:pt idx="69">
                  <c:v>0.16136800223497494</c:v>
                </c:pt>
                <c:pt idx="70">
                  <c:v>0.16633142176652502</c:v>
                </c:pt>
                <c:pt idx="71">
                  <c:v>0.17123875626126916</c:v>
                </c:pt>
                <c:pt idx="72">
                  <c:v>0.17609125905568124</c:v>
                </c:pt>
                <c:pt idx="73">
                  <c:v>0.18089014193744996</c:v>
                </c:pt>
                <c:pt idx="74">
                  <c:v>0.1856365769619116</c:v>
                </c:pt>
                <c:pt idx="75">
                  <c:v>0.19033169817029144</c:v>
                </c:pt>
                <c:pt idx="76">
                  <c:v>0.19497660321605495</c:v>
                </c:pt>
                <c:pt idx="77">
                  <c:v>0.19957235490520417</c:v>
                </c:pt>
                <c:pt idx="78">
                  <c:v>0.20411998265592479</c:v>
                </c:pt>
                <c:pt idx="79">
                  <c:v>0.20862048388260124</c:v>
                </c:pt>
                <c:pt idx="80">
                  <c:v>0.21307482530885122</c:v>
                </c:pt>
                <c:pt idx="81">
                  <c:v>0.21748394421390627</c:v>
                </c:pt>
                <c:pt idx="82">
                  <c:v>0.22184874961635634</c:v>
                </c:pt>
                <c:pt idx="83">
                  <c:v>0.22617012339899889</c:v>
                </c:pt>
                <c:pt idx="84">
                  <c:v>0.23044892137827397</c:v>
                </c:pt>
                <c:pt idx="85">
                  <c:v>0.2346859743215286</c:v>
                </c:pt>
                <c:pt idx="86">
                  <c:v>0.23888208891513674</c:v>
                </c:pt>
                <c:pt idx="87">
                  <c:v>0.24303804868629444</c:v>
                </c:pt>
                <c:pt idx="88">
                  <c:v>0.24715461488112658</c:v>
                </c:pt>
                <c:pt idx="89">
                  <c:v>0.25123252730156598</c:v>
                </c:pt>
                <c:pt idx="90">
                  <c:v>0.25527250510330601</c:v>
                </c:pt>
                <c:pt idx="91">
                  <c:v>0.25927524755697995</c:v>
                </c:pt>
                <c:pt idx="92">
                  <c:v>0.26324143477458145</c:v>
                </c:pt>
                <c:pt idx="93">
                  <c:v>0.26717172840301384</c:v>
                </c:pt>
                <c:pt idx="94">
                  <c:v>0.27106677228653797</c:v>
                </c:pt>
                <c:pt idx="95">
                  <c:v>0.27492719309977609</c:v>
                </c:pt>
                <c:pt idx="96">
                  <c:v>0.27875360095282892</c:v>
                </c:pt>
                <c:pt idx="97">
                  <c:v>0.28254658996996801</c:v>
                </c:pt>
                <c:pt idx="98">
                  <c:v>0.28630673884327479</c:v>
                </c:pt>
                <c:pt idx="99">
                  <c:v>0.29003461136251807</c:v>
                </c:pt>
                <c:pt idx="100">
                  <c:v>0.29373075692248179</c:v>
                </c:pt>
                <c:pt idx="101">
                  <c:v>0.29739571100888712</c:v>
                </c:pt>
              </c:numCache>
            </c:numRef>
          </c:xVal>
          <c:yVal>
            <c:numRef>
              <c:f>Data_Compiled!$BO$7:$BO$108</c:f>
              <c:numCache>
                <c:formatCode>General</c:formatCode>
                <c:ptCount val="102"/>
                <c:pt idx="0">
                  <c:v>-0.54029371420112959</c:v>
                </c:pt>
                <c:pt idx="1">
                  <c:v>-0.23815864113458998</c:v>
                </c:pt>
                <c:pt idx="2">
                  <c:v>-0.12945007372594922</c:v>
                </c:pt>
                <c:pt idx="3">
                  <c:v>1.2895412389828446E-2</c:v>
                </c:pt>
                <c:pt idx="4">
                  <c:v>0.10799411291773599</c:v>
                </c:pt>
                <c:pt idx="5">
                  <c:v>0.17107823382665369</c:v>
                </c:pt>
                <c:pt idx="6">
                  <c:v>0.25806092227080102</c:v>
                </c:pt>
                <c:pt idx="7">
                  <c:v>0.28670610372033106</c:v>
                </c:pt>
                <c:pt idx="8">
                  <c:v>0.35504270762819756</c:v>
                </c:pt>
                <c:pt idx="9">
                  <c:v>0.39275949616825723</c:v>
                </c:pt>
                <c:pt idx="10">
                  <c:v>0.43415218132648226</c:v>
                </c:pt>
                <c:pt idx="11">
                  <c:v>0.47797185029789974</c:v>
                </c:pt>
                <c:pt idx="12">
                  <c:v>0.51773215938250872</c:v>
                </c:pt>
                <c:pt idx="13">
                  <c:v>0.55424222419692004</c:v>
                </c:pt>
                <c:pt idx="14">
                  <c:v>0.59709143320016256</c:v>
                </c:pt>
                <c:pt idx="15">
                  <c:v>0.62329188756137854</c:v>
                </c:pt>
                <c:pt idx="16">
                  <c:v>0.6560727032921787</c:v>
                </c:pt>
                <c:pt idx="17">
                  <c:v>0.68663056434008829</c:v>
                </c:pt>
                <c:pt idx="18">
                  <c:v>0.72193746522457281</c:v>
                </c:pt>
                <c:pt idx="19">
                  <c:v>0.74819410998612046</c:v>
                </c:pt>
                <c:pt idx="20">
                  <c:v>0.78788252505885059</c:v>
                </c:pt>
                <c:pt idx="21">
                  <c:v>0.81330012361325177</c:v>
                </c:pt>
                <c:pt idx="22">
                  <c:v>0.83474785240240768</c:v>
                </c:pt>
                <c:pt idx="23">
                  <c:v>0.86505566048273186</c:v>
                </c:pt>
                <c:pt idx="24">
                  <c:v>0.87945172267107186</c:v>
                </c:pt>
                <c:pt idx="25">
                  <c:v>0.89791536490417223</c:v>
                </c:pt>
                <c:pt idx="26">
                  <c:v>0.91780967793725254</c:v>
                </c:pt>
                <c:pt idx="27">
                  <c:v>0.94096343188055187</c:v>
                </c:pt>
                <c:pt idx="28">
                  <c:v>0.96097884367729014</c:v>
                </c:pt>
                <c:pt idx="29">
                  <c:v>0.980132537189221</c:v>
                </c:pt>
                <c:pt idx="30">
                  <c:v>1.0038322042496539</c:v>
                </c:pt>
                <c:pt idx="31">
                  <c:v>1.0160395592213429</c:v>
                </c:pt>
                <c:pt idx="32">
                  <c:v>1.0378819474173504</c:v>
                </c:pt>
                <c:pt idx="33">
                  <c:v>1.0555629326470064</c:v>
                </c:pt>
                <c:pt idx="34">
                  <c:v>1.0725138676871433</c:v>
                </c:pt>
                <c:pt idx="35">
                  <c:v>1.0903182932380402</c:v>
                </c:pt>
                <c:pt idx="36">
                  <c:v>1.1087717625011018</c:v>
                </c:pt>
                <c:pt idx="37">
                  <c:v>1.1251718720691617</c:v>
                </c:pt>
                <c:pt idx="38">
                  <c:v>1.1370838088657755</c:v>
                </c:pt>
                <c:pt idx="39">
                  <c:v>1.1524565290314233</c:v>
                </c:pt>
                <c:pt idx="40">
                  <c:v>1.164879670790846</c:v>
                </c:pt>
                <c:pt idx="41">
                  <c:v>1.1816744778576664</c:v>
                </c:pt>
                <c:pt idx="42">
                  <c:v>1.1967088076221364</c:v>
                </c:pt>
                <c:pt idx="43">
                  <c:v>1.2090359420121499</c:v>
                </c:pt>
                <c:pt idx="44">
                  <c:v>1.222096363145647</c:v>
                </c:pt>
                <c:pt idx="45">
                  <c:v>1.2337128691394428</c:v>
                </c:pt>
                <c:pt idx="46">
                  <c:v>1.2450468392194138</c:v>
                </c:pt>
                <c:pt idx="47">
                  <c:v>1.258060922270801</c:v>
                </c:pt>
                <c:pt idx="48">
                  <c:v>1.2678250488458105</c:v>
                </c:pt>
                <c:pt idx="49">
                  <c:v>1.2792542907023754</c:v>
                </c:pt>
                <c:pt idx="50">
                  <c:v>1.2913057050771344</c:v>
                </c:pt>
                <c:pt idx="51">
                  <c:v>1.3056933407703464</c:v>
                </c:pt>
                <c:pt idx="52">
                  <c:v>1.3161796638492396</c:v>
                </c:pt>
                <c:pt idx="53">
                  <c:v>1.3272612096197729</c:v>
                </c:pt>
                <c:pt idx="54">
                  <c:v>1.3388964836905279</c:v>
                </c:pt>
                <c:pt idx="55">
                  <c:v>1.348614184925879</c:v>
                </c:pt>
                <c:pt idx="56">
                  <c:v>1.3596942759993342</c:v>
                </c:pt>
                <c:pt idx="57">
                  <c:v>1.3712550099621037</c:v>
                </c:pt>
                <c:pt idx="58">
                  <c:v>1.380282550359875</c:v>
                </c:pt>
                <c:pt idx="59">
                  <c:v>1.3905880602224674</c:v>
                </c:pt>
                <c:pt idx="60">
                  <c:v>1.3999474177509306</c:v>
                </c:pt>
                <c:pt idx="61">
                  <c:v>1.410502160107411</c:v>
                </c:pt>
                <c:pt idx="62">
                  <c:v>1.4194337257153826</c:v>
                </c:pt>
                <c:pt idx="63">
                  <c:v>1.428197432281249</c:v>
                </c:pt>
                <c:pt idx="64">
                  <c:v>1.4380868809495166</c:v>
                </c:pt>
                <c:pt idx="65">
                  <c:v>1.4484000900537091</c:v>
                </c:pt>
                <c:pt idx="66">
                  <c:v>1.4547147937041798</c:v>
                </c:pt>
                <c:pt idx="67">
                  <c:v>1.4615653283310077</c:v>
                </c:pt>
                <c:pt idx="68">
                  <c:v>1.4713409165458167</c:v>
                </c:pt>
                <c:pt idx="69">
                  <c:v>1.4791258108825094</c:v>
                </c:pt>
                <c:pt idx="70">
                  <c:v>1.4896710533289812</c:v>
                </c:pt>
                <c:pt idx="71">
                  <c:v>1.4971387516081243</c:v>
                </c:pt>
                <c:pt idx="72">
                  <c:v>1.5055935827408897</c:v>
                </c:pt>
                <c:pt idx="73">
                  <c:v>1.513886957976482</c:v>
                </c:pt>
                <c:pt idx="74">
                  <c:v>1.5214831142304923</c:v>
                </c:pt>
                <c:pt idx="75">
                  <c:v>1.5300109663187649</c:v>
                </c:pt>
                <c:pt idx="76">
                  <c:v>1.5378550473687429</c:v>
                </c:pt>
                <c:pt idx="77">
                  <c:v>1.5455599628907133</c:v>
                </c:pt>
                <c:pt idx="78">
                  <c:v>1.5526299431571493</c:v>
                </c:pt>
                <c:pt idx="79">
                  <c:v>1.5605714558922079</c:v>
                </c:pt>
                <c:pt idx="80">
                  <c:v>1.5664337208673114</c:v>
                </c:pt>
                <c:pt idx="81">
                  <c:v>1.5731763337773759</c:v>
                </c:pt>
                <c:pt idx="82">
                  <c:v>1.5802842863663566</c:v>
                </c:pt>
                <c:pt idx="83">
                  <c:v>1.5872799948781833</c:v>
                </c:pt>
                <c:pt idx="84">
                  <c:v>1.5937049718918042</c:v>
                </c:pt>
                <c:pt idx="85">
                  <c:v>1.6013882882144552</c:v>
                </c:pt>
                <c:pt idx="86">
                  <c:v>1.6084932014459494</c:v>
                </c:pt>
                <c:pt idx="87">
                  <c:v>1.6154837533012822</c:v>
                </c:pt>
                <c:pt idx="88">
                  <c:v>1.6210846158377497</c:v>
                </c:pt>
                <c:pt idx="89">
                  <c:v>1.6274505874820204</c:v>
                </c:pt>
                <c:pt idx="90">
                  <c:v>1.6345620585600946</c:v>
                </c:pt>
                <c:pt idx="91">
                  <c:v>1.6415546689386478</c:v>
                </c:pt>
                <c:pt idx="92">
                  <c:v>1.6476326746709509</c:v>
                </c:pt>
                <c:pt idx="93">
                  <c:v>1.6536284707132809</c:v>
                </c:pt>
                <c:pt idx="94">
                  <c:v>1.6595399684932559</c:v>
                </c:pt>
                <c:pt idx="95">
                  <c:v>1.6653761039191384</c:v>
                </c:pt>
                <c:pt idx="96">
                  <c:v>1.67265597208095</c:v>
                </c:pt>
                <c:pt idx="97">
                  <c:v>1.6783193960995217</c:v>
                </c:pt>
                <c:pt idx="98">
                  <c:v>1.6839076782632407</c:v>
                </c:pt>
                <c:pt idx="99">
                  <c:v>1.688695404844121</c:v>
                </c:pt>
                <c:pt idx="100">
                  <c:v>1.6934298456434125</c:v>
                </c:pt>
                <c:pt idx="101">
                  <c:v>1.6934298456434125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97E-4270-BA72-D8FE613A9B40}"/>
            </c:ext>
          </c:extLst>
        </c:ser>
        <c:ser>
          <c:idx val="3"/>
          <c:order val="3"/>
          <c:tx>
            <c:strRef>
              <c:f>Data_Compiled!$BQ$1:$BQ$2</c:f>
              <c:strCache>
                <c:ptCount val="2"/>
                <c:pt idx="0">
                  <c:v>Drop_06278</c:v>
                </c:pt>
                <c:pt idx="1">
                  <c:v>2mL 7.66deg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Data_Compiled!$CD$7:$CD$68</c:f>
              <c:numCache>
                <c:formatCode>General</c:formatCode>
                <c:ptCount val="62"/>
                <c:pt idx="0">
                  <c:v>-0.77815125038364363</c:v>
                </c:pt>
                <c:pt idx="1">
                  <c:v>-0.7367585652254186</c:v>
                </c:pt>
                <c:pt idx="2">
                  <c:v>-0.69897000433601875</c:v>
                </c:pt>
                <c:pt idx="3">
                  <c:v>-0.6642078980768068</c:v>
                </c:pt>
                <c:pt idx="4">
                  <c:v>-0.63202321470540557</c:v>
                </c:pt>
                <c:pt idx="5">
                  <c:v>-0.6020599913279624</c:v>
                </c:pt>
                <c:pt idx="6">
                  <c:v>-0.57403126772771884</c:v>
                </c:pt>
                <c:pt idx="7">
                  <c:v>-0.54770232900536975</c:v>
                </c:pt>
                <c:pt idx="8">
                  <c:v>-0.52287874528033762</c:v>
                </c:pt>
                <c:pt idx="9">
                  <c:v>-0.49939764943081472</c:v>
                </c:pt>
                <c:pt idx="10">
                  <c:v>-0.47712125471966244</c:v>
                </c:pt>
                <c:pt idx="11">
                  <c:v>-0.45593195564972439</c:v>
                </c:pt>
                <c:pt idx="12">
                  <c:v>-0.43572856956143735</c:v>
                </c:pt>
                <c:pt idx="13">
                  <c:v>-0.41642341436605079</c:v>
                </c:pt>
                <c:pt idx="14">
                  <c:v>-0.3979400086720376</c:v>
                </c:pt>
                <c:pt idx="15">
                  <c:v>-0.38021124171160608</c:v>
                </c:pt>
                <c:pt idx="16">
                  <c:v>-0.36317790241282566</c:v>
                </c:pt>
                <c:pt idx="17">
                  <c:v>-0.34678748622465638</c:v>
                </c:pt>
                <c:pt idx="18">
                  <c:v>-0.33099321904142442</c:v>
                </c:pt>
                <c:pt idx="19">
                  <c:v>-0.31575325248468761</c:v>
                </c:pt>
                <c:pt idx="20">
                  <c:v>-0.3010299956639812</c:v>
                </c:pt>
                <c:pt idx="21">
                  <c:v>-0.28678955654937099</c:v>
                </c:pt>
                <c:pt idx="22">
                  <c:v>-0.27300127206373764</c:v>
                </c:pt>
                <c:pt idx="23">
                  <c:v>-0.25963731050575611</c:v>
                </c:pt>
                <c:pt idx="24">
                  <c:v>-0.24667233334138852</c:v>
                </c:pt>
                <c:pt idx="25">
                  <c:v>-0.23408320603336796</c:v>
                </c:pt>
                <c:pt idx="26">
                  <c:v>-0.22184874961635639</c:v>
                </c:pt>
                <c:pt idx="27">
                  <c:v>-0.20994952631664862</c:v>
                </c:pt>
                <c:pt idx="28">
                  <c:v>-0.19836765376683349</c:v>
                </c:pt>
                <c:pt idx="29">
                  <c:v>-0.18708664335714442</c:v>
                </c:pt>
                <c:pt idx="30">
                  <c:v>-0.17609125905568127</c:v>
                </c:pt>
                <c:pt idx="31">
                  <c:v>-0.16536739366390812</c:v>
                </c:pt>
                <c:pt idx="32">
                  <c:v>-0.15490195998574313</c:v>
                </c:pt>
                <c:pt idx="33">
                  <c:v>-0.1446827948040571</c:v>
                </c:pt>
                <c:pt idx="34">
                  <c:v>-0.13469857389745615</c:v>
                </c:pt>
                <c:pt idx="35">
                  <c:v>-0.12493873660829995</c:v>
                </c:pt>
                <c:pt idx="36">
                  <c:v>-0.11539341870206953</c:v>
                </c:pt>
                <c:pt idx="37">
                  <c:v>-0.10605339244792618</c:v>
                </c:pt>
                <c:pt idx="38">
                  <c:v>-9.6910013008056392E-2</c:v>
                </c:pt>
                <c:pt idx="39">
                  <c:v>-8.795517035512998E-2</c:v>
                </c:pt>
                <c:pt idx="40">
                  <c:v>-7.9181246047624804E-2</c:v>
                </c:pt>
                <c:pt idx="41">
                  <c:v>-7.0581074285707285E-2</c:v>
                </c:pt>
                <c:pt idx="42">
                  <c:v>-6.2147906748844461E-2</c:v>
                </c:pt>
                <c:pt idx="43">
                  <c:v>-5.3875380782854601E-2</c:v>
                </c:pt>
                <c:pt idx="44">
                  <c:v>-4.5757490560675115E-2</c:v>
                </c:pt>
                <c:pt idx="45">
                  <c:v>-3.7788560889399803E-2</c:v>
                </c:pt>
                <c:pt idx="46">
                  <c:v>-2.9963223377443209E-2</c:v>
                </c:pt>
                <c:pt idx="47">
                  <c:v>-2.2276394711152205E-2</c:v>
                </c:pt>
                <c:pt idx="48">
                  <c:v>-1.4723256820706347E-2</c:v>
                </c:pt>
                <c:pt idx="49">
                  <c:v>-7.2992387414994161E-3</c:v>
                </c:pt>
                <c:pt idx="50">
                  <c:v>0</c:v>
                </c:pt>
                <c:pt idx="51">
                  <c:v>7.1785846271233758E-3</c:v>
                </c:pt>
                <c:pt idx="52">
                  <c:v>1.4240439114610193E-2</c:v>
                </c:pt>
                <c:pt idx="53">
                  <c:v>2.1189299069938092E-2</c:v>
                </c:pt>
                <c:pt idx="54">
                  <c:v>2.8028723600243534E-2</c:v>
                </c:pt>
                <c:pt idx="55">
                  <c:v>3.476210625921191E-2</c:v>
                </c:pt>
                <c:pt idx="56">
                  <c:v>4.1392685158224987E-2</c:v>
                </c:pt>
                <c:pt idx="57">
                  <c:v>4.7923552317182816E-2</c:v>
                </c:pt>
                <c:pt idx="58">
                  <c:v>5.4357662322592676E-2</c:v>
                </c:pt>
                <c:pt idx="59">
                  <c:v>6.069784035361165E-2</c:v>
                </c:pt>
                <c:pt idx="60">
                  <c:v>6.6946789630613138E-2</c:v>
                </c:pt>
                <c:pt idx="61">
                  <c:v>7.3107098335431581E-2</c:v>
                </c:pt>
              </c:numCache>
              <c:extLst xmlns:c15="http://schemas.microsoft.com/office/drawing/2012/chart"/>
            </c:numRef>
          </c:xVal>
          <c:yVal>
            <c:numRef>
              <c:f>Data_Compiled!$CE$7:$CE$68</c:f>
              <c:numCache>
                <c:formatCode>General</c:formatCode>
                <c:ptCount val="62"/>
                <c:pt idx="0">
                  <c:v>-0.19292542764358359</c:v>
                </c:pt>
                <c:pt idx="1">
                  <c:v>0.11551645617890978</c:v>
                </c:pt>
                <c:pt idx="2">
                  <c:v>0.2372435756419132</c:v>
                </c:pt>
                <c:pt idx="3">
                  <c:v>0.38709196591754708</c:v>
                </c:pt>
                <c:pt idx="4">
                  <c:v>0.49943044382555757</c:v>
                </c:pt>
                <c:pt idx="5">
                  <c:v>0.58845224073439151</c:v>
                </c:pt>
                <c:pt idx="6">
                  <c:v>0.67542771530205514</c:v>
                </c:pt>
                <c:pt idx="7">
                  <c:v>0.73258477589259208</c:v>
                </c:pt>
                <c:pt idx="8">
                  <c:v>0.79339452068063743</c:v>
                </c:pt>
                <c:pt idx="9">
                  <c:v>0.85266370855961071</c:v>
                </c:pt>
                <c:pt idx="10">
                  <c:v>0.89435481799601979</c:v>
                </c:pt>
                <c:pt idx="11">
                  <c:v>0.93956870005271098</c:v>
                </c:pt>
                <c:pt idx="12">
                  <c:v>0.99123867975239199</c:v>
                </c:pt>
                <c:pt idx="13">
                  <c:v>1.0280224663346997</c:v>
                </c:pt>
                <c:pt idx="14">
                  <c:v>1.0598907022862385</c:v>
                </c:pt>
                <c:pt idx="15">
                  <c:v>1.0962827422229702</c:v>
                </c:pt>
                <c:pt idx="16">
                  <c:v>1.1236628640830038</c:v>
                </c:pt>
                <c:pt idx="17">
                  <c:v>1.1494623552715379</c:v>
                </c:pt>
                <c:pt idx="18">
                  <c:v>1.1820028258452331</c:v>
                </c:pt>
                <c:pt idx="19">
                  <c:v>1.2084766328776171</c:v>
                </c:pt>
                <c:pt idx="20">
                  <c:v>1.2394503873162286</c:v>
                </c:pt>
                <c:pt idx="21">
                  <c:v>1.2616221841189943</c:v>
                </c:pt>
                <c:pt idx="22">
                  <c:v>1.2838268997110263</c:v>
                </c:pt>
                <c:pt idx="23">
                  <c:v>1.3038967659611393</c:v>
                </c:pt>
                <c:pt idx="24">
                  <c:v>1.3260013219285209</c:v>
                </c:pt>
                <c:pt idx="25">
                  <c:v>1.3479931639533709</c:v>
                </c:pt>
                <c:pt idx="26">
                  <c:v>1.3689005946535542</c:v>
                </c:pt>
                <c:pt idx="27">
                  <c:v>1.3888945798130719</c:v>
                </c:pt>
                <c:pt idx="28">
                  <c:v>1.407962733097579</c:v>
                </c:pt>
                <c:pt idx="29">
                  <c:v>1.4254726187678681</c:v>
                </c:pt>
                <c:pt idx="30">
                  <c:v>1.4423039982301162</c:v>
                </c:pt>
                <c:pt idx="31">
                  <c:v>1.4592288604515278</c:v>
                </c:pt>
                <c:pt idx="32">
                  <c:v>1.476192114470646</c:v>
                </c:pt>
                <c:pt idx="33">
                  <c:v>1.492518135011468</c:v>
                </c:pt>
                <c:pt idx="34">
                  <c:v>1.5076450709479641</c:v>
                </c:pt>
                <c:pt idx="35">
                  <c:v>1.5235948273773252</c:v>
                </c:pt>
                <c:pt idx="36">
                  <c:v>1.5358473199086884</c:v>
                </c:pt>
                <c:pt idx="37">
                  <c:v>1.5507136949213287</c:v>
                </c:pt>
                <c:pt idx="38">
                  <c:v>1.565067759835107</c:v>
                </c:pt>
                <c:pt idx="39">
                  <c:v>1.5795097737708523</c:v>
                </c:pt>
                <c:pt idx="40">
                  <c:v>1.5908341212253743</c:v>
                </c:pt>
                <c:pt idx="41">
                  <c:v>1.6054885348611168</c:v>
                </c:pt>
                <c:pt idx="42">
                  <c:v>1.6171671887994237</c:v>
                </c:pt>
                <c:pt idx="43">
                  <c:v>1.6275343703602789</c:v>
                </c:pt>
                <c:pt idx="44">
                  <c:v>1.6377160874326182</c:v>
                </c:pt>
                <c:pt idx="45">
                  <c:v>1.6514154639262406</c:v>
                </c:pt>
                <c:pt idx="46">
                  <c:v>1.6610166687360031</c:v>
                </c:pt>
                <c:pt idx="47">
                  <c:v>1.6709104798139949</c:v>
                </c:pt>
                <c:pt idx="48">
                  <c:v>1.681451038172592</c:v>
                </c:pt>
                <c:pt idx="49">
                  <c:v>1.691776570747157</c:v>
                </c:pt>
                <c:pt idx="50">
                  <c:v>1.7022284943794463</c:v>
                </c:pt>
                <c:pt idx="51">
                  <c:v>1.7120161544166466</c:v>
                </c:pt>
                <c:pt idx="52">
                  <c:v>1.7215880838572983</c:v>
                </c:pt>
                <c:pt idx="53">
                  <c:v>1.7301980995544983</c:v>
                </c:pt>
                <c:pt idx="54">
                  <c:v>1.7390035532984027</c:v>
                </c:pt>
                <c:pt idx="55">
                  <c:v>1.74721771111385</c:v>
                </c:pt>
                <c:pt idx="56">
                  <c:v>1.7564155326489139</c:v>
                </c:pt>
                <c:pt idx="57">
                  <c:v>1.7650525253777154</c:v>
                </c:pt>
                <c:pt idx="58">
                  <c:v>1.7735347162944286</c:v>
                </c:pt>
                <c:pt idx="59">
                  <c:v>1.7815249100405925</c:v>
                </c:pt>
                <c:pt idx="60">
                  <c:v>1.7889815983893895</c:v>
                </c:pt>
                <c:pt idx="61">
                  <c:v>1.7973441477776346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3-F97E-4270-BA72-D8FE613A9B40}"/>
            </c:ext>
          </c:extLst>
        </c:ser>
        <c:ser>
          <c:idx val="4"/>
          <c:order val="4"/>
          <c:tx>
            <c:strRef>
              <c:f>Data_Compiled!$CG$1:$CG$2</c:f>
              <c:strCache>
                <c:ptCount val="2"/>
                <c:pt idx="0">
                  <c:v>Drop_06281</c:v>
                </c:pt>
                <c:pt idx="1">
                  <c:v>3mL 7.66deg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tx2"/>
              </a:solidFill>
              <a:ln w="9525">
                <a:noFill/>
              </a:ln>
              <a:effectLst/>
            </c:spPr>
          </c:marker>
          <c:xVal>
            <c:numRef>
              <c:f>Data_Compiled!$CT$7:$CT$87</c:f>
              <c:numCache>
                <c:formatCode>General</c:formatCode>
                <c:ptCount val="81"/>
                <c:pt idx="0">
                  <c:v>-0.77815125038364363</c:v>
                </c:pt>
                <c:pt idx="1">
                  <c:v>-0.7367585652254186</c:v>
                </c:pt>
                <c:pt idx="2">
                  <c:v>-0.69897000433601875</c:v>
                </c:pt>
                <c:pt idx="3">
                  <c:v>-0.6642078980768068</c:v>
                </c:pt>
                <c:pt idx="4">
                  <c:v>-0.63202321470540557</c:v>
                </c:pt>
                <c:pt idx="5">
                  <c:v>-0.6020599913279624</c:v>
                </c:pt>
                <c:pt idx="6">
                  <c:v>-0.57403126772771884</c:v>
                </c:pt>
                <c:pt idx="7">
                  <c:v>-0.54770232900536975</c:v>
                </c:pt>
                <c:pt idx="8">
                  <c:v>-0.52287874528033762</c:v>
                </c:pt>
                <c:pt idx="9">
                  <c:v>-0.49939764943081472</c:v>
                </c:pt>
                <c:pt idx="10">
                  <c:v>-0.47712125471966244</c:v>
                </c:pt>
                <c:pt idx="11">
                  <c:v>-0.45593195564972439</c:v>
                </c:pt>
                <c:pt idx="12">
                  <c:v>-0.43572856956143735</c:v>
                </c:pt>
                <c:pt idx="13">
                  <c:v>-0.41642341436605079</c:v>
                </c:pt>
                <c:pt idx="14">
                  <c:v>-0.3979400086720376</c:v>
                </c:pt>
                <c:pt idx="15">
                  <c:v>-0.38021124171160608</c:v>
                </c:pt>
                <c:pt idx="16">
                  <c:v>-0.36317790241282566</c:v>
                </c:pt>
                <c:pt idx="17">
                  <c:v>-0.34678748622465638</c:v>
                </c:pt>
                <c:pt idx="18">
                  <c:v>-0.33099321904142442</c:v>
                </c:pt>
                <c:pt idx="19">
                  <c:v>-0.31575325248468761</c:v>
                </c:pt>
                <c:pt idx="20">
                  <c:v>-0.3010299956639812</c:v>
                </c:pt>
                <c:pt idx="21">
                  <c:v>-0.28678955654937099</c:v>
                </c:pt>
                <c:pt idx="22">
                  <c:v>-0.27300127206373764</c:v>
                </c:pt>
                <c:pt idx="23">
                  <c:v>-0.25963731050575611</c:v>
                </c:pt>
                <c:pt idx="24">
                  <c:v>-0.24667233334138852</c:v>
                </c:pt>
                <c:pt idx="25">
                  <c:v>-0.23408320603336796</c:v>
                </c:pt>
                <c:pt idx="26">
                  <c:v>-0.22184874961635639</c:v>
                </c:pt>
                <c:pt idx="27">
                  <c:v>-0.20994952631664862</c:v>
                </c:pt>
                <c:pt idx="28">
                  <c:v>-0.19836765376683349</c:v>
                </c:pt>
                <c:pt idx="29">
                  <c:v>-0.18708664335714442</c:v>
                </c:pt>
                <c:pt idx="30">
                  <c:v>-0.17609125905568127</c:v>
                </c:pt>
                <c:pt idx="31">
                  <c:v>-0.16536739366390812</c:v>
                </c:pt>
                <c:pt idx="32">
                  <c:v>-0.15490195998574313</c:v>
                </c:pt>
                <c:pt idx="33">
                  <c:v>-0.1446827948040571</c:v>
                </c:pt>
                <c:pt idx="34">
                  <c:v>-0.13469857389745615</c:v>
                </c:pt>
                <c:pt idx="35">
                  <c:v>-0.12493873660829995</c:v>
                </c:pt>
                <c:pt idx="36">
                  <c:v>-0.11539341870206953</c:v>
                </c:pt>
                <c:pt idx="37">
                  <c:v>-0.10605339244792618</c:v>
                </c:pt>
                <c:pt idx="38">
                  <c:v>-9.6910013008056392E-2</c:v>
                </c:pt>
                <c:pt idx="39">
                  <c:v>-8.795517035512998E-2</c:v>
                </c:pt>
                <c:pt idx="40">
                  <c:v>-7.9181246047624804E-2</c:v>
                </c:pt>
                <c:pt idx="41">
                  <c:v>-7.0581074285707285E-2</c:v>
                </c:pt>
                <c:pt idx="42">
                  <c:v>-6.2147906748844461E-2</c:v>
                </c:pt>
                <c:pt idx="43">
                  <c:v>-5.3875380782854601E-2</c:v>
                </c:pt>
                <c:pt idx="44">
                  <c:v>-4.5757490560675115E-2</c:v>
                </c:pt>
                <c:pt idx="45">
                  <c:v>-3.7788560889399803E-2</c:v>
                </c:pt>
                <c:pt idx="46">
                  <c:v>-2.9963223377443209E-2</c:v>
                </c:pt>
                <c:pt idx="47">
                  <c:v>-2.2276394711152205E-2</c:v>
                </c:pt>
                <c:pt idx="48">
                  <c:v>-1.4723256820706347E-2</c:v>
                </c:pt>
                <c:pt idx="49">
                  <c:v>-7.2992387414994161E-3</c:v>
                </c:pt>
                <c:pt idx="50">
                  <c:v>0</c:v>
                </c:pt>
                <c:pt idx="51">
                  <c:v>7.1785846271233758E-3</c:v>
                </c:pt>
                <c:pt idx="52">
                  <c:v>1.4240439114610193E-2</c:v>
                </c:pt>
                <c:pt idx="53">
                  <c:v>2.1189299069938092E-2</c:v>
                </c:pt>
                <c:pt idx="54">
                  <c:v>2.8028723600243534E-2</c:v>
                </c:pt>
                <c:pt idx="55">
                  <c:v>3.476210625921191E-2</c:v>
                </c:pt>
                <c:pt idx="56">
                  <c:v>4.1392685158224987E-2</c:v>
                </c:pt>
                <c:pt idx="57">
                  <c:v>4.7923552317182816E-2</c:v>
                </c:pt>
                <c:pt idx="58">
                  <c:v>5.4357662322592676E-2</c:v>
                </c:pt>
                <c:pt idx="59">
                  <c:v>6.069784035361165E-2</c:v>
                </c:pt>
                <c:pt idx="60">
                  <c:v>6.6946789630613138E-2</c:v>
                </c:pt>
                <c:pt idx="61">
                  <c:v>7.3107098335431581E-2</c:v>
                </c:pt>
                <c:pt idx="62">
                  <c:v>7.9181246047624818E-2</c:v>
                </c:pt>
                <c:pt idx="63">
                  <c:v>8.5171609736812232E-2</c:v>
                </c:pt>
                <c:pt idx="64">
                  <c:v>9.1080469347332507E-2</c:v>
                </c:pt>
                <c:pt idx="65">
                  <c:v>9.691001300805642E-2</c:v>
                </c:pt>
                <c:pt idx="66">
                  <c:v>0.10266234189714769</c:v>
                </c:pt>
                <c:pt idx="67">
                  <c:v>0.10833947478883819</c:v>
                </c:pt>
                <c:pt idx="68">
                  <c:v>0.11394335230683671</c:v>
                </c:pt>
                <c:pt idx="69">
                  <c:v>0.11947584090679779</c:v>
                </c:pt>
                <c:pt idx="70">
                  <c:v>0.12493873660829993</c:v>
                </c:pt>
                <c:pt idx="71">
                  <c:v>0.13033376849500608</c:v>
                </c:pt>
                <c:pt idx="72">
                  <c:v>0.13566260200007299</c:v>
                </c:pt>
                <c:pt idx="73">
                  <c:v>0.14092684199243027</c:v>
                </c:pt>
                <c:pt idx="74">
                  <c:v>0.14612803567823801</c:v>
                </c:pt>
                <c:pt idx="75">
                  <c:v>0.15126767533064905</c:v>
                </c:pt>
                <c:pt idx="76">
                  <c:v>0.15634720085992401</c:v>
                </c:pt>
                <c:pt idx="77">
                  <c:v>0.16136800223497488</c:v>
                </c:pt>
                <c:pt idx="78">
                  <c:v>0.16633142176652496</c:v>
                </c:pt>
                <c:pt idx="79">
                  <c:v>0.17123875626126911</c:v>
                </c:pt>
                <c:pt idx="80">
                  <c:v>0.17609125905568124</c:v>
                </c:pt>
              </c:numCache>
              <c:extLst xmlns:c15="http://schemas.microsoft.com/office/drawing/2012/chart"/>
            </c:numRef>
          </c:xVal>
          <c:yVal>
            <c:numRef>
              <c:f>Data_Compiled!$CU$7:$CU$87</c:f>
              <c:numCache>
                <c:formatCode>General</c:formatCode>
                <c:ptCount val="81"/>
                <c:pt idx="0">
                  <c:v>-0.39731751208669885</c:v>
                </c:pt>
                <c:pt idx="1">
                  <c:v>0.10043556367217144</c:v>
                </c:pt>
                <c:pt idx="2">
                  <c:v>0.27634749557177635</c:v>
                </c:pt>
                <c:pt idx="3">
                  <c:v>0.37517222324824939</c:v>
                </c:pt>
                <c:pt idx="4">
                  <c:v>0.48664219442624856</c:v>
                </c:pt>
                <c:pt idx="5">
                  <c:v>0.56245225546990218</c:v>
                </c:pt>
                <c:pt idx="6">
                  <c:v>0.6322803696797743</c:v>
                </c:pt>
                <c:pt idx="7">
                  <c:v>0.68781334561077989</c:v>
                </c:pt>
                <c:pt idx="8">
                  <c:v>0.75218924601671788</c:v>
                </c:pt>
                <c:pt idx="9">
                  <c:v>0.79831872976008977</c:v>
                </c:pt>
                <c:pt idx="10">
                  <c:v>0.83035128168494177</c:v>
                </c:pt>
                <c:pt idx="11">
                  <c:v>0.88539803589620181</c:v>
                </c:pt>
                <c:pt idx="12">
                  <c:v>0.92755745687444613</c:v>
                </c:pt>
                <c:pt idx="13">
                  <c:v>0.96132801365245779</c:v>
                </c:pt>
                <c:pt idx="14">
                  <c:v>1.0030107084021347</c:v>
                </c:pt>
                <c:pt idx="15">
                  <c:v>1.0392273361425424</c:v>
                </c:pt>
                <c:pt idx="16">
                  <c:v>1.0692846557048112</c:v>
                </c:pt>
                <c:pt idx="17">
                  <c:v>1.0988812672112391</c:v>
                </c:pt>
                <c:pt idx="18">
                  <c:v>1.1311909298957785</c:v>
                </c:pt>
                <c:pt idx="19">
                  <c:v>1.1524618776605438</c:v>
                </c:pt>
                <c:pt idx="20">
                  <c:v>1.1743116144297108</c:v>
                </c:pt>
                <c:pt idx="21">
                  <c:v>1.1989764625482833</c:v>
                </c:pt>
                <c:pt idx="22">
                  <c:v>1.2226136480890455</c:v>
                </c:pt>
                <c:pt idx="23">
                  <c:v>1.2436150777521517</c:v>
                </c:pt>
                <c:pt idx="24">
                  <c:v>1.2635075894476013</c:v>
                </c:pt>
                <c:pt idx="25">
                  <c:v>1.2880016115606852</c:v>
                </c:pt>
                <c:pt idx="26">
                  <c:v>1.3091868330355212</c:v>
                </c:pt>
                <c:pt idx="27">
                  <c:v>1.3323399203516699</c:v>
                </c:pt>
                <c:pt idx="28">
                  <c:v>1.3505790899401082</c:v>
                </c:pt>
                <c:pt idx="29">
                  <c:v>1.3681672690216569</c:v>
                </c:pt>
                <c:pt idx="30">
                  <c:v>1.3833778846421938</c:v>
                </c:pt>
                <c:pt idx="31">
                  <c:v>1.3996283517817207</c:v>
                </c:pt>
                <c:pt idx="32">
                  <c:v>1.416872444644441</c:v>
                </c:pt>
                <c:pt idx="33">
                  <c:v>1.4295965066768601</c:v>
                </c:pt>
                <c:pt idx="34">
                  <c:v>1.4487948111534412</c:v>
                </c:pt>
                <c:pt idx="35">
                  <c:v>1.4650185604871864</c:v>
                </c:pt>
                <c:pt idx="36">
                  <c:v>1.4813235506355038</c:v>
                </c:pt>
                <c:pt idx="37">
                  <c:v>1.4963679199968762</c:v>
                </c:pt>
                <c:pt idx="38">
                  <c:v>1.5096622437697067</c:v>
                </c:pt>
                <c:pt idx="39">
                  <c:v>1.5225347047754108</c:v>
                </c:pt>
                <c:pt idx="40">
                  <c:v>1.5331613545085048</c:v>
                </c:pt>
                <c:pt idx="41">
                  <c:v>1.5477351222736224</c:v>
                </c:pt>
                <c:pt idx="42">
                  <c:v>1.5602248153284122</c:v>
                </c:pt>
                <c:pt idx="43">
                  <c:v>1.5733669452115906</c:v>
                </c:pt>
                <c:pt idx="44">
                  <c:v>1.5861992735108577</c:v>
                </c:pt>
                <c:pt idx="45">
                  <c:v>1.5981080804386749</c:v>
                </c:pt>
                <c:pt idx="46">
                  <c:v>1.6101662379446828</c:v>
                </c:pt>
                <c:pt idx="47">
                  <c:v>1.6208915414831213</c:v>
                </c:pt>
                <c:pt idx="48">
                  <c:v>1.6308661144073013</c:v>
                </c:pt>
                <c:pt idx="49">
                  <c:v>1.6411207215748229</c:v>
                </c:pt>
                <c:pt idx="50">
                  <c:v>1.6515879267833793</c:v>
                </c:pt>
                <c:pt idx="51">
                  <c:v>1.6618501134837722</c:v>
                </c:pt>
                <c:pt idx="52">
                  <c:v>1.6717959780810767</c:v>
                </c:pt>
                <c:pt idx="53">
                  <c:v>1.682873053037643</c:v>
                </c:pt>
                <c:pt idx="54">
                  <c:v>1.6923929016692452</c:v>
                </c:pt>
                <c:pt idx="55">
                  <c:v>1.7012732898862637</c:v>
                </c:pt>
                <c:pt idx="56">
                  <c:v>1.7096297601879107</c:v>
                </c:pt>
                <c:pt idx="57">
                  <c:v>1.7189896056621929</c:v>
                </c:pt>
                <c:pt idx="58">
                  <c:v>1.726983716904186</c:v>
                </c:pt>
                <c:pt idx="59">
                  <c:v>1.7363832819989085</c:v>
                </c:pt>
                <c:pt idx="60">
                  <c:v>1.7455990906651497</c:v>
                </c:pt>
                <c:pt idx="61">
                  <c:v>1.7546884361412363</c:v>
                </c:pt>
                <c:pt idx="62">
                  <c:v>1.7609963105886473</c:v>
                </c:pt>
                <c:pt idx="63">
                  <c:v>1.7700360253325655</c:v>
                </c:pt>
                <c:pt idx="64">
                  <c:v>1.7767668891699824</c:v>
                </c:pt>
                <c:pt idx="65">
                  <c:v>1.7847970864041867</c:v>
                </c:pt>
                <c:pt idx="66">
                  <c:v>1.7933606911065803</c:v>
                </c:pt>
                <c:pt idx="67">
                  <c:v>1.7997581378294318</c:v>
                </c:pt>
                <c:pt idx="68">
                  <c:v>1.8087181090988318</c:v>
                </c:pt>
                <c:pt idx="69">
                  <c:v>1.8155677580127547</c:v>
                </c:pt>
                <c:pt idx="70">
                  <c:v>1.8222972707521434</c:v>
                </c:pt>
                <c:pt idx="71">
                  <c:v>1.8292503361478298</c:v>
                </c:pt>
                <c:pt idx="72">
                  <c:v>1.8360802201402349</c:v>
                </c:pt>
                <c:pt idx="73">
                  <c:v>1.8427909336296808</c:v>
                </c:pt>
                <c:pt idx="74">
                  <c:v>1.8499955752181756</c:v>
                </c:pt>
                <c:pt idx="75">
                  <c:v>1.8564966435529506</c:v>
                </c:pt>
                <c:pt idx="76">
                  <c:v>1.862902000897587</c:v>
                </c:pt>
                <c:pt idx="77">
                  <c:v>1.8692144197374563</c:v>
                </c:pt>
                <c:pt idx="78">
                  <c:v>1.8751556520508275</c:v>
                </c:pt>
                <c:pt idx="79">
                  <c:v>1.8813052197294122</c:v>
                </c:pt>
                <c:pt idx="80">
                  <c:v>1.8873689262767956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4-F97E-4270-BA72-D8FE613A9B40}"/>
            </c:ext>
          </c:extLst>
        </c:ser>
        <c:ser>
          <c:idx val="5"/>
          <c:order val="5"/>
          <c:tx>
            <c:strRef>
              <c:f>Data_Compiled!$CW$1:$CW$2</c:f>
              <c:strCache>
                <c:ptCount val="2"/>
                <c:pt idx="0">
                  <c:v>Drop_06282</c:v>
                </c:pt>
                <c:pt idx="1">
                  <c:v>4mL 7.66deg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Data_Compiled!$DJ$7:$DJ$73</c:f>
              <c:numCache>
                <c:formatCode>General</c:formatCode>
                <c:ptCount val="67"/>
                <c:pt idx="0">
                  <c:v>-0.63202321470540557</c:v>
                </c:pt>
                <c:pt idx="1">
                  <c:v>-0.6020599913279624</c:v>
                </c:pt>
                <c:pt idx="2">
                  <c:v>-0.57403126772771884</c:v>
                </c:pt>
                <c:pt idx="3">
                  <c:v>-0.54770232900536975</c:v>
                </c:pt>
                <c:pt idx="4">
                  <c:v>-0.52287874528033762</c:v>
                </c:pt>
                <c:pt idx="5">
                  <c:v>-0.49939764943081472</c:v>
                </c:pt>
                <c:pt idx="6">
                  <c:v>-0.47712125471966238</c:v>
                </c:pt>
                <c:pt idx="7">
                  <c:v>-0.45593195564972439</c:v>
                </c:pt>
                <c:pt idx="8">
                  <c:v>-0.43572856956143735</c:v>
                </c:pt>
                <c:pt idx="9">
                  <c:v>-0.41642341436605079</c:v>
                </c:pt>
                <c:pt idx="10">
                  <c:v>-0.3979400086720376</c:v>
                </c:pt>
                <c:pt idx="11">
                  <c:v>-0.38021124171160603</c:v>
                </c:pt>
                <c:pt idx="12">
                  <c:v>-0.36317790241282566</c:v>
                </c:pt>
                <c:pt idx="13">
                  <c:v>-0.34678748622465633</c:v>
                </c:pt>
                <c:pt idx="14">
                  <c:v>-0.33099321904142442</c:v>
                </c:pt>
                <c:pt idx="15">
                  <c:v>-0.31575325248468755</c:v>
                </c:pt>
                <c:pt idx="16">
                  <c:v>-0.3010299956639812</c:v>
                </c:pt>
                <c:pt idx="17">
                  <c:v>-0.28678955654937099</c:v>
                </c:pt>
                <c:pt idx="18">
                  <c:v>-0.27300127206373764</c:v>
                </c:pt>
                <c:pt idx="19">
                  <c:v>-0.25963731050575611</c:v>
                </c:pt>
                <c:pt idx="20">
                  <c:v>-0.24667233334138852</c:v>
                </c:pt>
                <c:pt idx="21">
                  <c:v>-0.23408320603336805</c:v>
                </c:pt>
                <c:pt idx="22">
                  <c:v>-0.22184874961635639</c:v>
                </c:pt>
                <c:pt idx="23">
                  <c:v>-0.20994952631664862</c:v>
                </c:pt>
                <c:pt idx="24">
                  <c:v>-0.19836765376683349</c:v>
                </c:pt>
                <c:pt idx="25">
                  <c:v>-0.18708664335714442</c:v>
                </c:pt>
                <c:pt idx="26">
                  <c:v>-0.17609125905568118</c:v>
                </c:pt>
                <c:pt idx="27">
                  <c:v>-0.16536739366390812</c:v>
                </c:pt>
                <c:pt idx="28">
                  <c:v>-0.15490195998574319</c:v>
                </c:pt>
                <c:pt idx="29">
                  <c:v>-0.1446827948040571</c:v>
                </c:pt>
                <c:pt idx="30">
                  <c:v>-0.13469857389745624</c:v>
                </c:pt>
                <c:pt idx="31">
                  <c:v>-0.12493873660829995</c:v>
                </c:pt>
                <c:pt idx="32">
                  <c:v>-0.11539341870206953</c:v>
                </c:pt>
                <c:pt idx="33">
                  <c:v>-0.10605339244792618</c:v>
                </c:pt>
                <c:pt idx="34">
                  <c:v>-9.6910013008056392E-2</c:v>
                </c:pt>
                <c:pt idx="35">
                  <c:v>-8.795517035512998E-2</c:v>
                </c:pt>
                <c:pt idx="36">
                  <c:v>-7.9181246047624804E-2</c:v>
                </c:pt>
                <c:pt idx="37">
                  <c:v>-7.0581074285707285E-2</c:v>
                </c:pt>
                <c:pt idx="38">
                  <c:v>-6.2147906748844461E-2</c:v>
                </c:pt>
                <c:pt idx="39">
                  <c:v>-5.3875380782854601E-2</c:v>
                </c:pt>
                <c:pt idx="40">
                  <c:v>-4.5757490560675115E-2</c:v>
                </c:pt>
                <c:pt idx="41">
                  <c:v>-3.7788560889399803E-2</c:v>
                </c:pt>
                <c:pt idx="42">
                  <c:v>-2.9963223377443209E-2</c:v>
                </c:pt>
                <c:pt idx="43">
                  <c:v>-2.2276394711152253E-2</c:v>
                </c:pt>
                <c:pt idx="44">
                  <c:v>-1.4723256820706347E-2</c:v>
                </c:pt>
                <c:pt idx="45">
                  <c:v>-7.2992387414994656E-3</c:v>
                </c:pt>
                <c:pt idx="46">
                  <c:v>0</c:v>
                </c:pt>
                <c:pt idx="47">
                  <c:v>7.1785846271233758E-3</c:v>
                </c:pt>
                <c:pt idx="48">
                  <c:v>1.4240439114610193E-2</c:v>
                </c:pt>
                <c:pt idx="49">
                  <c:v>2.1189299069938092E-2</c:v>
                </c:pt>
                <c:pt idx="50">
                  <c:v>2.8028723600243534E-2</c:v>
                </c:pt>
                <c:pt idx="51">
                  <c:v>3.4762106259212E-2</c:v>
                </c:pt>
                <c:pt idx="52">
                  <c:v>4.1392685158225077E-2</c:v>
                </c:pt>
                <c:pt idx="53">
                  <c:v>4.7923552317182816E-2</c:v>
                </c:pt>
                <c:pt idx="54">
                  <c:v>5.4357662322592676E-2</c:v>
                </c:pt>
                <c:pt idx="55">
                  <c:v>6.069784035361165E-2</c:v>
                </c:pt>
                <c:pt idx="56">
                  <c:v>6.6946789630613138E-2</c:v>
                </c:pt>
                <c:pt idx="57">
                  <c:v>7.3107098335431664E-2</c:v>
                </c:pt>
                <c:pt idx="58">
                  <c:v>7.9181246047624818E-2</c:v>
                </c:pt>
                <c:pt idx="59">
                  <c:v>8.5171609736812315E-2</c:v>
                </c:pt>
                <c:pt idx="60">
                  <c:v>9.1080469347332577E-2</c:v>
                </c:pt>
                <c:pt idx="61">
                  <c:v>9.691001300805642E-2</c:v>
                </c:pt>
                <c:pt idx="62">
                  <c:v>0.10266234189714769</c:v>
                </c:pt>
                <c:pt idx="63">
                  <c:v>0.10833947478883819</c:v>
                </c:pt>
                <c:pt idx="64">
                  <c:v>0.11394335230683671</c:v>
                </c:pt>
                <c:pt idx="65">
                  <c:v>0.11947584090679786</c:v>
                </c:pt>
                <c:pt idx="66">
                  <c:v>0.1249387366083</c:v>
                </c:pt>
              </c:numCache>
              <c:extLst xmlns:c15="http://schemas.microsoft.com/office/drawing/2012/chart"/>
            </c:numRef>
          </c:xVal>
          <c:yVal>
            <c:numRef>
              <c:f>Data_Compiled!$DK$7:$DK$73</c:f>
              <c:numCache>
                <c:formatCode>General</c:formatCode>
                <c:ptCount val="67"/>
                <c:pt idx="0">
                  <c:v>-0.11443640640861819</c:v>
                </c:pt>
                <c:pt idx="1">
                  <c:v>0.24401279410735013</c:v>
                </c:pt>
                <c:pt idx="2">
                  <c:v>0.41149085217577602</c:v>
                </c:pt>
                <c:pt idx="3">
                  <c:v>0.51017449002381898</c:v>
                </c:pt>
                <c:pt idx="4">
                  <c:v>0.63148584936156615</c:v>
                </c:pt>
                <c:pt idx="5">
                  <c:v>0.71474293295434088</c:v>
                </c:pt>
                <c:pt idx="6">
                  <c:v>0.77762756231382713</c:v>
                </c:pt>
                <c:pt idx="7">
                  <c:v>0.83561630375770724</c:v>
                </c:pt>
                <c:pt idx="8">
                  <c:v>0.8999675970552663</c:v>
                </c:pt>
                <c:pt idx="9">
                  <c:v>0.94908494645874031</c:v>
                </c:pt>
                <c:pt idx="10">
                  <c:v>0.98482367208051957</c:v>
                </c:pt>
                <c:pt idx="11">
                  <c:v>1.0314197916740513</c:v>
                </c:pt>
                <c:pt idx="12">
                  <c:v>1.0770411081334219</c:v>
                </c:pt>
                <c:pt idx="13">
                  <c:v>1.1118856079814334</c:v>
                </c:pt>
                <c:pt idx="14">
                  <c:v>1.1486564584935037</c:v>
                </c:pt>
                <c:pt idx="15">
                  <c:v>1.1797756539037647</c:v>
                </c:pt>
                <c:pt idx="16">
                  <c:v>1.2126278814699418</c:v>
                </c:pt>
                <c:pt idx="17">
                  <c:v>1.2395769487715462</c:v>
                </c:pt>
                <c:pt idx="18">
                  <c:v>1.2628505184269871</c:v>
                </c:pt>
                <c:pt idx="19">
                  <c:v>1.2869216297589601</c:v>
                </c:pt>
                <c:pt idx="20">
                  <c:v>1.3148990171931472</c:v>
                </c:pt>
                <c:pt idx="21">
                  <c:v>1.3373632321357805</c:v>
                </c:pt>
                <c:pt idx="22">
                  <c:v>1.3595722970774202</c:v>
                </c:pt>
                <c:pt idx="23">
                  <c:v>1.3841027224527807</c:v>
                </c:pt>
                <c:pt idx="24">
                  <c:v>1.40819434995195</c:v>
                </c:pt>
                <c:pt idx="25">
                  <c:v>1.431705394003119</c:v>
                </c:pt>
                <c:pt idx="26">
                  <c:v>1.4519172708497421</c:v>
                </c:pt>
                <c:pt idx="27">
                  <c:v>1.4690614648325977</c:v>
                </c:pt>
                <c:pt idx="28">
                  <c:v>1.488950692126934</c:v>
                </c:pt>
                <c:pt idx="29">
                  <c:v>1.5073116486590763</c:v>
                </c:pt>
                <c:pt idx="30">
                  <c:v>1.5212275319054684</c:v>
                </c:pt>
                <c:pt idx="31">
                  <c:v>1.5379049928172539</c:v>
                </c:pt>
                <c:pt idx="32">
                  <c:v>1.5538064957833957</c:v>
                </c:pt>
                <c:pt idx="33">
                  <c:v>1.5702145393146794</c:v>
                </c:pt>
                <c:pt idx="34">
                  <c:v>1.5860670044847975</c:v>
                </c:pt>
                <c:pt idx="35">
                  <c:v>1.6028309158964975</c:v>
                </c:pt>
                <c:pt idx="36">
                  <c:v>1.6184970708324464</c:v>
                </c:pt>
                <c:pt idx="37">
                  <c:v>1.6326590227794755</c:v>
                </c:pt>
                <c:pt idx="38">
                  <c:v>1.6450032705170841</c:v>
                </c:pt>
                <c:pt idx="39">
                  <c:v>1.6570358964417051</c:v>
                </c:pt>
                <c:pt idx="40">
                  <c:v>1.67007196892728</c:v>
                </c:pt>
                <c:pt idx="41">
                  <c:v>1.6822696533073573</c:v>
                </c:pt>
                <c:pt idx="42">
                  <c:v>1.6949393954431791</c:v>
                </c:pt>
                <c:pt idx="43">
                  <c:v>1.706061179628668</c:v>
                </c:pt>
                <c:pt idx="44">
                  <c:v>1.7188815676677698</c:v>
                </c:pt>
                <c:pt idx="45">
                  <c:v>1.7305672086169621</c:v>
                </c:pt>
                <c:pt idx="46">
                  <c:v>1.7423732255620559</c:v>
                </c:pt>
                <c:pt idx="47">
                  <c:v>1.7545697285214743</c:v>
                </c:pt>
                <c:pt idx="48">
                  <c:v>1.7629001422286177</c:v>
                </c:pt>
                <c:pt idx="49">
                  <c:v>1.7734586223676345</c:v>
                </c:pt>
                <c:pt idx="50">
                  <c:v>1.7824064798191701</c:v>
                </c:pt>
                <c:pt idx="51">
                  <c:v>1.7925201651022613</c:v>
                </c:pt>
                <c:pt idx="52">
                  <c:v>1.8029935846963019</c:v>
                </c:pt>
                <c:pt idx="53">
                  <c:v>1.813247038130827</c:v>
                </c:pt>
                <c:pt idx="54">
                  <c:v>1.8232757432855233</c:v>
                </c:pt>
                <c:pt idx="55">
                  <c:v>1.8322066505363448</c:v>
                </c:pt>
                <c:pt idx="56">
                  <c:v>1.8415238555756746</c:v>
                </c:pt>
                <c:pt idx="57">
                  <c:v>1.8494701306821173</c:v>
                </c:pt>
                <c:pt idx="58">
                  <c:v>1.8575873709375805</c:v>
                </c:pt>
                <c:pt idx="59">
                  <c:v>1.8661004006275201</c:v>
                </c:pt>
                <c:pt idx="60">
                  <c:v>1.8750093621287349</c:v>
                </c:pt>
                <c:pt idx="61">
                  <c:v>1.8827413038208656</c:v>
                </c:pt>
                <c:pt idx="62">
                  <c:v>1.8913283186693575</c:v>
                </c:pt>
                <c:pt idx="63">
                  <c:v>1.8994791090631324</c:v>
                </c:pt>
                <c:pt idx="64">
                  <c:v>1.9071964647661377</c:v>
                </c:pt>
                <c:pt idx="65">
                  <c:v>1.9142949917594414</c:v>
                </c:pt>
                <c:pt idx="66">
                  <c:v>1.9212628354643222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5-F97E-4270-BA72-D8FE613A9B40}"/>
            </c:ext>
          </c:extLst>
        </c:ser>
        <c:ser>
          <c:idx val="6"/>
          <c:order val="6"/>
          <c:tx>
            <c:strRef>
              <c:f>Data_Compiled!$DM$1:$DM$2</c:f>
              <c:strCache>
                <c:ptCount val="2"/>
                <c:pt idx="0">
                  <c:v>Drop_06284</c:v>
                </c:pt>
                <c:pt idx="1">
                  <c:v>2mL 3.99deg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4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Data_Compiled!$DZ$7:$DZ$84</c:f>
              <c:numCache>
                <c:formatCode>General</c:formatCode>
                <c:ptCount val="78"/>
                <c:pt idx="0">
                  <c:v>-0.93305321036938682</c:v>
                </c:pt>
                <c:pt idx="1">
                  <c:v>-0.87506126339170009</c:v>
                </c:pt>
                <c:pt idx="2">
                  <c:v>-0.82390874094431865</c:v>
                </c:pt>
                <c:pt idx="3">
                  <c:v>-0.77815125038364363</c:v>
                </c:pt>
                <c:pt idx="4">
                  <c:v>-0.7367585652254186</c:v>
                </c:pt>
                <c:pt idx="5">
                  <c:v>-0.69897000433601875</c:v>
                </c:pt>
                <c:pt idx="6">
                  <c:v>-0.6642078980768068</c:v>
                </c:pt>
                <c:pt idx="7">
                  <c:v>-0.63202321470540557</c:v>
                </c:pt>
                <c:pt idx="8">
                  <c:v>-0.6020599913279624</c:v>
                </c:pt>
                <c:pt idx="9">
                  <c:v>-0.57403126772771884</c:v>
                </c:pt>
                <c:pt idx="10">
                  <c:v>-0.54770232900536975</c:v>
                </c:pt>
                <c:pt idx="11">
                  <c:v>-0.52287874528033751</c:v>
                </c:pt>
                <c:pt idx="12">
                  <c:v>-0.49939764943081472</c:v>
                </c:pt>
                <c:pt idx="13">
                  <c:v>-0.47712125471966238</c:v>
                </c:pt>
                <c:pt idx="14">
                  <c:v>-0.45593195564972439</c:v>
                </c:pt>
                <c:pt idx="15">
                  <c:v>-0.43572856956143735</c:v>
                </c:pt>
                <c:pt idx="16">
                  <c:v>-0.41642341436605079</c:v>
                </c:pt>
                <c:pt idx="17">
                  <c:v>-0.3979400086720376</c:v>
                </c:pt>
                <c:pt idx="18">
                  <c:v>-0.38021124171160608</c:v>
                </c:pt>
                <c:pt idx="19">
                  <c:v>-0.36317790241282566</c:v>
                </c:pt>
                <c:pt idx="20">
                  <c:v>-0.34678748622465638</c:v>
                </c:pt>
                <c:pt idx="21">
                  <c:v>-0.33099321904142442</c:v>
                </c:pt>
                <c:pt idx="22">
                  <c:v>-0.31575325248468761</c:v>
                </c:pt>
                <c:pt idx="23">
                  <c:v>-0.3010299956639812</c:v>
                </c:pt>
                <c:pt idx="24">
                  <c:v>-0.28678955654937088</c:v>
                </c:pt>
                <c:pt idx="25">
                  <c:v>-0.27300127206373764</c:v>
                </c:pt>
                <c:pt idx="26">
                  <c:v>-0.25963731050575611</c:v>
                </c:pt>
                <c:pt idx="27">
                  <c:v>-0.24667233334138852</c:v>
                </c:pt>
                <c:pt idx="28">
                  <c:v>-0.23408320603336796</c:v>
                </c:pt>
                <c:pt idx="29">
                  <c:v>-0.22184874961635639</c:v>
                </c:pt>
                <c:pt idx="30">
                  <c:v>-0.2099495263166487</c:v>
                </c:pt>
                <c:pt idx="31">
                  <c:v>-0.19836765376683349</c:v>
                </c:pt>
                <c:pt idx="32">
                  <c:v>-0.18708664335714442</c:v>
                </c:pt>
                <c:pt idx="33">
                  <c:v>-0.17609125905568127</c:v>
                </c:pt>
                <c:pt idx="34">
                  <c:v>-0.16536739366390812</c:v>
                </c:pt>
                <c:pt idx="35">
                  <c:v>-0.15490195998574319</c:v>
                </c:pt>
                <c:pt idx="36">
                  <c:v>-0.1446827948040571</c:v>
                </c:pt>
                <c:pt idx="37">
                  <c:v>-0.13469857389745624</c:v>
                </c:pt>
                <c:pt idx="38">
                  <c:v>-0.12493873660829995</c:v>
                </c:pt>
                <c:pt idx="39">
                  <c:v>-0.11539341870206959</c:v>
                </c:pt>
                <c:pt idx="40">
                  <c:v>-0.10605339244792618</c:v>
                </c:pt>
                <c:pt idx="41">
                  <c:v>-9.6910013008056448E-2</c:v>
                </c:pt>
                <c:pt idx="42">
                  <c:v>-8.795517035512998E-2</c:v>
                </c:pt>
                <c:pt idx="43">
                  <c:v>-7.9181246047624873E-2</c:v>
                </c:pt>
                <c:pt idx="44">
                  <c:v>-7.0581074285707285E-2</c:v>
                </c:pt>
                <c:pt idx="45">
                  <c:v>-6.2147906748844517E-2</c:v>
                </c:pt>
                <c:pt idx="46">
                  <c:v>-5.3875380782854601E-2</c:v>
                </c:pt>
                <c:pt idx="47">
                  <c:v>-4.5757490560675115E-2</c:v>
                </c:pt>
                <c:pt idx="48">
                  <c:v>-3.7788560889399803E-2</c:v>
                </c:pt>
                <c:pt idx="49">
                  <c:v>-2.9963223377443209E-2</c:v>
                </c:pt>
                <c:pt idx="50">
                  <c:v>-2.2276394711152253E-2</c:v>
                </c:pt>
                <c:pt idx="51">
                  <c:v>-1.4723256820706347E-2</c:v>
                </c:pt>
                <c:pt idx="52">
                  <c:v>-7.2992387414994656E-3</c:v>
                </c:pt>
                <c:pt idx="53">
                  <c:v>0</c:v>
                </c:pt>
                <c:pt idx="54">
                  <c:v>7.1785846271233758E-3</c:v>
                </c:pt>
                <c:pt idx="55">
                  <c:v>1.4240439114610285E-2</c:v>
                </c:pt>
                <c:pt idx="56">
                  <c:v>2.1189299069938092E-2</c:v>
                </c:pt>
                <c:pt idx="57">
                  <c:v>2.8028723600243534E-2</c:v>
                </c:pt>
                <c:pt idx="58">
                  <c:v>3.476210625921191E-2</c:v>
                </c:pt>
                <c:pt idx="59">
                  <c:v>4.1392685158225077E-2</c:v>
                </c:pt>
                <c:pt idx="60">
                  <c:v>4.7923552317182816E-2</c:v>
                </c:pt>
                <c:pt idx="61">
                  <c:v>5.4357662322592676E-2</c:v>
                </c:pt>
                <c:pt idx="62">
                  <c:v>6.0697840353611733E-2</c:v>
                </c:pt>
                <c:pt idx="63">
                  <c:v>6.6946789630613221E-2</c:v>
                </c:pt>
                <c:pt idx="64">
                  <c:v>7.3107098335431664E-2</c:v>
                </c:pt>
                <c:pt idx="65">
                  <c:v>7.9181246047624887E-2</c:v>
                </c:pt>
                <c:pt idx="66">
                  <c:v>8.5171609736812315E-2</c:v>
                </c:pt>
                <c:pt idx="67">
                  <c:v>9.1080469347332577E-2</c:v>
                </c:pt>
                <c:pt idx="68">
                  <c:v>9.691001300805642E-2</c:v>
                </c:pt>
                <c:pt idx="69">
                  <c:v>0.10266234189714778</c:v>
                </c:pt>
                <c:pt idx="70">
                  <c:v>0.10833947478883828</c:v>
                </c:pt>
                <c:pt idx="71">
                  <c:v>0.11394335230683679</c:v>
                </c:pt>
                <c:pt idx="72">
                  <c:v>0.11947584090679779</c:v>
                </c:pt>
                <c:pt idx="73">
                  <c:v>0.1249387366083</c:v>
                </c:pt>
                <c:pt idx="74">
                  <c:v>0.13033376849500614</c:v>
                </c:pt>
                <c:pt idx="75">
                  <c:v>0.13566260200007307</c:v>
                </c:pt>
                <c:pt idx="76">
                  <c:v>0.14092684199243027</c:v>
                </c:pt>
                <c:pt idx="77">
                  <c:v>0.14612803567823807</c:v>
                </c:pt>
              </c:numCache>
              <c:extLst xmlns:c15="http://schemas.microsoft.com/office/drawing/2012/chart"/>
            </c:numRef>
          </c:xVal>
          <c:yVal>
            <c:numRef>
              <c:f>Data_Compiled!$EA$7:$EA$84</c:f>
              <c:numCache>
                <c:formatCode>General</c:formatCode>
                <c:ptCount val="78"/>
                <c:pt idx="0">
                  <c:v>-0.31328881420814891</c:v>
                </c:pt>
                <c:pt idx="1">
                  <c:v>4.4793148695745653E-2</c:v>
                </c:pt>
                <c:pt idx="2">
                  <c:v>0.19268336874684996</c:v>
                </c:pt>
                <c:pt idx="3">
                  <c:v>0.35505648493693548</c:v>
                </c:pt>
                <c:pt idx="4">
                  <c:v>0.45404147370607334</c:v>
                </c:pt>
                <c:pt idx="5">
                  <c:v>0.55506262722996602</c:v>
                </c:pt>
                <c:pt idx="6">
                  <c:v>0.62446441847177858</c:v>
                </c:pt>
                <c:pt idx="7">
                  <c:v>0.69650896382354155</c:v>
                </c:pt>
                <c:pt idx="8">
                  <c:v>0.75083934566953414</c:v>
                </c:pt>
                <c:pt idx="9">
                  <c:v>0.81880213244811906</c:v>
                </c:pt>
                <c:pt idx="10">
                  <c:v>0.86079806625837263</c:v>
                </c:pt>
                <c:pt idx="11">
                  <c:v>0.91419221712987209</c:v>
                </c:pt>
                <c:pt idx="12">
                  <c:v>0.95526336899304654</c:v>
                </c:pt>
                <c:pt idx="13">
                  <c:v>0.9948933915038003</c:v>
                </c:pt>
                <c:pt idx="14">
                  <c:v>1.0367300474566687</c:v>
                </c:pt>
                <c:pt idx="15">
                  <c:v>1.0766342565874598</c:v>
                </c:pt>
                <c:pt idx="16">
                  <c:v>1.1100610980246377</c:v>
                </c:pt>
                <c:pt idx="17">
                  <c:v>1.1410284362841734</c:v>
                </c:pt>
                <c:pt idx="18">
                  <c:v>1.1741131176652637</c:v>
                </c:pt>
                <c:pt idx="19">
                  <c:v>1.2035660799598591</c:v>
                </c:pt>
                <c:pt idx="20">
                  <c:v>1.22993388286212</c:v>
                </c:pt>
                <c:pt idx="21">
                  <c:v>1.2570513070204943</c:v>
                </c:pt>
                <c:pt idx="22">
                  <c:v>1.2847673785138785</c:v>
                </c:pt>
                <c:pt idx="23">
                  <c:v>1.3099415370034022</c:v>
                </c:pt>
                <c:pt idx="24">
                  <c:v>1.3345634423836785</c:v>
                </c:pt>
                <c:pt idx="25">
                  <c:v>1.3596768942879172</c:v>
                </c:pt>
                <c:pt idx="26">
                  <c:v>1.3825899991654411</c:v>
                </c:pt>
                <c:pt idx="27">
                  <c:v>1.4043277675726964</c:v>
                </c:pt>
                <c:pt idx="28">
                  <c:v>1.4258070611955711</c:v>
                </c:pt>
                <c:pt idx="29">
                  <c:v>1.4462969177026805</c:v>
                </c:pt>
                <c:pt idx="30">
                  <c:v>1.4665707214407613</c:v>
                </c:pt>
                <c:pt idx="31">
                  <c:v>1.4852237095290759</c:v>
                </c:pt>
                <c:pt idx="32">
                  <c:v>1.5044259914388765</c:v>
                </c:pt>
                <c:pt idx="33">
                  <c:v>1.5222281459638718</c:v>
                </c:pt>
                <c:pt idx="34">
                  <c:v>1.5405241114462611</c:v>
                </c:pt>
                <c:pt idx="35">
                  <c:v>1.5586024584246896</c:v>
                </c:pt>
                <c:pt idx="36">
                  <c:v>1.5743238055708473</c:v>
                </c:pt>
                <c:pt idx="37">
                  <c:v>1.5900284450740085</c:v>
                </c:pt>
                <c:pt idx="38">
                  <c:v>1.6046844543671566</c:v>
                </c:pt>
                <c:pt idx="39">
                  <c:v>1.6193594312468189</c:v>
                </c:pt>
                <c:pt idx="40">
                  <c:v>1.6340111196881757</c:v>
                </c:pt>
                <c:pt idx="41">
                  <c:v>1.6486847232329387</c:v>
                </c:pt>
                <c:pt idx="42">
                  <c:v>1.6624061014304168</c:v>
                </c:pt>
                <c:pt idx="43">
                  <c:v>1.6770261665545723</c:v>
                </c:pt>
                <c:pt idx="44">
                  <c:v>1.6903373735719407</c:v>
                </c:pt>
                <c:pt idx="45">
                  <c:v>1.7036412224606658</c:v>
                </c:pt>
                <c:pt idx="46">
                  <c:v>1.7153558379268499</c:v>
                </c:pt>
                <c:pt idx="47">
                  <c:v>1.7275482134443301</c:v>
                </c:pt>
                <c:pt idx="48">
                  <c:v>1.7397492367100802</c:v>
                </c:pt>
                <c:pt idx="49">
                  <c:v>1.7509426653318612</c:v>
                </c:pt>
                <c:pt idx="50">
                  <c:v>1.7625640253581929</c:v>
                </c:pt>
                <c:pt idx="51">
                  <c:v>1.7738469299888016</c:v>
                </c:pt>
                <c:pt idx="52">
                  <c:v>1.7851925896577696</c:v>
                </c:pt>
                <c:pt idx="53">
                  <c:v>1.79528934989945</c:v>
                </c:pt>
                <c:pt idx="54">
                  <c:v>1.8054390680390482</c:v>
                </c:pt>
                <c:pt idx="55">
                  <c:v>1.8150487851150652</c:v>
                </c:pt>
                <c:pt idx="56">
                  <c:v>1.8256815539943896</c:v>
                </c:pt>
                <c:pt idx="57">
                  <c:v>1.8354706535235303</c:v>
                </c:pt>
                <c:pt idx="58">
                  <c:v>1.8453258661360363</c:v>
                </c:pt>
                <c:pt idx="59">
                  <c:v>1.8549692430793736</c:v>
                </c:pt>
                <c:pt idx="60">
                  <c:v>1.8638372708349757</c:v>
                </c:pt>
                <c:pt idx="61">
                  <c:v>1.8728237304411051</c:v>
                </c:pt>
                <c:pt idx="62">
                  <c:v>1.8811057189566076</c:v>
                </c:pt>
                <c:pt idx="63">
                  <c:v>1.8897336918712431</c:v>
                </c:pt>
                <c:pt idx="64">
                  <c:v>1.897925050190723</c:v>
                </c:pt>
                <c:pt idx="65">
                  <c:v>1.9070048342365962</c:v>
                </c:pt>
                <c:pt idx="66">
                  <c:v>1.9148796737971483</c:v>
                </c:pt>
                <c:pt idx="67">
                  <c:v>1.9228615844526058</c:v>
                </c:pt>
                <c:pt idx="68">
                  <c:v>1.9302199708838697</c:v>
                </c:pt>
                <c:pt idx="69">
                  <c:v>1.9381721390021129</c:v>
                </c:pt>
                <c:pt idx="70">
                  <c:v>1.9452777179851828</c:v>
                </c:pt>
                <c:pt idx="71">
                  <c:v>1.9527306180772028</c:v>
                </c:pt>
                <c:pt idx="72">
                  <c:v>1.9604996782646871</c:v>
                </c:pt>
                <c:pt idx="73">
                  <c:v>1.9674749852608324</c:v>
                </c:pt>
                <c:pt idx="74">
                  <c:v>1.9747733931084319</c:v>
                </c:pt>
                <c:pt idx="75">
                  <c:v>1.9815092704186041</c:v>
                </c:pt>
                <c:pt idx="76">
                  <c:v>1.9877222324443513</c:v>
                </c:pt>
                <c:pt idx="77">
                  <c:v>1.9909038384374738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6-F97E-4270-BA72-D8FE613A9B40}"/>
            </c:ext>
          </c:extLst>
        </c:ser>
        <c:ser>
          <c:idx val="7"/>
          <c:order val="7"/>
          <c:tx>
            <c:strRef>
              <c:f>Data_Compiled!$EC$1:$EC$2</c:f>
              <c:strCache>
                <c:ptCount val="2"/>
                <c:pt idx="0">
                  <c:v>Drop_06285</c:v>
                </c:pt>
                <c:pt idx="1">
                  <c:v>3mL 3.99deg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4"/>
            <c:spPr>
              <a:solidFill>
                <a:schemeClr val="tx2"/>
              </a:solidFill>
              <a:ln w="9525">
                <a:noFill/>
              </a:ln>
              <a:effectLst/>
            </c:spPr>
          </c:marker>
          <c:xVal>
            <c:numRef>
              <c:f>Data_Compiled!$EP$7:$EP$70</c:f>
              <c:numCache>
                <c:formatCode>General</c:formatCode>
                <c:ptCount val="64"/>
                <c:pt idx="0">
                  <c:v>-0.93305321036938682</c:v>
                </c:pt>
                <c:pt idx="1">
                  <c:v>-0.87506126339170009</c:v>
                </c:pt>
                <c:pt idx="2">
                  <c:v>-0.82390874094431865</c:v>
                </c:pt>
                <c:pt idx="3">
                  <c:v>-0.77815125038364363</c:v>
                </c:pt>
                <c:pt idx="4">
                  <c:v>-0.7367585652254186</c:v>
                </c:pt>
                <c:pt idx="5">
                  <c:v>-0.69897000433601875</c:v>
                </c:pt>
                <c:pt idx="6">
                  <c:v>-0.6642078980768068</c:v>
                </c:pt>
                <c:pt idx="7">
                  <c:v>-0.63202321470540557</c:v>
                </c:pt>
                <c:pt idx="8">
                  <c:v>-0.6020599913279624</c:v>
                </c:pt>
                <c:pt idx="9">
                  <c:v>-0.57403126772771884</c:v>
                </c:pt>
                <c:pt idx="10">
                  <c:v>-0.54770232900536975</c:v>
                </c:pt>
                <c:pt idx="11">
                  <c:v>-0.52287874528033751</c:v>
                </c:pt>
                <c:pt idx="12">
                  <c:v>-0.49939764943081472</c:v>
                </c:pt>
                <c:pt idx="13">
                  <c:v>-0.47712125471966238</c:v>
                </c:pt>
                <c:pt idx="14">
                  <c:v>-0.45593195564972439</c:v>
                </c:pt>
                <c:pt idx="15">
                  <c:v>-0.43572856956143735</c:v>
                </c:pt>
                <c:pt idx="16">
                  <c:v>-0.41642341436605079</c:v>
                </c:pt>
                <c:pt idx="17">
                  <c:v>-0.3979400086720376</c:v>
                </c:pt>
                <c:pt idx="18">
                  <c:v>-0.38021124171160608</c:v>
                </c:pt>
                <c:pt idx="19">
                  <c:v>-0.36317790241282566</c:v>
                </c:pt>
                <c:pt idx="20">
                  <c:v>-0.34678748622465638</c:v>
                </c:pt>
                <c:pt idx="21">
                  <c:v>-0.33099321904142442</c:v>
                </c:pt>
                <c:pt idx="22">
                  <c:v>-0.31575325248468761</c:v>
                </c:pt>
                <c:pt idx="23">
                  <c:v>-0.3010299956639812</c:v>
                </c:pt>
                <c:pt idx="24">
                  <c:v>-0.28678955654937088</c:v>
                </c:pt>
                <c:pt idx="25">
                  <c:v>-0.27300127206373764</c:v>
                </c:pt>
                <c:pt idx="26">
                  <c:v>-0.25963731050575611</c:v>
                </c:pt>
                <c:pt idx="27">
                  <c:v>-0.24667233334138852</c:v>
                </c:pt>
                <c:pt idx="28">
                  <c:v>-0.23408320603336796</c:v>
                </c:pt>
                <c:pt idx="29">
                  <c:v>-0.22184874961635639</c:v>
                </c:pt>
                <c:pt idx="30">
                  <c:v>-0.2099495263166487</c:v>
                </c:pt>
                <c:pt idx="31">
                  <c:v>-0.19836765376683349</c:v>
                </c:pt>
                <c:pt idx="32">
                  <c:v>-0.18708664335714442</c:v>
                </c:pt>
                <c:pt idx="33">
                  <c:v>-0.17609125905568127</c:v>
                </c:pt>
                <c:pt idx="34">
                  <c:v>-0.16536739366390812</c:v>
                </c:pt>
                <c:pt idx="35">
                  <c:v>-0.15490195998574319</c:v>
                </c:pt>
                <c:pt idx="36">
                  <c:v>-0.1446827948040571</c:v>
                </c:pt>
                <c:pt idx="37">
                  <c:v>-0.13469857389745624</c:v>
                </c:pt>
                <c:pt idx="38">
                  <c:v>-0.12493873660829995</c:v>
                </c:pt>
                <c:pt idx="39">
                  <c:v>-0.11539341870206959</c:v>
                </c:pt>
                <c:pt idx="40">
                  <c:v>-0.10605339244792618</c:v>
                </c:pt>
                <c:pt idx="41">
                  <c:v>-9.6910013008056448E-2</c:v>
                </c:pt>
                <c:pt idx="42">
                  <c:v>-8.795517035512998E-2</c:v>
                </c:pt>
                <c:pt idx="43">
                  <c:v>-7.9181246047624873E-2</c:v>
                </c:pt>
                <c:pt idx="44">
                  <c:v>-7.0581074285707285E-2</c:v>
                </c:pt>
                <c:pt idx="45">
                  <c:v>-6.2147906748844517E-2</c:v>
                </c:pt>
                <c:pt idx="46">
                  <c:v>-5.3875380782854601E-2</c:v>
                </c:pt>
                <c:pt idx="47">
                  <c:v>-4.5757490560675115E-2</c:v>
                </c:pt>
                <c:pt idx="48">
                  <c:v>-3.7788560889399803E-2</c:v>
                </c:pt>
                <c:pt idx="49">
                  <c:v>-2.9963223377443209E-2</c:v>
                </c:pt>
                <c:pt idx="50">
                  <c:v>-2.2276394711152253E-2</c:v>
                </c:pt>
                <c:pt idx="51">
                  <c:v>-1.4723256820706347E-2</c:v>
                </c:pt>
                <c:pt idx="52">
                  <c:v>-7.2992387414994656E-3</c:v>
                </c:pt>
                <c:pt idx="53">
                  <c:v>0</c:v>
                </c:pt>
                <c:pt idx="54">
                  <c:v>7.1785846271233758E-3</c:v>
                </c:pt>
                <c:pt idx="55">
                  <c:v>1.4240439114610285E-2</c:v>
                </c:pt>
                <c:pt idx="56">
                  <c:v>2.1189299069938092E-2</c:v>
                </c:pt>
                <c:pt idx="57">
                  <c:v>2.8028723600243534E-2</c:v>
                </c:pt>
                <c:pt idx="58">
                  <c:v>3.476210625921191E-2</c:v>
                </c:pt>
                <c:pt idx="59">
                  <c:v>4.1392685158225077E-2</c:v>
                </c:pt>
                <c:pt idx="60">
                  <c:v>4.7923552317182816E-2</c:v>
                </c:pt>
                <c:pt idx="61">
                  <c:v>5.4357662322592676E-2</c:v>
                </c:pt>
                <c:pt idx="62">
                  <c:v>6.0697840353611733E-2</c:v>
                </c:pt>
                <c:pt idx="63">
                  <c:v>6.6946789630613221E-2</c:v>
                </c:pt>
              </c:numCache>
              <c:extLst xmlns:c15="http://schemas.microsoft.com/office/drawing/2012/chart"/>
            </c:numRef>
          </c:xVal>
          <c:yVal>
            <c:numRef>
              <c:f>Data_Compiled!$EQ$7:$EQ$70</c:f>
              <c:numCache>
                <c:formatCode>General</c:formatCode>
                <c:ptCount val="64"/>
                <c:pt idx="0">
                  <c:v>-0.10427293280591517</c:v>
                </c:pt>
                <c:pt idx="1">
                  <c:v>0.11029250855743251</c:v>
                </c:pt>
                <c:pt idx="2">
                  <c:v>0.28866564225421448</c:v>
                </c:pt>
                <c:pt idx="3">
                  <c:v>0.41287157086311888</c:v>
                </c:pt>
                <c:pt idx="4">
                  <c:v>0.51776090720671364</c:v>
                </c:pt>
                <c:pt idx="5">
                  <c:v>0.61944920969073314</c:v>
                </c:pt>
                <c:pt idx="6">
                  <c:v>0.68653125021011352</c:v>
                </c:pt>
                <c:pt idx="7">
                  <c:v>0.76766278002616972</c:v>
                </c:pt>
                <c:pt idx="8">
                  <c:v>0.82222965896317401</c:v>
                </c:pt>
                <c:pt idx="9">
                  <c:v>0.88820179672399335</c:v>
                </c:pt>
                <c:pt idx="10">
                  <c:v>0.93460941587247792</c:v>
                </c:pt>
                <c:pt idx="11">
                  <c:v>0.9863541498262508</c:v>
                </c:pt>
                <c:pt idx="12">
                  <c:v>1.027408516574766</c:v>
                </c:pt>
                <c:pt idx="13">
                  <c:v>1.0747765281341877</c:v>
                </c:pt>
                <c:pt idx="14">
                  <c:v>1.1144145039033586</c:v>
                </c:pt>
                <c:pt idx="15">
                  <c:v>1.1533480198576305</c:v>
                </c:pt>
                <c:pt idx="16">
                  <c:v>1.1890380283053055</c:v>
                </c:pt>
                <c:pt idx="17">
                  <c:v>1.2209256661009003</c:v>
                </c:pt>
                <c:pt idx="18">
                  <c:v>1.255950481631301</c:v>
                </c:pt>
                <c:pt idx="19">
                  <c:v>1.2855286424254937</c:v>
                </c:pt>
                <c:pt idx="20">
                  <c:v>1.3140789667389505</c:v>
                </c:pt>
                <c:pt idx="21">
                  <c:v>1.3441808697276278</c:v>
                </c:pt>
                <c:pt idx="22">
                  <c:v>1.3691435829931038</c:v>
                </c:pt>
                <c:pt idx="23">
                  <c:v>1.3973963431638479</c:v>
                </c:pt>
                <c:pt idx="24">
                  <c:v>1.4217548219333003</c:v>
                </c:pt>
                <c:pt idx="25">
                  <c:v>1.4461566586127976</c:v>
                </c:pt>
                <c:pt idx="26">
                  <c:v>1.4698859873949885</c:v>
                </c:pt>
                <c:pt idx="27">
                  <c:v>1.4918100001391665</c:v>
                </c:pt>
                <c:pt idx="28">
                  <c:v>1.5126505991037091</c:v>
                </c:pt>
                <c:pt idx="29">
                  <c:v>1.5342427164490873</c:v>
                </c:pt>
                <c:pt idx="30">
                  <c:v>1.5521508617996878</c:v>
                </c:pt>
                <c:pt idx="31">
                  <c:v>1.5724025380433915</c:v>
                </c:pt>
                <c:pt idx="32">
                  <c:v>1.5913064926902776</c:v>
                </c:pt>
                <c:pt idx="33">
                  <c:v>1.6093702265172365</c:v>
                </c:pt>
                <c:pt idx="34">
                  <c:v>1.627160251482775</c:v>
                </c:pt>
                <c:pt idx="35">
                  <c:v>1.6446588776957638</c:v>
                </c:pt>
                <c:pt idx="36">
                  <c:v>1.6606942321604601</c:v>
                </c:pt>
                <c:pt idx="37">
                  <c:v>1.6769370097060845</c:v>
                </c:pt>
                <c:pt idx="38">
                  <c:v>1.692228243935622</c:v>
                </c:pt>
                <c:pt idx="39">
                  <c:v>1.7066091209152738</c:v>
                </c:pt>
                <c:pt idx="40">
                  <c:v>1.7205292822483738</c:v>
                </c:pt>
                <c:pt idx="41">
                  <c:v>1.7350494201800331</c:v>
                </c:pt>
                <c:pt idx="42">
                  <c:v>1.7491150975210659</c:v>
                </c:pt>
                <c:pt idx="43">
                  <c:v>1.7624553380523098</c:v>
                </c:pt>
                <c:pt idx="44">
                  <c:v>1.7753868533449806</c:v>
                </c:pt>
                <c:pt idx="45">
                  <c:v>1.7882138125493778</c:v>
                </c:pt>
                <c:pt idx="46">
                  <c:v>1.80127987070305</c:v>
                </c:pt>
                <c:pt idx="47">
                  <c:v>1.8139714101586248</c:v>
                </c:pt>
                <c:pt idx="48">
                  <c:v>1.8254343292135902</c:v>
                </c:pt>
                <c:pt idx="49">
                  <c:v>1.8369036775803544</c:v>
                </c:pt>
                <c:pt idx="50">
                  <c:v>1.8485913900095419</c:v>
                </c:pt>
                <c:pt idx="51">
                  <c:v>1.8592161392898945</c:v>
                </c:pt>
                <c:pt idx="52">
                  <c:v>1.8700817254570965</c:v>
                </c:pt>
                <c:pt idx="53">
                  <c:v>1.8809368425086084</c:v>
                </c:pt>
                <c:pt idx="54">
                  <c:v>1.8915219961820147</c:v>
                </c:pt>
                <c:pt idx="55">
                  <c:v>1.9018655265393116</c:v>
                </c:pt>
                <c:pt idx="56">
                  <c:v>1.9114941269700598</c:v>
                </c:pt>
                <c:pt idx="57">
                  <c:v>1.9209092701445589</c:v>
                </c:pt>
                <c:pt idx="58">
                  <c:v>1.9312405468381806</c:v>
                </c:pt>
                <c:pt idx="59">
                  <c:v>1.940051418952029</c:v>
                </c:pt>
                <c:pt idx="60">
                  <c:v>1.9495165487728106</c:v>
                </c:pt>
                <c:pt idx="61">
                  <c:v>1.958154522035952</c:v>
                </c:pt>
                <c:pt idx="62">
                  <c:v>1.9672550875188979</c:v>
                </c:pt>
                <c:pt idx="63">
                  <c:v>1.9755417553300552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7-F97E-4270-BA72-D8FE613A9B40}"/>
            </c:ext>
          </c:extLst>
        </c:ser>
        <c:ser>
          <c:idx val="8"/>
          <c:order val="8"/>
          <c:tx>
            <c:strRef>
              <c:f>Data_Compiled!$ES$1:$ES$2</c:f>
              <c:strCache>
                <c:ptCount val="2"/>
                <c:pt idx="0">
                  <c:v>Drop_06286</c:v>
                </c:pt>
                <c:pt idx="1">
                  <c:v>4mL 3.99deg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4"/>
            <c:spPr>
              <a:solidFill>
                <a:schemeClr val="tx1"/>
              </a:solidFill>
              <a:ln w="9525">
                <a:noFill/>
              </a:ln>
              <a:effectLst/>
            </c:spPr>
          </c:marker>
          <c:xVal>
            <c:numRef>
              <c:f>Data_Compiled!$FF$7:$FF$69</c:f>
              <c:numCache>
                <c:formatCode>General</c:formatCode>
                <c:ptCount val="63"/>
                <c:pt idx="0">
                  <c:v>-0.93305321036938682</c:v>
                </c:pt>
                <c:pt idx="1">
                  <c:v>-0.87506126339170009</c:v>
                </c:pt>
                <c:pt idx="2">
                  <c:v>-0.82390874094431865</c:v>
                </c:pt>
                <c:pt idx="3">
                  <c:v>-0.77815125038364363</c:v>
                </c:pt>
                <c:pt idx="4">
                  <c:v>-0.7367585652254186</c:v>
                </c:pt>
                <c:pt idx="5">
                  <c:v>-0.69897000433601875</c:v>
                </c:pt>
                <c:pt idx="6">
                  <c:v>-0.6642078980768068</c:v>
                </c:pt>
                <c:pt idx="7">
                  <c:v>-0.63202321470540557</c:v>
                </c:pt>
                <c:pt idx="8">
                  <c:v>-0.6020599913279624</c:v>
                </c:pt>
                <c:pt idx="9">
                  <c:v>-0.57403126772771884</c:v>
                </c:pt>
                <c:pt idx="10">
                  <c:v>-0.54770232900536975</c:v>
                </c:pt>
                <c:pt idx="11">
                  <c:v>-0.52287874528033751</c:v>
                </c:pt>
                <c:pt idx="12">
                  <c:v>-0.49939764943081472</c:v>
                </c:pt>
                <c:pt idx="13">
                  <c:v>-0.47712125471966238</c:v>
                </c:pt>
                <c:pt idx="14">
                  <c:v>-0.45593195564972439</c:v>
                </c:pt>
                <c:pt idx="15">
                  <c:v>-0.43572856956143735</c:v>
                </c:pt>
                <c:pt idx="16">
                  <c:v>-0.41642341436605079</c:v>
                </c:pt>
                <c:pt idx="17">
                  <c:v>-0.3979400086720376</c:v>
                </c:pt>
                <c:pt idx="18">
                  <c:v>-0.38021124171160608</c:v>
                </c:pt>
                <c:pt idx="19">
                  <c:v>-0.36317790241282566</c:v>
                </c:pt>
                <c:pt idx="20">
                  <c:v>-0.34678748622465638</c:v>
                </c:pt>
                <c:pt idx="21">
                  <c:v>-0.33099321904142442</c:v>
                </c:pt>
                <c:pt idx="22">
                  <c:v>-0.31575325248468761</c:v>
                </c:pt>
                <c:pt idx="23">
                  <c:v>-0.3010299956639812</c:v>
                </c:pt>
                <c:pt idx="24">
                  <c:v>-0.28678955654937088</c:v>
                </c:pt>
                <c:pt idx="25">
                  <c:v>-0.27300127206373764</c:v>
                </c:pt>
                <c:pt idx="26">
                  <c:v>-0.25963731050575611</c:v>
                </c:pt>
                <c:pt idx="27">
                  <c:v>-0.24667233334138852</c:v>
                </c:pt>
                <c:pt idx="28">
                  <c:v>-0.23408320603336796</c:v>
                </c:pt>
                <c:pt idx="29">
                  <c:v>-0.22184874961635639</c:v>
                </c:pt>
                <c:pt idx="30">
                  <c:v>-0.2099495263166487</c:v>
                </c:pt>
                <c:pt idx="31">
                  <c:v>-0.19836765376683349</c:v>
                </c:pt>
                <c:pt idx="32">
                  <c:v>-0.18708664335714442</c:v>
                </c:pt>
                <c:pt idx="33">
                  <c:v>-0.17609125905568127</c:v>
                </c:pt>
                <c:pt idx="34">
                  <c:v>-0.16536739366390812</c:v>
                </c:pt>
                <c:pt idx="35">
                  <c:v>-0.15490195998574319</c:v>
                </c:pt>
                <c:pt idx="36">
                  <c:v>-0.1446827948040571</c:v>
                </c:pt>
                <c:pt idx="37">
                  <c:v>-0.13469857389745624</c:v>
                </c:pt>
                <c:pt idx="38">
                  <c:v>-0.12493873660829995</c:v>
                </c:pt>
                <c:pt idx="39">
                  <c:v>-0.11539341870206959</c:v>
                </c:pt>
                <c:pt idx="40">
                  <c:v>-0.10605339244792618</c:v>
                </c:pt>
                <c:pt idx="41">
                  <c:v>-9.6910013008056448E-2</c:v>
                </c:pt>
                <c:pt idx="42">
                  <c:v>-8.795517035512998E-2</c:v>
                </c:pt>
                <c:pt idx="43">
                  <c:v>-7.9181246047624873E-2</c:v>
                </c:pt>
                <c:pt idx="44">
                  <c:v>-7.0581074285707285E-2</c:v>
                </c:pt>
                <c:pt idx="45">
                  <c:v>-6.2147906748844517E-2</c:v>
                </c:pt>
                <c:pt idx="46">
                  <c:v>-5.3875380782854601E-2</c:v>
                </c:pt>
                <c:pt idx="47">
                  <c:v>-4.5757490560675115E-2</c:v>
                </c:pt>
                <c:pt idx="48">
                  <c:v>-3.7788560889399803E-2</c:v>
                </c:pt>
                <c:pt idx="49">
                  <c:v>-2.9963223377443209E-2</c:v>
                </c:pt>
                <c:pt idx="50">
                  <c:v>-2.2276394711152253E-2</c:v>
                </c:pt>
                <c:pt idx="51">
                  <c:v>-1.4723256820706347E-2</c:v>
                </c:pt>
                <c:pt idx="52">
                  <c:v>-7.2992387414994656E-3</c:v>
                </c:pt>
                <c:pt idx="53">
                  <c:v>0</c:v>
                </c:pt>
                <c:pt idx="54">
                  <c:v>7.1785846271233758E-3</c:v>
                </c:pt>
                <c:pt idx="55">
                  <c:v>1.4240439114610285E-2</c:v>
                </c:pt>
                <c:pt idx="56">
                  <c:v>2.1189299069938092E-2</c:v>
                </c:pt>
                <c:pt idx="57">
                  <c:v>2.8028723600243534E-2</c:v>
                </c:pt>
                <c:pt idx="58">
                  <c:v>3.476210625921191E-2</c:v>
                </c:pt>
                <c:pt idx="59">
                  <c:v>4.1392685158225077E-2</c:v>
                </c:pt>
                <c:pt idx="60">
                  <c:v>4.7923552317182816E-2</c:v>
                </c:pt>
                <c:pt idx="61">
                  <c:v>5.4357662322592676E-2</c:v>
                </c:pt>
                <c:pt idx="62">
                  <c:v>6.0697840353611733E-2</c:v>
                </c:pt>
              </c:numCache>
              <c:extLst xmlns:c15="http://schemas.microsoft.com/office/drawing/2012/chart"/>
            </c:numRef>
          </c:xVal>
          <c:yVal>
            <c:numRef>
              <c:f>Data_Compiled!$FG$7:$FG$69</c:f>
              <c:numCache>
                <c:formatCode>General</c:formatCode>
                <c:ptCount val="63"/>
                <c:pt idx="0">
                  <c:v>-0.23242537134471872</c:v>
                </c:pt>
                <c:pt idx="1">
                  <c:v>-1.2189233389059516E-2</c:v>
                </c:pt>
                <c:pt idx="2">
                  <c:v>0.25716190491314295</c:v>
                </c:pt>
                <c:pt idx="3">
                  <c:v>0.3836097536663855</c:v>
                </c:pt>
                <c:pt idx="4">
                  <c:v>0.48274453543588364</c:v>
                </c:pt>
                <c:pt idx="5">
                  <c:v>0.58596636603074448</c:v>
                </c:pt>
                <c:pt idx="6">
                  <c:v>0.69173149242825771</c:v>
                </c:pt>
                <c:pt idx="7">
                  <c:v>0.75660812574847436</c:v>
                </c:pt>
                <c:pt idx="8">
                  <c:v>0.83416865507916049</c:v>
                </c:pt>
                <c:pt idx="9">
                  <c:v>0.88732201205962025</c:v>
                </c:pt>
                <c:pt idx="10">
                  <c:v>0.95443446695012379</c:v>
                </c:pt>
                <c:pt idx="11">
                  <c:v>0.9993226181049244</c:v>
                </c:pt>
                <c:pt idx="12">
                  <c:v>1.0502289149028348</c:v>
                </c:pt>
                <c:pt idx="13">
                  <c:v>1.0928238420275178</c:v>
                </c:pt>
                <c:pt idx="14">
                  <c:v>1.1331336818802447</c:v>
                </c:pt>
                <c:pt idx="15">
                  <c:v>1.175046596222955</c:v>
                </c:pt>
                <c:pt idx="16">
                  <c:v>1.2074986326742343</c:v>
                </c:pt>
                <c:pt idx="17">
                  <c:v>1.2442491356469363</c:v>
                </c:pt>
                <c:pt idx="18">
                  <c:v>1.274039543917302</c:v>
                </c:pt>
                <c:pt idx="19">
                  <c:v>1.3058769636111285</c:v>
                </c:pt>
                <c:pt idx="20">
                  <c:v>1.3345009244802541</c:v>
                </c:pt>
                <c:pt idx="21">
                  <c:v>1.3605429419294714</c:v>
                </c:pt>
                <c:pt idx="22">
                  <c:v>1.3875410085018065</c:v>
                </c:pt>
                <c:pt idx="23">
                  <c:v>1.413682170527879</c:v>
                </c:pt>
                <c:pt idx="24">
                  <c:v>1.4404059481437088</c:v>
                </c:pt>
                <c:pt idx="25">
                  <c:v>1.4662622836114516</c:v>
                </c:pt>
                <c:pt idx="26">
                  <c:v>1.4894312606989353</c:v>
                </c:pt>
                <c:pt idx="27">
                  <c:v>1.512665547168871</c:v>
                </c:pt>
                <c:pt idx="28">
                  <c:v>1.5363451516420883</c:v>
                </c:pt>
                <c:pt idx="29">
                  <c:v>1.5571825032463327</c:v>
                </c:pt>
                <c:pt idx="30">
                  <c:v>1.5770805569364104</c:v>
                </c:pt>
                <c:pt idx="31">
                  <c:v>1.5966087392338775</c:v>
                </c:pt>
                <c:pt idx="32">
                  <c:v>1.6148161084276205</c:v>
                </c:pt>
                <c:pt idx="33">
                  <c:v>1.6314338543101425</c:v>
                </c:pt>
                <c:pt idx="34">
                  <c:v>1.6474059314649281</c:v>
                </c:pt>
                <c:pt idx="35">
                  <c:v>1.664058772351648</c:v>
                </c:pt>
                <c:pt idx="36">
                  <c:v>1.6808842534749653</c:v>
                </c:pt>
                <c:pt idx="37">
                  <c:v>1.697194117807975</c:v>
                </c:pt>
                <c:pt idx="38">
                  <c:v>1.7131452409494896</c:v>
                </c:pt>
                <c:pt idx="39">
                  <c:v>1.7282392107200379</c:v>
                </c:pt>
                <c:pt idx="40">
                  <c:v>1.7441954641024089</c:v>
                </c:pt>
                <c:pt idx="41">
                  <c:v>1.7585931936541639</c:v>
                </c:pt>
                <c:pt idx="42">
                  <c:v>1.7728399211140258</c:v>
                </c:pt>
                <c:pt idx="43">
                  <c:v>1.7859961099665462</c:v>
                </c:pt>
                <c:pt idx="44">
                  <c:v>1.7993992067460536</c:v>
                </c:pt>
                <c:pt idx="45">
                  <c:v>1.8121094077677116</c:v>
                </c:pt>
                <c:pt idx="46">
                  <c:v>1.823588806964674</c:v>
                </c:pt>
                <c:pt idx="47">
                  <c:v>1.8347793620783874</c:v>
                </c:pt>
                <c:pt idx="48">
                  <c:v>1.8467715639656528</c:v>
                </c:pt>
                <c:pt idx="49">
                  <c:v>1.8581989379676138</c:v>
                </c:pt>
                <c:pt idx="50">
                  <c:v>1.8700911061207022</c:v>
                </c:pt>
                <c:pt idx="51">
                  <c:v>1.8816606094363855</c:v>
                </c:pt>
                <c:pt idx="52">
                  <c:v>1.8927116333908973</c:v>
                </c:pt>
                <c:pt idx="53">
                  <c:v>1.9042008139650386</c:v>
                </c:pt>
                <c:pt idx="54">
                  <c:v>1.9144475806513215</c:v>
                </c:pt>
                <c:pt idx="55">
                  <c:v>1.9244524794716349</c:v>
                </c:pt>
                <c:pt idx="56">
                  <c:v>1.9340182166954394</c:v>
                </c:pt>
                <c:pt idx="57">
                  <c:v>1.9440270808208195</c:v>
                </c:pt>
                <c:pt idx="58">
                  <c:v>1.9533607858260398</c:v>
                </c:pt>
                <c:pt idx="59">
                  <c:v>1.9627473194489939</c:v>
                </c:pt>
                <c:pt idx="60">
                  <c:v>1.9714947191621774</c:v>
                </c:pt>
                <c:pt idx="61">
                  <c:v>1.9808918346565094</c:v>
                </c:pt>
                <c:pt idx="62">
                  <c:v>1.989289649712962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8-F97E-4270-BA72-D8FE613A9B40}"/>
            </c:ext>
          </c:extLst>
        </c:ser>
        <c:ser>
          <c:idx val="9"/>
          <c:order val="9"/>
          <c:tx>
            <c:strRef>
              <c:f>Data_Compiled!$FI$1:$FI$2</c:f>
              <c:strCache>
                <c:ptCount val="2"/>
                <c:pt idx="0">
                  <c:v>Drop_06333</c:v>
                </c:pt>
                <c:pt idx="1">
                  <c:v>2mL 4.00deg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4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Data_Compiled!$FV$7:$FV$108</c:f>
              <c:numCache>
                <c:formatCode>General</c:formatCode>
                <c:ptCount val="102"/>
                <c:pt idx="0">
                  <c:v>-1</c:v>
                </c:pt>
                <c:pt idx="1">
                  <c:v>-0.93305321036938682</c:v>
                </c:pt>
                <c:pt idx="2">
                  <c:v>-0.87506126339170009</c:v>
                </c:pt>
                <c:pt idx="3">
                  <c:v>-0.82390874094431876</c:v>
                </c:pt>
                <c:pt idx="4">
                  <c:v>-0.77815125038364363</c:v>
                </c:pt>
                <c:pt idx="5">
                  <c:v>-0.7367585652254186</c:v>
                </c:pt>
                <c:pt idx="6">
                  <c:v>-0.69897000433601875</c:v>
                </c:pt>
                <c:pt idx="7">
                  <c:v>-0.6642078980768068</c:v>
                </c:pt>
                <c:pt idx="8">
                  <c:v>-0.63202321470540557</c:v>
                </c:pt>
                <c:pt idx="9">
                  <c:v>-0.6020599913279624</c:v>
                </c:pt>
                <c:pt idx="10">
                  <c:v>-0.57403126772771884</c:v>
                </c:pt>
                <c:pt idx="11">
                  <c:v>-0.54770232900536975</c:v>
                </c:pt>
                <c:pt idx="12">
                  <c:v>-0.52287874528033762</c:v>
                </c:pt>
                <c:pt idx="13">
                  <c:v>-0.49939764943081472</c:v>
                </c:pt>
                <c:pt idx="14">
                  <c:v>-0.47712125471966244</c:v>
                </c:pt>
                <c:pt idx="15">
                  <c:v>-0.45593195564972439</c:v>
                </c:pt>
                <c:pt idx="16">
                  <c:v>-0.43572856956143741</c:v>
                </c:pt>
                <c:pt idx="17">
                  <c:v>-0.41642341436605079</c:v>
                </c:pt>
                <c:pt idx="18">
                  <c:v>-0.39794000867203766</c:v>
                </c:pt>
                <c:pt idx="19">
                  <c:v>-0.38021124171160608</c:v>
                </c:pt>
                <c:pt idx="20">
                  <c:v>-0.36317790241282571</c:v>
                </c:pt>
                <c:pt idx="21">
                  <c:v>-0.34678748622465638</c:v>
                </c:pt>
                <c:pt idx="22">
                  <c:v>-0.33099321904142448</c:v>
                </c:pt>
                <c:pt idx="23">
                  <c:v>-0.31575325248468755</c:v>
                </c:pt>
                <c:pt idx="24">
                  <c:v>-0.3010299956639812</c:v>
                </c:pt>
                <c:pt idx="25">
                  <c:v>-0.28678955654937088</c:v>
                </c:pt>
                <c:pt idx="26">
                  <c:v>-0.27300127206373764</c:v>
                </c:pt>
                <c:pt idx="27">
                  <c:v>-0.25963731050575611</c:v>
                </c:pt>
                <c:pt idx="28">
                  <c:v>-0.24667233334138852</c:v>
                </c:pt>
                <c:pt idx="29">
                  <c:v>-0.23408320603336796</c:v>
                </c:pt>
                <c:pt idx="30">
                  <c:v>-0.22184874961635639</c:v>
                </c:pt>
                <c:pt idx="31">
                  <c:v>-0.20994952631664862</c:v>
                </c:pt>
                <c:pt idx="32">
                  <c:v>-0.19836765376683341</c:v>
                </c:pt>
                <c:pt idx="33">
                  <c:v>-0.18708664335714442</c:v>
                </c:pt>
                <c:pt idx="34">
                  <c:v>-0.17609125905568118</c:v>
                </c:pt>
                <c:pt idx="35">
                  <c:v>-0.16536739366390812</c:v>
                </c:pt>
                <c:pt idx="36">
                  <c:v>-0.15490195998574313</c:v>
                </c:pt>
                <c:pt idx="37">
                  <c:v>-0.1446827948040571</c:v>
                </c:pt>
                <c:pt idx="38">
                  <c:v>-0.13469857389745615</c:v>
                </c:pt>
                <c:pt idx="39">
                  <c:v>-0.12493873660829995</c:v>
                </c:pt>
                <c:pt idx="40">
                  <c:v>-0.11539341870206953</c:v>
                </c:pt>
                <c:pt idx="41">
                  <c:v>-0.10605339244792618</c:v>
                </c:pt>
                <c:pt idx="42">
                  <c:v>-9.6910013008056392E-2</c:v>
                </c:pt>
                <c:pt idx="43">
                  <c:v>-8.795517035512998E-2</c:v>
                </c:pt>
                <c:pt idx="44">
                  <c:v>-7.9181246047624804E-2</c:v>
                </c:pt>
                <c:pt idx="45">
                  <c:v>-7.0581074285707285E-2</c:v>
                </c:pt>
                <c:pt idx="46">
                  <c:v>-6.2147906748844461E-2</c:v>
                </c:pt>
                <c:pt idx="47">
                  <c:v>-5.3875380782854546E-2</c:v>
                </c:pt>
                <c:pt idx="48">
                  <c:v>-4.5757490560675115E-2</c:v>
                </c:pt>
                <c:pt idx="49">
                  <c:v>-3.7788560889399754E-2</c:v>
                </c:pt>
                <c:pt idx="50">
                  <c:v>-2.9963223377443209E-2</c:v>
                </c:pt>
                <c:pt idx="51">
                  <c:v>-2.2276394711152205E-2</c:v>
                </c:pt>
                <c:pt idx="52">
                  <c:v>-1.4723256820706347E-2</c:v>
                </c:pt>
                <c:pt idx="53">
                  <c:v>-7.2992387414994161E-3</c:v>
                </c:pt>
                <c:pt idx="54">
                  <c:v>0</c:v>
                </c:pt>
                <c:pt idx="55">
                  <c:v>7.1785846271233758E-3</c:v>
                </c:pt>
                <c:pt idx="56">
                  <c:v>1.4240439114610193E-2</c:v>
                </c:pt>
                <c:pt idx="57">
                  <c:v>2.1189299069938092E-2</c:v>
                </c:pt>
                <c:pt idx="58">
                  <c:v>2.8028723600243534E-2</c:v>
                </c:pt>
                <c:pt idx="59">
                  <c:v>3.476210625921191E-2</c:v>
                </c:pt>
                <c:pt idx="60">
                  <c:v>4.1392685158224987E-2</c:v>
                </c:pt>
                <c:pt idx="61">
                  <c:v>4.7923552317182726E-2</c:v>
                </c:pt>
                <c:pt idx="62">
                  <c:v>5.4357662322592676E-2</c:v>
                </c:pt>
                <c:pt idx="63">
                  <c:v>6.069784035361165E-2</c:v>
                </c:pt>
                <c:pt idx="64">
                  <c:v>6.6946789630613138E-2</c:v>
                </c:pt>
                <c:pt idx="65">
                  <c:v>7.3107098335431664E-2</c:v>
                </c:pt>
                <c:pt idx="66">
                  <c:v>7.9181246047624818E-2</c:v>
                </c:pt>
                <c:pt idx="67">
                  <c:v>8.5171609736812232E-2</c:v>
                </c:pt>
                <c:pt idx="68">
                  <c:v>9.1080469347332507E-2</c:v>
                </c:pt>
                <c:pt idx="69">
                  <c:v>9.691001300805642E-2</c:v>
                </c:pt>
                <c:pt idx="70">
                  <c:v>0.10266234189714769</c:v>
                </c:pt>
                <c:pt idx="71">
                  <c:v>0.10833947478883819</c:v>
                </c:pt>
                <c:pt idx="72">
                  <c:v>0.11394335230683671</c:v>
                </c:pt>
                <c:pt idx="73">
                  <c:v>0.11947584090679779</c:v>
                </c:pt>
                <c:pt idx="74">
                  <c:v>0.12493873660829993</c:v>
                </c:pt>
                <c:pt idx="75">
                  <c:v>0.13033376849500608</c:v>
                </c:pt>
                <c:pt idx="76">
                  <c:v>0.13566260200007299</c:v>
                </c:pt>
                <c:pt idx="77">
                  <c:v>0.14092684199243027</c:v>
                </c:pt>
                <c:pt idx="78">
                  <c:v>0.14612803567823801</c:v>
                </c:pt>
                <c:pt idx="79">
                  <c:v>0.15126767533064905</c:v>
                </c:pt>
                <c:pt idx="80">
                  <c:v>0.1563472008599241</c:v>
                </c:pt>
                <c:pt idx="81">
                  <c:v>0.16136800223497488</c:v>
                </c:pt>
                <c:pt idx="82">
                  <c:v>0.16633142176652496</c:v>
                </c:pt>
                <c:pt idx="83">
                  <c:v>0.17123875626126911</c:v>
                </c:pt>
                <c:pt idx="84">
                  <c:v>0.17609125905568124</c:v>
                </c:pt>
                <c:pt idx="85">
                  <c:v>0.18089014193744996</c:v>
                </c:pt>
                <c:pt idx="86">
                  <c:v>0.1856365769619116</c:v>
                </c:pt>
                <c:pt idx="87">
                  <c:v>0.19033169817029144</c:v>
                </c:pt>
                <c:pt idx="88">
                  <c:v>0.19497660321605503</c:v>
                </c:pt>
                <c:pt idx="89">
                  <c:v>0.19957235490520411</c:v>
                </c:pt>
                <c:pt idx="90">
                  <c:v>0.20411998265592474</c:v>
                </c:pt>
                <c:pt idx="91">
                  <c:v>0.20862048388260115</c:v>
                </c:pt>
                <c:pt idx="92">
                  <c:v>0.21307482530885122</c:v>
                </c:pt>
                <c:pt idx="93">
                  <c:v>0.21748394421390627</c:v>
                </c:pt>
                <c:pt idx="94">
                  <c:v>0.22184874961635634</c:v>
                </c:pt>
                <c:pt idx="95">
                  <c:v>0.22617012339899895</c:v>
                </c:pt>
                <c:pt idx="96">
                  <c:v>0.23044892137827391</c:v>
                </c:pt>
                <c:pt idx="97">
                  <c:v>0.23468597432152855</c:v>
                </c:pt>
                <c:pt idx="98">
                  <c:v>0.23888208891513668</c:v>
                </c:pt>
                <c:pt idx="99">
                  <c:v>0.24303804868629444</c:v>
                </c:pt>
                <c:pt idx="100">
                  <c:v>0.24715461488112658</c:v>
                </c:pt>
                <c:pt idx="101">
                  <c:v>0.25123252730156598</c:v>
                </c:pt>
              </c:numCache>
              <c:extLst xmlns:c15="http://schemas.microsoft.com/office/drawing/2012/chart"/>
            </c:numRef>
          </c:xVal>
          <c:yVal>
            <c:numRef>
              <c:f>Data_Compiled!$FW$7:$FW$108</c:f>
              <c:numCache>
                <c:formatCode>General</c:formatCode>
                <c:ptCount val="102"/>
                <c:pt idx="0">
                  <c:v>-0.20487933376066217</c:v>
                </c:pt>
                <c:pt idx="1">
                  <c:v>7.4474951505920706E-2</c:v>
                </c:pt>
                <c:pt idx="2">
                  <c:v>0.27320488147701949</c:v>
                </c:pt>
                <c:pt idx="3">
                  <c:v>0.41250581381979606</c:v>
                </c:pt>
                <c:pt idx="4">
                  <c:v>0.54503291415912769</c:v>
                </c:pt>
                <c:pt idx="5">
                  <c:v>0.63510701337804709</c:v>
                </c:pt>
                <c:pt idx="6">
                  <c:v>0.70974038031003239</c:v>
                </c:pt>
                <c:pt idx="7">
                  <c:v>0.77344495584193951</c:v>
                </c:pt>
                <c:pt idx="8">
                  <c:v>0.82497808901254899</c:v>
                </c:pt>
                <c:pt idx="9">
                  <c:v>0.87105064399559384</c:v>
                </c:pt>
                <c:pt idx="10">
                  <c:v>0.91908276162249181</c:v>
                </c:pt>
                <c:pt idx="11">
                  <c:v>0.96268907892515032</c:v>
                </c:pt>
                <c:pt idx="12">
                  <c:v>0.99954579769535246</c:v>
                </c:pt>
                <c:pt idx="13">
                  <c:v>1.0258399141161194</c:v>
                </c:pt>
                <c:pt idx="14">
                  <c:v>1.0531237814323617</c:v>
                </c:pt>
                <c:pt idx="15">
                  <c:v>1.0833892371259091</c:v>
                </c:pt>
                <c:pt idx="16">
                  <c:v>1.1156692471378054</c:v>
                </c:pt>
                <c:pt idx="17">
                  <c:v>1.1532058401692649</c:v>
                </c:pt>
                <c:pt idx="18">
                  <c:v>1.1790694742483832</c:v>
                </c:pt>
                <c:pt idx="19">
                  <c:v>1.2102995001407504</c:v>
                </c:pt>
                <c:pt idx="20">
                  <c:v>1.2395051737272604</c:v>
                </c:pt>
                <c:pt idx="21">
                  <c:v>1.269581316909187</c:v>
                </c:pt>
                <c:pt idx="22">
                  <c:v>1.2965448147577143</c:v>
                </c:pt>
                <c:pt idx="23">
                  <c:v>1.3230257249047914</c:v>
                </c:pt>
                <c:pt idx="24">
                  <c:v>1.3481225700713664</c:v>
                </c:pt>
                <c:pt idx="25">
                  <c:v>1.3705679326174081</c:v>
                </c:pt>
                <c:pt idx="26">
                  <c:v>1.3920306792473942</c:v>
                </c:pt>
                <c:pt idx="27">
                  <c:v>1.412486842643907</c:v>
                </c:pt>
                <c:pt idx="28">
                  <c:v>1.4370030068238244</c:v>
                </c:pt>
                <c:pt idx="29">
                  <c:v>1.4582486461308024</c:v>
                </c:pt>
                <c:pt idx="30">
                  <c:v>1.4812691314991782</c:v>
                </c:pt>
                <c:pt idx="31">
                  <c:v>1.5005371097233566</c:v>
                </c:pt>
                <c:pt idx="32">
                  <c:v>1.5222877028664177</c:v>
                </c:pt>
                <c:pt idx="33">
                  <c:v>1.5420921477894161</c:v>
                </c:pt>
                <c:pt idx="34">
                  <c:v>1.5634787784400312</c:v>
                </c:pt>
                <c:pt idx="35">
                  <c:v>1.5822943257802404</c:v>
                </c:pt>
                <c:pt idx="36">
                  <c:v>1.6004209412154142</c:v>
                </c:pt>
                <c:pt idx="37">
                  <c:v>1.6177315559751404</c:v>
                </c:pt>
                <c:pt idx="38">
                  <c:v>1.6338077825498492</c:v>
                </c:pt>
                <c:pt idx="39">
                  <c:v>1.6504944703159736</c:v>
                </c:pt>
                <c:pt idx="40">
                  <c:v>1.6688906560643595</c:v>
                </c:pt>
                <c:pt idx="41">
                  <c:v>1.6854236790313135</c:v>
                </c:pt>
                <c:pt idx="42">
                  <c:v>1.7018884772920544</c:v>
                </c:pt>
                <c:pt idx="43">
                  <c:v>1.7177518764312372</c:v>
                </c:pt>
                <c:pt idx="44">
                  <c:v>1.73405617391913</c:v>
                </c:pt>
                <c:pt idx="45">
                  <c:v>1.7488061896972151</c:v>
                </c:pt>
                <c:pt idx="46">
                  <c:v>1.7616680803708764</c:v>
                </c:pt>
                <c:pt idx="47">
                  <c:v>1.7746552021126625</c:v>
                </c:pt>
                <c:pt idx="48">
                  <c:v>1.7885495108410807</c:v>
                </c:pt>
                <c:pt idx="49">
                  <c:v>1.8024212532197432</c:v>
                </c:pt>
                <c:pt idx="50">
                  <c:v>1.8167084413449537</c:v>
                </c:pt>
                <c:pt idx="51">
                  <c:v>1.8293564589754499</c:v>
                </c:pt>
                <c:pt idx="52">
                  <c:v>1.8424255738351001</c:v>
                </c:pt>
                <c:pt idx="53">
                  <c:v>1.8531700546358711</c:v>
                </c:pt>
                <c:pt idx="54">
                  <c:v>1.8644753278559374</c:v>
                </c:pt>
                <c:pt idx="55">
                  <c:v>1.8765273873000179</c:v>
                </c:pt>
                <c:pt idx="56">
                  <c:v>1.8882540615392767</c:v>
                </c:pt>
                <c:pt idx="57">
                  <c:v>1.8990047473644416</c:v>
                </c:pt>
                <c:pt idx="58">
                  <c:v>1.9104802271169088</c:v>
                </c:pt>
                <c:pt idx="59">
                  <c:v>1.9226180207806229</c:v>
                </c:pt>
                <c:pt idx="60">
                  <c:v>1.9328896682498586</c:v>
                </c:pt>
                <c:pt idx="61">
                  <c:v>1.9429245556424553</c:v>
                </c:pt>
                <c:pt idx="62">
                  <c:v>1.9517861554829705</c:v>
                </c:pt>
                <c:pt idx="63">
                  <c:v>1.9610893759227654</c:v>
                </c:pt>
                <c:pt idx="64">
                  <c:v>1.9716447265682937</c:v>
                </c:pt>
                <c:pt idx="65">
                  <c:v>1.9816423540299888</c:v>
                </c:pt>
                <c:pt idx="66">
                  <c:v>1.9908990650343075</c:v>
                </c:pt>
                <c:pt idx="67">
                  <c:v>2.0001973789515959</c:v>
                </c:pt>
                <c:pt idx="68">
                  <c:v>2.0085285719004462</c:v>
                </c:pt>
                <c:pt idx="69">
                  <c:v>2.0172121810061734</c:v>
                </c:pt>
                <c:pt idx="70">
                  <c:v>2.0252262386991555</c:v>
                </c:pt>
                <c:pt idx="71">
                  <c:v>2.0338469860951687</c:v>
                </c:pt>
                <c:pt idx="72">
                  <c:v>2.0425237875342455</c:v>
                </c:pt>
                <c:pt idx="73">
                  <c:v>2.0510517897755207</c:v>
                </c:pt>
                <c:pt idx="74">
                  <c:v>2.0596516008084484</c:v>
                </c:pt>
                <c:pt idx="75">
                  <c:v>2.0664615039097964</c:v>
                </c:pt>
                <c:pt idx="76">
                  <c:v>2.0735933581018031</c:v>
                </c:pt>
                <c:pt idx="77">
                  <c:v>2.0813232862959166</c:v>
                </c:pt>
                <c:pt idx="78">
                  <c:v>2.0893301411077418</c:v>
                </c:pt>
                <c:pt idx="79">
                  <c:v>2.0967873262434789</c:v>
                </c:pt>
                <c:pt idx="80">
                  <c:v>2.1038869675020866</c:v>
                </c:pt>
                <c:pt idx="81">
                  <c:v>2.1106718607402777</c:v>
                </c:pt>
                <c:pt idx="82">
                  <c:v>2.1177746080007154</c:v>
                </c:pt>
                <c:pt idx="83">
                  <c:v>2.1251420481082439</c:v>
                </c:pt>
                <c:pt idx="84">
                  <c:v>2.130813782998588</c:v>
                </c:pt>
                <c:pt idx="85">
                  <c:v>2.137965073305593</c:v>
                </c:pt>
                <c:pt idx="86">
                  <c:v>2.1446213024458771</c:v>
                </c:pt>
                <c:pt idx="87">
                  <c:v>2.1507863425954423</c:v>
                </c:pt>
                <c:pt idx="88">
                  <c:v>2.1568815028459336</c:v>
                </c:pt>
                <c:pt idx="89">
                  <c:v>2.1626901136307746</c:v>
                </c:pt>
                <c:pt idx="90">
                  <c:v>2.1691641483536102</c:v>
                </c:pt>
                <c:pt idx="91">
                  <c:v>2.1755744420376377</c:v>
                </c:pt>
                <c:pt idx="92">
                  <c:v>2.1816981743651183</c:v>
                </c:pt>
                <c:pt idx="93">
                  <c:v>2.1875375739333665</c:v>
                </c:pt>
                <c:pt idx="94">
                  <c:v>2.1931261566450972</c:v>
                </c:pt>
                <c:pt idx="95">
                  <c:v>2.1988300636251066</c:v>
                </c:pt>
                <c:pt idx="96">
                  <c:v>2.2042984505278982</c:v>
                </c:pt>
                <c:pt idx="97">
                  <c:v>2.2101848693934336</c:v>
                </c:pt>
                <c:pt idx="98">
                  <c:v>2.2160146269709164</c:v>
                </c:pt>
                <c:pt idx="99">
                  <c:v>2.2207622268135796</c:v>
                </c:pt>
                <c:pt idx="100">
                  <c:v>2.2254514962220782</c:v>
                </c:pt>
                <c:pt idx="101">
                  <c:v>2.2307487689352321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9-F97E-4270-BA72-D8FE613A9B40}"/>
            </c:ext>
          </c:extLst>
        </c:ser>
        <c:ser>
          <c:idx val="10"/>
          <c:order val="10"/>
          <c:tx>
            <c:strRef>
              <c:f>Data_Compiled!$FY$1:$FY$2</c:f>
              <c:strCache>
                <c:ptCount val="2"/>
                <c:pt idx="0">
                  <c:v>Drop_06334</c:v>
                </c:pt>
                <c:pt idx="1">
                  <c:v>2mL 4.00deg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4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Data_Compiled!$GL$7:$GL$90</c:f>
              <c:numCache>
                <c:formatCode>General</c:formatCode>
                <c:ptCount val="84"/>
                <c:pt idx="0">
                  <c:v>-0.87506126339170009</c:v>
                </c:pt>
                <c:pt idx="1">
                  <c:v>-0.82390874094431876</c:v>
                </c:pt>
                <c:pt idx="2">
                  <c:v>-0.77815125038364363</c:v>
                </c:pt>
                <c:pt idx="3">
                  <c:v>-0.7367585652254186</c:v>
                </c:pt>
                <c:pt idx="4">
                  <c:v>-0.69897000433601875</c:v>
                </c:pt>
                <c:pt idx="5">
                  <c:v>-0.6642078980768068</c:v>
                </c:pt>
                <c:pt idx="6">
                  <c:v>-0.63202321470540557</c:v>
                </c:pt>
                <c:pt idx="7">
                  <c:v>-0.6020599913279624</c:v>
                </c:pt>
                <c:pt idx="8">
                  <c:v>-0.57403126772771884</c:v>
                </c:pt>
                <c:pt idx="9">
                  <c:v>-0.54770232900536975</c:v>
                </c:pt>
                <c:pt idx="10">
                  <c:v>-0.52287874528033762</c:v>
                </c:pt>
                <c:pt idx="11">
                  <c:v>-0.49939764943081472</c:v>
                </c:pt>
                <c:pt idx="12">
                  <c:v>-0.47712125471966238</c:v>
                </c:pt>
                <c:pt idx="13">
                  <c:v>-0.45593195564972439</c:v>
                </c:pt>
                <c:pt idx="14">
                  <c:v>-0.43572856956143735</c:v>
                </c:pt>
                <c:pt idx="15">
                  <c:v>-0.41642341436605079</c:v>
                </c:pt>
                <c:pt idx="16">
                  <c:v>-0.3979400086720376</c:v>
                </c:pt>
                <c:pt idx="17">
                  <c:v>-0.38021124171160608</c:v>
                </c:pt>
                <c:pt idx="18">
                  <c:v>-0.36317790241282566</c:v>
                </c:pt>
                <c:pt idx="19">
                  <c:v>-0.34678748622465638</c:v>
                </c:pt>
                <c:pt idx="20">
                  <c:v>-0.33099321904142442</c:v>
                </c:pt>
                <c:pt idx="21">
                  <c:v>-0.31575325248468761</c:v>
                </c:pt>
                <c:pt idx="22">
                  <c:v>-0.3010299956639812</c:v>
                </c:pt>
                <c:pt idx="23">
                  <c:v>-0.28678955654937088</c:v>
                </c:pt>
                <c:pt idx="24">
                  <c:v>-0.27300127206373764</c:v>
                </c:pt>
                <c:pt idx="25">
                  <c:v>-0.25963731050575611</c:v>
                </c:pt>
                <c:pt idx="26">
                  <c:v>-0.24667233334138852</c:v>
                </c:pt>
                <c:pt idx="27">
                  <c:v>-0.23408320603336796</c:v>
                </c:pt>
                <c:pt idx="28">
                  <c:v>-0.22184874961635639</c:v>
                </c:pt>
                <c:pt idx="29">
                  <c:v>-0.20994952631664862</c:v>
                </c:pt>
                <c:pt idx="30">
                  <c:v>-0.19836765376683349</c:v>
                </c:pt>
                <c:pt idx="31">
                  <c:v>-0.18708664335714442</c:v>
                </c:pt>
                <c:pt idx="32">
                  <c:v>-0.17609125905568118</c:v>
                </c:pt>
                <c:pt idx="33">
                  <c:v>-0.16536739366390812</c:v>
                </c:pt>
                <c:pt idx="34">
                  <c:v>-0.15490195998574313</c:v>
                </c:pt>
                <c:pt idx="35">
                  <c:v>-0.1446827948040571</c:v>
                </c:pt>
                <c:pt idx="36">
                  <c:v>-0.13469857389745615</c:v>
                </c:pt>
                <c:pt idx="37">
                  <c:v>-0.12493873660829995</c:v>
                </c:pt>
                <c:pt idx="38">
                  <c:v>-0.11539341870206953</c:v>
                </c:pt>
                <c:pt idx="39">
                  <c:v>-0.10605339244792618</c:v>
                </c:pt>
                <c:pt idx="40">
                  <c:v>-9.6910013008056392E-2</c:v>
                </c:pt>
                <c:pt idx="41">
                  <c:v>-8.795517035512998E-2</c:v>
                </c:pt>
                <c:pt idx="42">
                  <c:v>-7.9181246047624804E-2</c:v>
                </c:pt>
                <c:pt idx="43">
                  <c:v>-7.0581074285707285E-2</c:v>
                </c:pt>
                <c:pt idx="44">
                  <c:v>-6.2147906748844461E-2</c:v>
                </c:pt>
                <c:pt idx="45">
                  <c:v>-5.3875380782854601E-2</c:v>
                </c:pt>
                <c:pt idx="46">
                  <c:v>-4.5757490560675115E-2</c:v>
                </c:pt>
                <c:pt idx="47">
                  <c:v>-3.7788560889399754E-2</c:v>
                </c:pt>
                <c:pt idx="48">
                  <c:v>-2.9963223377443209E-2</c:v>
                </c:pt>
                <c:pt idx="49">
                  <c:v>-2.2276394711152205E-2</c:v>
                </c:pt>
                <c:pt idx="50">
                  <c:v>-1.4723256820706347E-2</c:v>
                </c:pt>
                <c:pt idx="51">
                  <c:v>-7.2992387414994161E-3</c:v>
                </c:pt>
                <c:pt idx="52">
                  <c:v>0</c:v>
                </c:pt>
                <c:pt idx="53">
                  <c:v>7.1785846271233758E-3</c:v>
                </c:pt>
                <c:pt idx="54">
                  <c:v>1.4240439114610193E-2</c:v>
                </c:pt>
                <c:pt idx="55">
                  <c:v>2.1189299069938092E-2</c:v>
                </c:pt>
                <c:pt idx="56">
                  <c:v>2.8028723600243534E-2</c:v>
                </c:pt>
                <c:pt idx="57">
                  <c:v>3.476210625921191E-2</c:v>
                </c:pt>
                <c:pt idx="58">
                  <c:v>4.1392685158224987E-2</c:v>
                </c:pt>
                <c:pt idx="59">
                  <c:v>4.7923552317182816E-2</c:v>
                </c:pt>
                <c:pt idx="60">
                  <c:v>5.4357662322592676E-2</c:v>
                </c:pt>
                <c:pt idx="61">
                  <c:v>6.069784035361165E-2</c:v>
                </c:pt>
                <c:pt idx="62">
                  <c:v>6.6946789630613221E-2</c:v>
                </c:pt>
                <c:pt idx="63">
                  <c:v>7.3107098335431664E-2</c:v>
                </c:pt>
                <c:pt idx="64">
                  <c:v>7.9181246047624818E-2</c:v>
                </c:pt>
                <c:pt idx="65">
                  <c:v>8.5171609736812315E-2</c:v>
                </c:pt>
                <c:pt idx="66">
                  <c:v>9.1080469347332577E-2</c:v>
                </c:pt>
                <c:pt idx="67">
                  <c:v>9.691001300805642E-2</c:v>
                </c:pt>
                <c:pt idx="68">
                  <c:v>0.10266234189714769</c:v>
                </c:pt>
                <c:pt idx="69">
                  <c:v>0.10833947478883828</c:v>
                </c:pt>
                <c:pt idx="70">
                  <c:v>0.11394335230683679</c:v>
                </c:pt>
                <c:pt idx="71">
                  <c:v>0.11947584090679779</c:v>
                </c:pt>
                <c:pt idx="72">
                  <c:v>0.12493873660829993</c:v>
                </c:pt>
                <c:pt idx="73">
                  <c:v>0.13033376849500614</c:v>
                </c:pt>
                <c:pt idx="74">
                  <c:v>0.13566260200007307</c:v>
                </c:pt>
                <c:pt idx="75">
                  <c:v>0.14092684199243027</c:v>
                </c:pt>
                <c:pt idx="76">
                  <c:v>0.14612803567823801</c:v>
                </c:pt>
                <c:pt idx="77">
                  <c:v>0.15126767533064914</c:v>
                </c:pt>
                <c:pt idx="78">
                  <c:v>0.1563472008599241</c:v>
                </c:pt>
                <c:pt idx="79">
                  <c:v>0.16136800223497488</c:v>
                </c:pt>
                <c:pt idx="80">
                  <c:v>0.16633142176652502</c:v>
                </c:pt>
                <c:pt idx="81">
                  <c:v>0.17123875626126916</c:v>
                </c:pt>
                <c:pt idx="82">
                  <c:v>0.17609125905568124</c:v>
                </c:pt>
                <c:pt idx="83">
                  <c:v>0.18089014193744996</c:v>
                </c:pt>
              </c:numCache>
              <c:extLst xmlns:c15="http://schemas.microsoft.com/office/drawing/2012/chart"/>
            </c:numRef>
          </c:xVal>
          <c:yVal>
            <c:numRef>
              <c:f>Data_Compiled!$GM$7:$GM$90</c:f>
              <c:numCache>
                <c:formatCode>General</c:formatCode>
                <c:ptCount val="84"/>
                <c:pt idx="0">
                  <c:v>-0.13813637499032522</c:v>
                </c:pt>
                <c:pt idx="1">
                  <c:v>0.20360407117429147</c:v>
                </c:pt>
                <c:pt idx="2">
                  <c:v>0.39145316763608823</c:v>
                </c:pt>
                <c:pt idx="3">
                  <c:v>0.53841229558219672</c:v>
                </c:pt>
                <c:pt idx="4">
                  <c:v>0.64141922784481742</c:v>
                </c:pt>
                <c:pt idx="5">
                  <c:v>0.74464080166872215</c:v>
                </c:pt>
                <c:pt idx="6">
                  <c:v>0.80837780071488974</c:v>
                </c:pt>
                <c:pt idx="7">
                  <c:v>0.88131722361506182</c:v>
                </c:pt>
                <c:pt idx="8">
                  <c:v>0.94381195133476226</c:v>
                </c:pt>
                <c:pt idx="9">
                  <c:v>0.99340940142080791</c:v>
                </c:pt>
                <c:pt idx="10">
                  <c:v>1.0375600323316199</c:v>
                </c:pt>
                <c:pt idx="11">
                  <c:v>1.0822779626305903</c:v>
                </c:pt>
                <c:pt idx="12">
                  <c:v>1.1248444892504306</c:v>
                </c:pt>
                <c:pt idx="13">
                  <c:v>1.169119791423977</c:v>
                </c:pt>
                <c:pt idx="14">
                  <c:v>1.210859892553023</c:v>
                </c:pt>
                <c:pt idx="15">
                  <c:v>1.2492126613535568</c:v>
                </c:pt>
                <c:pt idx="16">
                  <c:v>1.2911453952761012</c:v>
                </c:pt>
                <c:pt idx="17">
                  <c:v>1.3319800421848023</c:v>
                </c:pt>
                <c:pt idx="18">
                  <c:v>1.3693047010378931</c:v>
                </c:pt>
                <c:pt idx="19">
                  <c:v>1.400587365212046</c:v>
                </c:pt>
                <c:pt idx="20">
                  <c:v>1.424616130317107</c:v>
                </c:pt>
                <c:pt idx="21">
                  <c:v>1.4521693091544199</c:v>
                </c:pt>
                <c:pt idx="22">
                  <c:v>1.4780314492167492</c:v>
                </c:pt>
                <c:pt idx="23">
                  <c:v>1.5033763321773419</c:v>
                </c:pt>
                <c:pt idx="24">
                  <c:v>1.5255967896466192</c:v>
                </c:pt>
                <c:pt idx="25">
                  <c:v>1.5483787207579165</c:v>
                </c:pt>
                <c:pt idx="26">
                  <c:v>1.5757570737109203</c:v>
                </c:pt>
                <c:pt idx="27">
                  <c:v>1.6014809961449807</c:v>
                </c:pt>
                <c:pt idx="28">
                  <c:v>1.6246073448578529</c:v>
                </c:pt>
                <c:pt idx="29">
                  <c:v>1.645288733765973</c:v>
                </c:pt>
                <c:pt idx="30">
                  <c:v>1.6644760273347292</c:v>
                </c:pt>
                <c:pt idx="31">
                  <c:v>1.6816188659960294</c:v>
                </c:pt>
                <c:pt idx="32">
                  <c:v>1.6971087801539326</c:v>
                </c:pt>
                <c:pt idx="33">
                  <c:v>1.7141533498578243</c:v>
                </c:pt>
                <c:pt idx="34">
                  <c:v>1.7314840145881303</c:v>
                </c:pt>
                <c:pt idx="35">
                  <c:v>1.7510976940180496</c:v>
                </c:pt>
                <c:pt idx="36">
                  <c:v>1.7689465781222127</c:v>
                </c:pt>
                <c:pt idx="37">
                  <c:v>1.7861116847230374</c:v>
                </c:pt>
                <c:pt idx="38">
                  <c:v>1.802138991870202</c:v>
                </c:pt>
                <c:pt idx="39">
                  <c:v>1.816401411956293</c:v>
                </c:pt>
                <c:pt idx="40">
                  <c:v>1.8282315649381908</c:v>
                </c:pt>
                <c:pt idx="41">
                  <c:v>1.8412869340446676</c:v>
                </c:pt>
                <c:pt idx="42">
                  <c:v>1.8558084300085473</c:v>
                </c:pt>
                <c:pt idx="43">
                  <c:v>1.8702583360818901</c:v>
                </c:pt>
                <c:pt idx="44">
                  <c:v>1.8845622377388036</c:v>
                </c:pt>
                <c:pt idx="45">
                  <c:v>1.899817775667543</c:v>
                </c:pt>
                <c:pt idx="46">
                  <c:v>1.911199885199055</c:v>
                </c:pt>
                <c:pt idx="47">
                  <c:v>1.9213520530345993</c:v>
                </c:pt>
                <c:pt idx="48">
                  <c:v>1.9322614202323725</c:v>
                </c:pt>
                <c:pt idx="49">
                  <c:v>1.9431555300115233</c:v>
                </c:pt>
                <c:pt idx="50">
                  <c:v>1.9550082504354602</c:v>
                </c:pt>
                <c:pt idx="51">
                  <c:v>1.9674190216099607</c:v>
                </c:pt>
                <c:pt idx="52">
                  <c:v>1.9797803987665192</c:v>
                </c:pt>
                <c:pt idx="53">
                  <c:v>1.9898466310814529</c:v>
                </c:pt>
                <c:pt idx="54">
                  <c:v>1.9983456627198486</c:v>
                </c:pt>
                <c:pt idx="55">
                  <c:v>2.0075021803983191</c:v>
                </c:pt>
                <c:pt idx="56">
                  <c:v>2.0166809619204615</c:v>
                </c:pt>
                <c:pt idx="57">
                  <c:v>2.0279867005965801</c:v>
                </c:pt>
                <c:pt idx="58">
                  <c:v>2.0379619284682358</c:v>
                </c:pt>
                <c:pt idx="59">
                  <c:v>2.0477679989195874</c:v>
                </c:pt>
                <c:pt idx="60">
                  <c:v>2.0559054704135069</c:v>
                </c:pt>
                <c:pt idx="61">
                  <c:v>2.0634482546397463</c:v>
                </c:pt>
                <c:pt idx="62">
                  <c:v>2.0715490084638417</c:v>
                </c:pt>
                <c:pt idx="63">
                  <c:v>2.0806029226663862</c:v>
                </c:pt>
                <c:pt idx="64">
                  <c:v>2.0899496346426845</c:v>
                </c:pt>
                <c:pt idx="65">
                  <c:v>2.0990803407472356</c:v>
                </c:pt>
                <c:pt idx="66">
                  <c:v>2.106951429152494</c:v>
                </c:pt>
                <c:pt idx="67">
                  <c:v>2.1132581403821891</c:v>
                </c:pt>
                <c:pt idx="68">
                  <c:v>2.1196796073724107</c:v>
                </c:pt>
                <c:pt idx="69">
                  <c:v>2.1282120870893779</c:v>
                </c:pt>
                <c:pt idx="70">
                  <c:v>2.1367680316055657</c:v>
                </c:pt>
                <c:pt idx="71">
                  <c:v>2.1447467421866282</c:v>
                </c:pt>
                <c:pt idx="72">
                  <c:v>2.1516737379026325</c:v>
                </c:pt>
                <c:pt idx="73">
                  <c:v>2.1577258894448721</c:v>
                </c:pt>
                <c:pt idx="74">
                  <c:v>2.1637030442147496</c:v>
                </c:pt>
                <c:pt idx="75">
                  <c:v>2.1710647410535886</c:v>
                </c:pt>
                <c:pt idx="76">
                  <c:v>2.1786614284503454</c:v>
                </c:pt>
                <c:pt idx="77">
                  <c:v>2.1859202491254996</c:v>
                </c:pt>
                <c:pt idx="78">
                  <c:v>2.1920291001240986</c:v>
                </c:pt>
                <c:pt idx="79">
                  <c:v>2.1973764945602667</c:v>
                </c:pt>
                <c:pt idx="80">
                  <c:v>2.2034964235641992</c:v>
                </c:pt>
                <c:pt idx="81">
                  <c:v>2.2102182043696823</c:v>
                </c:pt>
                <c:pt idx="82">
                  <c:v>2.2168448349555239</c:v>
                </c:pt>
                <c:pt idx="83">
                  <c:v>2.2230209753216297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A-F97E-4270-BA72-D8FE613A9B40}"/>
            </c:ext>
          </c:extLst>
        </c:ser>
        <c:ser>
          <c:idx val="11"/>
          <c:order val="11"/>
          <c:tx>
            <c:strRef>
              <c:f>Data_Compiled!$GO$1:$GO$2</c:f>
              <c:strCache>
                <c:ptCount val="2"/>
                <c:pt idx="0">
                  <c:v>Drop_06335</c:v>
                </c:pt>
                <c:pt idx="1">
                  <c:v>2mL 4.00deg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4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Data_Compiled!$HB$7:$HB$81</c:f>
              <c:numCache>
                <c:formatCode>General</c:formatCode>
                <c:ptCount val="75"/>
                <c:pt idx="0">
                  <c:v>-0.93305321036938682</c:v>
                </c:pt>
                <c:pt idx="1">
                  <c:v>-0.87506126339170009</c:v>
                </c:pt>
                <c:pt idx="2">
                  <c:v>-0.82390874094431865</c:v>
                </c:pt>
                <c:pt idx="3">
                  <c:v>-0.77815125038364363</c:v>
                </c:pt>
                <c:pt idx="4">
                  <c:v>-0.7367585652254186</c:v>
                </c:pt>
                <c:pt idx="5">
                  <c:v>-0.69897000433601875</c:v>
                </c:pt>
                <c:pt idx="6">
                  <c:v>-0.6642078980768068</c:v>
                </c:pt>
                <c:pt idx="7">
                  <c:v>-0.63202321470540557</c:v>
                </c:pt>
                <c:pt idx="8">
                  <c:v>-0.6020599913279624</c:v>
                </c:pt>
                <c:pt idx="9">
                  <c:v>-0.57403126772771884</c:v>
                </c:pt>
                <c:pt idx="10">
                  <c:v>-0.54770232900536975</c:v>
                </c:pt>
                <c:pt idx="11">
                  <c:v>-0.52287874528033751</c:v>
                </c:pt>
                <c:pt idx="12">
                  <c:v>-0.49939764943081472</c:v>
                </c:pt>
                <c:pt idx="13">
                  <c:v>-0.47712125471966238</c:v>
                </c:pt>
                <c:pt idx="14">
                  <c:v>-0.45593195564972439</c:v>
                </c:pt>
                <c:pt idx="15">
                  <c:v>-0.43572856956143735</c:v>
                </c:pt>
                <c:pt idx="16">
                  <c:v>-0.41642341436605079</c:v>
                </c:pt>
                <c:pt idx="17">
                  <c:v>-0.3979400086720376</c:v>
                </c:pt>
                <c:pt idx="18">
                  <c:v>-0.38021124171160608</c:v>
                </c:pt>
                <c:pt idx="19">
                  <c:v>-0.36317790241282566</c:v>
                </c:pt>
                <c:pt idx="20">
                  <c:v>-0.34678748622465638</c:v>
                </c:pt>
                <c:pt idx="21">
                  <c:v>-0.33099321904142442</c:v>
                </c:pt>
                <c:pt idx="22">
                  <c:v>-0.31575325248468761</c:v>
                </c:pt>
                <c:pt idx="23">
                  <c:v>-0.3010299956639812</c:v>
                </c:pt>
                <c:pt idx="24">
                  <c:v>-0.28678955654937088</c:v>
                </c:pt>
                <c:pt idx="25">
                  <c:v>-0.27300127206373764</c:v>
                </c:pt>
                <c:pt idx="26">
                  <c:v>-0.25963731050575611</c:v>
                </c:pt>
                <c:pt idx="27">
                  <c:v>-0.24667233334138852</c:v>
                </c:pt>
                <c:pt idx="28">
                  <c:v>-0.23408320603336796</c:v>
                </c:pt>
                <c:pt idx="29">
                  <c:v>-0.22184874961635639</c:v>
                </c:pt>
                <c:pt idx="30">
                  <c:v>-0.2099495263166487</c:v>
                </c:pt>
                <c:pt idx="31">
                  <c:v>-0.19836765376683349</c:v>
                </c:pt>
                <c:pt idx="32">
                  <c:v>-0.18708664335714442</c:v>
                </c:pt>
                <c:pt idx="33">
                  <c:v>-0.17609125905568127</c:v>
                </c:pt>
                <c:pt idx="34">
                  <c:v>-0.16536739366390812</c:v>
                </c:pt>
                <c:pt idx="35">
                  <c:v>-0.15490195998574319</c:v>
                </c:pt>
                <c:pt idx="36">
                  <c:v>-0.1446827948040571</c:v>
                </c:pt>
                <c:pt idx="37">
                  <c:v>-0.13469857389745624</c:v>
                </c:pt>
                <c:pt idx="38">
                  <c:v>-0.12493873660829995</c:v>
                </c:pt>
                <c:pt idx="39">
                  <c:v>-0.11539341870206959</c:v>
                </c:pt>
                <c:pt idx="40">
                  <c:v>-0.10605339244792618</c:v>
                </c:pt>
                <c:pt idx="41">
                  <c:v>-9.6910013008056448E-2</c:v>
                </c:pt>
                <c:pt idx="42">
                  <c:v>-8.795517035512998E-2</c:v>
                </c:pt>
                <c:pt idx="43">
                  <c:v>-7.9181246047624873E-2</c:v>
                </c:pt>
                <c:pt idx="44">
                  <c:v>-7.0581074285707285E-2</c:v>
                </c:pt>
                <c:pt idx="45">
                  <c:v>-6.2147906748844517E-2</c:v>
                </c:pt>
                <c:pt idx="46">
                  <c:v>-5.3875380782854601E-2</c:v>
                </c:pt>
                <c:pt idx="47">
                  <c:v>-4.5757490560675115E-2</c:v>
                </c:pt>
                <c:pt idx="48">
                  <c:v>-3.7788560889399803E-2</c:v>
                </c:pt>
                <c:pt idx="49">
                  <c:v>-2.9963223377443209E-2</c:v>
                </c:pt>
                <c:pt idx="50">
                  <c:v>-2.2276394711152253E-2</c:v>
                </c:pt>
                <c:pt idx="51">
                  <c:v>-1.4723256820706347E-2</c:v>
                </c:pt>
                <c:pt idx="52">
                  <c:v>-7.2992387414994656E-3</c:v>
                </c:pt>
                <c:pt idx="53">
                  <c:v>0</c:v>
                </c:pt>
                <c:pt idx="54">
                  <c:v>7.1785846271233758E-3</c:v>
                </c:pt>
                <c:pt idx="55">
                  <c:v>1.4240439114610285E-2</c:v>
                </c:pt>
                <c:pt idx="56">
                  <c:v>2.1189299069938092E-2</c:v>
                </c:pt>
                <c:pt idx="57">
                  <c:v>2.8028723600243534E-2</c:v>
                </c:pt>
                <c:pt idx="58">
                  <c:v>3.476210625921191E-2</c:v>
                </c:pt>
                <c:pt idx="59">
                  <c:v>4.1392685158225077E-2</c:v>
                </c:pt>
                <c:pt idx="60">
                  <c:v>4.7923552317182816E-2</c:v>
                </c:pt>
                <c:pt idx="61">
                  <c:v>5.4357662322592676E-2</c:v>
                </c:pt>
                <c:pt idx="62">
                  <c:v>6.0697840353611733E-2</c:v>
                </c:pt>
                <c:pt idx="63">
                  <c:v>6.6946789630613221E-2</c:v>
                </c:pt>
                <c:pt idx="64">
                  <c:v>7.3107098335431664E-2</c:v>
                </c:pt>
                <c:pt idx="65">
                  <c:v>7.9181246047624887E-2</c:v>
                </c:pt>
                <c:pt idx="66">
                  <c:v>8.5171609736812315E-2</c:v>
                </c:pt>
                <c:pt idx="67">
                  <c:v>9.1080469347332577E-2</c:v>
                </c:pt>
                <c:pt idx="68">
                  <c:v>9.691001300805642E-2</c:v>
                </c:pt>
                <c:pt idx="69">
                  <c:v>0.10266234189714778</c:v>
                </c:pt>
                <c:pt idx="70">
                  <c:v>0.10833947478883828</c:v>
                </c:pt>
                <c:pt idx="71">
                  <c:v>0.11394335230683679</c:v>
                </c:pt>
                <c:pt idx="72">
                  <c:v>0.11947584090679779</c:v>
                </c:pt>
                <c:pt idx="73">
                  <c:v>0.1249387366083</c:v>
                </c:pt>
                <c:pt idx="74">
                  <c:v>0.13033376849500614</c:v>
                </c:pt>
              </c:numCache>
              <c:extLst xmlns:c15="http://schemas.microsoft.com/office/drawing/2012/chart"/>
            </c:numRef>
          </c:xVal>
          <c:yVal>
            <c:numRef>
              <c:f>Data_Compiled!$HC$7:$HC$81</c:f>
              <c:numCache>
                <c:formatCode>General</c:formatCode>
                <c:ptCount val="75"/>
                <c:pt idx="0">
                  <c:v>-0.29900753474609831</c:v>
                </c:pt>
                <c:pt idx="1">
                  <c:v>9.6107973242565134E-2</c:v>
                </c:pt>
                <c:pt idx="2">
                  <c:v>0.37566859408148467</c:v>
                </c:pt>
                <c:pt idx="3">
                  <c:v>0.51912065301507437</c:v>
                </c:pt>
                <c:pt idx="4">
                  <c:v>0.64034172403968215</c:v>
                </c:pt>
                <c:pt idx="5">
                  <c:v>0.74417238059127577</c:v>
                </c:pt>
                <c:pt idx="6">
                  <c:v>0.81174973944517548</c:v>
                </c:pt>
                <c:pt idx="7">
                  <c:v>0.87409369784635849</c:v>
                </c:pt>
                <c:pt idx="8">
                  <c:v>0.92506010860458643</c:v>
                </c:pt>
                <c:pt idx="9">
                  <c:v>0.97945899972557449</c:v>
                </c:pt>
                <c:pt idx="10">
                  <c:v>1.0329371145652324</c:v>
                </c:pt>
                <c:pt idx="11">
                  <c:v>1.0827064620353704</c:v>
                </c:pt>
                <c:pt idx="12">
                  <c:v>1.1273544206495045</c:v>
                </c:pt>
                <c:pt idx="13">
                  <c:v>1.1733135085874644</c:v>
                </c:pt>
                <c:pt idx="14">
                  <c:v>1.215021442241851</c:v>
                </c:pt>
                <c:pt idx="15">
                  <c:v>1.2559426154304554</c:v>
                </c:pt>
                <c:pt idx="16">
                  <c:v>1.2960807093996294</c:v>
                </c:pt>
                <c:pt idx="17">
                  <c:v>1.3303018982432331</c:v>
                </c:pt>
                <c:pt idx="18">
                  <c:v>1.3620225569354316</c:v>
                </c:pt>
                <c:pt idx="19">
                  <c:v>1.3914888776799648</c:v>
                </c:pt>
                <c:pt idx="20">
                  <c:v>1.4222926433422405</c:v>
                </c:pt>
                <c:pt idx="21">
                  <c:v>1.4491389422569232</c:v>
                </c:pt>
                <c:pt idx="22">
                  <c:v>1.4761922604316504</c:v>
                </c:pt>
                <c:pt idx="23">
                  <c:v>1.5025096600708079</c:v>
                </c:pt>
                <c:pt idx="24">
                  <c:v>1.5288608115666344</c:v>
                </c:pt>
                <c:pt idx="25">
                  <c:v>1.5546137304049061</c:v>
                </c:pt>
                <c:pt idx="26">
                  <c:v>1.5781225169190414</c:v>
                </c:pt>
                <c:pt idx="27">
                  <c:v>1.6011309970399503</c:v>
                </c:pt>
                <c:pt idx="28">
                  <c:v>1.6216919358666311</c:v>
                </c:pt>
                <c:pt idx="29">
                  <c:v>1.6412431581915117</c:v>
                </c:pt>
                <c:pt idx="30">
                  <c:v>1.6600031954373846</c:v>
                </c:pt>
                <c:pt idx="31">
                  <c:v>1.6796631019750894</c:v>
                </c:pt>
                <c:pt idx="32">
                  <c:v>1.6984933062094676</c:v>
                </c:pt>
                <c:pt idx="33">
                  <c:v>1.7160212874153955</c:v>
                </c:pt>
                <c:pt idx="34">
                  <c:v>1.7338684807627365</c:v>
                </c:pt>
                <c:pt idx="35">
                  <c:v>1.7525041362369131</c:v>
                </c:pt>
                <c:pt idx="36">
                  <c:v>1.7689397644107039</c:v>
                </c:pt>
                <c:pt idx="37">
                  <c:v>1.7847760898468112</c:v>
                </c:pt>
                <c:pt idx="38">
                  <c:v>1.8000552795718308</c:v>
                </c:pt>
                <c:pt idx="39">
                  <c:v>1.8148484271237038</c:v>
                </c:pt>
                <c:pt idx="40">
                  <c:v>1.8291218426372968</c:v>
                </c:pt>
                <c:pt idx="41">
                  <c:v>1.8433136683716165</c:v>
                </c:pt>
                <c:pt idx="42">
                  <c:v>1.8582271806749011</c:v>
                </c:pt>
                <c:pt idx="43">
                  <c:v>1.8718763194696755</c:v>
                </c:pt>
                <c:pt idx="44">
                  <c:v>1.8844325734453073</c:v>
                </c:pt>
                <c:pt idx="45">
                  <c:v>1.8976503134457783</c:v>
                </c:pt>
                <c:pt idx="46">
                  <c:v>1.9095062923736765</c:v>
                </c:pt>
                <c:pt idx="47">
                  <c:v>1.9207099496372435</c:v>
                </c:pt>
                <c:pt idx="48">
                  <c:v>1.9328829293341707</c:v>
                </c:pt>
                <c:pt idx="49">
                  <c:v>1.9444045711498956</c:v>
                </c:pt>
                <c:pt idx="50">
                  <c:v>1.9565498793413929</c:v>
                </c:pt>
                <c:pt idx="51">
                  <c:v>1.9677946179921706</c:v>
                </c:pt>
                <c:pt idx="52">
                  <c:v>1.9784601116932123</c:v>
                </c:pt>
                <c:pt idx="53">
                  <c:v>1.9883265263231009</c:v>
                </c:pt>
                <c:pt idx="54">
                  <c:v>1.998505410938358</c:v>
                </c:pt>
                <c:pt idx="55">
                  <c:v>2.0084399380690798</c:v>
                </c:pt>
                <c:pt idx="56">
                  <c:v>2.0178821753897163</c:v>
                </c:pt>
                <c:pt idx="57">
                  <c:v>2.0289084863917561</c:v>
                </c:pt>
                <c:pt idx="58">
                  <c:v>2.0379309749881092</c:v>
                </c:pt>
                <c:pt idx="59">
                  <c:v>2.0467797136019552</c:v>
                </c:pt>
                <c:pt idx="60">
                  <c:v>2.0554517908136409</c:v>
                </c:pt>
                <c:pt idx="61">
                  <c:v>2.0646632869541928</c:v>
                </c:pt>
                <c:pt idx="62">
                  <c:v>2.0732174346635355</c:v>
                </c:pt>
                <c:pt idx="63">
                  <c:v>2.082501601919271</c:v>
                </c:pt>
                <c:pt idx="64">
                  <c:v>2.0911533373835045</c:v>
                </c:pt>
                <c:pt idx="65">
                  <c:v>2.0989908352608948</c:v>
                </c:pt>
                <c:pt idx="66">
                  <c:v>2.1064511113883939</c:v>
                </c:pt>
                <c:pt idx="67">
                  <c:v>2.1140550951051726</c:v>
                </c:pt>
                <c:pt idx="68">
                  <c:v>2.1225053006361358</c:v>
                </c:pt>
                <c:pt idx="69">
                  <c:v>2.1303769868487503</c:v>
                </c:pt>
                <c:pt idx="70">
                  <c:v>2.1377236388242267</c:v>
                </c:pt>
                <c:pt idx="71">
                  <c:v>2.1449722818275494</c:v>
                </c:pt>
                <c:pt idx="72">
                  <c:v>2.1522685726315745</c:v>
                </c:pt>
                <c:pt idx="73">
                  <c:v>2.158710120867064</c:v>
                </c:pt>
                <c:pt idx="74">
                  <c:v>2.1659809549180631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B-F97E-4270-BA72-D8FE613A9B40}"/>
            </c:ext>
          </c:extLst>
        </c:ser>
        <c:ser>
          <c:idx val="12"/>
          <c:order val="12"/>
          <c:tx>
            <c:strRef>
              <c:f>Data_Compiled!$HE$1:$HE$2</c:f>
              <c:strCache>
                <c:ptCount val="2"/>
                <c:pt idx="0">
                  <c:v>Drop_06283</c:v>
                </c:pt>
                <c:pt idx="1">
                  <c:v>6mL 7.66deg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triangle"/>
            <c:size val="5"/>
            <c:spPr>
              <a:solidFill>
                <a:schemeClr val="accent6"/>
              </a:solidFill>
              <a:ln w="9525">
                <a:noFill/>
              </a:ln>
              <a:effectLst/>
            </c:spPr>
          </c:marker>
          <c:xVal>
            <c:numRef>
              <c:f>Data_Compiled!$HR$7:$HR$84</c:f>
              <c:numCache>
                <c:formatCode>General</c:formatCode>
                <c:ptCount val="78"/>
                <c:pt idx="0">
                  <c:v>-0.87506126339170009</c:v>
                </c:pt>
                <c:pt idx="1">
                  <c:v>-0.82390874094431876</c:v>
                </c:pt>
                <c:pt idx="2">
                  <c:v>-0.77815125038364363</c:v>
                </c:pt>
                <c:pt idx="3">
                  <c:v>-0.7367585652254186</c:v>
                </c:pt>
                <c:pt idx="4">
                  <c:v>-0.69897000433601875</c:v>
                </c:pt>
                <c:pt idx="5">
                  <c:v>-0.6642078980768068</c:v>
                </c:pt>
                <c:pt idx="6">
                  <c:v>-0.63202321470540557</c:v>
                </c:pt>
                <c:pt idx="7">
                  <c:v>-0.6020599913279624</c:v>
                </c:pt>
                <c:pt idx="8">
                  <c:v>-0.57403126772771884</c:v>
                </c:pt>
                <c:pt idx="9">
                  <c:v>-0.54770232900536975</c:v>
                </c:pt>
                <c:pt idx="10">
                  <c:v>-0.52287874528033762</c:v>
                </c:pt>
                <c:pt idx="11">
                  <c:v>-0.49939764943081472</c:v>
                </c:pt>
                <c:pt idx="12">
                  <c:v>-0.47712125471966238</c:v>
                </c:pt>
                <c:pt idx="13">
                  <c:v>-0.45593195564972439</c:v>
                </c:pt>
                <c:pt idx="14">
                  <c:v>-0.43572856956143735</c:v>
                </c:pt>
                <c:pt idx="15">
                  <c:v>-0.41642341436605079</c:v>
                </c:pt>
                <c:pt idx="16">
                  <c:v>-0.3979400086720376</c:v>
                </c:pt>
                <c:pt idx="17">
                  <c:v>-0.38021124171160608</c:v>
                </c:pt>
                <c:pt idx="18">
                  <c:v>-0.36317790241282566</c:v>
                </c:pt>
                <c:pt idx="19">
                  <c:v>-0.34678748622465638</c:v>
                </c:pt>
                <c:pt idx="20">
                  <c:v>-0.33099321904142442</c:v>
                </c:pt>
                <c:pt idx="21">
                  <c:v>-0.31575325248468761</c:v>
                </c:pt>
                <c:pt idx="22">
                  <c:v>-0.3010299956639812</c:v>
                </c:pt>
                <c:pt idx="23">
                  <c:v>-0.28678955654937088</c:v>
                </c:pt>
                <c:pt idx="24">
                  <c:v>-0.27300127206373764</c:v>
                </c:pt>
                <c:pt idx="25">
                  <c:v>-0.25963731050575611</c:v>
                </c:pt>
                <c:pt idx="26">
                  <c:v>-0.24667233334138852</c:v>
                </c:pt>
                <c:pt idx="27">
                  <c:v>-0.23408320603336796</c:v>
                </c:pt>
                <c:pt idx="28">
                  <c:v>-0.22184874961635639</c:v>
                </c:pt>
                <c:pt idx="29">
                  <c:v>-0.20994952631664862</c:v>
                </c:pt>
                <c:pt idx="30">
                  <c:v>-0.19836765376683349</c:v>
                </c:pt>
                <c:pt idx="31">
                  <c:v>-0.18708664335714442</c:v>
                </c:pt>
                <c:pt idx="32">
                  <c:v>-0.17609125905568118</c:v>
                </c:pt>
                <c:pt idx="33">
                  <c:v>-0.16536739366390812</c:v>
                </c:pt>
                <c:pt idx="34">
                  <c:v>-0.15490195998574313</c:v>
                </c:pt>
                <c:pt idx="35">
                  <c:v>-0.1446827948040571</c:v>
                </c:pt>
                <c:pt idx="36">
                  <c:v>-0.13469857389745615</c:v>
                </c:pt>
                <c:pt idx="37">
                  <c:v>-0.12493873660829995</c:v>
                </c:pt>
                <c:pt idx="38">
                  <c:v>-0.11539341870206953</c:v>
                </c:pt>
                <c:pt idx="39">
                  <c:v>-0.10605339244792618</c:v>
                </c:pt>
                <c:pt idx="40">
                  <c:v>-9.6910013008056392E-2</c:v>
                </c:pt>
                <c:pt idx="41">
                  <c:v>-8.795517035512998E-2</c:v>
                </c:pt>
                <c:pt idx="42">
                  <c:v>-7.9181246047624804E-2</c:v>
                </c:pt>
                <c:pt idx="43">
                  <c:v>-7.0581074285707285E-2</c:v>
                </c:pt>
                <c:pt idx="44">
                  <c:v>-6.2147906748844461E-2</c:v>
                </c:pt>
                <c:pt idx="45">
                  <c:v>-5.3875380782854601E-2</c:v>
                </c:pt>
                <c:pt idx="46">
                  <c:v>-4.5757490560675115E-2</c:v>
                </c:pt>
                <c:pt idx="47">
                  <c:v>-3.7788560889399754E-2</c:v>
                </c:pt>
                <c:pt idx="48">
                  <c:v>-2.9963223377443209E-2</c:v>
                </c:pt>
                <c:pt idx="49">
                  <c:v>-2.2276394711152205E-2</c:v>
                </c:pt>
                <c:pt idx="50">
                  <c:v>-1.4723256820706347E-2</c:v>
                </c:pt>
                <c:pt idx="51">
                  <c:v>-7.2992387414994161E-3</c:v>
                </c:pt>
                <c:pt idx="52">
                  <c:v>0</c:v>
                </c:pt>
                <c:pt idx="53">
                  <c:v>7.1785846271233758E-3</c:v>
                </c:pt>
                <c:pt idx="54">
                  <c:v>1.4240439114610193E-2</c:v>
                </c:pt>
                <c:pt idx="55">
                  <c:v>2.1189299069938092E-2</c:v>
                </c:pt>
                <c:pt idx="56">
                  <c:v>2.8028723600243534E-2</c:v>
                </c:pt>
                <c:pt idx="57">
                  <c:v>3.476210625921191E-2</c:v>
                </c:pt>
                <c:pt idx="58">
                  <c:v>4.1392685158224987E-2</c:v>
                </c:pt>
                <c:pt idx="59">
                  <c:v>4.7923552317182816E-2</c:v>
                </c:pt>
                <c:pt idx="60">
                  <c:v>5.4357662322592676E-2</c:v>
                </c:pt>
                <c:pt idx="61">
                  <c:v>6.069784035361165E-2</c:v>
                </c:pt>
                <c:pt idx="62">
                  <c:v>6.6946789630613221E-2</c:v>
                </c:pt>
                <c:pt idx="63">
                  <c:v>7.3107098335431664E-2</c:v>
                </c:pt>
                <c:pt idx="64">
                  <c:v>7.9181246047624818E-2</c:v>
                </c:pt>
                <c:pt idx="65">
                  <c:v>8.5171609736812315E-2</c:v>
                </c:pt>
                <c:pt idx="66">
                  <c:v>9.1080469347332577E-2</c:v>
                </c:pt>
                <c:pt idx="67">
                  <c:v>9.691001300805642E-2</c:v>
                </c:pt>
                <c:pt idx="68">
                  <c:v>0.10266234189714769</c:v>
                </c:pt>
                <c:pt idx="69">
                  <c:v>0.10833947478883828</c:v>
                </c:pt>
                <c:pt idx="70">
                  <c:v>0.11394335230683679</c:v>
                </c:pt>
                <c:pt idx="71">
                  <c:v>0.11947584090679779</c:v>
                </c:pt>
                <c:pt idx="72">
                  <c:v>0.12493873660829993</c:v>
                </c:pt>
                <c:pt idx="73">
                  <c:v>0.13033376849500614</c:v>
                </c:pt>
                <c:pt idx="74">
                  <c:v>0.13566260200007307</c:v>
                </c:pt>
                <c:pt idx="75">
                  <c:v>0.14092684199243027</c:v>
                </c:pt>
                <c:pt idx="76">
                  <c:v>0.14612803567823801</c:v>
                </c:pt>
                <c:pt idx="77">
                  <c:v>0.15126767533064914</c:v>
                </c:pt>
              </c:numCache>
              <c:extLst xmlns:c15="http://schemas.microsoft.com/office/drawing/2012/chart"/>
            </c:numRef>
          </c:xVal>
          <c:yVal>
            <c:numRef>
              <c:f>Data_Compiled!$HS$7:$HS$84</c:f>
              <c:numCache>
                <c:formatCode>General</c:formatCode>
                <c:ptCount val="78"/>
                <c:pt idx="0">
                  <c:v>-0.14938708576979384</c:v>
                </c:pt>
                <c:pt idx="1">
                  <c:v>0.18717458780691001</c:v>
                </c:pt>
                <c:pt idx="2">
                  <c:v>0.30215790772617795</c:v>
                </c:pt>
                <c:pt idx="3">
                  <c:v>0.45649938767243126</c:v>
                </c:pt>
                <c:pt idx="4">
                  <c:v>0.56192607032987785</c:v>
                </c:pt>
                <c:pt idx="5">
                  <c:v>0.62943333999998086</c:v>
                </c:pt>
                <c:pt idx="6">
                  <c:v>0.70824307656271523</c:v>
                </c:pt>
                <c:pt idx="7">
                  <c:v>0.79224800080613422</c:v>
                </c:pt>
                <c:pt idx="8">
                  <c:v>0.84199971324295075</c:v>
                </c:pt>
                <c:pt idx="9">
                  <c:v>0.88411112445505369</c:v>
                </c:pt>
                <c:pt idx="10">
                  <c:v>0.93225987586571279</c:v>
                </c:pt>
                <c:pt idx="11">
                  <c:v>0.97780369234953923</c:v>
                </c:pt>
                <c:pt idx="12">
                  <c:v>1.0129964248588401</c:v>
                </c:pt>
                <c:pt idx="13">
                  <c:v>1.0583518520972119</c:v>
                </c:pt>
                <c:pt idx="14">
                  <c:v>1.092835599656349</c:v>
                </c:pt>
                <c:pt idx="15">
                  <c:v>1.1384377216078159</c:v>
                </c:pt>
                <c:pt idx="16">
                  <c:v>1.1714601126451305</c:v>
                </c:pt>
                <c:pt idx="17">
                  <c:v>1.1956597388785613</c:v>
                </c:pt>
                <c:pt idx="18">
                  <c:v>1.2284114588806769</c:v>
                </c:pt>
                <c:pt idx="19">
                  <c:v>1.2566222170120476</c:v>
                </c:pt>
                <c:pt idx="20">
                  <c:v>1.2862657317671167</c:v>
                </c:pt>
                <c:pt idx="21">
                  <c:v>1.3161089256762615</c:v>
                </c:pt>
                <c:pt idx="22">
                  <c:v>1.3364178107266336</c:v>
                </c:pt>
                <c:pt idx="23">
                  <c:v>1.3621613733427622</c:v>
                </c:pt>
                <c:pt idx="24">
                  <c:v>1.382232876895898</c:v>
                </c:pt>
                <c:pt idx="25">
                  <c:v>1.403003612770739</c:v>
                </c:pt>
                <c:pt idx="26">
                  <c:v>1.4236397036369195</c:v>
                </c:pt>
                <c:pt idx="27">
                  <c:v>1.4447971281964125</c:v>
                </c:pt>
                <c:pt idx="28">
                  <c:v>1.466258204136534</c:v>
                </c:pt>
                <c:pt idx="29">
                  <c:v>1.4915243734955332</c:v>
                </c:pt>
                <c:pt idx="30">
                  <c:v>1.5090335762707141</c:v>
                </c:pt>
                <c:pt idx="31">
                  <c:v>1.5252784486309805</c:v>
                </c:pt>
                <c:pt idx="32">
                  <c:v>1.5427071560087777</c:v>
                </c:pt>
                <c:pt idx="33">
                  <c:v>1.5617221027021171</c:v>
                </c:pt>
                <c:pt idx="34">
                  <c:v>1.58046526034257</c:v>
                </c:pt>
                <c:pt idx="35">
                  <c:v>1.5963874489187129</c:v>
                </c:pt>
                <c:pt idx="36">
                  <c:v>1.610700326390559</c:v>
                </c:pt>
                <c:pt idx="37">
                  <c:v>1.6250308326835574</c:v>
                </c:pt>
                <c:pt idx="38">
                  <c:v>1.6379731365262877</c:v>
                </c:pt>
                <c:pt idx="39">
                  <c:v>1.6510480775829628</c:v>
                </c:pt>
                <c:pt idx="40">
                  <c:v>1.6659649051316121</c:v>
                </c:pt>
                <c:pt idx="41">
                  <c:v>1.681164888164679</c:v>
                </c:pt>
                <c:pt idx="42">
                  <c:v>1.692997705635167</c:v>
                </c:pt>
                <c:pt idx="43">
                  <c:v>1.7049221181004377</c:v>
                </c:pt>
                <c:pt idx="44">
                  <c:v>1.7176965867475387</c:v>
                </c:pt>
                <c:pt idx="45">
                  <c:v>1.7312998170460718</c:v>
                </c:pt>
                <c:pt idx="46">
                  <c:v>1.744084798495668</c:v>
                </c:pt>
                <c:pt idx="47">
                  <c:v>1.7557723444108275</c:v>
                </c:pt>
                <c:pt idx="48">
                  <c:v>1.7653845828375168</c:v>
                </c:pt>
                <c:pt idx="49">
                  <c:v>1.7758329636657868</c:v>
                </c:pt>
                <c:pt idx="50">
                  <c:v>1.787065238190201</c:v>
                </c:pt>
                <c:pt idx="51">
                  <c:v>1.7976533538659534</c:v>
                </c:pt>
                <c:pt idx="52">
                  <c:v>1.8079897584327207</c:v>
                </c:pt>
                <c:pt idx="53">
                  <c:v>1.8181180768220848</c:v>
                </c:pt>
                <c:pt idx="54">
                  <c:v>1.8270377532971764</c:v>
                </c:pt>
                <c:pt idx="55">
                  <c:v>1.8375922572835579</c:v>
                </c:pt>
                <c:pt idx="56">
                  <c:v>1.8485151117943077</c:v>
                </c:pt>
                <c:pt idx="57">
                  <c:v>1.8586422192378536</c:v>
                </c:pt>
                <c:pt idx="58">
                  <c:v>1.8668432281027887</c:v>
                </c:pt>
                <c:pt idx="59">
                  <c:v>1.875702907872433</c:v>
                </c:pt>
                <c:pt idx="60">
                  <c:v>1.8841182376828198</c:v>
                </c:pt>
                <c:pt idx="61">
                  <c:v>1.8923423251712213</c:v>
                </c:pt>
                <c:pt idx="62">
                  <c:v>1.9017017355769092</c:v>
                </c:pt>
                <c:pt idx="63">
                  <c:v>1.9096223449002201</c:v>
                </c:pt>
                <c:pt idx="64">
                  <c:v>1.9171337131485569</c:v>
                </c:pt>
                <c:pt idx="65">
                  <c:v>1.9257361028737734</c:v>
                </c:pt>
                <c:pt idx="66">
                  <c:v>1.9346756933718889</c:v>
                </c:pt>
                <c:pt idx="67">
                  <c:v>1.9424726351667703</c:v>
                </c:pt>
                <c:pt idx="68">
                  <c:v>1.9492024507395784</c:v>
                </c:pt>
                <c:pt idx="69">
                  <c:v>1.9568147451020552</c:v>
                </c:pt>
                <c:pt idx="70">
                  <c:v>1.9640220645067474</c:v>
                </c:pt>
                <c:pt idx="71">
                  <c:v>1.9715322536521027</c:v>
                </c:pt>
                <c:pt idx="72">
                  <c:v>1.9780614275388104</c:v>
                </c:pt>
                <c:pt idx="73">
                  <c:v>1.9846576802385216</c:v>
                </c:pt>
                <c:pt idx="74">
                  <c:v>1.9916141831417751</c:v>
                </c:pt>
                <c:pt idx="75">
                  <c:v>1.9990638723036287</c:v>
                </c:pt>
                <c:pt idx="76">
                  <c:v>2.0060119956045313</c:v>
                </c:pt>
                <c:pt idx="77">
                  <c:v>2.0130641243303913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C-F97E-4270-BA72-D8FE613A9B40}"/>
            </c:ext>
          </c:extLst>
        </c:ser>
        <c:ser>
          <c:idx val="13"/>
          <c:order val="13"/>
          <c:tx>
            <c:strRef>
              <c:f>Data_Compiled!$HU$1:$HU$2</c:f>
              <c:strCache>
                <c:ptCount val="2"/>
                <c:pt idx="0">
                  <c:v>Drop_06287</c:v>
                </c:pt>
                <c:pt idx="1">
                  <c:v>6mL 3.99deg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square"/>
            <c:size val="4"/>
            <c:spPr>
              <a:solidFill>
                <a:schemeClr val="accent6"/>
              </a:solidFill>
              <a:ln w="9525">
                <a:noFill/>
              </a:ln>
              <a:effectLst/>
            </c:spPr>
          </c:marker>
          <c:xVal>
            <c:numRef>
              <c:f>Data_Compiled!$IG$7:$IG$21</c:f>
              <c:numCache>
                <c:formatCode>General</c:formatCode>
                <c:ptCount val="15"/>
                <c:pt idx="0">
                  <c:v>-0.87506126339170009</c:v>
                </c:pt>
                <c:pt idx="1">
                  <c:v>-0.69897000433601875</c:v>
                </c:pt>
                <c:pt idx="2">
                  <c:v>-0.57403126772771884</c:v>
                </c:pt>
                <c:pt idx="3">
                  <c:v>-0.47712125471966244</c:v>
                </c:pt>
                <c:pt idx="4">
                  <c:v>-0.39794000867203766</c:v>
                </c:pt>
                <c:pt idx="5">
                  <c:v>-0.33099321904142442</c:v>
                </c:pt>
                <c:pt idx="6">
                  <c:v>-0.27300127206373764</c:v>
                </c:pt>
                <c:pt idx="7">
                  <c:v>-0.22184874961635639</c:v>
                </c:pt>
                <c:pt idx="8">
                  <c:v>-0.17609125905568127</c:v>
                </c:pt>
                <c:pt idx="9">
                  <c:v>-0.13469857389745624</c:v>
                </c:pt>
                <c:pt idx="10">
                  <c:v>-9.6910013008056448E-2</c:v>
                </c:pt>
                <c:pt idx="11">
                  <c:v>-6.2147906748844461E-2</c:v>
                </c:pt>
                <c:pt idx="12">
                  <c:v>-2.9963223377443209E-2</c:v>
                </c:pt>
                <c:pt idx="13">
                  <c:v>0</c:v>
                </c:pt>
                <c:pt idx="14">
                  <c:v>2.8028723600243534E-2</c:v>
                </c:pt>
              </c:numCache>
              <c:extLst xmlns:c15="http://schemas.microsoft.com/office/drawing/2012/chart"/>
            </c:numRef>
          </c:xVal>
          <c:yVal>
            <c:numRef>
              <c:f>Data_Compiled!$IH$7:$IH$21</c:f>
              <c:numCache>
                <c:formatCode>General</c:formatCode>
                <c:ptCount val="15"/>
                <c:pt idx="0">
                  <c:v>0.17220151829802385</c:v>
                </c:pt>
                <c:pt idx="1">
                  <c:v>0.61610691061782719</c:v>
                </c:pt>
                <c:pt idx="2">
                  <c:v>0.87580881045032988</c:v>
                </c:pt>
                <c:pt idx="3">
                  <c:v>1.0739513782472119</c:v>
                </c:pt>
                <c:pt idx="4">
                  <c:v>1.22568202203132</c:v>
                </c:pt>
                <c:pt idx="5">
                  <c:v>1.3514522284866142</c:v>
                </c:pt>
                <c:pt idx="6">
                  <c:v>1.4508668519315211</c:v>
                </c:pt>
                <c:pt idx="7">
                  <c:v>1.5405122831379421</c:v>
                </c:pt>
                <c:pt idx="8">
                  <c:v>1.6193392310704553</c:v>
                </c:pt>
                <c:pt idx="9">
                  <c:v>1.6898539414719413</c:v>
                </c:pt>
                <c:pt idx="10">
                  <c:v>1.7508558629416917</c:v>
                </c:pt>
                <c:pt idx="11">
                  <c:v>1.8054931472148621</c:v>
                </c:pt>
                <c:pt idx="12">
                  <c:v>1.855347940249686</c:v>
                </c:pt>
                <c:pt idx="13">
                  <c:v>1.9014408229511395</c:v>
                </c:pt>
                <c:pt idx="14">
                  <c:v>1.9426936223206182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D-F97E-4270-BA72-D8FE613A9B40}"/>
            </c:ext>
          </c:extLst>
        </c:ser>
        <c:ser>
          <c:idx val="14"/>
          <c:order val="14"/>
          <c:tx>
            <c:strRef>
              <c:f>Data_Compiled!$IJ$1:$IJ$2</c:f>
              <c:strCache>
                <c:ptCount val="2"/>
                <c:pt idx="0">
                  <c:v>Drop_06288</c:v>
                </c:pt>
                <c:pt idx="1">
                  <c:v>2mL 2.94deg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Data_Compiled!$IU$7:$IU$34</c:f>
              <c:numCache>
                <c:formatCode>General</c:formatCode>
                <c:ptCount val="28"/>
                <c:pt idx="0">
                  <c:v>-0.87506126339170009</c:v>
                </c:pt>
                <c:pt idx="1">
                  <c:v>-0.69897000433601875</c:v>
                </c:pt>
                <c:pt idx="2">
                  <c:v>-0.57403126772771884</c:v>
                </c:pt>
                <c:pt idx="3">
                  <c:v>-0.47712125471966244</c:v>
                </c:pt>
                <c:pt idx="4">
                  <c:v>-0.39794000867203766</c:v>
                </c:pt>
                <c:pt idx="5">
                  <c:v>-0.33099321904142442</c:v>
                </c:pt>
                <c:pt idx="6">
                  <c:v>-0.27300127206373764</c:v>
                </c:pt>
                <c:pt idx="7">
                  <c:v>-0.22184874961635639</c:v>
                </c:pt>
                <c:pt idx="8">
                  <c:v>-0.17609125905568127</c:v>
                </c:pt>
                <c:pt idx="9">
                  <c:v>-0.13469857389745624</c:v>
                </c:pt>
                <c:pt idx="10">
                  <c:v>-9.6910013008056448E-2</c:v>
                </c:pt>
                <c:pt idx="11">
                  <c:v>-6.2147906748844461E-2</c:v>
                </c:pt>
                <c:pt idx="12">
                  <c:v>-2.9963223377443209E-2</c:v>
                </c:pt>
                <c:pt idx="13">
                  <c:v>0</c:v>
                </c:pt>
                <c:pt idx="14">
                  <c:v>2.8028723600243534E-2</c:v>
                </c:pt>
                <c:pt idx="15">
                  <c:v>5.4357662322592676E-2</c:v>
                </c:pt>
                <c:pt idx="16">
                  <c:v>7.9181246047624818E-2</c:v>
                </c:pt>
                <c:pt idx="17">
                  <c:v>0.10266234189714769</c:v>
                </c:pt>
                <c:pt idx="18">
                  <c:v>0.12493873660829993</c:v>
                </c:pt>
                <c:pt idx="19">
                  <c:v>0.14612803567823801</c:v>
                </c:pt>
                <c:pt idx="20">
                  <c:v>0.16633142176652496</c:v>
                </c:pt>
                <c:pt idx="21">
                  <c:v>0.1856365769619116</c:v>
                </c:pt>
                <c:pt idx="22">
                  <c:v>0.20411998265592474</c:v>
                </c:pt>
                <c:pt idx="23">
                  <c:v>0.22184874961635639</c:v>
                </c:pt>
                <c:pt idx="24">
                  <c:v>0.23888208891513674</c:v>
                </c:pt>
                <c:pt idx="25">
                  <c:v>0.25527250510330607</c:v>
                </c:pt>
                <c:pt idx="26">
                  <c:v>0.27106677228653797</c:v>
                </c:pt>
                <c:pt idx="27">
                  <c:v>0.28630673884327484</c:v>
                </c:pt>
              </c:numCache>
              <c:extLst xmlns:c15="http://schemas.microsoft.com/office/drawing/2012/chart"/>
            </c:numRef>
          </c:xVal>
          <c:yVal>
            <c:numRef>
              <c:f>Data_Compiled!$IV$7:$IV$34</c:f>
              <c:numCache>
                <c:formatCode>General</c:formatCode>
                <c:ptCount val="28"/>
                <c:pt idx="0">
                  <c:v>-0.14246531216895958</c:v>
                </c:pt>
                <c:pt idx="1">
                  <c:v>0.29538678108219596</c:v>
                </c:pt>
                <c:pt idx="2">
                  <c:v>0.53944510059275874</c:v>
                </c:pt>
                <c:pt idx="3">
                  <c:v>0.71203768110639476</c:v>
                </c:pt>
                <c:pt idx="4">
                  <c:v>0.85892000188163731</c:v>
                </c:pt>
                <c:pt idx="5">
                  <c:v>0.96522126422275145</c:v>
                </c:pt>
                <c:pt idx="6">
                  <c:v>1.0656292647691363</c:v>
                </c:pt>
                <c:pt idx="7">
                  <c:v>1.148563842835421</c:v>
                </c:pt>
                <c:pt idx="8">
                  <c:v>1.2246180043608275</c:v>
                </c:pt>
                <c:pt idx="9">
                  <c:v>1.2955742947546867</c:v>
                </c:pt>
                <c:pt idx="10">
                  <c:v>1.3593271785262595</c:v>
                </c:pt>
                <c:pt idx="11">
                  <c:v>1.4189272355792206</c:v>
                </c:pt>
                <c:pt idx="12">
                  <c:v>1.4741602566562926</c:v>
                </c:pt>
                <c:pt idx="13">
                  <c:v>1.525555423455784</c:v>
                </c:pt>
                <c:pt idx="14">
                  <c:v>1.5726654072342223</c:v>
                </c:pt>
                <c:pt idx="15">
                  <c:v>1.6166761076240532</c:v>
                </c:pt>
                <c:pt idx="16">
                  <c:v>1.6580112183921145</c:v>
                </c:pt>
                <c:pt idx="17">
                  <c:v>1.6965315033684725</c:v>
                </c:pt>
                <c:pt idx="18">
                  <c:v>1.73198859161361</c:v>
                </c:pt>
                <c:pt idx="19">
                  <c:v>1.7658323723309823</c:v>
                </c:pt>
                <c:pt idx="20">
                  <c:v>1.7968864594715375</c:v>
                </c:pt>
                <c:pt idx="21">
                  <c:v>1.8271195276436292</c:v>
                </c:pt>
                <c:pt idx="22">
                  <c:v>1.8556750121082459</c:v>
                </c:pt>
                <c:pt idx="23">
                  <c:v>1.8824605717625307</c:v>
                </c:pt>
                <c:pt idx="24">
                  <c:v>1.9079545977007901</c:v>
                </c:pt>
                <c:pt idx="25">
                  <c:v>1.9320486714990051</c:v>
                </c:pt>
                <c:pt idx="26">
                  <c:v>1.9552990990365466</c:v>
                </c:pt>
                <c:pt idx="27">
                  <c:v>1.9771977214327745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E-F97E-4270-BA72-D8FE613A9B40}"/>
            </c:ext>
          </c:extLst>
        </c:ser>
        <c:ser>
          <c:idx val="15"/>
          <c:order val="15"/>
          <c:tx>
            <c:strRef>
              <c:f>Data_Compiled!$IX$1:$IX$2</c:f>
              <c:strCache>
                <c:ptCount val="2"/>
                <c:pt idx="0">
                  <c:v>Drop_06290</c:v>
                </c:pt>
                <c:pt idx="1">
                  <c:v>3mL 2.94deg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2"/>
                </a:solidFill>
              </a:ln>
              <a:effectLst/>
            </c:spPr>
          </c:marker>
          <c:xVal>
            <c:numRef>
              <c:f>Data_Compiled!$JI$7:$JI$27</c:f>
              <c:numCache>
                <c:formatCode>General</c:formatCode>
                <c:ptCount val="21"/>
                <c:pt idx="0">
                  <c:v>-0.87506126339170009</c:v>
                </c:pt>
                <c:pt idx="1">
                  <c:v>-0.69897000433601875</c:v>
                </c:pt>
                <c:pt idx="2">
                  <c:v>-0.57403126772771884</c:v>
                </c:pt>
                <c:pt idx="3">
                  <c:v>-0.47712125471966244</c:v>
                </c:pt>
                <c:pt idx="4">
                  <c:v>-0.39794000867203766</c:v>
                </c:pt>
                <c:pt idx="5">
                  <c:v>-0.33099321904142442</c:v>
                </c:pt>
                <c:pt idx="6">
                  <c:v>-0.27300127206373764</c:v>
                </c:pt>
                <c:pt idx="7">
                  <c:v>-0.22184874961635639</c:v>
                </c:pt>
                <c:pt idx="8">
                  <c:v>-0.17609125905568127</c:v>
                </c:pt>
                <c:pt idx="9">
                  <c:v>-0.13469857389745624</c:v>
                </c:pt>
                <c:pt idx="10">
                  <c:v>-9.6910013008056448E-2</c:v>
                </c:pt>
                <c:pt idx="11">
                  <c:v>-6.2147906748844461E-2</c:v>
                </c:pt>
                <c:pt idx="12">
                  <c:v>-2.9963223377443209E-2</c:v>
                </c:pt>
                <c:pt idx="13">
                  <c:v>0</c:v>
                </c:pt>
                <c:pt idx="14">
                  <c:v>2.8028723600243534E-2</c:v>
                </c:pt>
                <c:pt idx="15">
                  <c:v>5.4357662322592676E-2</c:v>
                </c:pt>
                <c:pt idx="16">
                  <c:v>7.9181246047624818E-2</c:v>
                </c:pt>
                <c:pt idx="17">
                  <c:v>0.10266234189714769</c:v>
                </c:pt>
                <c:pt idx="18">
                  <c:v>0.12493873660829993</c:v>
                </c:pt>
                <c:pt idx="19">
                  <c:v>0.14612803567823801</c:v>
                </c:pt>
                <c:pt idx="20">
                  <c:v>0.16633142176652496</c:v>
                </c:pt>
              </c:numCache>
              <c:extLst xmlns:c15="http://schemas.microsoft.com/office/drawing/2012/chart"/>
            </c:numRef>
          </c:xVal>
          <c:yVal>
            <c:numRef>
              <c:f>Data_Compiled!$JJ$7:$JJ$27</c:f>
              <c:numCache>
                <c:formatCode>General</c:formatCode>
                <c:ptCount val="21"/>
                <c:pt idx="0">
                  <c:v>-0.2891587716414209</c:v>
                </c:pt>
                <c:pt idx="1">
                  <c:v>0.31808911745004675</c:v>
                </c:pt>
                <c:pt idx="2">
                  <c:v>0.66079539246145624</c:v>
                </c:pt>
                <c:pt idx="3">
                  <c:v>0.84781895815785291</c:v>
                </c:pt>
                <c:pt idx="4">
                  <c:v>0.99509197263306748</c:v>
                </c:pt>
                <c:pt idx="5">
                  <c:v>1.1242638961905449</c:v>
                </c:pt>
                <c:pt idx="6">
                  <c:v>1.2282286214610605</c:v>
                </c:pt>
                <c:pt idx="7">
                  <c:v>1.3166421399176065</c:v>
                </c:pt>
                <c:pt idx="8">
                  <c:v>1.4001979599451542</c:v>
                </c:pt>
                <c:pt idx="9">
                  <c:v>1.4739391520916012</c:v>
                </c:pt>
                <c:pt idx="10">
                  <c:v>1.538595869594837</c:v>
                </c:pt>
                <c:pt idx="11">
                  <c:v>1.5982975483260906</c:v>
                </c:pt>
                <c:pt idx="12">
                  <c:v>1.6512013032014852</c:v>
                </c:pt>
                <c:pt idx="13">
                  <c:v>1.701786063814269</c:v>
                </c:pt>
                <c:pt idx="14">
                  <c:v>1.7477789044967416</c:v>
                </c:pt>
                <c:pt idx="15">
                  <c:v>1.7887154229877453</c:v>
                </c:pt>
                <c:pt idx="16">
                  <c:v>1.8278466371521687</c:v>
                </c:pt>
                <c:pt idx="17">
                  <c:v>1.8639966740467342</c:v>
                </c:pt>
                <c:pt idx="18">
                  <c:v>1.8981071652596111</c:v>
                </c:pt>
                <c:pt idx="19">
                  <c:v>1.9306180372225101</c:v>
                </c:pt>
                <c:pt idx="20">
                  <c:v>1.9602375454989596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0F-F97E-4270-BA72-D8FE613A9B40}"/>
            </c:ext>
          </c:extLst>
        </c:ser>
        <c:ser>
          <c:idx val="16"/>
          <c:order val="16"/>
          <c:tx>
            <c:strRef>
              <c:f>Data_Compiled!$JL$1:$JL$2</c:f>
              <c:strCache>
                <c:ptCount val="2"/>
                <c:pt idx="0">
                  <c:v>Drop_06291</c:v>
                </c:pt>
                <c:pt idx="1">
                  <c:v>4mL 2.94deg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tx1"/>
                </a:solidFill>
              </a:ln>
              <a:effectLst/>
            </c:spPr>
          </c:marker>
          <c:xVal>
            <c:numRef>
              <c:f>Data_Compiled!$JW$7:$JW$26</c:f>
              <c:numCache>
                <c:formatCode>General</c:formatCode>
                <c:ptCount val="20"/>
                <c:pt idx="0">
                  <c:v>-0.87506126339170009</c:v>
                </c:pt>
                <c:pt idx="1">
                  <c:v>-0.69897000433601875</c:v>
                </c:pt>
                <c:pt idx="2">
                  <c:v>-0.57403126772771884</c:v>
                </c:pt>
                <c:pt idx="3">
                  <c:v>-0.47712125471966244</c:v>
                </c:pt>
                <c:pt idx="4">
                  <c:v>-0.39794000867203766</c:v>
                </c:pt>
                <c:pt idx="5">
                  <c:v>-0.33099321904142442</c:v>
                </c:pt>
                <c:pt idx="6">
                  <c:v>-0.27300127206373764</c:v>
                </c:pt>
                <c:pt idx="7">
                  <c:v>-0.22184874961635639</c:v>
                </c:pt>
                <c:pt idx="8">
                  <c:v>-0.17609125905568127</c:v>
                </c:pt>
                <c:pt idx="9">
                  <c:v>-0.13469857389745624</c:v>
                </c:pt>
                <c:pt idx="10">
                  <c:v>-9.6910013008056448E-2</c:v>
                </c:pt>
                <c:pt idx="11">
                  <c:v>-6.2147906748844461E-2</c:v>
                </c:pt>
                <c:pt idx="12">
                  <c:v>-2.9963223377443209E-2</c:v>
                </c:pt>
                <c:pt idx="13">
                  <c:v>0</c:v>
                </c:pt>
                <c:pt idx="14">
                  <c:v>2.8028723600243534E-2</c:v>
                </c:pt>
                <c:pt idx="15">
                  <c:v>5.4357662322592676E-2</c:v>
                </c:pt>
                <c:pt idx="16">
                  <c:v>7.9181246047624818E-2</c:v>
                </c:pt>
                <c:pt idx="17">
                  <c:v>0.10266234189714769</c:v>
                </c:pt>
                <c:pt idx="18">
                  <c:v>0.12493873660829993</c:v>
                </c:pt>
                <c:pt idx="19">
                  <c:v>0.14612803567823801</c:v>
                </c:pt>
              </c:numCache>
              <c:extLst xmlns:c15="http://schemas.microsoft.com/office/drawing/2012/chart"/>
            </c:numRef>
          </c:xVal>
          <c:yVal>
            <c:numRef>
              <c:f>Data_Compiled!$JX$7:$JX$26</c:f>
              <c:numCache>
                <c:formatCode>General</c:formatCode>
                <c:ptCount val="20"/>
                <c:pt idx="0">
                  <c:v>0.12801166728791774</c:v>
                </c:pt>
                <c:pt idx="1">
                  <c:v>0.49682730161532485</c:v>
                </c:pt>
                <c:pt idx="2">
                  <c:v>0.7386997587654397</c:v>
                </c:pt>
                <c:pt idx="3">
                  <c:v>0.92244089020594777</c:v>
                </c:pt>
                <c:pt idx="4">
                  <c:v>1.0640743403631345</c:v>
                </c:pt>
                <c:pt idx="5">
                  <c:v>1.1806967263859249</c:v>
                </c:pt>
                <c:pt idx="6">
                  <c:v>1.2815254764436657</c:v>
                </c:pt>
                <c:pt idx="7">
                  <c:v>1.3732768483041684</c:v>
                </c:pt>
                <c:pt idx="8">
                  <c:v>1.4542496200762427</c:v>
                </c:pt>
                <c:pt idx="9">
                  <c:v>1.5250392408079576</c:v>
                </c:pt>
                <c:pt idx="10">
                  <c:v>1.58972095070543</c:v>
                </c:pt>
                <c:pt idx="11">
                  <c:v>1.6493302311640363</c:v>
                </c:pt>
                <c:pt idx="12">
                  <c:v>1.7030222060680216</c:v>
                </c:pt>
                <c:pt idx="13">
                  <c:v>1.7507889451804401</c:v>
                </c:pt>
                <c:pt idx="14">
                  <c:v>1.7962264040627509</c:v>
                </c:pt>
                <c:pt idx="15">
                  <c:v>1.8385583226497852</c:v>
                </c:pt>
                <c:pt idx="16">
                  <c:v>1.8768621885307988</c:v>
                </c:pt>
                <c:pt idx="17">
                  <c:v>1.9138899398038896</c:v>
                </c:pt>
                <c:pt idx="18">
                  <c:v>1.9475080614776394</c:v>
                </c:pt>
                <c:pt idx="19">
                  <c:v>1.9793834470904825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10-F97E-4270-BA72-D8FE613A9B40}"/>
            </c:ext>
          </c:extLst>
        </c:ser>
        <c:ser>
          <c:idx val="17"/>
          <c:order val="17"/>
          <c:tx>
            <c:strRef>
              <c:f>Data_Compiled!$JZ$1:$JZ$2</c:f>
              <c:strCache>
                <c:ptCount val="2"/>
                <c:pt idx="0">
                  <c:v>Drop_06292</c:v>
                </c:pt>
                <c:pt idx="1">
                  <c:v>6mL 2.94deg</c:v>
                </c:pt>
              </c:strCache>
              <c:extLst xmlns:c15="http://schemas.microsoft.com/office/drawing/2012/chart"/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noFill/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Data_Compiled!$KK$7:$KK$25</c:f>
              <c:numCache>
                <c:formatCode>General</c:formatCode>
                <c:ptCount val="19"/>
                <c:pt idx="0">
                  <c:v>-0.87506126339170009</c:v>
                </c:pt>
                <c:pt idx="1">
                  <c:v>-0.69897000433601875</c:v>
                </c:pt>
                <c:pt idx="2">
                  <c:v>-0.57403126772771884</c:v>
                </c:pt>
                <c:pt idx="3">
                  <c:v>-0.47712125471966244</c:v>
                </c:pt>
                <c:pt idx="4">
                  <c:v>-0.39794000867203766</c:v>
                </c:pt>
                <c:pt idx="5">
                  <c:v>-0.33099321904142442</c:v>
                </c:pt>
                <c:pt idx="6">
                  <c:v>-0.27300127206373764</c:v>
                </c:pt>
                <c:pt idx="7">
                  <c:v>-0.22184874961635639</c:v>
                </c:pt>
                <c:pt idx="8">
                  <c:v>-0.17609125905568127</c:v>
                </c:pt>
                <c:pt idx="9">
                  <c:v>-0.13469857389745624</c:v>
                </c:pt>
                <c:pt idx="10">
                  <c:v>-9.6910013008056448E-2</c:v>
                </c:pt>
                <c:pt idx="11">
                  <c:v>-6.2147906748844461E-2</c:v>
                </c:pt>
                <c:pt idx="12">
                  <c:v>-2.9963223377443209E-2</c:v>
                </c:pt>
                <c:pt idx="13">
                  <c:v>0</c:v>
                </c:pt>
                <c:pt idx="14">
                  <c:v>2.8028723600243534E-2</c:v>
                </c:pt>
                <c:pt idx="15">
                  <c:v>5.4357662322592676E-2</c:v>
                </c:pt>
                <c:pt idx="16">
                  <c:v>7.9181246047624818E-2</c:v>
                </c:pt>
                <c:pt idx="17">
                  <c:v>0.10266234189714769</c:v>
                </c:pt>
                <c:pt idx="18">
                  <c:v>0.12493873660829993</c:v>
                </c:pt>
              </c:numCache>
              <c:extLst xmlns:c15="http://schemas.microsoft.com/office/drawing/2012/chart"/>
            </c:numRef>
          </c:xVal>
          <c:yVal>
            <c:numRef>
              <c:f>Data_Compiled!$KL$7:$KL$25</c:f>
              <c:numCache>
                <c:formatCode>General</c:formatCode>
                <c:ptCount val="19"/>
                <c:pt idx="0">
                  <c:v>9.3310820501879027E-2</c:v>
                </c:pt>
                <c:pt idx="1">
                  <c:v>0.49668567382263873</c:v>
                </c:pt>
                <c:pt idx="2">
                  <c:v>0.71742768378548727</c:v>
                </c:pt>
                <c:pt idx="3">
                  <c:v>0.90806795529448747</c:v>
                </c:pt>
                <c:pt idx="4">
                  <c:v>1.0566206984397208</c:v>
                </c:pt>
                <c:pt idx="5">
                  <c:v>1.1696904020118444</c:v>
                </c:pt>
                <c:pt idx="6">
                  <c:v>1.2762251228050725</c:v>
                </c:pt>
                <c:pt idx="7">
                  <c:v>1.3688050920666541</c:v>
                </c:pt>
                <c:pt idx="8">
                  <c:v>1.4535737941480553</c:v>
                </c:pt>
                <c:pt idx="9">
                  <c:v>1.522260177757994</c:v>
                </c:pt>
                <c:pt idx="10">
                  <c:v>1.5863764605692949</c:v>
                </c:pt>
                <c:pt idx="11">
                  <c:v>1.644712326535956</c:v>
                </c:pt>
                <c:pt idx="12">
                  <c:v>1.6994683471427403</c:v>
                </c:pt>
                <c:pt idx="13">
                  <c:v>1.747418765944478</c:v>
                </c:pt>
                <c:pt idx="14">
                  <c:v>1.7914935137733219</c:v>
                </c:pt>
                <c:pt idx="15">
                  <c:v>1.8331307231716822</c:v>
                </c:pt>
                <c:pt idx="16">
                  <c:v>1.8735852631195067</c:v>
                </c:pt>
                <c:pt idx="17">
                  <c:v>1.9097030097663559</c:v>
                </c:pt>
                <c:pt idx="18">
                  <c:v>1.94366071057016</c:v>
                </c:pt>
              </c:numCache>
              <c:extLst xmlns:c15="http://schemas.microsoft.com/office/drawing/2012/chart"/>
            </c:numRef>
          </c:yVal>
          <c:smooth val="0"/>
          <c:extLst>
            <c:ext xmlns:c16="http://schemas.microsoft.com/office/drawing/2014/chart" uri="{C3380CC4-5D6E-409C-BE32-E72D297353CC}">
              <c16:uniqueId val="{00000011-F97E-4270-BA72-D8FE613A9B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25753200"/>
        <c:axId val="425752808"/>
        <c:extLst/>
      </c:scatterChart>
      <c:valAx>
        <c:axId val="4257532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20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log(t)</a:t>
                </a:r>
                <a:r>
                  <a:rPr lang="en-US" sz="2000" baseline="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(-)</a:t>
                </a:r>
                <a:endParaRPr lang="en-US" sz="2000">
                  <a:latin typeface="Times New Roman" panose="02020603050405020304" pitchFamily="18" charset="0"/>
                  <a:cs typeface="Times New Roman" panose="02020603050405020304" pitchFamily="18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25752808"/>
        <c:crosses val="autoZero"/>
        <c:crossBetween val="midCat"/>
      </c:valAx>
      <c:valAx>
        <c:axId val="42575280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2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sz="2000" i="1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log(x)</a:t>
                </a:r>
                <a:r>
                  <a:rPr lang="en-US" sz="2000">
                    <a:latin typeface="Times New Roman" panose="02020603050405020304" pitchFamily="18" charset="0"/>
                    <a:cs typeface="Times New Roman" panose="02020603050405020304" pitchFamily="18" charset="0"/>
                  </a:rPr>
                  <a:t> (-)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2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en-US"/>
            </a:p>
          </c:txPr>
        </c:title>
        <c:numFmt formatCode="General" sourceLinked="1"/>
        <c:majorTickMark val="in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6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en-US"/>
          </a:p>
        </c:txPr>
        <c:crossAx val="425753200"/>
        <c:crosses val="autoZero"/>
        <c:crossBetween val="midCat"/>
      </c:valAx>
      <c:spPr>
        <a:noFill/>
        <a:ln w="25400"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chart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chart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chart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chart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chartsheets/sheet1.xml><?xml version="1.0" encoding="utf-8"?>
<chartsheet xmlns="http://schemas.openxmlformats.org/spreadsheetml/2006/main" xmlns:r="http://schemas.openxmlformats.org/officeDocument/2006/relationships">
  <sheetPr>
    <tabColor theme="4" tint="0.39997558519241921"/>
  </sheetPr>
  <sheetViews>
    <sheetView zoomScale="122" workbookViewId="0" zoomToFit="1"/>
  </sheetViews>
  <pageMargins left="0.7" right="0.7" top="0.75" bottom="0.75" header="0.3" footer="0.3"/>
  <drawing r:id="rId1"/>
</chartsheet>
</file>

<file path=xl/chartsheets/sheet10.xml><?xml version="1.0" encoding="utf-8"?>
<chartsheet xmlns="http://schemas.openxmlformats.org/spreadsheetml/2006/main" xmlns:r="http://schemas.openxmlformats.org/officeDocument/2006/relationships">
  <sheetPr>
    <tabColor theme="4" tint="0.39997558519241921"/>
  </sheetPr>
  <sheetViews>
    <sheetView zoomScale="115" workbookViewId="0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>
    <tabColor theme="4" tint="0.39997558519241921"/>
  </sheetPr>
  <sheetViews>
    <sheetView zoomScale="116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>
  <sheetPr>
    <tabColor theme="4" tint="0.39997558519241921"/>
  </sheetPr>
  <sheetViews>
    <sheetView zoomScale="98" workbookViewId="0"/>
  </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>
  <sheetPr>
    <tabColor theme="4" tint="0.39997558519241921"/>
  </sheetPr>
  <sheetViews>
    <sheetView tabSelected="1" zoomScale="98" workbookViewId="0"/>
  </sheetViews>
  <pageMargins left="0.7" right="0.7" top="0.75" bottom="0.75" header="0.3" footer="0.3"/>
  <drawing r:id="rId1"/>
</chartsheet>
</file>

<file path=xl/chartsheets/sheet5.xml><?xml version="1.0" encoding="utf-8"?>
<chartsheet xmlns="http://schemas.openxmlformats.org/spreadsheetml/2006/main" xmlns:r="http://schemas.openxmlformats.org/officeDocument/2006/relationships">
  <sheetPr>
    <tabColor theme="4" tint="0.39997558519241921"/>
  </sheetPr>
  <sheetViews>
    <sheetView zoomScale="115" workbookViewId="0"/>
  </sheetViews>
  <pageMargins left="0.7" right="0.7" top="0.75" bottom="0.75" header="0.3" footer="0.3"/>
  <drawing r:id="rId1"/>
</chartsheet>
</file>

<file path=xl/chartsheets/sheet6.xml><?xml version="1.0" encoding="utf-8"?>
<chartsheet xmlns="http://schemas.openxmlformats.org/spreadsheetml/2006/main" xmlns:r="http://schemas.openxmlformats.org/officeDocument/2006/relationships">
  <sheetPr>
    <tabColor theme="4" tint="0.39997558519241921"/>
  </sheetPr>
  <sheetViews>
    <sheetView zoomScale="75" workbookViewId="0" zoomToFit="1"/>
  </sheetViews>
  <pageMargins left="0.7" right="0.7" top="0.75" bottom="0.75" header="0.3" footer="0.3"/>
  <drawing r:id="rId1"/>
</chartsheet>
</file>

<file path=xl/chartsheets/sheet7.xml><?xml version="1.0" encoding="utf-8"?>
<chartsheet xmlns="http://schemas.openxmlformats.org/spreadsheetml/2006/main" xmlns:r="http://schemas.openxmlformats.org/officeDocument/2006/relationships">
  <sheetPr>
    <tabColor theme="4" tint="0.39997558519241921"/>
  </sheetPr>
  <sheetViews>
    <sheetView zoomScale="75" workbookViewId="0" zoomToFit="1"/>
  </sheetViews>
  <pageMargins left="0.7" right="0.7" top="0.75" bottom="0.75" header="0.3" footer="0.3"/>
  <drawing r:id="rId1"/>
</chartsheet>
</file>

<file path=xl/chartsheets/sheet8.xml><?xml version="1.0" encoding="utf-8"?>
<chartsheet xmlns="http://schemas.openxmlformats.org/spreadsheetml/2006/main" xmlns:r="http://schemas.openxmlformats.org/officeDocument/2006/relationships">
  <sheetPr>
    <tabColor theme="4" tint="0.39997558519241921"/>
  </sheetPr>
  <sheetViews>
    <sheetView zoomScale="75" workbookViewId="0" zoomToFit="1"/>
  </sheetViews>
  <pageMargins left="0.7" right="0.7" top="0.75" bottom="0.75" header="0.3" footer="0.3"/>
  <drawing r:id="rId1"/>
</chartsheet>
</file>

<file path=xl/chartsheets/sheet9.xml><?xml version="1.0" encoding="utf-8"?>
<chartsheet xmlns="http://schemas.openxmlformats.org/spreadsheetml/2006/main" xmlns:r="http://schemas.openxmlformats.org/officeDocument/2006/relationships">
  <sheetPr>
    <tabColor theme="4" tint="0.39997558519241921"/>
  </sheetPr>
  <sheetViews>
    <sheetView zoomScale="70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Relationship Id="rId6" Type="http://schemas.openxmlformats.org/officeDocument/2006/relationships/chart" Target="../charts/chart15.xml"/><Relationship Id="rId5" Type="http://schemas.openxmlformats.org/officeDocument/2006/relationships/chart" Target="../charts/chart14.xml"/><Relationship Id="rId4" Type="http://schemas.openxmlformats.org/officeDocument/2006/relationships/chart" Target="../charts/chart13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676275</xdr:colOff>
      <xdr:row>1</xdr:row>
      <xdr:rowOff>114299</xdr:rowOff>
    </xdr:from>
    <xdr:to>
      <xdr:col>25</xdr:col>
      <xdr:colOff>466725</xdr:colOff>
      <xdr:row>29</xdr:row>
      <xdr:rowOff>66674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481012</xdr:colOff>
      <xdr:row>1</xdr:row>
      <xdr:rowOff>23810</xdr:rowOff>
    </xdr:from>
    <xdr:to>
      <xdr:col>23</xdr:col>
      <xdr:colOff>252412</xdr:colOff>
      <xdr:row>14</xdr:row>
      <xdr:rowOff>166685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16</xdr:col>
      <xdr:colOff>481012</xdr:colOff>
      <xdr:row>15</xdr:row>
      <xdr:rowOff>57150</xdr:rowOff>
    </xdr:from>
    <xdr:to>
      <xdr:col>23</xdr:col>
      <xdr:colOff>252412</xdr:colOff>
      <xdr:row>29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16</xdr:col>
      <xdr:colOff>481012</xdr:colOff>
      <xdr:row>29</xdr:row>
      <xdr:rowOff>114300</xdr:rowOff>
    </xdr:from>
    <xdr:to>
      <xdr:col>23</xdr:col>
      <xdr:colOff>252412</xdr:colOff>
      <xdr:row>43</xdr:row>
      <xdr:rowOff>57150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41</xdr:col>
      <xdr:colOff>190500</xdr:colOff>
      <xdr:row>0</xdr:row>
      <xdr:rowOff>57150</xdr:rowOff>
    </xdr:from>
    <xdr:to>
      <xdr:col>48</xdr:col>
      <xdr:colOff>0</xdr:colOff>
      <xdr:row>13</xdr:row>
      <xdr:rowOff>146957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41</xdr:col>
      <xdr:colOff>190500</xdr:colOff>
      <xdr:row>14</xdr:row>
      <xdr:rowOff>43544</xdr:rowOff>
    </xdr:from>
    <xdr:to>
      <xdr:col>48</xdr:col>
      <xdr:colOff>0</xdr:colOff>
      <xdr:row>27</xdr:row>
      <xdr:rowOff>133351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41</xdr:col>
      <xdr:colOff>193222</xdr:colOff>
      <xdr:row>28</xdr:row>
      <xdr:rowOff>29936</xdr:rowOff>
    </xdr:from>
    <xdr:to>
      <xdr:col>47</xdr:col>
      <xdr:colOff>683079</xdr:colOff>
      <xdr:row>41</xdr:row>
      <xdr:rowOff>119743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20</xdr:col>
      <xdr:colOff>295275</xdr:colOff>
      <xdr:row>2</xdr:row>
      <xdr:rowOff>171451</xdr:rowOff>
    </xdr:from>
    <xdr:to>
      <xdr:col>20</xdr:col>
      <xdr:colOff>295275</xdr:colOff>
      <xdr:row>38</xdr:row>
      <xdr:rowOff>123825</xdr:rowOff>
    </xdr:to>
    <xdr:cxnSp macro="">
      <xdr:nvCxnSpPr>
        <xdr:cNvPr id="11" name="Straight Connector 10"/>
        <xdr:cNvCxnSpPr/>
      </xdr:nvCxnSpPr>
      <xdr:spPr>
        <a:xfrm>
          <a:off x="16141411" y="587087"/>
          <a:ext cx="0" cy="7433829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45</xdr:col>
      <xdr:colOff>552450</xdr:colOff>
      <xdr:row>1</xdr:row>
      <xdr:rowOff>171450</xdr:rowOff>
    </xdr:from>
    <xdr:to>
      <xdr:col>45</xdr:col>
      <xdr:colOff>552450</xdr:colOff>
      <xdr:row>41</xdr:row>
      <xdr:rowOff>85725</xdr:rowOff>
    </xdr:to>
    <xdr:cxnSp macro="">
      <xdr:nvCxnSpPr>
        <xdr:cNvPr id="17" name="Straight Connector 16"/>
        <xdr:cNvCxnSpPr/>
      </xdr:nvCxnSpPr>
      <xdr:spPr>
        <a:xfrm>
          <a:off x="35232975" y="381000"/>
          <a:ext cx="0" cy="791527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466725</xdr:colOff>
      <xdr:row>17</xdr:row>
      <xdr:rowOff>180975</xdr:rowOff>
    </xdr:from>
    <xdr:to>
      <xdr:col>19</xdr:col>
      <xdr:colOff>238125</xdr:colOff>
      <xdr:row>31</xdr:row>
      <xdr:rowOff>123825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462642</xdr:colOff>
      <xdr:row>32</xdr:row>
      <xdr:rowOff>-1</xdr:rowOff>
    </xdr:from>
    <xdr:to>
      <xdr:col>19</xdr:col>
      <xdr:colOff>239485</xdr:colOff>
      <xdr:row>45</xdr:row>
      <xdr:rowOff>142875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absoluteAnchor>
    <xdr:pos x="0" y="0"/>
    <xdr:ext cx="8654143" cy="627969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13.xml><?xml version="1.0" encoding="utf-8"?>
<c:userShapes xmlns:c="http://schemas.openxmlformats.org/drawingml/2006/chart">
  <cdr:relSizeAnchor xmlns:cdr="http://schemas.openxmlformats.org/drawingml/2006/chartDrawing">
    <cdr:from>
      <cdr:x>0.10149</cdr:x>
      <cdr:y>0.39538</cdr:y>
    </cdr:from>
    <cdr:to>
      <cdr:x>0.98603</cdr:x>
      <cdr:y>0.39538</cdr:y>
    </cdr:to>
    <cdr:cxnSp macro="">
      <cdr:nvCxnSpPr>
        <cdr:cNvPr id="8" name="Straight Connector 7"/>
        <cdr:cNvCxnSpPr/>
      </cdr:nvCxnSpPr>
      <cdr:spPr>
        <a:xfrm xmlns:a="http://schemas.openxmlformats.org/drawingml/2006/main">
          <a:off x="879852" y="2486186"/>
          <a:ext cx="7668432" cy="0"/>
        </a:xfrm>
        <a:prstGeom xmlns:a="http://schemas.openxmlformats.org/drawingml/2006/main" prst="line">
          <a:avLst/>
        </a:prstGeom>
        <a:ln xmlns:a="http://schemas.openxmlformats.org/drawingml/2006/main">
          <a:solidFill>
            <a:srgbClr val="C00000"/>
          </a:solidFill>
        </a:ln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</cdr:cxnSp>
  </cdr:relSizeAnchor>
</c:userShapes>
</file>

<file path=xl/drawings/drawing14.xml><?xml version="1.0" encoding="utf-8"?>
<xdr:wsDr xmlns:xdr="http://schemas.openxmlformats.org/drawingml/2006/spreadsheetDrawing" xmlns:a="http://schemas.openxmlformats.org/drawingml/2006/main">
  <xdr:absoluteAnchor>
    <xdr:pos x="0" y="0"/>
    <xdr:ext cx="8663609" cy="6286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6189" cy="629274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8666189" cy="6292746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69694" cy="628844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5.xml><?xml version="1.0" encoding="utf-8"?>
<xdr:wsDr xmlns:xdr="http://schemas.openxmlformats.org/drawingml/2006/spreadsheetDrawing" xmlns:a="http://schemas.openxmlformats.org/drawingml/2006/main">
  <xdr:absoluteAnchor>
    <xdr:pos x="0" y="0"/>
    <xdr:ext cx="8669694" cy="6288444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63609" cy="6286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7.xml><?xml version="1.0" encoding="utf-8"?>
<xdr:wsDr xmlns:xdr="http://schemas.openxmlformats.org/drawingml/2006/spreadsheetDrawing" xmlns:a="http://schemas.openxmlformats.org/drawingml/2006/main">
  <xdr:absoluteAnchor>
    <xdr:pos x="0" y="0"/>
    <xdr:ext cx="8661400" cy="6286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8.xml><?xml version="1.0" encoding="utf-8"?>
<xdr:wsDr xmlns:xdr="http://schemas.openxmlformats.org/drawingml/2006/spreadsheetDrawing" xmlns:a="http://schemas.openxmlformats.org/drawingml/2006/main">
  <xdr:absoluteAnchor>
    <xdr:pos x="0" y="0"/>
    <xdr:ext cx="8661400" cy="6286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9.xml><?xml version="1.0" encoding="utf-8"?>
<xdr:wsDr xmlns:xdr="http://schemas.openxmlformats.org/drawingml/2006/spreadsheetDrawing" xmlns:a="http://schemas.openxmlformats.org/drawingml/2006/main">
  <xdr:absoluteAnchor>
    <xdr:pos x="0" y="0"/>
    <xdr:ext cx="8661400" cy="6286500"/>
    <xdr:graphicFrame macro="">
      <xdr:nvGraphicFramePr>
        <xdr:cNvPr id="2" name="Chart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queryTables/queryTable1.xml><?xml version="1.0" encoding="utf-8"?>
<queryTable xmlns="http://schemas.openxmlformats.org/spreadsheetml/2006/main" name="front_threshold" connectionId="76" autoFormatId="16" applyNumberFormats="0" applyBorderFormats="0" applyFontFormats="0" applyPatternFormats="0" applyAlignmentFormats="0" applyWidthHeightFormats="0"/>
</file>

<file path=xl/queryTables/queryTable10.xml><?xml version="1.0" encoding="utf-8"?>
<queryTable xmlns="http://schemas.openxmlformats.org/spreadsheetml/2006/main" name="back_threshold_3" connectionId="16" autoFormatId="16" applyNumberFormats="0" applyBorderFormats="0" applyFontFormats="0" applyPatternFormats="0" applyAlignmentFormats="0" applyWidthHeightFormats="0"/>
</file>

<file path=xl/queryTables/queryTable11.xml><?xml version="1.0" encoding="utf-8"?>
<queryTable xmlns="http://schemas.openxmlformats.org/spreadsheetml/2006/main" name="front_threshold_6" connectionId="69" autoFormatId="16" applyNumberFormats="0" applyBorderFormats="0" applyFontFormats="0" applyPatternFormats="0" applyAlignmentFormats="0" applyWidthHeightFormats="0"/>
</file>

<file path=xl/queryTables/queryTable12.xml><?xml version="1.0" encoding="utf-8"?>
<queryTable xmlns="http://schemas.openxmlformats.org/spreadsheetml/2006/main" name="front_threshold_manual" connectionId="42" autoFormatId="16" applyNumberFormats="0" applyBorderFormats="0" applyFontFormats="0" applyPatternFormats="0" applyAlignmentFormats="0" applyWidthHeightFormats="0"/>
</file>

<file path=xl/queryTables/queryTable13.xml><?xml version="1.0" encoding="utf-8"?>
<queryTable xmlns="http://schemas.openxmlformats.org/spreadsheetml/2006/main" name="front_threshold_3" connectionId="58" autoFormatId="16" applyNumberFormats="0" applyBorderFormats="0" applyFontFormats="0" applyPatternFormats="0" applyAlignmentFormats="0" applyWidthHeightFormats="0"/>
</file>

<file path=xl/queryTables/queryTable14.xml><?xml version="1.0" encoding="utf-8"?>
<queryTable xmlns="http://schemas.openxmlformats.org/spreadsheetml/2006/main" name="back_threshold_5" connectionId="23" autoFormatId="16" applyNumberFormats="0" applyBorderFormats="0" applyFontFormats="0" applyPatternFormats="0" applyAlignmentFormats="0" applyWidthHeightFormats="0"/>
</file>

<file path=xl/queryTables/queryTable15.xml><?xml version="1.0" encoding="utf-8"?>
<queryTable xmlns="http://schemas.openxmlformats.org/spreadsheetml/2006/main" name="front_threshold_manual_2" connectionId="46" autoFormatId="16" applyNumberFormats="0" applyBorderFormats="0" applyFontFormats="0" applyPatternFormats="0" applyAlignmentFormats="0" applyWidthHeightFormats="0"/>
</file>

<file path=xl/queryTables/queryTable16.xml><?xml version="1.0" encoding="utf-8"?>
<queryTable xmlns="http://schemas.openxmlformats.org/spreadsheetml/2006/main" name="back_threshold_manual_1" connectionId="4" autoFormatId="16" applyNumberFormats="0" applyBorderFormats="0" applyFontFormats="0" applyPatternFormats="0" applyAlignmentFormats="0" applyWidthHeightFormats="0"/>
</file>

<file path=xl/queryTables/queryTable17.xml><?xml version="1.0" encoding="utf-8"?>
<queryTable xmlns="http://schemas.openxmlformats.org/spreadsheetml/2006/main" name="front_threshold_7" connectionId="71" autoFormatId="16" applyNumberFormats="0" applyBorderFormats="0" applyFontFormats="0" applyPatternFormats="0" applyAlignmentFormats="0" applyWidthHeightFormats="0"/>
</file>

<file path=xl/queryTables/queryTable18.xml><?xml version="1.0" encoding="utf-8"?>
<queryTable xmlns="http://schemas.openxmlformats.org/spreadsheetml/2006/main" name="back_threshold_manual" connectionId="3" autoFormatId="16" applyNumberFormats="0" applyBorderFormats="0" applyFontFormats="0" applyPatternFormats="0" applyAlignmentFormats="0" applyWidthHeightFormats="0"/>
</file>

<file path=xl/queryTables/queryTable19.xml><?xml version="1.0" encoding="utf-8"?>
<queryTable xmlns="http://schemas.openxmlformats.org/spreadsheetml/2006/main" name="back_threshold_6" connectionId="27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front_threshold_manual_1" connectionId="43" autoFormatId="16" applyNumberFormats="0" applyBorderFormats="0" applyFontFormats="0" applyPatternFormats="0" applyAlignmentFormats="0" applyWidthHeightFormats="0"/>
</file>

<file path=xl/queryTables/queryTable20.xml><?xml version="1.0" encoding="utf-8"?>
<queryTable xmlns="http://schemas.openxmlformats.org/spreadsheetml/2006/main" name="front_threshold_8" connectionId="73" autoFormatId="16" applyNumberFormats="0" applyBorderFormats="0" applyFontFormats="0" applyPatternFormats="0" applyAlignmentFormats="0" applyWidthHeightFormats="0"/>
</file>

<file path=xl/queryTables/queryTable21.xml><?xml version="1.0" encoding="utf-8"?>
<queryTable xmlns="http://schemas.openxmlformats.org/spreadsheetml/2006/main" name="back_threshold_7" connectionId="30" autoFormatId="16" applyNumberFormats="0" applyBorderFormats="0" applyFontFormats="0" applyPatternFormats="0" applyAlignmentFormats="0" applyWidthHeightFormats="0"/>
</file>

<file path=xl/queryTables/queryTable22.xml><?xml version="1.0" encoding="utf-8"?>
<queryTable xmlns="http://schemas.openxmlformats.org/spreadsheetml/2006/main" name="back_threshold_1" connectionId="8" autoFormatId="16" applyNumberFormats="0" applyBorderFormats="0" applyFontFormats="0" applyPatternFormats="0" applyAlignmentFormats="0" applyWidthHeightFormats="0"/>
</file>

<file path=xl/queryTables/queryTable23.xml><?xml version="1.0" encoding="utf-8"?>
<queryTable xmlns="http://schemas.openxmlformats.org/spreadsheetml/2006/main" name="front_threshold_2" connectionId="55" autoFormatId="16" applyNumberFormats="0" applyBorderFormats="0" applyFontFormats="0" applyPatternFormats="0" applyAlignmentFormats="0" applyWidthHeightFormats="0"/>
</file>

<file path=xl/queryTables/queryTable24.xml><?xml version="1.0" encoding="utf-8"?>
<queryTable xmlns="http://schemas.openxmlformats.org/spreadsheetml/2006/main" name="front_threshold_5" connectionId="65" autoFormatId="16" applyNumberFormats="0" applyBorderFormats="0" applyFontFormats="0" applyPatternFormats="0" applyAlignmentFormats="0" applyWidthHeightFormats="0"/>
</file>

<file path=xl/queryTables/queryTable25.xml><?xml version="1.0" encoding="utf-8"?>
<queryTable xmlns="http://schemas.openxmlformats.org/spreadsheetml/2006/main" name="back_threshold_manual" connectionId="6" autoFormatId="16" applyNumberFormats="0" applyBorderFormats="0" applyFontFormats="0" applyPatternFormats="0" applyAlignmentFormats="0" applyWidthHeightFormats="0"/>
</file>

<file path=xl/queryTables/queryTable26.xml><?xml version="1.0" encoding="utf-8"?>
<queryTable xmlns="http://schemas.openxmlformats.org/spreadsheetml/2006/main" name="back_threshold_9" connectionId="7" autoFormatId="16" applyNumberFormats="0" applyBorderFormats="0" applyFontFormats="0" applyPatternFormats="0" applyAlignmentFormats="0" applyWidthHeightFormats="0"/>
</file>

<file path=xl/queryTables/queryTable27.xml><?xml version="1.0" encoding="utf-8"?>
<queryTable xmlns="http://schemas.openxmlformats.org/spreadsheetml/2006/main" name="front_threshold_manual_1" connectionId="44" autoFormatId="16" applyNumberFormats="0" applyBorderFormats="0" applyFontFormats="0" applyPatternFormats="0" applyAlignmentFormats="0" applyWidthHeightFormats="0"/>
</file>

<file path=xl/queryTables/queryTable28.xml><?xml version="1.0" encoding="utf-8"?>
<queryTable xmlns="http://schemas.openxmlformats.org/spreadsheetml/2006/main" name="back_threshold_5" connectionId="24" autoFormatId="16" applyNumberFormats="0" applyBorderFormats="0" applyFontFormats="0" applyPatternFormats="0" applyAlignmentFormats="0" applyWidthHeightFormats="0"/>
</file>

<file path=xl/queryTables/queryTable29.xml><?xml version="1.0" encoding="utf-8"?>
<queryTable xmlns="http://schemas.openxmlformats.org/spreadsheetml/2006/main" name="front_threshold_13" connectionId="60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back_threshold_4" connectionId="19" autoFormatId="16" applyNumberFormats="0" applyBorderFormats="0" applyFontFormats="0" applyPatternFormats="0" applyAlignmentFormats="0" applyWidthHeightFormats="0"/>
</file>

<file path=xl/queryTables/queryTable30.xml><?xml version="1.0" encoding="utf-8"?>
<queryTable xmlns="http://schemas.openxmlformats.org/spreadsheetml/2006/main" name="front_threshold_15" connectionId="68" autoFormatId="16" applyNumberFormats="0" applyBorderFormats="0" applyFontFormats="0" applyPatternFormats="0" applyAlignmentFormats="0" applyWidthHeightFormats="0"/>
</file>

<file path=xl/queryTables/queryTable31.xml><?xml version="1.0" encoding="utf-8"?>
<queryTable xmlns="http://schemas.openxmlformats.org/spreadsheetml/2006/main" name="back_threshold_3" connectionId="17" autoFormatId="16" applyNumberFormats="0" applyBorderFormats="0" applyFontFormats="0" applyPatternFormats="0" applyAlignmentFormats="0" applyWidthHeightFormats="0"/>
</file>

<file path=xl/queryTables/queryTable32.xml><?xml version="1.0" encoding="utf-8"?>
<queryTable xmlns="http://schemas.openxmlformats.org/spreadsheetml/2006/main" name="front_threshold_7" connectionId="72" autoFormatId="16" applyNumberFormats="0" applyBorderFormats="0" applyFontFormats="0" applyPatternFormats="0" applyAlignmentFormats="0" applyWidthHeightFormats="0"/>
</file>

<file path=xl/queryTables/queryTable33.xml><?xml version="1.0" encoding="utf-8"?>
<queryTable xmlns="http://schemas.openxmlformats.org/spreadsheetml/2006/main" name="front_threshold_14" connectionId="64" autoFormatId="16" applyNumberFormats="0" applyBorderFormats="0" applyFontFormats="0" applyPatternFormats="0" applyAlignmentFormats="0" applyWidthHeightFormats="0"/>
</file>

<file path=xl/queryTables/queryTable34.xml><?xml version="1.0" encoding="utf-8"?>
<queryTable xmlns="http://schemas.openxmlformats.org/spreadsheetml/2006/main" name="back_threshold_8" connectionId="33" autoFormatId="16" applyNumberFormats="0" applyBorderFormats="0" applyFontFormats="0" applyPatternFormats="0" applyAlignmentFormats="0" applyWidthHeightFormats="0"/>
</file>

<file path=xl/queryTables/queryTable35.xml><?xml version="1.0" encoding="utf-8"?>
<queryTable xmlns="http://schemas.openxmlformats.org/spreadsheetml/2006/main" name="front_threshold_manual_2" connectionId="47" autoFormatId="16" applyNumberFormats="0" applyBorderFormats="0" applyFontFormats="0" applyPatternFormats="0" applyAlignmentFormats="0" applyWidthHeightFormats="0"/>
</file>

<file path=xl/queryTables/queryTable36.xml><?xml version="1.0" encoding="utf-8"?>
<queryTable xmlns="http://schemas.openxmlformats.org/spreadsheetml/2006/main" name="back_threshold_2" connectionId="13" autoFormatId="16" applyNumberFormats="0" applyBorderFormats="0" applyFontFormats="0" applyPatternFormats="0" applyAlignmentFormats="0" applyWidthHeightFormats="0"/>
</file>

<file path=xl/queryTables/queryTable37.xml><?xml version="1.0" encoding="utf-8"?>
<queryTable xmlns="http://schemas.openxmlformats.org/spreadsheetml/2006/main" name="front_threshold_12" connectionId="57" autoFormatId="16" applyNumberFormats="0" applyBorderFormats="0" applyFontFormats="0" applyPatternFormats="0" applyAlignmentFormats="0" applyWidthHeightFormats="0"/>
</file>

<file path=xl/queryTables/queryTable38.xml><?xml version="1.0" encoding="utf-8"?>
<queryTable xmlns="http://schemas.openxmlformats.org/spreadsheetml/2006/main" name="front_threshold_5" connectionId="66" autoFormatId="16" applyNumberFormats="0" applyBorderFormats="0" applyFontFormats="0" applyPatternFormats="0" applyAlignmentFormats="0" applyWidthHeightFormats="0"/>
</file>

<file path=xl/queryTables/queryTable39.xml><?xml version="1.0" encoding="utf-8"?>
<queryTable xmlns="http://schemas.openxmlformats.org/spreadsheetml/2006/main" name="back_threshold_1" connectionId="9" autoFormatId="16" applyNumberFormats="0" applyBorderFormats="0" applyFontFormats="0" applyPatternFormats="0" applyAlignmentFormats="0" applyWidthHeightFormats="0"/>
</file>

<file path=xl/queryTables/queryTable4.xml><?xml version="1.0" encoding="utf-8"?>
<queryTable xmlns="http://schemas.openxmlformats.org/spreadsheetml/2006/main" name="back_threshold_9" connectionId="2" autoFormatId="16" applyNumberFormats="0" applyBorderFormats="0" applyFontFormats="0" applyPatternFormats="0" applyAlignmentFormats="0" applyWidthHeightFormats="0"/>
</file>

<file path=xl/queryTables/queryTable40.xml><?xml version="1.0" encoding="utf-8"?>
<queryTable xmlns="http://schemas.openxmlformats.org/spreadsheetml/2006/main" name="back_threshold_14" connectionId="26" autoFormatId="16" applyNumberFormats="0" applyBorderFormats="0" applyFontFormats="0" applyPatternFormats="0" applyAlignmentFormats="0" applyWidthHeightFormats="0"/>
</file>

<file path=xl/queryTables/queryTable41.xml><?xml version="1.0" encoding="utf-8"?>
<queryTable xmlns="http://schemas.openxmlformats.org/spreadsheetml/2006/main" name="back_threshold_11" connectionId="15" autoFormatId="16" applyNumberFormats="0" applyBorderFormats="0" applyFontFormats="0" applyPatternFormats="0" applyAlignmentFormats="0" applyWidthHeightFormats="0"/>
</file>

<file path=xl/queryTables/queryTable42.xml><?xml version="1.0" encoding="utf-8"?>
<queryTable xmlns="http://schemas.openxmlformats.org/spreadsheetml/2006/main" name="front_threshold_9" connectionId="41" autoFormatId="16" applyNumberFormats="0" applyBorderFormats="0" applyFontFormats="0" applyPatternFormats="0" applyAlignmentFormats="0" applyWidthHeightFormats="0"/>
</file>

<file path=xl/queryTables/queryTable43.xml><?xml version="1.0" encoding="utf-8"?>
<queryTable xmlns="http://schemas.openxmlformats.org/spreadsheetml/2006/main" name="back_threshold_manual_1" connectionId="5" autoFormatId="16" applyNumberFormats="0" applyBorderFormats="0" applyFontFormats="0" applyPatternFormats="0" applyAlignmentFormats="0" applyWidthHeightFormats="0"/>
</file>

<file path=xl/queryTables/queryTable44.xml><?xml version="1.0" encoding="utf-8"?>
<queryTable xmlns="http://schemas.openxmlformats.org/spreadsheetml/2006/main" name="front_threshold_6" connectionId="70" autoFormatId="16" applyNumberFormats="0" applyBorderFormats="0" applyFontFormats="0" applyPatternFormats="0" applyAlignmentFormats="0" applyWidthHeightFormats="0"/>
</file>

<file path=xl/queryTables/queryTable45.xml><?xml version="1.0" encoding="utf-8"?>
<queryTable xmlns="http://schemas.openxmlformats.org/spreadsheetml/2006/main" name="back_threshold_6" connectionId="28" autoFormatId="16" applyNumberFormats="0" applyBorderFormats="0" applyFontFormats="0" applyPatternFormats="0" applyAlignmentFormats="0" applyWidthHeightFormats="0"/>
</file>

<file path=xl/queryTables/queryTable46.xml><?xml version="1.0" encoding="utf-8"?>
<queryTable xmlns="http://schemas.openxmlformats.org/spreadsheetml/2006/main" name="back_threshold_7" connectionId="31" autoFormatId="16" applyNumberFormats="0" applyBorderFormats="0" applyFontFormats="0" applyPatternFormats="0" applyAlignmentFormats="0" applyWidthHeightFormats="0"/>
</file>

<file path=xl/queryTables/queryTable47.xml><?xml version="1.0" encoding="utf-8"?>
<queryTable xmlns="http://schemas.openxmlformats.org/spreadsheetml/2006/main" name="back_threshold_12" connectionId="18" autoFormatId="16" applyNumberFormats="0" applyBorderFormats="0" applyFontFormats="0" applyPatternFormats="0" applyAlignmentFormats="0" applyWidthHeightFormats="0"/>
</file>

<file path=xl/queryTables/queryTable48.xml><?xml version="1.0" encoding="utf-8"?>
<queryTable xmlns="http://schemas.openxmlformats.org/spreadsheetml/2006/main" name="back_threshold_13" connectionId="22" autoFormatId="16" applyNumberFormats="0" applyBorderFormats="0" applyFontFormats="0" applyPatternFormats="0" applyAlignmentFormats="0" applyWidthHeightFormats="0"/>
</file>

<file path=xl/queryTables/queryTable49.xml><?xml version="1.0" encoding="utf-8"?>
<queryTable xmlns="http://schemas.openxmlformats.org/spreadsheetml/2006/main" name="front_threshold" connectionId="77" autoFormatId="16" applyNumberFormats="0" applyBorderFormats="0" applyFontFormats="0" applyPatternFormats="0" applyAlignmentFormats="0" applyWidthHeightFormats="0"/>
</file>

<file path=xl/queryTables/queryTable5.xml><?xml version="1.0" encoding="utf-8"?>
<queryTable xmlns="http://schemas.openxmlformats.org/spreadsheetml/2006/main" name="front_threshold_4" connectionId="61" autoFormatId="16" applyNumberFormats="0" applyBorderFormats="0" applyFontFormats="0" applyPatternFormats="0" applyAlignmentFormats="0" applyWidthHeightFormats="0"/>
</file>

<file path=xl/queryTables/queryTable50.xml><?xml version="1.0" encoding="utf-8"?>
<queryTable xmlns="http://schemas.openxmlformats.org/spreadsheetml/2006/main" name="back_threshold_4" connectionId="20" autoFormatId="16" applyNumberFormats="0" applyBorderFormats="0" applyFontFormats="0" applyPatternFormats="0" applyAlignmentFormats="0" applyWidthHeightFormats="0"/>
</file>

<file path=xl/queryTables/queryTable51.xml><?xml version="1.0" encoding="utf-8"?>
<queryTable xmlns="http://schemas.openxmlformats.org/spreadsheetml/2006/main" name="front_threshold_1" connectionId="52" autoFormatId="16" applyNumberFormats="0" applyBorderFormats="0" applyFontFormats="0" applyPatternFormats="0" applyAlignmentFormats="0" applyWidthHeightFormats="0"/>
</file>

<file path=xl/queryTables/queryTable52.xml><?xml version="1.0" encoding="utf-8"?>
<queryTable xmlns="http://schemas.openxmlformats.org/spreadsheetml/2006/main" name="back_threshold" connectionId="36" autoFormatId="16" applyNumberFormats="0" applyBorderFormats="0" applyFontFormats="0" applyPatternFormats="0" applyAlignmentFormats="0" applyWidthHeightFormats="0"/>
</file>

<file path=xl/queryTables/queryTable53.xml><?xml version="1.0" encoding="utf-8"?>
<queryTable xmlns="http://schemas.openxmlformats.org/spreadsheetml/2006/main" name="front_threshold_3" connectionId="59" autoFormatId="16" applyNumberFormats="0" applyBorderFormats="0" applyFontFormats="0" applyPatternFormats="0" applyAlignmentFormats="0" applyWidthHeightFormats="0"/>
</file>

<file path=xl/queryTables/queryTable54.xml><?xml version="1.0" encoding="utf-8"?>
<queryTable xmlns="http://schemas.openxmlformats.org/spreadsheetml/2006/main" name="front_threshold_8" connectionId="74" autoFormatId="16" applyNumberFormats="0" applyBorderFormats="0" applyFontFormats="0" applyPatternFormats="0" applyAlignmentFormats="0" applyWidthHeightFormats="0"/>
</file>

<file path=xl/queryTables/queryTable55.xml><?xml version="1.0" encoding="utf-8"?>
<queryTable xmlns="http://schemas.openxmlformats.org/spreadsheetml/2006/main" name="front_threshold_4" connectionId="62" autoFormatId="16" applyNumberFormats="0" applyBorderFormats="0" applyFontFormats="0" applyPatternFormats="0" applyAlignmentFormats="0" applyWidthHeightFormats="0"/>
</file>

<file path=xl/queryTables/queryTable56.xml><?xml version="1.0" encoding="utf-8"?>
<queryTable xmlns="http://schemas.openxmlformats.org/spreadsheetml/2006/main" name="back_threshold_10" connectionId="11" autoFormatId="16" applyNumberFormats="0" applyBorderFormats="0" applyFontFormats="0" applyPatternFormats="0" applyAlignmentFormats="0" applyWidthHeightFormats="0"/>
</file>

<file path=xl/queryTables/queryTable57.xml><?xml version="1.0" encoding="utf-8"?>
<queryTable xmlns="http://schemas.openxmlformats.org/spreadsheetml/2006/main" name="front_threshold_11" connectionId="54" autoFormatId="16" applyNumberFormats="0" applyBorderFormats="0" applyFontFormats="0" applyPatternFormats="0" applyAlignmentFormats="0" applyWidthHeightFormats="0"/>
</file>

<file path=xl/queryTables/queryTable58.xml><?xml version="1.0" encoding="utf-8"?>
<queryTable xmlns="http://schemas.openxmlformats.org/spreadsheetml/2006/main" name="front_threshold_manual" connectionId="49" autoFormatId="16" applyNumberFormats="0" applyBorderFormats="0" applyFontFormats="0" applyPatternFormats="0" applyAlignmentFormats="0" applyWidthHeightFormats="0"/>
</file>

<file path=xl/queryTables/queryTable59.xml><?xml version="1.0" encoding="utf-8"?>
<queryTable xmlns="http://schemas.openxmlformats.org/spreadsheetml/2006/main" name="front_threshold_2" connectionId="56" autoFormatId="16" applyNumberFormats="0" applyBorderFormats="0" applyFontFormats="0" applyPatternFormats="0" applyAlignmentFormats="0" applyWidthHeightFormats="0"/>
</file>

<file path=xl/queryTables/queryTable6.xml><?xml version="1.0" encoding="utf-8"?>
<queryTable xmlns="http://schemas.openxmlformats.org/spreadsheetml/2006/main" name="back_threshold" connectionId="35" autoFormatId="16" applyNumberFormats="0" applyBorderFormats="0" applyFontFormats="0" applyPatternFormats="0" applyAlignmentFormats="0" applyWidthHeightFormats="0"/>
</file>

<file path=xl/queryTables/queryTable60.xml><?xml version="1.0" encoding="utf-8"?>
<queryTable xmlns="http://schemas.openxmlformats.org/spreadsheetml/2006/main" name="front_threshold_manual_3" connectionId="48" autoFormatId="16" applyNumberFormats="0" applyBorderFormats="0" applyFontFormats="0" applyPatternFormats="0" applyAlignmentFormats="0" applyWidthHeightFormats="0"/>
</file>

<file path=xl/queryTables/queryTable61.xml><?xml version="1.0" encoding="utf-8"?>
<queryTable xmlns="http://schemas.openxmlformats.org/spreadsheetml/2006/main" name="back_threshold_20" connectionId="25" autoFormatId="16" applyNumberFormats="0" applyBorderFormats="0" applyFontFormats="0" applyPatternFormats="0" applyAlignmentFormats="0" applyWidthHeightFormats="0"/>
</file>

<file path=xl/queryTables/queryTable62.xml><?xml version="1.0" encoding="utf-8"?>
<queryTable xmlns="http://schemas.openxmlformats.org/spreadsheetml/2006/main" name="front_threshold_20" connectionId="78" autoFormatId="16" applyNumberFormats="0" applyBorderFormats="0" applyFontFormats="0" applyPatternFormats="0" applyAlignmentFormats="0" applyWidthHeightFormats="0"/>
</file>

<file path=xl/queryTables/queryTable63.xml><?xml version="1.0" encoding="utf-8"?>
<queryTable xmlns="http://schemas.openxmlformats.org/spreadsheetml/2006/main" name="back_threshold_18" connectionId="29" autoFormatId="16" applyNumberFormats="0" applyBorderFormats="0" applyFontFormats="0" applyPatternFormats="0" applyAlignmentFormats="0" applyWidthHeightFormats="0"/>
</file>

<file path=xl/queryTables/queryTable64.xml><?xml version="1.0" encoding="utf-8"?>
<queryTable xmlns="http://schemas.openxmlformats.org/spreadsheetml/2006/main" name="back_threshold_1" connectionId="37" autoFormatId="16" applyNumberFormats="0" applyBorderFormats="0" applyFontFormats="0" applyPatternFormats="0" applyAlignmentFormats="0" applyWidthHeightFormats="0"/>
</file>

<file path=xl/queryTables/queryTable65.xml><?xml version="1.0" encoding="utf-8"?>
<queryTable xmlns="http://schemas.openxmlformats.org/spreadsheetml/2006/main" name="front_threshold_manual_1" connectionId="50" autoFormatId="16" applyNumberFormats="0" applyBorderFormats="0" applyFontFormats="0" applyPatternFormats="0" applyAlignmentFormats="0" applyWidthHeightFormats="0"/>
</file>

<file path=xl/queryTables/queryTable66.xml><?xml version="1.0" encoding="utf-8"?>
<queryTable xmlns="http://schemas.openxmlformats.org/spreadsheetml/2006/main" name="front_threshold_12" connectionId="53" autoFormatId="16" applyNumberFormats="0" applyBorderFormats="0" applyFontFormats="0" applyPatternFormats="0" applyAlignmentFormats="0" applyWidthHeightFormats="0"/>
</file>

<file path=xl/queryTables/queryTable67.xml><?xml version="1.0" encoding="utf-8"?>
<queryTable xmlns="http://schemas.openxmlformats.org/spreadsheetml/2006/main" name="back_threshold_22" connectionId="10" autoFormatId="16" applyNumberFormats="0" applyBorderFormats="0" applyFontFormats="0" applyPatternFormats="0" applyAlignmentFormats="0" applyWidthHeightFormats="0"/>
</file>

<file path=xl/queryTables/queryTable68.xml><?xml version="1.0" encoding="utf-8"?>
<queryTable xmlns="http://schemas.openxmlformats.org/spreadsheetml/2006/main" name="back_threshold_19" connectionId="14" autoFormatId="16" applyNumberFormats="0" applyBorderFormats="0" applyFontFormats="0" applyPatternFormats="0" applyAlignmentFormats="0" applyWidthHeightFormats="0"/>
</file>

<file path=xl/queryTables/queryTable69.xml><?xml version="1.0" encoding="utf-8"?>
<queryTable xmlns="http://schemas.openxmlformats.org/spreadsheetml/2006/main" name="front_threshold_manual_2" connectionId="45" autoFormatId="16" applyNumberFormats="0" applyBorderFormats="0" applyFontFormats="0" applyPatternFormats="0" applyAlignmentFormats="0" applyWidthHeightFormats="0"/>
</file>

<file path=xl/queryTables/queryTable7.xml><?xml version="1.0" encoding="utf-8"?>
<queryTable xmlns="http://schemas.openxmlformats.org/spreadsheetml/2006/main" name="front_threshold_1" connectionId="51" autoFormatId="16" applyNumberFormats="0" applyBorderFormats="0" applyFontFormats="0" applyPatternFormats="0" applyAlignmentFormats="0" applyWidthHeightFormats="0"/>
</file>

<file path=xl/queryTables/queryTable70.xml><?xml version="1.0" encoding="utf-8"?>
<queryTable xmlns="http://schemas.openxmlformats.org/spreadsheetml/2006/main" name="back_threshold_12" connectionId="21" autoFormatId="16" applyNumberFormats="0" applyBorderFormats="0" applyFontFormats="0" applyPatternFormats="0" applyAlignmentFormats="0" applyWidthHeightFormats="0"/>
</file>

<file path=xl/queryTables/queryTable71.xml><?xml version="1.0" encoding="utf-8"?>
<queryTable xmlns="http://schemas.openxmlformats.org/spreadsheetml/2006/main" name="front_threshold_8" connectionId="67" autoFormatId="16" applyNumberFormats="0" applyBorderFormats="0" applyFontFormats="0" applyPatternFormats="0" applyAlignmentFormats="0" applyWidthHeightFormats="0"/>
</file>

<file path=xl/queryTables/queryTable72.xml><?xml version="1.0" encoding="utf-8"?>
<queryTable xmlns="http://schemas.openxmlformats.org/spreadsheetml/2006/main" name="front_threshold_21" connectionId="63" autoFormatId="16" applyNumberFormats="0" applyBorderFormats="0" applyFontFormats="0" applyPatternFormats="0" applyAlignmentFormats="0" applyWidthHeightFormats="0"/>
</file>

<file path=xl/queryTables/queryTable73.xml><?xml version="1.0" encoding="utf-8"?>
<queryTable xmlns="http://schemas.openxmlformats.org/spreadsheetml/2006/main" name="front_threshold_18" connectionId="75" autoFormatId="16" applyNumberFormats="0" applyBorderFormats="0" applyFontFormats="0" applyPatternFormats="0" applyAlignmentFormats="0" applyWidthHeightFormats="0"/>
</file>

<file path=xl/queryTables/queryTable74.xml><?xml version="1.0" encoding="utf-8"?>
<queryTable xmlns="http://schemas.openxmlformats.org/spreadsheetml/2006/main" name="back_threshold_8" connectionId="34" autoFormatId="16" applyNumberFormats="0" applyBorderFormats="0" applyFontFormats="0" applyPatternFormats="0" applyAlignmentFormats="0" applyWidthHeightFormats="0"/>
</file>

<file path=xl/queryTables/queryTable75.xml><?xml version="1.0" encoding="utf-8"?>
<queryTable xmlns="http://schemas.openxmlformats.org/spreadsheetml/2006/main" name="Back_1" connectionId="38" autoFormatId="16" applyNumberFormats="0" applyBorderFormats="0" applyFontFormats="0" applyPatternFormats="0" applyAlignmentFormats="0" applyWidthHeightFormats="0"/>
</file>

<file path=xl/queryTables/queryTable76.xml><?xml version="1.0" encoding="utf-8"?>
<queryTable xmlns="http://schemas.openxmlformats.org/spreadsheetml/2006/main" name="front" connectionId="39" autoFormatId="16" applyNumberFormats="0" applyBorderFormats="0" applyFontFormats="0" applyPatternFormats="0" applyAlignmentFormats="0" applyWidthHeightFormats="0"/>
</file>

<file path=xl/queryTables/queryTable77.xml><?xml version="1.0" encoding="utf-8"?>
<queryTable xmlns="http://schemas.openxmlformats.org/spreadsheetml/2006/main" name="back" connectionId="1" autoFormatId="16" applyNumberFormats="0" applyBorderFormats="0" applyFontFormats="0" applyPatternFormats="0" applyAlignmentFormats="0" applyWidthHeightFormats="0"/>
</file>

<file path=xl/queryTables/queryTable78.xml><?xml version="1.0" encoding="utf-8"?>
<queryTable xmlns="http://schemas.openxmlformats.org/spreadsheetml/2006/main" name="Front_2txt" connectionId="40" autoFormatId="16" applyNumberFormats="0" applyBorderFormats="0" applyFontFormats="0" applyPatternFormats="0" applyAlignmentFormats="0" applyWidthHeightFormats="0"/>
</file>

<file path=xl/queryTables/queryTable8.xml><?xml version="1.0" encoding="utf-8"?>
<queryTable xmlns="http://schemas.openxmlformats.org/spreadsheetml/2006/main" name="back_threshold_8" connectionId="32" autoFormatId="16" applyNumberFormats="0" applyBorderFormats="0" applyFontFormats="0" applyPatternFormats="0" applyAlignmentFormats="0" applyWidthHeightFormats="0"/>
</file>

<file path=xl/queryTables/queryTable9.xml><?xml version="1.0" encoding="utf-8"?>
<queryTable xmlns="http://schemas.openxmlformats.org/spreadsheetml/2006/main" name="back_threshold_2" connectionId="12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../../../Experiments/PNG/Drop_06285_DropletJumpWedge_water_Type_3mL_L_400grit_U_320grit_Surfaces_4deg_Inclination_dry_1" TargetMode="External"/><Relationship Id="rId13" Type="http://schemas.openxmlformats.org/officeDocument/2006/relationships/hyperlink" Target="../../../Experiments/PNG/Drop_06283_DropletJumpWedge_water_Type_6mL_L_400grit_U_320grit_Surfaces_6deg_Inclination_dry_1" TargetMode="External"/><Relationship Id="rId18" Type="http://schemas.openxmlformats.org/officeDocument/2006/relationships/hyperlink" Target="../../../Experiments/PNG/Drop_06292_DropletJumpWedge_water_Type_6mL_L_400grit_U_320grit_Surfaces_2deg_Inclination_dry_1" TargetMode="External"/><Relationship Id="rId3" Type="http://schemas.openxmlformats.org/officeDocument/2006/relationships/hyperlink" Target="../../../Experiments/PNG/Drop_06264_DropletJumpWedge_water_Type_4mL_L_420grit_U_320grit_Surfaces_2deg_Inclination_dry_1" TargetMode="External"/><Relationship Id="rId7" Type="http://schemas.openxmlformats.org/officeDocument/2006/relationships/hyperlink" Target="../../../Experiments/PNG/Drop_06284_DropletJumpWedge_water_Type_2mL_L_400grit_U_320grit_Surfaces_4deg_Inclination_dry_1" TargetMode="External"/><Relationship Id="rId12" Type="http://schemas.openxmlformats.org/officeDocument/2006/relationships/hyperlink" Target="../../../Experiments/PNG/Drop_06335_DropletJumpWedge_water_Type_2mL_320grit_Surfaces_4Deg_FullAngle_dry_1" TargetMode="External"/><Relationship Id="rId17" Type="http://schemas.openxmlformats.org/officeDocument/2006/relationships/hyperlink" Target="../../../Experiments/PNG/Drop_06291_DropletJumpWedge_water_Type_4mL_L_400grit_U_320grit_Surfaces_2deg_Inclination_dry_1" TargetMode="External"/><Relationship Id="rId2" Type="http://schemas.openxmlformats.org/officeDocument/2006/relationships/hyperlink" Target="../../../Experiments/PNG/Drop_06263_DropletJumpWedge_water_Type_3mL_L_420grit_U_320grit_Surfaces_2deg_Inclination_dry_1" TargetMode="External"/><Relationship Id="rId16" Type="http://schemas.openxmlformats.org/officeDocument/2006/relationships/hyperlink" Target="../../../Experiments/PNG/Drop_06290_DropletJumpWedge_water_Type_3mL_L_400grit_U_320grit_Surfaces_2deg_Inclination_dry_1" TargetMode="External"/><Relationship Id="rId1" Type="http://schemas.openxmlformats.org/officeDocument/2006/relationships/hyperlink" Target="..\..\..\Experiments\PNG\Drop_06262_DropletJumpWedge_water_Type_2mL_L_420grit_U_320grit_Surfaces_2deg_Inclination_dry_1" TargetMode="External"/><Relationship Id="rId6" Type="http://schemas.openxmlformats.org/officeDocument/2006/relationships/hyperlink" Target="../../../Experiments/PNG/Drop_06282_DropletJumpWedge_water_Type_4mL_L_400grit_U_320grit_Surfaces_6deg_Inclination_dry_1" TargetMode="External"/><Relationship Id="rId11" Type="http://schemas.openxmlformats.org/officeDocument/2006/relationships/hyperlink" Target="../../../Experiments/PNG/Drop_06334_DropletJumpWedge_water_Type_2mL_320grit_Surfaces_4Deg_FullAngle_dry_1" TargetMode="External"/><Relationship Id="rId5" Type="http://schemas.openxmlformats.org/officeDocument/2006/relationships/hyperlink" Target="../../../Experiments/PNG/Drop_06281_DropletJumpWedge_water_Type_3mL_L_400grit_U_320grit_Surfaces_6deg_Inclination_dry_1" TargetMode="External"/><Relationship Id="rId15" Type="http://schemas.openxmlformats.org/officeDocument/2006/relationships/hyperlink" Target="../../../Experiments/PNG/Drop_06288_DropletJumpWedge_water_Type_2mL_L_400grit_U_320grit_Surfaces_2deg_Inclination_dry_1" TargetMode="External"/><Relationship Id="rId10" Type="http://schemas.openxmlformats.org/officeDocument/2006/relationships/hyperlink" Target="../../../Experiments/PNG/Drop_06333_DropletJumpWedge_water_Type_2mL_320grit_Surfaces_4Deg_FullAngle_dry_1" TargetMode="External"/><Relationship Id="rId4" Type="http://schemas.openxmlformats.org/officeDocument/2006/relationships/hyperlink" Target="..\..\..\Experiments\PNG\Drop_06278_DropletJumpWedge_water_Type_2mL_L_400grit_U_320grit_Surfaces_6deg_Inclination_dry_1" TargetMode="External"/><Relationship Id="rId9" Type="http://schemas.openxmlformats.org/officeDocument/2006/relationships/hyperlink" Target="../../../Experiments/PNG/Drop_06286_DropletJumpWedge_water_Type_4mL_L_400grit_U_320grit_Surfaces_4deg_Inclination_dry_1" TargetMode="External"/><Relationship Id="rId14" Type="http://schemas.openxmlformats.org/officeDocument/2006/relationships/hyperlink" Target="../../../Experiments/PNG/Drop_06287_DropletJumpWedge_water_Type_6mL_L_400grit_U_320grit_Surfaces_4deg_Inclination_dry_1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8.xml"/><Relationship Id="rId13" Type="http://schemas.openxmlformats.org/officeDocument/2006/relationships/queryTable" Target="../queryTables/queryTable13.xml"/><Relationship Id="rId18" Type="http://schemas.openxmlformats.org/officeDocument/2006/relationships/queryTable" Target="../queryTables/queryTable18.xml"/><Relationship Id="rId3" Type="http://schemas.openxmlformats.org/officeDocument/2006/relationships/queryTable" Target="../queryTables/queryTable3.xml"/><Relationship Id="rId21" Type="http://schemas.openxmlformats.org/officeDocument/2006/relationships/queryTable" Target="../queryTables/queryTable21.xml"/><Relationship Id="rId7" Type="http://schemas.openxmlformats.org/officeDocument/2006/relationships/queryTable" Target="../queryTables/queryTable7.xml"/><Relationship Id="rId12" Type="http://schemas.openxmlformats.org/officeDocument/2006/relationships/queryTable" Target="../queryTables/queryTable12.xml"/><Relationship Id="rId17" Type="http://schemas.openxmlformats.org/officeDocument/2006/relationships/queryTable" Target="../queryTables/queryTable17.xml"/><Relationship Id="rId2" Type="http://schemas.openxmlformats.org/officeDocument/2006/relationships/queryTable" Target="../queryTables/queryTable2.xml"/><Relationship Id="rId16" Type="http://schemas.openxmlformats.org/officeDocument/2006/relationships/queryTable" Target="../queryTables/queryTable16.xml"/><Relationship Id="rId20" Type="http://schemas.openxmlformats.org/officeDocument/2006/relationships/queryTable" Target="../queryTables/queryTable20.xml"/><Relationship Id="rId1" Type="http://schemas.openxmlformats.org/officeDocument/2006/relationships/queryTable" Target="../queryTables/queryTable1.xml"/><Relationship Id="rId6" Type="http://schemas.openxmlformats.org/officeDocument/2006/relationships/queryTable" Target="../queryTables/queryTable6.xml"/><Relationship Id="rId11" Type="http://schemas.openxmlformats.org/officeDocument/2006/relationships/queryTable" Target="../queryTables/queryTable11.xml"/><Relationship Id="rId24" Type="http://schemas.openxmlformats.org/officeDocument/2006/relationships/queryTable" Target="../queryTables/queryTable24.xml"/><Relationship Id="rId5" Type="http://schemas.openxmlformats.org/officeDocument/2006/relationships/queryTable" Target="../queryTables/queryTable5.xml"/><Relationship Id="rId15" Type="http://schemas.openxmlformats.org/officeDocument/2006/relationships/queryTable" Target="../queryTables/queryTable15.xml"/><Relationship Id="rId23" Type="http://schemas.openxmlformats.org/officeDocument/2006/relationships/queryTable" Target="../queryTables/queryTable23.xml"/><Relationship Id="rId10" Type="http://schemas.openxmlformats.org/officeDocument/2006/relationships/queryTable" Target="../queryTables/queryTable10.xml"/><Relationship Id="rId19" Type="http://schemas.openxmlformats.org/officeDocument/2006/relationships/queryTable" Target="../queryTables/queryTable19.xml"/><Relationship Id="rId4" Type="http://schemas.openxmlformats.org/officeDocument/2006/relationships/queryTable" Target="../queryTables/queryTable4.xml"/><Relationship Id="rId9" Type="http://schemas.openxmlformats.org/officeDocument/2006/relationships/queryTable" Target="../queryTables/queryTable9.xml"/><Relationship Id="rId14" Type="http://schemas.openxmlformats.org/officeDocument/2006/relationships/queryTable" Target="../queryTables/queryTable14.xml"/><Relationship Id="rId22" Type="http://schemas.openxmlformats.org/officeDocument/2006/relationships/queryTable" Target="../queryTables/queryTable22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32.xml"/><Relationship Id="rId13" Type="http://schemas.openxmlformats.org/officeDocument/2006/relationships/queryTable" Target="../queryTables/queryTable37.xml"/><Relationship Id="rId18" Type="http://schemas.openxmlformats.org/officeDocument/2006/relationships/queryTable" Target="../queryTables/queryTable42.xml"/><Relationship Id="rId26" Type="http://schemas.openxmlformats.org/officeDocument/2006/relationships/queryTable" Target="../queryTables/queryTable50.xml"/><Relationship Id="rId3" Type="http://schemas.openxmlformats.org/officeDocument/2006/relationships/queryTable" Target="../queryTables/queryTable27.xml"/><Relationship Id="rId21" Type="http://schemas.openxmlformats.org/officeDocument/2006/relationships/queryTable" Target="../queryTables/queryTable45.xml"/><Relationship Id="rId34" Type="http://schemas.openxmlformats.org/officeDocument/2006/relationships/queryTable" Target="../queryTables/queryTable58.xml"/><Relationship Id="rId7" Type="http://schemas.openxmlformats.org/officeDocument/2006/relationships/queryTable" Target="../queryTables/queryTable31.xml"/><Relationship Id="rId12" Type="http://schemas.openxmlformats.org/officeDocument/2006/relationships/queryTable" Target="../queryTables/queryTable36.xml"/><Relationship Id="rId17" Type="http://schemas.openxmlformats.org/officeDocument/2006/relationships/queryTable" Target="../queryTables/queryTable41.xml"/><Relationship Id="rId25" Type="http://schemas.openxmlformats.org/officeDocument/2006/relationships/queryTable" Target="../queryTables/queryTable49.xml"/><Relationship Id="rId33" Type="http://schemas.openxmlformats.org/officeDocument/2006/relationships/queryTable" Target="../queryTables/queryTable57.xml"/><Relationship Id="rId2" Type="http://schemas.openxmlformats.org/officeDocument/2006/relationships/queryTable" Target="../queryTables/queryTable26.xml"/><Relationship Id="rId16" Type="http://schemas.openxmlformats.org/officeDocument/2006/relationships/queryTable" Target="../queryTables/queryTable40.xml"/><Relationship Id="rId20" Type="http://schemas.openxmlformats.org/officeDocument/2006/relationships/queryTable" Target="../queryTables/queryTable44.xml"/><Relationship Id="rId29" Type="http://schemas.openxmlformats.org/officeDocument/2006/relationships/queryTable" Target="../queryTables/queryTable53.xml"/><Relationship Id="rId1" Type="http://schemas.openxmlformats.org/officeDocument/2006/relationships/queryTable" Target="../queryTables/queryTable25.xml"/><Relationship Id="rId6" Type="http://schemas.openxmlformats.org/officeDocument/2006/relationships/queryTable" Target="../queryTables/queryTable30.xml"/><Relationship Id="rId11" Type="http://schemas.openxmlformats.org/officeDocument/2006/relationships/queryTable" Target="../queryTables/queryTable35.xml"/><Relationship Id="rId24" Type="http://schemas.openxmlformats.org/officeDocument/2006/relationships/queryTable" Target="../queryTables/queryTable48.xml"/><Relationship Id="rId32" Type="http://schemas.openxmlformats.org/officeDocument/2006/relationships/queryTable" Target="../queryTables/queryTable56.xml"/><Relationship Id="rId5" Type="http://schemas.openxmlformats.org/officeDocument/2006/relationships/queryTable" Target="../queryTables/queryTable29.xml"/><Relationship Id="rId15" Type="http://schemas.openxmlformats.org/officeDocument/2006/relationships/queryTable" Target="../queryTables/queryTable39.xml"/><Relationship Id="rId23" Type="http://schemas.openxmlformats.org/officeDocument/2006/relationships/queryTable" Target="../queryTables/queryTable47.xml"/><Relationship Id="rId28" Type="http://schemas.openxmlformats.org/officeDocument/2006/relationships/queryTable" Target="../queryTables/queryTable52.xml"/><Relationship Id="rId10" Type="http://schemas.openxmlformats.org/officeDocument/2006/relationships/queryTable" Target="../queryTables/queryTable34.xml"/><Relationship Id="rId19" Type="http://schemas.openxmlformats.org/officeDocument/2006/relationships/queryTable" Target="../queryTables/queryTable43.xml"/><Relationship Id="rId31" Type="http://schemas.openxmlformats.org/officeDocument/2006/relationships/queryTable" Target="../queryTables/queryTable55.xml"/><Relationship Id="rId4" Type="http://schemas.openxmlformats.org/officeDocument/2006/relationships/queryTable" Target="../queryTables/queryTable28.xml"/><Relationship Id="rId9" Type="http://schemas.openxmlformats.org/officeDocument/2006/relationships/queryTable" Target="../queryTables/queryTable33.xml"/><Relationship Id="rId14" Type="http://schemas.openxmlformats.org/officeDocument/2006/relationships/queryTable" Target="../queryTables/queryTable38.xml"/><Relationship Id="rId22" Type="http://schemas.openxmlformats.org/officeDocument/2006/relationships/queryTable" Target="../queryTables/queryTable46.xml"/><Relationship Id="rId27" Type="http://schemas.openxmlformats.org/officeDocument/2006/relationships/queryTable" Target="../queryTables/queryTable51.xml"/><Relationship Id="rId30" Type="http://schemas.openxmlformats.org/officeDocument/2006/relationships/queryTable" Target="../queryTables/queryTable54.xml"/><Relationship Id="rId35" Type="http://schemas.openxmlformats.org/officeDocument/2006/relationships/queryTable" Target="../queryTables/queryTable59.xml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67.xml"/><Relationship Id="rId13" Type="http://schemas.openxmlformats.org/officeDocument/2006/relationships/queryTable" Target="../queryTables/queryTable72.xml"/><Relationship Id="rId3" Type="http://schemas.openxmlformats.org/officeDocument/2006/relationships/queryTable" Target="../queryTables/queryTable62.xml"/><Relationship Id="rId7" Type="http://schemas.openxmlformats.org/officeDocument/2006/relationships/queryTable" Target="../queryTables/queryTable66.xml"/><Relationship Id="rId12" Type="http://schemas.openxmlformats.org/officeDocument/2006/relationships/queryTable" Target="../queryTables/queryTable71.xml"/><Relationship Id="rId2" Type="http://schemas.openxmlformats.org/officeDocument/2006/relationships/queryTable" Target="../queryTables/queryTable61.xml"/><Relationship Id="rId1" Type="http://schemas.openxmlformats.org/officeDocument/2006/relationships/queryTable" Target="../queryTables/queryTable60.xml"/><Relationship Id="rId6" Type="http://schemas.openxmlformats.org/officeDocument/2006/relationships/queryTable" Target="../queryTables/queryTable65.xml"/><Relationship Id="rId11" Type="http://schemas.openxmlformats.org/officeDocument/2006/relationships/queryTable" Target="../queryTables/queryTable70.xml"/><Relationship Id="rId5" Type="http://schemas.openxmlformats.org/officeDocument/2006/relationships/queryTable" Target="../queryTables/queryTable64.xml"/><Relationship Id="rId15" Type="http://schemas.openxmlformats.org/officeDocument/2006/relationships/queryTable" Target="../queryTables/queryTable74.xml"/><Relationship Id="rId10" Type="http://schemas.openxmlformats.org/officeDocument/2006/relationships/queryTable" Target="../queryTables/queryTable69.xml"/><Relationship Id="rId4" Type="http://schemas.openxmlformats.org/officeDocument/2006/relationships/queryTable" Target="../queryTables/queryTable63.xml"/><Relationship Id="rId9" Type="http://schemas.openxmlformats.org/officeDocument/2006/relationships/queryTable" Target="../queryTables/queryTable68.xml"/><Relationship Id="rId14" Type="http://schemas.openxmlformats.org/officeDocument/2006/relationships/queryTable" Target="../queryTables/queryTable73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76.xml"/><Relationship Id="rId2" Type="http://schemas.openxmlformats.org/officeDocument/2006/relationships/queryTable" Target="../queryTables/queryTable75.xml"/><Relationship Id="rId1" Type="http://schemas.openxmlformats.org/officeDocument/2006/relationships/drawing" Target="../drawings/drawing10.xml"/><Relationship Id="rId5" Type="http://schemas.openxmlformats.org/officeDocument/2006/relationships/queryTable" Target="../queryTables/queryTable78.xml"/><Relationship Id="rId4" Type="http://schemas.openxmlformats.org/officeDocument/2006/relationships/queryTable" Target="../queryTables/queryTable77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2"/>
  <sheetViews>
    <sheetView workbookViewId="0">
      <selection activeCell="J34" sqref="J34"/>
    </sheetView>
  </sheetViews>
  <sheetFormatPr defaultRowHeight="15.75" x14ac:dyDescent="0.25"/>
  <cols>
    <col min="1" max="1" width="10.875" style="88" bestFit="1" customWidth="1"/>
    <col min="2" max="2" width="10.875" style="88" customWidth="1"/>
    <col min="3" max="3" width="9.25" style="88" bestFit="1" customWidth="1"/>
    <col min="4" max="4" width="9.125" style="88" bestFit="1" customWidth="1"/>
    <col min="5" max="5" width="6.875" style="88" hidden="1" customWidth="1"/>
    <col min="6" max="6" width="6.375" style="88" hidden="1" customWidth="1"/>
    <col min="7" max="7" width="13.375" style="88" bestFit="1" customWidth="1"/>
    <col min="8" max="8" width="16.625" style="88" bestFit="1" customWidth="1"/>
    <col min="9" max="9" width="12" style="88" bestFit="1" customWidth="1"/>
    <col min="10" max="10" width="13.25" style="88" bestFit="1" customWidth="1"/>
    <col min="11" max="16384" width="9" style="88"/>
  </cols>
  <sheetData>
    <row r="1" spans="1:11" x14ac:dyDescent="0.25">
      <c r="A1" s="88" t="s">
        <v>14</v>
      </c>
      <c r="B1" s="89">
        <v>100</v>
      </c>
      <c r="C1" s="4">
        <v>1051.3</v>
      </c>
    </row>
    <row r="2" spans="1:11" x14ac:dyDescent="0.25">
      <c r="A2" s="15" t="s">
        <v>122</v>
      </c>
      <c r="B2" s="15" t="s">
        <v>53</v>
      </c>
      <c r="C2" s="93" t="s">
        <v>127</v>
      </c>
      <c r="D2" s="93" t="s">
        <v>128</v>
      </c>
      <c r="E2" s="15" t="s">
        <v>123</v>
      </c>
      <c r="F2" s="15" t="s">
        <v>124</v>
      </c>
      <c r="G2" s="94" t="s">
        <v>129</v>
      </c>
      <c r="H2" s="94" t="s">
        <v>130</v>
      </c>
      <c r="I2" s="93" t="s">
        <v>125</v>
      </c>
      <c r="J2" s="94" t="s">
        <v>126</v>
      </c>
    </row>
    <row r="3" spans="1:11" x14ac:dyDescent="0.25">
      <c r="A3" s="88">
        <v>16</v>
      </c>
      <c r="B3" s="92">
        <f>A3*(1/60)</f>
        <v>0.26666666666666666</v>
      </c>
      <c r="C3" s="88">
        <v>577</v>
      </c>
      <c r="D3" s="88">
        <v>581</v>
      </c>
      <c r="E3" s="88">
        <v>569</v>
      </c>
      <c r="F3" s="88">
        <v>587</v>
      </c>
      <c r="G3" s="88">
        <v>569</v>
      </c>
      <c r="H3" s="88">
        <v>587</v>
      </c>
      <c r="I3" s="88">
        <f>SQRT(C3^2+D3^2)*($B$1/$C$1)</f>
        <v>77.887809152515104</v>
      </c>
      <c r="J3" s="88">
        <f>SQRT(G3^2+H3^2)*($B$1/$C$1)</f>
        <v>77.762249202400014</v>
      </c>
      <c r="K3" s="88">
        <f>((I3-J3)/I3)*100</f>
        <v>0.16120616497149887</v>
      </c>
    </row>
    <row r="4" spans="1:11" x14ac:dyDescent="0.25">
      <c r="A4" s="88">
        <v>18</v>
      </c>
      <c r="B4" s="92">
        <f t="shared" ref="B4:B24" si="0">A4*(1/60)</f>
        <v>0.3</v>
      </c>
      <c r="C4" s="88">
        <v>586</v>
      </c>
      <c r="D4" s="88">
        <v>580</v>
      </c>
      <c r="E4" s="88">
        <v>587</v>
      </c>
      <c r="F4" s="88">
        <v>584.5</v>
      </c>
      <c r="G4" s="88">
        <f>E4</f>
        <v>587</v>
      </c>
      <c r="H4" s="88">
        <f>F4</f>
        <v>584.5</v>
      </c>
      <c r="I4" s="88">
        <f t="shared" ref="I4:I24" si="1">SQRT(C4^2+D4^2)*($B$1/$C$1)</f>
        <v>78.426464632015993</v>
      </c>
      <c r="J4" s="88">
        <f t="shared" ref="J4:J24" si="2">SQRT(G4^2+H4^2)*($B$1/$C$1)</f>
        <v>78.795536990351664</v>
      </c>
      <c r="K4" s="95">
        <f t="shared" ref="K4:K24" si="3">((I4-J4)/I4)*100</f>
        <v>-0.470596704909997</v>
      </c>
    </row>
    <row r="5" spans="1:11" x14ac:dyDescent="0.25">
      <c r="A5" s="88">
        <v>21</v>
      </c>
      <c r="B5" s="92">
        <f t="shared" si="0"/>
        <v>0.35</v>
      </c>
      <c r="C5" s="88">
        <v>615</v>
      </c>
      <c r="D5" s="88">
        <v>579</v>
      </c>
      <c r="E5" s="88">
        <v>596.5</v>
      </c>
      <c r="F5" s="88">
        <v>585.5</v>
      </c>
      <c r="G5" s="88">
        <f t="shared" ref="G5" si="4">E7</f>
        <v>614</v>
      </c>
      <c r="H5" s="88">
        <f t="shared" ref="H5" si="5">F7</f>
        <v>585</v>
      </c>
      <c r="I5" s="88">
        <f t="shared" si="1"/>
        <v>80.345207457932773</v>
      </c>
      <c r="J5" s="88">
        <f t="shared" si="2"/>
        <v>80.668599167054381</v>
      </c>
      <c r="K5" s="95">
        <f t="shared" si="3"/>
        <v>-0.40250279930004573</v>
      </c>
    </row>
    <row r="6" spans="1:11" x14ac:dyDescent="0.25">
      <c r="A6" s="88">
        <v>24</v>
      </c>
      <c r="B6" s="92">
        <f t="shared" si="0"/>
        <v>0.4</v>
      </c>
      <c r="C6" s="88">
        <v>642</v>
      </c>
      <c r="D6" s="88">
        <v>578</v>
      </c>
      <c r="E6" s="88">
        <v>605</v>
      </c>
      <c r="F6" s="88">
        <v>585</v>
      </c>
      <c r="G6" s="88">
        <f t="shared" ref="G6" si="6">E10</f>
        <v>643.5</v>
      </c>
      <c r="H6" s="88">
        <f t="shared" ref="H6" si="7">F10</f>
        <v>582.5</v>
      </c>
      <c r="I6" s="88">
        <f t="shared" si="1"/>
        <v>82.17031005037704</v>
      </c>
      <c r="J6" s="88">
        <f t="shared" si="2"/>
        <v>82.563046793076865</v>
      </c>
      <c r="K6" s="95">
        <f t="shared" si="3"/>
        <v>-0.47795455859792318</v>
      </c>
    </row>
    <row r="7" spans="1:11" x14ac:dyDescent="0.25">
      <c r="A7" s="88">
        <v>27</v>
      </c>
      <c r="B7" s="92">
        <f t="shared" si="0"/>
        <v>0.45</v>
      </c>
      <c r="C7" s="88">
        <v>677</v>
      </c>
      <c r="D7" s="88">
        <v>577</v>
      </c>
      <c r="E7" s="88">
        <v>614</v>
      </c>
      <c r="F7" s="88">
        <v>585</v>
      </c>
      <c r="G7" s="88">
        <f t="shared" ref="G7" si="8">E13</f>
        <v>678</v>
      </c>
      <c r="H7" s="88">
        <f t="shared" ref="H7" si="9">F13</f>
        <v>582</v>
      </c>
      <c r="I7" s="88">
        <f t="shared" si="1"/>
        <v>84.612084135538112</v>
      </c>
      <c r="J7" s="88">
        <f t="shared" si="2"/>
        <v>84.993512104170406</v>
      </c>
      <c r="K7" s="95">
        <f t="shared" si="3"/>
        <v>-0.4507960919876341</v>
      </c>
    </row>
    <row r="8" spans="1:11" x14ac:dyDescent="0.25">
      <c r="A8" s="88">
        <v>30</v>
      </c>
      <c r="B8" s="92">
        <f t="shared" si="0"/>
        <v>0.5</v>
      </c>
      <c r="C8" s="88">
        <v>714</v>
      </c>
      <c r="D8" s="88">
        <v>576</v>
      </c>
      <c r="E8" s="88">
        <v>625.5</v>
      </c>
      <c r="F8" s="88">
        <v>585</v>
      </c>
      <c r="G8" s="88">
        <f t="shared" ref="G8" si="10">E16</f>
        <v>713.5</v>
      </c>
      <c r="H8" s="88">
        <f t="shared" ref="H8" si="11">F16</f>
        <v>581</v>
      </c>
      <c r="I8" s="88">
        <f t="shared" si="1"/>
        <v>87.260756629148418</v>
      </c>
      <c r="J8" s="88">
        <f t="shared" si="2"/>
        <v>87.523275144096104</v>
      </c>
      <c r="K8" s="95">
        <f t="shared" si="3"/>
        <v>-0.30084372986057184</v>
      </c>
    </row>
    <row r="9" spans="1:11" x14ac:dyDescent="0.25">
      <c r="A9" s="88">
        <v>33</v>
      </c>
      <c r="B9" s="92">
        <f t="shared" si="0"/>
        <v>0.55000000000000004</v>
      </c>
      <c r="C9" s="88">
        <v>746</v>
      </c>
      <c r="D9" s="88">
        <v>576</v>
      </c>
      <c r="E9" s="88">
        <v>635.5</v>
      </c>
      <c r="F9" s="88">
        <v>584.5</v>
      </c>
      <c r="G9" s="88">
        <f t="shared" ref="G9" si="12">E19</f>
        <v>745.5</v>
      </c>
      <c r="H9" s="88">
        <f t="shared" ref="H9" si="13">F19</f>
        <v>580.5</v>
      </c>
      <c r="I9" s="88">
        <f t="shared" si="1"/>
        <v>89.650189316844333</v>
      </c>
      <c r="J9" s="88">
        <f t="shared" si="2"/>
        <v>89.874893060224906</v>
      </c>
      <c r="K9" s="95">
        <f t="shared" si="3"/>
        <v>-0.25064502941139188</v>
      </c>
    </row>
    <row r="10" spans="1:11" x14ac:dyDescent="0.25">
      <c r="A10" s="88">
        <v>36</v>
      </c>
      <c r="B10" s="92">
        <f t="shared" si="0"/>
        <v>0.6</v>
      </c>
      <c r="C10" s="88">
        <v>782</v>
      </c>
      <c r="D10" s="88">
        <v>574</v>
      </c>
      <c r="E10" s="88">
        <v>643.5</v>
      </c>
      <c r="F10" s="88">
        <v>582.5</v>
      </c>
      <c r="G10" s="88">
        <f t="shared" ref="G10" si="14">E22</f>
        <v>782.5</v>
      </c>
      <c r="H10" s="88">
        <f t="shared" ref="H10" si="15">F22</f>
        <v>577.5</v>
      </c>
      <c r="I10" s="88">
        <f t="shared" si="1"/>
        <v>92.271620376887867</v>
      </c>
      <c r="J10" s="88">
        <f t="shared" si="2"/>
        <v>92.507269083846523</v>
      </c>
      <c r="K10" s="95">
        <f t="shared" si="3"/>
        <v>-0.25538589871526901</v>
      </c>
    </row>
    <row r="11" spans="1:11" x14ac:dyDescent="0.25">
      <c r="A11" s="88">
        <v>39</v>
      </c>
      <c r="B11" s="92">
        <f t="shared" si="0"/>
        <v>0.65</v>
      </c>
      <c r="C11" s="88">
        <v>825</v>
      </c>
      <c r="D11" s="88">
        <v>571</v>
      </c>
      <c r="E11" s="88">
        <v>655</v>
      </c>
      <c r="F11" s="88">
        <v>582.5</v>
      </c>
      <c r="G11" s="88">
        <f t="shared" ref="G11" si="16">E25</f>
        <v>826</v>
      </c>
      <c r="H11" s="88">
        <f t="shared" ref="H11" si="17">F25</f>
        <v>578</v>
      </c>
      <c r="I11" s="88">
        <f t="shared" si="1"/>
        <v>95.436836677607914</v>
      </c>
      <c r="J11" s="88">
        <f t="shared" si="2"/>
        <v>95.895254894424099</v>
      </c>
      <c r="K11" s="95">
        <f t="shared" si="3"/>
        <v>-0.4803367680393183</v>
      </c>
    </row>
    <row r="12" spans="1:11" x14ac:dyDescent="0.25">
      <c r="A12" s="88">
        <v>42</v>
      </c>
      <c r="B12" s="92">
        <f t="shared" si="0"/>
        <v>0.7</v>
      </c>
      <c r="C12" s="88">
        <v>864</v>
      </c>
      <c r="D12" s="88">
        <v>570</v>
      </c>
      <c r="E12" s="88">
        <v>667.5</v>
      </c>
      <c r="F12" s="88">
        <v>581.5</v>
      </c>
      <c r="G12" s="88">
        <f t="shared" ref="G12" si="18">E28</f>
        <v>866</v>
      </c>
      <c r="H12" s="88">
        <f t="shared" ref="H12" si="19">F28</f>
        <v>576.5</v>
      </c>
      <c r="I12" s="88">
        <f t="shared" si="1"/>
        <v>98.457396119014732</v>
      </c>
      <c r="J12" s="88">
        <f t="shared" si="2"/>
        <v>98.957523930738745</v>
      </c>
      <c r="K12" s="95">
        <f t="shared" si="3"/>
        <v>-0.50796367915261709</v>
      </c>
    </row>
    <row r="13" spans="1:11" x14ac:dyDescent="0.25">
      <c r="A13" s="88">
        <v>45</v>
      </c>
      <c r="B13" s="92">
        <f t="shared" si="0"/>
        <v>0.75</v>
      </c>
      <c r="C13" s="88">
        <v>904</v>
      </c>
      <c r="D13" s="88">
        <v>586</v>
      </c>
      <c r="E13" s="88">
        <v>678</v>
      </c>
      <c r="F13" s="88">
        <v>582</v>
      </c>
      <c r="G13" s="88">
        <f t="shared" ref="G13" si="20">E31</f>
        <v>904.5</v>
      </c>
      <c r="H13" s="88">
        <f t="shared" ref="H13" si="21">F31</f>
        <v>570.5</v>
      </c>
      <c r="I13" s="88">
        <f t="shared" si="1"/>
        <v>102.4747491515794</v>
      </c>
      <c r="J13" s="88">
        <f t="shared" si="2"/>
        <v>101.72052782645858</v>
      </c>
      <c r="K13" s="95">
        <f t="shared" si="3"/>
        <v>0.73600699817785242</v>
      </c>
    </row>
    <row r="14" spans="1:11" x14ac:dyDescent="0.25">
      <c r="A14" s="88">
        <v>48</v>
      </c>
      <c r="B14" s="92">
        <f t="shared" si="0"/>
        <v>0.8</v>
      </c>
      <c r="C14" s="88">
        <v>946</v>
      </c>
      <c r="D14" s="88">
        <v>565</v>
      </c>
      <c r="E14" s="88">
        <v>690</v>
      </c>
      <c r="F14" s="88">
        <v>581</v>
      </c>
      <c r="G14" s="88">
        <f t="shared" ref="G14" si="22">E34</f>
        <v>947</v>
      </c>
      <c r="H14" s="88">
        <f t="shared" ref="H14" si="23">F34</f>
        <v>568.5</v>
      </c>
      <c r="I14" s="88">
        <f t="shared" si="1"/>
        <v>104.81124940977789</v>
      </c>
      <c r="J14" s="88">
        <f t="shared" si="2"/>
        <v>105.06388923875144</v>
      </c>
      <c r="K14" s="95">
        <f t="shared" si="3"/>
        <v>-0.24104266516833248</v>
      </c>
    </row>
    <row r="15" spans="1:11" x14ac:dyDescent="0.25">
      <c r="A15" s="88">
        <v>51</v>
      </c>
      <c r="B15" s="92">
        <f t="shared" si="0"/>
        <v>0.85</v>
      </c>
      <c r="C15" s="88">
        <v>993</v>
      </c>
      <c r="D15" s="88">
        <v>564</v>
      </c>
      <c r="E15" s="88">
        <v>701</v>
      </c>
      <c r="F15" s="88">
        <v>581</v>
      </c>
      <c r="G15" s="88">
        <f t="shared" ref="G15" si="24">E37</f>
        <v>993</v>
      </c>
      <c r="H15" s="88">
        <f t="shared" ref="H15" si="25">F37</f>
        <v>570.5</v>
      </c>
      <c r="I15" s="88">
        <f t="shared" si="1"/>
        <v>108.6266223942402</v>
      </c>
      <c r="J15" s="88">
        <f t="shared" si="2"/>
        <v>108.93330251654831</v>
      </c>
      <c r="K15" s="95">
        <f t="shared" si="3"/>
        <v>-0.28232500978910113</v>
      </c>
    </row>
    <row r="16" spans="1:11" x14ac:dyDescent="0.25">
      <c r="A16" s="88">
        <v>54</v>
      </c>
      <c r="B16" s="92">
        <f t="shared" si="0"/>
        <v>0.9</v>
      </c>
      <c r="C16" s="88">
        <v>1033</v>
      </c>
      <c r="D16" s="88">
        <v>563</v>
      </c>
      <c r="E16" s="88">
        <v>713.5</v>
      </c>
      <c r="F16" s="88">
        <v>581</v>
      </c>
      <c r="G16" s="88">
        <f t="shared" ref="G16" si="26">E40</f>
        <v>1033.5</v>
      </c>
      <c r="H16" s="88">
        <f t="shared" ref="H16" si="27">F40</f>
        <v>567</v>
      </c>
      <c r="I16" s="88">
        <f t="shared" si="1"/>
        <v>111.90525483396704</v>
      </c>
      <c r="J16" s="88">
        <f t="shared" si="2"/>
        <v>112.129528583945</v>
      </c>
      <c r="K16" s="95">
        <f t="shared" si="3"/>
        <v>-0.2004139576025461</v>
      </c>
    </row>
    <row r="17" spans="1:11" x14ac:dyDescent="0.25">
      <c r="A17" s="88">
        <v>57</v>
      </c>
      <c r="B17" s="92">
        <f t="shared" si="0"/>
        <v>0.95</v>
      </c>
      <c r="C17" s="88">
        <v>1077</v>
      </c>
      <c r="D17" s="88">
        <v>560</v>
      </c>
      <c r="E17" s="88">
        <v>724.5</v>
      </c>
      <c r="F17" s="88">
        <v>582</v>
      </c>
      <c r="G17" s="88">
        <f t="shared" ref="G17" si="28">E43</f>
        <v>1076</v>
      </c>
      <c r="H17" s="88">
        <f t="shared" ref="H17" si="29">F43</f>
        <v>566.5</v>
      </c>
      <c r="I17" s="88">
        <f t="shared" si="1"/>
        <v>115.46561666203152</v>
      </c>
      <c r="J17" s="88">
        <f t="shared" si="2"/>
        <v>115.66797036134301</v>
      </c>
      <c r="K17" s="95">
        <f t="shared" si="3"/>
        <v>-0.17525017850446142</v>
      </c>
    </row>
    <row r="18" spans="1:11" x14ac:dyDescent="0.25">
      <c r="A18" s="88">
        <v>60</v>
      </c>
      <c r="B18" s="92">
        <f t="shared" si="0"/>
        <v>1</v>
      </c>
      <c r="C18" s="88">
        <v>1123</v>
      </c>
      <c r="D18" s="88">
        <v>559</v>
      </c>
      <c r="E18" s="88">
        <v>734.5</v>
      </c>
      <c r="F18" s="88">
        <v>579.5</v>
      </c>
      <c r="G18" s="88">
        <f t="shared" ref="G18" si="30">E46</f>
        <v>1122.5</v>
      </c>
      <c r="H18" s="88">
        <f t="shared" ref="H18" si="31">F46</f>
        <v>563</v>
      </c>
      <c r="I18" s="88">
        <f t="shared" si="1"/>
        <v>119.32237499346144</v>
      </c>
      <c r="J18" s="88">
        <f t="shared" si="2"/>
        <v>119.44989552517087</v>
      </c>
      <c r="K18" s="95">
        <f t="shared" si="3"/>
        <v>-0.106870594652867</v>
      </c>
    </row>
    <row r="19" spans="1:11" x14ac:dyDescent="0.25">
      <c r="A19" s="88">
        <v>63</v>
      </c>
      <c r="B19" s="92">
        <f t="shared" si="0"/>
        <v>1.05</v>
      </c>
      <c r="C19" s="88">
        <v>1165</v>
      </c>
      <c r="D19" s="88">
        <v>556</v>
      </c>
      <c r="E19" s="88">
        <v>745.5</v>
      </c>
      <c r="F19" s="88">
        <v>580.5</v>
      </c>
      <c r="G19" s="88">
        <f t="shared" ref="G19" si="32">E49</f>
        <v>1165.5</v>
      </c>
      <c r="H19" s="88">
        <f t="shared" ref="H19" si="33">F49</f>
        <v>559.5</v>
      </c>
      <c r="I19" s="88">
        <f t="shared" si="1"/>
        <v>122.78855313577891</v>
      </c>
      <c r="J19" s="88">
        <f t="shared" si="2"/>
        <v>122.97518852130924</v>
      </c>
      <c r="K19" s="95">
        <f t="shared" si="3"/>
        <v>-0.15199738148550598</v>
      </c>
    </row>
    <row r="20" spans="1:11" x14ac:dyDescent="0.25">
      <c r="A20" s="88">
        <v>66</v>
      </c>
      <c r="B20" s="92">
        <f t="shared" si="0"/>
        <v>1.1000000000000001</v>
      </c>
      <c r="C20" s="88">
        <v>1211</v>
      </c>
      <c r="D20" s="88">
        <v>554</v>
      </c>
      <c r="E20" s="88">
        <v>759</v>
      </c>
      <c r="F20" s="88">
        <v>578.5</v>
      </c>
      <c r="G20" s="88">
        <f t="shared" ref="G20" si="34">E52</f>
        <v>1209.5</v>
      </c>
      <c r="H20" s="88">
        <f t="shared" ref="H20" si="35">F52</f>
        <v>561</v>
      </c>
      <c r="I20" s="88">
        <f t="shared" si="1"/>
        <v>126.67217224503875</v>
      </c>
      <c r="J20" s="88">
        <f t="shared" si="2"/>
        <v>126.82116274652287</v>
      </c>
      <c r="K20" s="95">
        <f t="shared" si="3"/>
        <v>-0.11761896779973839</v>
      </c>
    </row>
    <row r="21" spans="1:11" x14ac:dyDescent="0.25">
      <c r="A21" s="88">
        <v>69</v>
      </c>
      <c r="B21" s="92">
        <f t="shared" si="0"/>
        <v>1.1499999999999999</v>
      </c>
      <c r="C21" s="88">
        <v>1256</v>
      </c>
      <c r="D21" s="88">
        <v>551</v>
      </c>
      <c r="E21" s="88">
        <v>770.5</v>
      </c>
      <c r="F21" s="88">
        <v>577.5</v>
      </c>
      <c r="G21" s="88">
        <f t="shared" ref="G21" si="36">E55</f>
        <v>1256</v>
      </c>
      <c r="H21" s="88">
        <f t="shared" ref="H21" si="37">F55</f>
        <v>561</v>
      </c>
      <c r="I21" s="88">
        <f t="shared" si="1"/>
        <v>130.46185471778594</v>
      </c>
      <c r="J21" s="88">
        <f t="shared" si="2"/>
        <v>130.84688733303793</v>
      </c>
      <c r="K21" s="95">
        <f t="shared" si="3"/>
        <v>-0.29513041653814176</v>
      </c>
    </row>
    <row r="22" spans="1:11" x14ac:dyDescent="0.25">
      <c r="A22" s="88">
        <v>72</v>
      </c>
      <c r="B22" s="92">
        <f t="shared" si="0"/>
        <v>1.2</v>
      </c>
      <c r="C22" s="88">
        <v>1299</v>
      </c>
      <c r="D22" s="88">
        <v>550</v>
      </c>
      <c r="E22" s="88">
        <v>782.5</v>
      </c>
      <c r="F22" s="88">
        <v>577.5</v>
      </c>
      <c r="G22" s="88">
        <f t="shared" ref="G22" si="38">E58</f>
        <v>1299</v>
      </c>
      <c r="H22" s="88">
        <f t="shared" ref="H22" si="39">F58</f>
        <v>560.5</v>
      </c>
      <c r="I22" s="88">
        <f t="shared" si="1"/>
        <v>134.18039645301184</v>
      </c>
      <c r="J22" s="88">
        <f t="shared" si="2"/>
        <v>134.57295157641173</v>
      </c>
      <c r="K22" s="95">
        <f t="shared" si="3"/>
        <v>-0.2925577310671868</v>
      </c>
    </row>
    <row r="23" spans="1:11" x14ac:dyDescent="0.25">
      <c r="A23" s="88">
        <v>75</v>
      </c>
      <c r="B23" s="92">
        <f t="shared" si="0"/>
        <v>1.25</v>
      </c>
      <c r="C23" s="88">
        <v>1343</v>
      </c>
      <c r="D23" s="88">
        <v>548</v>
      </c>
      <c r="E23" s="88">
        <v>796.5</v>
      </c>
      <c r="F23" s="88">
        <v>578</v>
      </c>
      <c r="G23" s="88">
        <f t="shared" ref="G23" si="40">E61</f>
        <v>1344</v>
      </c>
      <c r="H23" s="88">
        <f t="shared" ref="H23" si="41">F61</f>
        <v>555</v>
      </c>
      <c r="I23" s="88">
        <f t="shared" si="1"/>
        <v>137.9721247929871</v>
      </c>
      <c r="J23" s="88">
        <f t="shared" si="2"/>
        <v>138.31296945716031</v>
      </c>
      <c r="K23" s="95">
        <f t="shared" si="3"/>
        <v>-0.24703878749755162</v>
      </c>
    </row>
    <row r="24" spans="1:11" x14ac:dyDescent="0.25">
      <c r="A24" s="88">
        <v>78</v>
      </c>
      <c r="B24" s="92">
        <f t="shared" si="0"/>
        <v>1.3</v>
      </c>
      <c r="C24" s="88">
        <v>1391</v>
      </c>
      <c r="D24" s="88">
        <v>564</v>
      </c>
      <c r="E24" s="88">
        <v>811</v>
      </c>
      <c r="F24" s="88">
        <v>577</v>
      </c>
      <c r="G24" s="88">
        <f t="shared" ref="G24" si="42">E64</f>
        <v>1390.5</v>
      </c>
      <c r="H24" s="88">
        <f t="shared" ref="H24" si="43">F64</f>
        <v>554.5</v>
      </c>
      <c r="I24" s="88">
        <f t="shared" si="1"/>
        <v>142.77485069042987</v>
      </c>
      <c r="J24" s="88">
        <f t="shared" si="2"/>
        <v>142.39358897056573</v>
      </c>
      <c r="K24" s="95">
        <f t="shared" si="3"/>
        <v>0.26703702929503237</v>
      </c>
    </row>
    <row r="25" spans="1:11" x14ac:dyDescent="0.25">
      <c r="E25" s="88">
        <v>826</v>
      </c>
      <c r="F25" s="88">
        <v>578</v>
      </c>
      <c r="K25" s="88">
        <f>SUM(K3:K24)/22</f>
        <v>-0.2065009435289008</v>
      </c>
    </row>
    <row r="26" spans="1:11" x14ac:dyDescent="0.25">
      <c r="E26" s="88">
        <v>839.5</v>
      </c>
      <c r="F26" s="88">
        <v>576.5</v>
      </c>
    </row>
    <row r="27" spans="1:11" x14ac:dyDescent="0.25">
      <c r="E27" s="88">
        <v>851.5</v>
      </c>
      <c r="F27" s="88">
        <v>577</v>
      </c>
    </row>
    <row r="28" spans="1:11" x14ac:dyDescent="0.25">
      <c r="E28" s="88">
        <v>866</v>
      </c>
      <c r="F28" s="88">
        <v>576.5</v>
      </c>
    </row>
    <row r="29" spans="1:11" x14ac:dyDescent="0.25">
      <c r="E29" s="88">
        <v>880</v>
      </c>
      <c r="F29" s="88">
        <v>576.5</v>
      </c>
    </row>
    <row r="30" spans="1:11" x14ac:dyDescent="0.25">
      <c r="E30" s="88">
        <v>891</v>
      </c>
      <c r="F30" s="88">
        <v>576</v>
      </c>
    </row>
    <row r="31" spans="1:11" x14ac:dyDescent="0.25">
      <c r="E31" s="88">
        <v>904.5</v>
      </c>
      <c r="F31" s="88">
        <v>570.5</v>
      </c>
    </row>
    <row r="32" spans="1:11" x14ac:dyDescent="0.25">
      <c r="E32" s="88">
        <v>918</v>
      </c>
      <c r="F32" s="88">
        <v>569.5</v>
      </c>
    </row>
    <row r="33" spans="5:6" x14ac:dyDescent="0.25">
      <c r="E33" s="88">
        <v>932.5</v>
      </c>
      <c r="F33" s="88">
        <v>569.5</v>
      </c>
    </row>
    <row r="34" spans="5:6" x14ac:dyDescent="0.25">
      <c r="E34" s="88">
        <v>947</v>
      </c>
      <c r="F34" s="88">
        <v>568.5</v>
      </c>
    </row>
    <row r="35" spans="5:6" x14ac:dyDescent="0.25">
      <c r="E35" s="88">
        <v>963</v>
      </c>
      <c r="F35" s="88">
        <v>569.5</v>
      </c>
    </row>
    <row r="36" spans="5:6" x14ac:dyDescent="0.25">
      <c r="E36" s="88">
        <v>978.5</v>
      </c>
      <c r="F36" s="88">
        <v>570</v>
      </c>
    </row>
    <row r="37" spans="5:6" x14ac:dyDescent="0.25">
      <c r="E37" s="88">
        <v>993</v>
      </c>
      <c r="F37" s="88">
        <v>570.5</v>
      </c>
    </row>
    <row r="38" spans="5:6" x14ac:dyDescent="0.25">
      <c r="E38" s="88">
        <v>1006</v>
      </c>
      <c r="F38" s="88">
        <v>570</v>
      </c>
    </row>
    <row r="39" spans="5:6" x14ac:dyDescent="0.25">
      <c r="E39" s="88">
        <v>1019</v>
      </c>
      <c r="F39" s="88">
        <v>568.5</v>
      </c>
    </row>
    <row r="40" spans="5:6" x14ac:dyDescent="0.25">
      <c r="E40" s="88">
        <v>1033.5</v>
      </c>
      <c r="F40" s="88">
        <v>567</v>
      </c>
    </row>
    <row r="41" spans="5:6" x14ac:dyDescent="0.25">
      <c r="E41" s="88">
        <v>1047.5</v>
      </c>
      <c r="F41" s="88">
        <v>566.5</v>
      </c>
    </row>
    <row r="42" spans="5:6" x14ac:dyDescent="0.25">
      <c r="E42" s="88">
        <v>1062.5</v>
      </c>
      <c r="F42" s="88">
        <v>567</v>
      </c>
    </row>
    <row r="43" spans="5:6" x14ac:dyDescent="0.25">
      <c r="E43" s="88">
        <v>1076</v>
      </c>
      <c r="F43" s="88">
        <v>566.5</v>
      </c>
    </row>
    <row r="44" spans="5:6" x14ac:dyDescent="0.25">
      <c r="E44" s="88">
        <v>1092</v>
      </c>
      <c r="F44" s="88">
        <v>566</v>
      </c>
    </row>
    <row r="45" spans="5:6" x14ac:dyDescent="0.25">
      <c r="E45" s="88">
        <v>1107</v>
      </c>
      <c r="F45" s="88">
        <v>565.5</v>
      </c>
    </row>
    <row r="46" spans="5:6" x14ac:dyDescent="0.25">
      <c r="E46" s="88">
        <v>1122.5</v>
      </c>
      <c r="F46" s="88">
        <v>563</v>
      </c>
    </row>
    <row r="47" spans="5:6" x14ac:dyDescent="0.25">
      <c r="E47" s="88">
        <v>1139</v>
      </c>
      <c r="F47" s="88">
        <v>561.5</v>
      </c>
    </row>
    <row r="48" spans="5:6" x14ac:dyDescent="0.25">
      <c r="E48" s="88">
        <v>1150.5</v>
      </c>
      <c r="F48" s="88">
        <v>559.5</v>
      </c>
    </row>
    <row r="49" spans="5:6" x14ac:dyDescent="0.25">
      <c r="E49" s="88">
        <v>1165.5</v>
      </c>
      <c r="F49" s="88">
        <v>559.5</v>
      </c>
    </row>
    <row r="50" spans="5:6" x14ac:dyDescent="0.25">
      <c r="E50" s="88">
        <v>1178.5</v>
      </c>
      <c r="F50" s="88">
        <v>559.5</v>
      </c>
    </row>
    <row r="51" spans="5:6" x14ac:dyDescent="0.25">
      <c r="E51" s="88">
        <v>1193.5</v>
      </c>
      <c r="F51" s="88">
        <v>559</v>
      </c>
    </row>
    <row r="52" spans="5:6" x14ac:dyDescent="0.25">
      <c r="E52" s="88">
        <v>1209.5</v>
      </c>
      <c r="F52" s="88">
        <v>561</v>
      </c>
    </row>
    <row r="53" spans="5:6" x14ac:dyDescent="0.25">
      <c r="E53" s="88">
        <v>1225.5</v>
      </c>
      <c r="F53" s="88">
        <v>562</v>
      </c>
    </row>
    <row r="54" spans="5:6" x14ac:dyDescent="0.25">
      <c r="E54" s="88">
        <v>1241.5</v>
      </c>
      <c r="F54" s="88">
        <v>562.5</v>
      </c>
    </row>
    <row r="55" spans="5:6" x14ac:dyDescent="0.25">
      <c r="E55" s="88">
        <v>1256</v>
      </c>
      <c r="F55" s="88">
        <v>561</v>
      </c>
    </row>
    <row r="56" spans="5:6" x14ac:dyDescent="0.25">
      <c r="E56" s="88">
        <v>1271.5</v>
      </c>
      <c r="F56" s="88">
        <v>561</v>
      </c>
    </row>
    <row r="57" spans="5:6" x14ac:dyDescent="0.25">
      <c r="E57" s="88">
        <v>1285</v>
      </c>
      <c r="F57" s="88">
        <v>561.5</v>
      </c>
    </row>
    <row r="58" spans="5:6" x14ac:dyDescent="0.25">
      <c r="E58" s="88">
        <v>1299</v>
      </c>
      <c r="F58" s="88">
        <v>560.5</v>
      </c>
    </row>
    <row r="59" spans="5:6" x14ac:dyDescent="0.25">
      <c r="E59" s="88">
        <v>1314</v>
      </c>
      <c r="F59" s="88">
        <v>560.5</v>
      </c>
    </row>
    <row r="60" spans="5:6" x14ac:dyDescent="0.25">
      <c r="E60" s="88">
        <v>1330</v>
      </c>
      <c r="F60" s="88">
        <v>560</v>
      </c>
    </row>
    <row r="61" spans="5:6" x14ac:dyDescent="0.25">
      <c r="E61" s="88">
        <v>1344</v>
      </c>
      <c r="F61" s="88">
        <v>555</v>
      </c>
    </row>
    <row r="62" spans="5:6" x14ac:dyDescent="0.25">
      <c r="E62" s="88">
        <v>1360</v>
      </c>
      <c r="F62" s="88">
        <v>554</v>
      </c>
    </row>
    <row r="63" spans="5:6" x14ac:dyDescent="0.25">
      <c r="E63" s="88">
        <v>1375.5</v>
      </c>
      <c r="F63" s="88">
        <v>553.5</v>
      </c>
    </row>
    <row r="64" spans="5:6" x14ac:dyDescent="0.25">
      <c r="E64" s="88">
        <v>1390.5</v>
      </c>
      <c r="F64" s="88">
        <v>554.5</v>
      </c>
    </row>
    <row r="65" spans="5:6" x14ac:dyDescent="0.25">
      <c r="E65" s="88">
        <v>1404.5</v>
      </c>
      <c r="F65" s="88">
        <v>554.5</v>
      </c>
    </row>
    <row r="66" spans="5:6" x14ac:dyDescent="0.25">
      <c r="E66" s="88">
        <v>1418.5</v>
      </c>
      <c r="F66" s="88">
        <v>555.5</v>
      </c>
    </row>
    <row r="67" spans="5:6" x14ac:dyDescent="0.25">
      <c r="E67" s="88">
        <v>1433</v>
      </c>
      <c r="F67" s="88">
        <v>556</v>
      </c>
    </row>
    <row r="68" spans="5:6" x14ac:dyDescent="0.25">
      <c r="E68" s="88">
        <v>1449.5</v>
      </c>
      <c r="F68" s="88">
        <v>555.5</v>
      </c>
    </row>
    <row r="69" spans="5:6" x14ac:dyDescent="0.25">
      <c r="E69" s="88">
        <v>1464</v>
      </c>
      <c r="F69" s="88">
        <v>548</v>
      </c>
    </row>
    <row r="70" spans="5:6" x14ac:dyDescent="0.25">
      <c r="E70" s="88">
        <v>1479.5</v>
      </c>
      <c r="F70" s="88">
        <v>547.5</v>
      </c>
    </row>
    <row r="71" spans="5:6" x14ac:dyDescent="0.25">
      <c r="E71" s="88">
        <v>1494</v>
      </c>
      <c r="F71" s="88">
        <v>547.5</v>
      </c>
    </row>
    <row r="72" spans="5:6" x14ac:dyDescent="0.25">
      <c r="E72" s="88">
        <v>1508.5</v>
      </c>
      <c r="F72" s="88">
        <v>548</v>
      </c>
    </row>
    <row r="73" spans="5:6" x14ac:dyDescent="0.25">
      <c r="E73" s="88">
        <v>1523.5</v>
      </c>
      <c r="F73" s="88">
        <v>547.5</v>
      </c>
    </row>
    <row r="74" spans="5:6" x14ac:dyDescent="0.25">
      <c r="E74" s="88">
        <v>1537.5</v>
      </c>
      <c r="F74" s="88">
        <v>545.5</v>
      </c>
    </row>
    <row r="75" spans="5:6" x14ac:dyDescent="0.25">
      <c r="E75" s="88">
        <v>1552</v>
      </c>
      <c r="F75" s="88">
        <v>544.5</v>
      </c>
    </row>
    <row r="76" spans="5:6" x14ac:dyDescent="0.25">
      <c r="E76" s="88">
        <v>1566.5</v>
      </c>
      <c r="F76" s="88">
        <v>542.5</v>
      </c>
    </row>
    <row r="77" spans="5:6" x14ac:dyDescent="0.25">
      <c r="E77" s="88">
        <v>1583.5</v>
      </c>
      <c r="F77" s="88">
        <v>543.5</v>
      </c>
    </row>
    <row r="78" spans="5:6" x14ac:dyDescent="0.25">
      <c r="E78" s="88">
        <v>1601</v>
      </c>
      <c r="F78" s="88">
        <v>544</v>
      </c>
    </row>
    <row r="79" spans="5:6" x14ac:dyDescent="0.25">
      <c r="E79" s="88">
        <v>1617</v>
      </c>
      <c r="F79" s="88">
        <v>543.5</v>
      </c>
    </row>
    <row r="80" spans="5:6" x14ac:dyDescent="0.25">
      <c r="E80" s="88">
        <v>1630.5</v>
      </c>
      <c r="F80" s="88">
        <v>542</v>
      </c>
    </row>
    <row r="81" spans="5:6" x14ac:dyDescent="0.25">
      <c r="E81" s="88">
        <v>1642</v>
      </c>
      <c r="F81" s="88">
        <v>542</v>
      </c>
    </row>
    <row r="82" spans="5:6" x14ac:dyDescent="0.25">
      <c r="E82" s="88">
        <v>1658.5</v>
      </c>
      <c r="F82" s="88">
        <v>542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40"/>
  <sheetViews>
    <sheetView topLeftCell="O1" zoomScale="115" zoomScaleNormal="115" workbookViewId="0">
      <selection activeCell="T3" sqref="T3"/>
    </sheetView>
  </sheetViews>
  <sheetFormatPr defaultRowHeight="15.75" x14ac:dyDescent="0.25"/>
  <cols>
    <col min="1" max="5" width="20.625" style="1" customWidth="1"/>
    <col min="6" max="6" width="23.25" style="1" bestFit="1" customWidth="1"/>
    <col min="7" max="8" width="23.25" style="118" customWidth="1"/>
    <col min="9" max="9" width="23.25" style="97" customWidth="1"/>
    <col min="10" max="10" width="23.25" style="101" customWidth="1"/>
    <col min="11" max="11" width="27.125" style="1" bestFit="1" customWidth="1"/>
    <col min="12" max="12" width="20.625" style="1" customWidth="1"/>
    <col min="13" max="13" width="24.625" style="1" bestFit="1" customWidth="1"/>
    <col min="14" max="14" width="23.75" style="1" bestFit="1" customWidth="1"/>
    <col min="15" max="15" width="22.125" style="1" bestFit="1" customWidth="1"/>
    <col min="16" max="16" width="28.125" style="1" customWidth="1"/>
    <col min="17" max="17" width="28.125" style="126" hidden="1" customWidth="1"/>
    <col min="18" max="18" width="28.125" style="126" customWidth="1"/>
    <col min="19" max="19" width="14.5" style="126" customWidth="1"/>
    <col min="20" max="20" width="23.25" style="1" customWidth="1"/>
    <col min="21" max="21" width="27.125" style="1" bestFit="1" customWidth="1"/>
    <col min="22" max="22" width="22.25" style="1" customWidth="1"/>
    <col min="23" max="23" width="28.125" style="1" bestFit="1" customWidth="1"/>
    <col min="24" max="24" width="19.625" style="1" bestFit="1" customWidth="1"/>
    <col min="25" max="25" width="3.5" style="73" customWidth="1"/>
    <col min="26" max="26" width="16.75" style="1" bestFit="1" customWidth="1"/>
    <col min="27" max="27" width="20.75" style="1" bestFit="1" customWidth="1"/>
    <col min="28" max="28" width="23.25" style="1" bestFit="1" customWidth="1"/>
    <col min="29" max="29" width="4.625" style="73" customWidth="1"/>
    <col min="30" max="30" width="22.125" style="1" bestFit="1" customWidth="1"/>
    <col min="31" max="38" width="15.25" style="1" customWidth="1"/>
    <col min="39" max="16384" width="9" style="1"/>
  </cols>
  <sheetData>
    <row r="1" spans="1:40" ht="27" customHeight="1" thickBot="1" x14ac:dyDescent="0.3">
      <c r="A1" s="127" t="s">
        <v>0</v>
      </c>
      <c r="B1" s="127"/>
      <c r="C1" s="127"/>
      <c r="D1" s="127"/>
      <c r="E1" s="127"/>
      <c r="F1" s="127"/>
      <c r="G1" s="127"/>
      <c r="H1" s="127"/>
      <c r="I1" s="127"/>
      <c r="J1" s="127"/>
      <c r="K1" s="127"/>
      <c r="L1" s="127"/>
      <c r="M1" s="127"/>
      <c r="N1" s="127"/>
      <c r="O1" s="127"/>
      <c r="P1" s="127"/>
      <c r="Q1" s="127"/>
      <c r="R1" s="127"/>
      <c r="S1" s="127"/>
      <c r="T1" s="127"/>
      <c r="U1" s="127"/>
      <c r="V1" s="127"/>
      <c r="W1" s="127"/>
      <c r="X1" s="127"/>
      <c r="Z1" s="15" t="s">
        <v>42</v>
      </c>
      <c r="AA1" s="15" t="s">
        <v>43</v>
      </c>
      <c r="AB1" s="15" t="s">
        <v>44</v>
      </c>
      <c r="AD1" s="41"/>
      <c r="AE1" s="129" t="s">
        <v>94</v>
      </c>
      <c r="AF1" s="130"/>
      <c r="AG1" s="129" t="s">
        <v>79</v>
      </c>
      <c r="AH1" s="130"/>
      <c r="AI1" s="129" t="s">
        <v>80</v>
      </c>
      <c r="AJ1" s="130"/>
      <c r="AK1" s="129" t="s">
        <v>81</v>
      </c>
      <c r="AL1" s="130"/>
    </row>
    <row r="2" spans="1:40" ht="27" customHeight="1" thickBot="1" x14ac:dyDescent="0.3">
      <c r="A2" s="68" t="s">
        <v>1</v>
      </c>
      <c r="B2" s="3" t="s">
        <v>32</v>
      </c>
      <c r="C2" s="68" t="s">
        <v>60</v>
      </c>
      <c r="D2" s="68" t="s">
        <v>61</v>
      </c>
      <c r="E2" s="3" t="s">
        <v>8</v>
      </c>
      <c r="F2" s="3" t="s">
        <v>5</v>
      </c>
      <c r="G2" s="68" t="s">
        <v>157</v>
      </c>
      <c r="H2" s="68" t="s">
        <v>156</v>
      </c>
      <c r="I2" s="68" t="s">
        <v>131</v>
      </c>
      <c r="J2" s="68" t="s">
        <v>152</v>
      </c>
      <c r="K2" s="68" t="s">
        <v>6</v>
      </c>
      <c r="L2" s="68" t="s">
        <v>62</v>
      </c>
      <c r="M2" s="68" t="s">
        <v>7</v>
      </c>
      <c r="N2" s="68" t="s">
        <v>63</v>
      </c>
      <c r="O2" s="68" t="s">
        <v>73</v>
      </c>
      <c r="P2" s="68" t="s">
        <v>78</v>
      </c>
      <c r="Q2" s="68" t="s">
        <v>186</v>
      </c>
      <c r="R2" s="68" t="s">
        <v>187</v>
      </c>
      <c r="S2" s="68" t="s">
        <v>188</v>
      </c>
      <c r="T2" s="68" t="s">
        <v>115</v>
      </c>
      <c r="U2" s="3" t="s">
        <v>2</v>
      </c>
      <c r="V2" s="3" t="s">
        <v>3</v>
      </c>
      <c r="W2" s="69" t="s">
        <v>4</v>
      </c>
      <c r="X2" s="68" t="s">
        <v>76</v>
      </c>
      <c r="Z2" s="6">
        <v>1</v>
      </c>
      <c r="AA2" s="6">
        <f>((Z2*1000)/(PI()*5.34))^(1/2)</f>
        <v>7.7206601348791972</v>
      </c>
      <c r="AB2" s="6">
        <f>AA2*2</f>
        <v>15.441320269758394</v>
      </c>
      <c r="AD2" s="42" t="s">
        <v>82</v>
      </c>
      <c r="AE2" s="45">
        <v>0.749</v>
      </c>
      <c r="AF2" s="42">
        <v>0.749</v>
      </c>
      <c r="AG2" s="45">
        <v>1.1539999999999999</v>
      </c>
      <c r="AH2" s="42">
        <f>AG2</f>
        <v>1.1539999999999999</v>
      </c>
      <c r="AI2" s="45">
        <v>0.748</v>
      </c>
      <c r="AJ2" s="42">
        <f>AI2</f>
        <v>0.748</v>
      </c>
      <c r="AK2" s="45">
        <v>0.76500000000000001</v>
      </c>
      <c r="AL2" s="42">
        <f>AK2</f>
        <v>0.76500000000000001</v>
      </c>
      <c r="AM2" s="35"/>
      <c r="AN2" s="35"/>
    </row>
    <row r="3" spans="1:40" x14ac:dyDescent="0.25">
      <c r="A3" s="13" t="s">
        <v>9</v>
      </c>
      <c r="B3" s="14" t="s">
        <v>33</v>
      </c>
      <c r="C3" s="20">
        <v>6</v>
      </c>
      <c r="D3" s="20">
        <f>31+36</f>
        <v>67</v>
      </c>
      <c r="E3" s="49">
        <v>1.28</v>
      </c>
      <c r="F3" s="1">
        <v>2</v>
      </c>
      <c r="G3" s="118">
        <f>((F3*1000)/(PI()*5))^(1/2)</f>
        <v>11.283791670955125</v>
      </c>
      <c r="H3" s="118">
        <f>(G3/N3)^2</f>
        <v>1.8647283004098421E-3</v>
      </c>
      <c r="I3" s="97">
        <f>((1000*F3)/(PI()*TAN(X3)))^(1/3)</f>
        <v>39.135896011330452</v>
      </c>
      <c r="J3" s="101">
        <f>SQRT((1000*(I3/1000)*TAN($X3)*(  ($P3^(1/2)/TAN($X3))-(I3/1000)   ))/(0.072))</f>
        <v>2.00560458414212</v>
      </c>
      <c r="K3" s="1">
        <v>1.2170000000000001</v>
      </c>
      <c r="L3" s="20">
        <f t="shared" ref="L3:L20" si="0">(D3/2)*W3</f>
        <v>2.7752464584541467</v>
      </c>
      <c r="M3" s="5">
        <f>AVERAGE($K$3:$K$5)</f>
        <v>1.1903333333333335</v>
      </c>
      <c r="N3" s="20">
        <f>L3/TAN((K3/2)*(PI()/180))</f>
        <v>261.30473429340645</v>
      </c>
      <c r="O3" s="20">
        <f>(((3*F3*1000)/(4*PI()))^(1/3))/TAN(X3)</f>
        <v>735.91250596225757</v>
      </c>
      <c r="P3" s="20">
        <f>((3*F3*0.000001)/(4*PI()))^(2/3)</f>
        <v>6.1088705771085761E-5</v>
      </c>
      <c r="Q3" s="20">
        <f>((F3*1000)/(PI()*X3*N3))^(1/2)</f>
        <v>15.145982380007373</v>
      </c>
      <c r="R3" s="20">
        <f>N3*TAN(X3)</f>
        <v>2.7752464584541463</v>
      </c>
      <c r="S3" s="20">
        <f>((( (3*F3*1000)/(4*PI()) ))^(1/3))/TAN(X3)</f>
        <v>735.91250596225757</v>
      </c>
      <c r="T3" s="101">
        <f>SQRT(  ( 1000*((S3-N3)/1000)^2*(R3/1000) ) / (2*0.072)    )</f>
        <v>2.0835521641213983</v>
      </c>
      <c r="U3" s="1">
        <v>100</v>
      </c>
      <c r="V3" s="4">
        <v>1207.0999999999999</v>
      </c>
      <c r="W3" s="1">
        <f>U3/V3</f>
        <v>8.2843177864302883E-2</v>
      </c>
      <c r="X3" s="1">
        <f>(K3*(PI()/180))/2</f>
        <v>1.0620328498385496E-2</v>
      </c>
      <c r="Z3" s="6">
        <v>2</v>
      </c>
      <c r="AA3" s="6">
        <f t="shared" ref="AA3:AA19" si="1">((Z3*1000)/(PI()*5.34))^(1/2)</f>
        <v>10.91866227321945</v>
      </c>
      <c r="AB3" s="6">
        <f t="shared" ref="AB3:AB19" si="2">AA3*2</f>
        <v>21.8373245464389</v>
      </c>
      <c r="AD3" s="42" t="s">
        <v>90</v>
      </c>
      <c r="AE3" s="42" t="s">
        <v>88</v>
      </c>
      <c r="AF3" s="42" t="s">
        <v>89</v>
      </c>
      <c r="AG3" s="42" t="s">
        <v>88</v>
      </c>
      <c r="AH3" s="42" t="s">
        <v>89</v>
      </c>
      <c r="AI3" s="42" t="s">
        <v>88</v>
      </c>
      <c r="AJ3" s="42" t="s">
        <v>89</v>
      </c>
      <c r="AK3" s="42" t="s">
        <v>88</v>
      </c>
      <c r="AL3" s="43" t="s">
        <v>89</v>
      </c>
      <c r="AM3" s="35"/>
      <c r="AN3" s="35"/>
    </row>
    <row r="4" spans="1:40" x14ac:dyDescent="0.25">
      <c r="A4" s="13" t="s">
        <v>10</v>
      </c>
      <c r="B4" s="14" t="s">
        <v>34</v>
      </c>
      <c r="C4" s="20">
        <v>7</v>
      </c>
      <c r="D4" s="20">
        <f>31+33</f>
        <v>64</v>
      </c>
      <c r="E4" s="49">
        <v>1.25</v>
      </c>
      <c r="F4" s="1">
        <v>3</v>
      </c>
      <c r="G4" s="118">
        <f t="shared" ref="G4:G20" si="3">((F4*1000)/(PI()*5))^(1/2)</f>
        <v>13.81976597885342</v>
      </c>
      <c r="H4" s="118">
        <f t="shared" ref="H4:H20" si="4">(G4/N4)^2</f>
        <v>2.3574306965476266E-3</v>
      </c>
      <c r="I4" s="117">
        <f t="shared" ref="I4:I20" si="5">((1000*F4)/(PI()*TAN(X4)))^(1/3)</f>
        <v>44.947649437360077</v>
      </c>
      <c r="J4" s="101">
        <f t="shared" ref="J4:J20" si="6">SQRT((1000*(I4/1000)*TAN($X4)*(  ($P4^(1/2)/TAN($X4))-(I4/1000)   ))/(0.072))</f>
        <v>2.300064454476761</v>
      </c>
      <c r="K4" s="1">
        <f>0.391+0.814</f>
        <v>1.2050000000000001</v>
      </c>
      <c r="L4" s="20">
        <f t="shared" si="0"/>
        <v>2.9931718267701806</v>
      </c>
      <c r="M4" s="5">
        <f>AVERAGE($K$3:$K$5)</f>
        <v>1.1903333333333335</v>
      </c>
      <c r="N4" s="20">
        <f>L4/TAN((K4/2)*(PI()/180))</f>
        <v>284.63035975243389</v>
      </c>
      <c r="O4" s="20">
        <f t="shared" ref="O4:O20" si="7">(((3*F4*1000)/(4*PI()))^(1/3))/TAN(X4)</f>
        <v>850.79929510251407</v>
      </c>
      <c r="P4" s="20">
        <f t="shared" ref="P4:P20" si="8">((3*F4*0.000001)/(4*PI()))^(2/3)</f>
        <v>8.0048849966466232E-5</v>
      </c>
      <c r="Q4" s="20">
        <f t="shared" ref="Q4:Q20" si="9">((F4*1000)/(PI()*X4*N4))^(1/2)</f>
        <v>17.861908929061876</v>
      </c>
      <c r="R4" s="20">
        <f t="shared" ref="R4:R20" si="10">N4*TAN(X4)</f>
        <v>2.9931718267701806</v>
      </c>
      <c r="S4" s="20">
        <f t="shared" ref="S4:S20" si="11">((( (3*F4*1000)/(4*PI()) ))^(1/3))/TAN(X4)</f>
        <v>850.79929510251407</v>
      </c>
      <c r="T4" s="126">
        <f t="shared" ref="T4:T20" si="12">SQRT(  ( 1000*((S4-N4)/1000)^2*(R4/1000) ) / (2*0.072)    )</f>
        <v>2.5812532456581616</v>
      </c>
      <c r="U4" s="1">
        <v>100</v>
      </c>
      <c r="V4" s="4">
        <v>1069.0999999999999</v>
      </c>
      <c r="W4" s="1">
        <f t="shared" ref="W4:W20" si="13">U4/V4</f>
        <v>9.3536619586568143E-2</v>
      </c>
      <c r="X4" s="99">
        <f t="shared" ref="X4:X20" si="14">(K4*(PI()/180))/2</f>
        <v>1.0515608743265837E-2</v>
      </c>
      <c r="Z4" s="6">
        <v>3</v>
      </c>
      <c r="AA4" s="6">
        <f t="shared" si="1"/>
        <v>13.372575621582349</v>
      </c>
      <c r="AB4" s="6">
        <f t="shared" si="2"/>
        <v>26.745151243164699</v>
      </c>
      <c r="AD4" s="43" t="s">
        <v>83</v>
      </c>
      <c r="AE4" s="39">
        <f>148.519-AE2</f>
        <v>147.77000000000001</v>
      </c>
      <c r="AF4" s="39">
        <f>180-(35.789-AF$2)</f>
        <v>144.96</v>
      </c>
      <c r="AG4" s="39">
        <f>156.337-AG2</f>
        <v>155.18299999999999</v>
      </c>
      <c r="AH4" s="39">
        <f>180-(33.064-AH2)</f>
        <v>148.09</v>
      </c>
      <c r="AI4" s="39">
        <f>148.473-AI2</f>
        <v>147.72500000000002</v>
      </c>
      <c r="AJ4" s="39">
        <f>180-(28.223-AJ2)</f>
        <v>152.52500000000001</v>
      </c>
      <c r="AK4" s="39">
        <f>143.59-AK2</f>
        <v>142.82500000000002</v>
      </c>
      <c r="AL4" s="39">
        <f>180-25.447+AL2</f>
        <v>155.31799999999998</v>
      </c>
    </row>
    <row r="5" spans="1:40" x14ac:dyDescent="0.25">
      <c r="A5" s="13" t="s">
        <v>11</v>
      </c>
      <c r="B5" s="14" t="s">
        <v>35</v>
      </c>
      <c r="C5" s="20">
        <v>17</v>
      </c>
      <c r="D5" s="20">
        <f>38+31</f>
        <v>69</v>
      </c>
      <c r="E5" s="49">
        <v>1.21</v>
      </c>
      <c r="F5" s="1">
        <v>4</v>
      </c>
      <c r="G5" s="118">
        <f t="shared" si="3"/>
        <v>15.957691216057308</v>
      </c>
      <c r="H5" s="118">
        <f t="shared" si="4"/>
        <v>3.1724103069753675E-3</v>
      </c>
      <c r="I5" s="117">
        <f t="shared" si="5"/>
        <v>50.262342017032402</v>
      </c>
      <c r="J5" s="101">
        <f t="shared" si="6"/>
        <v>2.5539295221665852</v>
      </c>
      <c r="K5" s="1">
        <f>0.319+0.83</f>
        <v>1.149</v>
      </c>
      <c r="L5" s="20">
        <f t="shared" si="0"/>
        <v>2.8409090909090904</v>
      </c>
      <c r="M5" s="5">
        <f>AVERAGE($K$3:$K$5)</f>
        <v>1.1903333333333335</v>
      </c>
      <c r="N5" s="20">
        <f>L5/TAN((K5/2)*(PI()/180))</f>
        <v>283.31879176404539</v>
      </c>
      <c r="O5" s="20">
        <f t="shared" si="7"/>
        <v>982.06862964014203</v>
      </c>
      <c r="P5" s="20">
        <f t="shared" si="8"/>
        <v>9.6972275804397298E-5</v>
      </c>
      <c r="Q5" s="20">
        <f t="shared" si="9"/>
        <v>21.170624464719758</v>
      </c>
      <c r="R5" s="20">
        <f t="shared" si="10"/>
        <v>2.8409090909090904</v>
      </c>
      <c r="S5" s="20">
        <f t="shared" si="11"/>
        <v>982.06862964014203</v>
      </c>
      <c r="T5" s="126">
        <f t="shared" si="12"/>
        <v>3.1036242914281349</v>
      </c>
      <c r="U5" s="1">
        <v>100</v>
      </c>
      <c r="V5" s="4">
        <v>1214.4000000000001</v>
      </c>
      <c r="W5" s="1">
        <f t="shared" si="13"/>
        <v>8.2345191040843202E-2</v>
      </c>
      <c r="X5" s="99">
        <f t="shared" si="14"/>
        <v>1.0026916552707424E-2</v>
      </c>
      <c r="Z5" s="6">
        <v>4</v>
      </c>
      <c r="AA5" s="6">
        <f t="shared" si="1"/>
        <v>15.441320269758394</v>
      </c>
      <c r="AB5" s="6">
        <f t="shared" si="2"/>
        <v>30.882640539516789</v>
      </c>
      <c r="AD5" s="43" t="s">
        <v>84</v>
      </c>
      <c r="AE5" s="39">
        <f>160.98-AE2</f>
        <v>160.23099999999999</v>
      </c>
      <c r="AF5" s="39">
        <f>180-(45.789-AF$2)</f>
        <v>134.96</v>
      </c>
      <c r="AG5" s="39">
        <f>144.97-AG2</f>
        <v>143.816</v>
      </c>
      <c r="AH5" s="39">
        <f>180-(41.56-AH2)</f>
        <v>139.59399999999999</v>
      </c>
      <c r="AI5" s="39">
        <f>150.302-AI2</f>
        <v>149.554</v>
      </c>
      <c r="AJ5" s="39">
        <f>180-(37.44-AJ2)</f>
        <v>143.30799999999999</v>
      </c>
      <c r="AK5" s="39">
        <f>154.832-AK2</f>
        <v>154.06700000000001</v>
      </c>
      <c r="AL5" s="39">
        <f>180-38.938+AL2</f>
        <v>141.827</v>
      </c>
    </row>
    <row r="6" spans="1:40" x14ac:dyDescent="0.25">
      <c r="A6" s="13" t="s">
        <v>12</v>
      </c>
      <c r="B6" s="14" t="s">
        <v>112</v>
      </c>
      <c r="C6" s="20">
        <v>9</v>
      </c>
      <c r="D6" s="20">
        <f>36+34</f>
        <v>70</v>
      </c>
      <c r="E6" s="49">
        <v>1.1599999999999999</v>
      </c>
      <c r="F6" s="1">
        <v>2</v>
      </c>
      <c r="G6" s="118">
        <f t="shared" si="3"/>
        <v>11.283791670955125</v>
      </c>
      <c r="H6" s="118">
        <f t="shared" si="4"/>
        <v>5.1528620154668449E-2</v>
      </c>
      <c r="I6" s="117">
        <f t="shared" si="5"/>
        <v>21.147458855032927</v>
      </c>
      <c r="J6" s="101">
        <f t="shared" si="6"/>
        <v>1.3702348731988678</v>
      </c>
      <c r="K6" s="1">
        <f>6.798+(360-359.096)</f>
        <v>7.7019999999999964</v>
      </c>
      <c r="L6" s="20">
        <f t="shared" si="0"/>
        <v>3.3460803059273423</v>
      </c>
      <c r="M6" s="5">
        <f>AVERAGE($K$6,$K$7,$K$8,$K$15)</f>
        <v>7.6605000000000132</v>
      </c>
      <c r="N6" s="20">
        <f>L6/TAN((K6/2)*(PI()/180))</f>
        <v>49.708516565394042</v>
      </c>
      <c r="O6" s="20">
        <f t="shared" si="7"/>
        <v>116.11141165178174</v>
      </c>
      <c r="P6" s="20">
        <f t="shared" si="8"/>
        <v>6.1088705771085761E-5</v>
      </c>
      <c r="Q6" s="20">
        <f t="shared" si="9"/>
        <v>13.803817757636038</v>
      </c>
      <c r="R6" s="20">
        <f t="shared" si="10"/>
        <v>3.3460803059273423</v>
      </c>
      <c r="S6" s="20">
        <f t="shared" si="11"/>
        <v>116.11141165178174</v>
      </c>
      <c r="T6" s="126">
        <f t="shared" si="12"/>
        <v>0.32009135753961759</v>
      </c>
      <c r="U6" s="1">
        <v>100</v>
      </c>
      <c r="V6" s="4">
        <v>1046</v>
      </c>
      <c r="W6" s="1">
        <f t="shared" si="13"/>
        <v>9.5602294455066919E-2</v>
      </c>
      <c r="X6" s="99">
        <f t="shared" si="14"/>
        <v>6.7212629494301596E-2</v>
      </c>
      <c r="Z6" s="6">
        <v>5</v>
      </c>
      <c r="AA6" s="6">
        <f t="shared" si="1"/>
        <v>17.263920892762577</v>
      </c>
      <c r="AB6" s="6">
        <f t="shared" si="2"/>
        <v>34.527841785525155</v>
      </c>
      <c r="AD6" s="43" t="s">
        <v>85</v>
      </c>
      <c r="AE6" s="39">
        <f>161.687-AE2</f>
        <v>160.93800000000002</v>
      </c>
      <c r="AF6" s="39">
        <f>180-(26.878-AF$2)</f>
        <v>153.87100000000001</v>
      </c>
      <c r="AG6" s="39">
        <f>147.373-AG2</f>
        <v>146.21899999999999</v>
      </c>
      <c r="AH6" s="39">
        <f>180-(49.063-AH2)</f>
        <v>132.09100000000001</v>
      </c>
      <c r="AI6" s="39">
        <f>138.136-AI2</f>
        <v>137.38800000000001</v>
      </c>
      <c r="AJ6" s="39">
        <f>180-(38.641-AJ2)</f>
        <v>142.107</v>
      </c>
      <c r="AK6" s="39">
        <f>147.766-AK2</f>
        <v>147.001</v>
      </c>
      <c r="AL6" s="39">
        <f>180-36.027+AL2</f>
        <v>144.738</v>
      </c>
    </row>
    <row r="7" spans="1:40" x14ac:dyDescent="0.25">
      <c r="A7" s="13" t="s">
        <v>13</v>
      </c>
      <c r="B7" s="14" t="s">
        <v>36</v>
      </c>
      <c r="C7" s="20">
        <v>9</v>
      </c>
      <c r="D7" s="20">
        <v>77.16</v>
      </c>
      <c r="E7" s="49">
        <v>1.17</v>
      </c>
      <c r="F7" s="1">
        <v>3</v>
      </c>
      <c r="G7" s="118">
        <f t="shared" si="3"/>
        <v>13.81976597885342</v>
      </c>
      <c r="H7" s="118">
        <f t="shared" si="4"/>
        <v>5.9909962172608813E-2</v>
      </c>
      <c r="I7" s="117">
        <f t="shared" si="5"/>
        <v>24.320216265768934</v>
      </c>
      <c r="J7" s="101">
        <f t="shared" si="6"/>
        <v>1.5737789799443129</v>
      </c>
      <c r="K7" s="1">
        <f>6.746+(360-359.15)</f>
        <v>7.5960000000000232</v>
      </c>
      <c r="L7" s="20">
        <f t="shared" si="0"/>
        <v>3.7481783736519962</v>
      </c>
      <c r="M7" s="5">
        <f>AVERAGE($K$6,$K$7,$K$8,$K$15)</f>
        <v>7.6605000000000132</v>
      </c>
      <c r="N7" s="20">
        <f>L7/TAN((K7/2)*(PI()/180))</f>
        <v>56.461338061569982</v>
      </c>
      <c r="O7" s="20">
        <f t="shared" si="7"/>
        <v>134.77472802529923</v>
      </c>
      <c r="P7" s="20">
        <f t="shared" si="8"/>
        <v>8.0048849966466232E-5</v>
      </c>
      <c r="Q7" s="20">
        <f t="shared" si="9"/>
        <v>15.973274091104892</v>
      </c>
      <c r="R7" s="20">
        <f t="shared" si="10"/>
        <v>3.7481783736519962</v>
      </c>
      <c r="S7" s="20">
        <f t="shared" si="11"/>
        <v>134.77472802529923</v>
      </c>
      <c r="T7" s="126">
        <f t="shared" si="12"/>
        <v>0.39954426657950476</v>
      </c>
      <c r="U7" s="1">
        <v>100</v>
      </c>
      <c r="V7" s="4">
        <v>1029.3</v>
      </c>
      <c r="W7" s="1">
        <f t="shared" si="13"/>
        <v>9.7153405226853201E-2</v>
      </c>
      <c r="X7" s="99">
        <f t="shared" si="14"/>
        <v>6.6287604990744833E-2</v>
      </c>
      <c r="Z7" s="6">
        <v>6</v>
      </c>
      <c r="AA7" s="6">
        <f t="shared" si="1"/>
        <v>18.911677807901579</v>
      </c>
      <c r="AB7" s="6">
        <f t="shared" si="2"/>
        <v>37.823355615803159</v>
      </c>
      <c r="AD7" s="43" t="s">
        <v>86</v>
      </c>
      <c r="AE7" s="1">
        <f>143.781-AE2</f>
        <v>143.03200000000001</v>
      </c>
      <c r="AF7" s="39">
        <f>180-(25.665-AF$2)</f>
        <v>155.084</v>
      </c>
      <c r="AG7" s="39">
        <f>136.931-AG2</f>
        <v>135.77700000000002</v>
      </c>
      <c r="AH7" s="39">
        <f>180-(38.904-AH2)</f>
        <v>142.25</v>
      </c>
      <c r="AI7" s="39">
        <f>147.873-AI2</f>
        <v>147.125</v>
      </c>
      <c r="AJ7" s="39">
        <f>180-(39.391-AJ2)</f>
        <v>141.357</v>
      </c>
      <c r="AK7" s="39">
        <f>155.002-AK2</f>
        <v>154.23700000000002</v>
      </c>
      <c r="AL7" s="39">
        <f>180-26.65+AL2</f>
        <v>154.11499999999998</v>
      </c>
    </row>
    <row r="8" spans="1:40" ht="16.5" thickBot="1" x14ac:dyDescent="0.3">
      <c r="A8" s="13" t="s">
        <v>14</v>
      </c>
      <c r="B8" s="14" t="s">
        <v>37</v>
      </c>
      <c r="C8" s="20">
        <v>13</v>
      </c>
      <c r="D8" s="20">
        <v>81.22</v>
      </c>
      <c r="E8" s="49">
        <v>1.1399999999999999</v>
      </c>
      <c r="F8" s="1">
        <v>4</v>
      </c>
      <c r="G8" s="118">
        <f t="shared" si="3"/>
        <v>15.957691216057308</v>
      </c>
      <c r="H8" s="118">
        <f t="shared" si="4"/>
        <v>7.7046610601363738E-2</v>
      </c>
      <c r="I8" s="117">
        <f t="shared" si="5"/>
        <v>26.660340625418439</v>
      </c>
      <c r="J8" s="101">
        <f t="shared" si="6"/>
        <v>1.7271466705983238</v>
      </c>
      <c r="K8" s="1">
        <f>6.742+(360-359.054)</f>
        <v>7.6880000000000264</v>
      </c>
      <c r="L8" s="20">
        <f t="shared" si="0"/>
        <v>3.8628364881575195</v>
      </c>
      <c r="M8" s="5">
        <f>AVERAGE($K$6,$K$7,$K$8,$K$15)</f>
        <v>7.6605000000000132</v>
      </c>
      <c r="N8" s="20">
        <f t="shared" ref="N8:N20" si="15">L8/TAN((K8/2)*(PI()/180))</f>
        <v>57.490129649614907</v>
      </c>
      <c r="O8" s="20">
        <f t="shared" si="7"/>
        <v>146.55841413715282</v>
      </c>
      <c r="P8" s="20">
        <f t="shared" si="8"/>
        <v>9.6972275804397298E-5</v>
      </c>
      <c r="Q8" s="20">
        <f t="shared" si="9"/>
        <v>18.168875207960323</v>
      </c>
      <c r="R8" s="20">
        <f t="shared" si="10"/>
        <v>3.8628364881575195</v>
      </c>
      <c r="S8" s="20">
        <f t="shared" si="11"/>
        <v>146.55841413715282</v>
      </c>
      <c r="T8" s="126">
        <f t="shared" si="12"/>
        <v>0.46131226782653156</v>
      </c>
      <c r="U8" s="1">
        <v>100</v>
      </c>
      <c r="V8" s="4">
        <v>1051.3</v>
      </c>
      <c r="W8" s="1">
        <f t="shared" si="13"/>
        <v>9.5120327213925618E-2</v>
      </c>
      <c r="X8" s="99">
        <f t="shared" si="14"/>
        <v>6.7090456446662255E-2</v>
      </c>
      <c r="Z8" s="6">
        <v>7</v>
      </c>
      <c r="AA8" s="6">
        <f t="shared" si="1"/>
        <v>20.426946674140755</v>
      </c>
      <c r="AB8" s="6">
        <f t="shared" si="2"/>
        <v>40.85389334828151</v>
      </c>
      <c r="AD8" s="43" t="s">
        <v>87</v>
      </c>
      <c r="AE8" s="44">
        <f>150.524-AE2</f>
        <v>149.77500000000001</v>
      </c>
      <c r="AF8" s="44">
        <f>180-(31.035-AF$2)</f>
        <v>149.714</v>
      </c>
      <c r="AG8" s="44">
        <f>136.71-AG2</f>
        <v>135.55600000000001</v>
      </c>
      <c r="AH8" s="44">
        <f>180-(34.992-AH2)</f>
        <v>146.16200000000001</v>
      </c>
      <c r="AI8" s="44">
        <f>160.502-AI2</f>
        <v>159.75400000000002</v>
      </c>
      <c r="AJ8" s="44">
        <f>180-(34.605-AJ2)</f>
        <v>146.143</v>
      </c>
      <c r="AK8" s="44">
        <f>141.1-AK2</f>
        <v>140.33500000000001</v>
      </c>
      <c r="AL8" s="44">
        <f>180-(26.993-AL2)</f>
        <v>153.77199999999999</v>
      </c>
    </row>
    <row r="9" spans="1:40" x14ac:dyDescent="0.25">
      <c r="A9" s="13" t="s">
        <v>15</v>
      </c>
      <c r="B9" s="14" t="s">
        <v>113</v>
      </c>
      <c r="C9" s="20">
        <v>6</v>
      </c>
      <c r="D9" s="20">
        <f>33+34</f>
        <v>67</v>
      </c>
      <c r="E9" s="49">
        <v>1.28</v>
      </c>
      <c r="F9" s="1">
        <v>2</v>
      </c>
      <c r="G9" s="118">
        <f t="shared" si="3"/>
        <v>11.283791670955125</v>
      </c>
      <c r="H9" s="118">
        <f t="shared" si="4"/>
        <v>1.6507406354489974E-2</v>
      </c>
      <c r="I9" s="117">
        <f t="shared" si="5"/>
        <v>25.966224888122181</v>
      </c>
      <c r="J9" s="101">
        <f t="shared" si="6"/>
        <v>1.5742409030237217</v>
      </c>
      <c r="K9" s="1">
        <f>3.402+(360-359.237)</f>
        <v>4.1649999999999769</v>
      </c>
      <c r="L9" s="20">
        <f>(D9/2)*W9</f>
        <v>3.1935176358436608</v>
      </c>
      <c r="M9" s="5">
        <f>AVERAGE($K$9:$K$11)</f>
        <v>3.9866666666666646</v>
      </c>
      <c r="N9" s="20">
        <f>L9/TAN((K9/2)*(PI()/180))</f>
        <v>87.824490343048879</v>
      </c>
      <c r="O9" s="20">
        <f>(((3*F9*1000)/(4*PI()))^(1/3))/TAN(X9)</f>
        <v>214.94472005176397</v>
      </c>
      <c r="P9" s="20">
        <f>((3*F9*0.000001)/(4*PI()))^(2/3)</f>
        <v>6.1088705771085761E-5</v>
      </c>
      <c r="Q9" s="20">
        <f t="shared" si="9"/>
        <v>14.122157591439112</v>
      </c>
      <c r="R9" s="20">
        <f t="shared" si="10"/>
        <v>3.1935176358436603</v>
      </c>
      <c r="S9" s="20">
        <f t="shared" si="11"/>
        <v>214.94472005176397</v>
      </c>
      <c r="T9" s="126">
        <f t="shared" si="12"/>
        <v>0.59864323948436271</v>
      </c>
      <c r="U9" s="1">
        <v>100</v>
      </c>
      <c r="V9" s="4">
        <v>1049</v>
      </c>
      <c r="W9" s="1">
        <f>U9/V9</f>
        <v>9.532888465204957E-2</v>
      </c>
      <c r="X9" s="99">
        <f t="shared" si="14"/>
        <v>3.6346481672781712E-2</v>
      </c>
      <c r="Z9" s="6">
        <v>8</v>
      </c>
      <c r="AA9" s="6">
        <f t="shared" si="1"/>
        <v>21.8373245464389</v>
      </c>
      <c r="AB9" s="6">
        <f t="shared" si="2"/>
        <v>43.6746490928778</v>
      </c>
      <c r="AD9" s="43" t="s">
        <v>93</v>
      </c>
      <c r="AE9" s="40">
        <f t="shared" ref="AE9:AL9" si="16">AVERAGE(AE4:AE8)</f>
        <v>152.3492</v>
      </c>
      <c r="AF9" s="40">
        <f t="shared" si="16"/>
        <v>147.71779999999998</v>
      </c>
      <c r="AG9" s="40">
        <f t="shared" si="16"/>
        <v>143.31020000000001</v>
      </c>
      <c r="AH9" s="40">
        <f t="shared" si="16"/>
        <v>141.63740000000001</v>
      </c>
      <c r="AI9" s="40">
        <f t="shared" si="16"/>
        <v>148.3092</v>
      </c>
      <c r="AJ9" s="40">
        <f t="shared" si="16"/>
        <v>145.08799999999999</v>
      </c>
      <c r="AK9" s="40">
        <f t="shared" si="16"/>
        <v>147.69300000000004</v>
      </c>
      <c r="AL9" s="40">
        <f t="shared" si="16"/>
        <v>149.95400000000001</v>
      </c>
      <c r="AM9" s="1" t="s">
        <v>91</v>
      </c>
      <c r="AN9" s="1" t="s">
        <v>95</v>
      </c>
    </row>
    <row r="10" spans="1:40" x14ac:dyDescent="0.25">
      <c r="A10" s="13" t="s">
        <v>16</v>
      </c>
      <c r="B10" s="14" t="s">
        <v>39</v>
      </c>
      <c r="C10" s="20">
        <v>6</v>
      </c>
      <c r="D10" s="20">
        <f>33+36</f>
        <v>69</v>
      </c>
      <c r="E10" s="49">
        <v>1.27</v>
      </c>
      <c r="F10" s="1">
        <v>3</v>
      </c>
      <c r="G10" s="118">
        <f t="shared" si="3"/>
        <v>13.81976597885342</v>
      </c>
      <c r="H10" s="118">
        <f t="shared" si="4"/>
        <v>2.467960509411048E-2</v>
      </c>
      <c r="I10" s="117">
        <f t="shared" si="5"/>
        <v>30.331193298615268</v>
      </c>
      <c r="J10" s="101">
        <f t="shared" si="6"/>
        <v>1.8253227917513213</v>
      </c>
      <c r="K10" s="1">
        <f>3.185+(360-359.265)</f>
        <v>3.9200000000000137</v>
      </c>
      <c r="L10" s="20">
        <f>(D10/2)*W10</f>
        <v>3.0104712041884816</v>
      </c>
      <c r="M10" s="5">
        <f>AVERAGE($K$9:$K$11)</f>
        <v>3.9866666666666646</v>
      </c>
      <c r="N10" s="20">
        <f>L10/TAN((K10/2)*(PI()/180))</f>
        <v>87.969391071988582</v>
      </c>
      <c r="O10" s="20">
        <f>(((3*F10*1000)/(4*PI()))^(1/3))/TAN(X10)</f>
        <v>261.44157838907552</v>
      </c>
      <c r="P10" s="20">
        <f>((3*F10*0.000001)/(4*PI()))^(2/3)</f>
        <v>8.0048849966466232E-5</v>
      </c>
      <c r="Q10" s="20">
        <f t="shared" si="9"/>
        <v>17.813660809843636</v>
      </c>
      <c r="R10" s="20">
        <f t="shared" si="10"/>
        <v>3.0104712041884816</v>
      </c>
      <c r="S10" s="20">
        <f t="shared" si="11"/>
        <v>261.44157838907552</v>
      </c>
      <c r="T10" s="126">
        <f t="shared" si="12"/>
        <v>0.79316921041523347</v>
      </c>
      <c r="U10" s="1">
        <v>100</v>
      </c>
      <c r="V10" s="4">
        <v>1146</v>
      </c>
      <c r="W10" s="1">
        <f>U10/V10</f>
        <v>8.7260034904013961E-2</v>
      </c>
      <c r="X10" s="99">
        <f t="shared" si="14"/>
        <v>3.4208453339088979E-2</v>
      </c>
      <c r="Z10" s="6">
        <v>9</v>
      </c>
      <c r="AA10" s="6">
        <f t="shared" si="1"/>
        <v>23.161980404637589</v>
      </c>
      <c r="AB10" s="6">
        <f t="shared" si="2"/>
        <v>46.323960809275178</v>
      </c>
      <c r="AD10" s="43" t="s">
        <v>92</v>
      </c>
      <c r="AE10" s="128">
        <f>AVERAGE(AE9:AF9)</f>
        <v>150.0335</v>
      </c>
      <c r="AF10" s="128"/>
      <c r="AG10" s="128">
        <f>AVERAGE(AG9:AH9)</f>
        <v>142.47380000000001</v>
      </c>
      <c r="AH10" s="128"/>
      <c r="AI10" s="128">
        <f>AVERAGE(AI9:AJ9)</f>
        <v>146.6986</v>
      </c>
      <c r="AJ10" s="128"/>
      <c r="AK10" s="128">
        <f>AVERAGE(AK9:AL9)</f>
        <v>148.82350000000002</v>
      </c>
      <c r="AL10" s="128"/>
      <c r="AM10" s="1">
        <f>AVERAGE(AE10:AL10)</f>
        <v>147.00735</v>
      </c>
      <c r="AN10" s="1">
        <f>_xlfn.STDEV.S(AE10:AL10)</f>
        <v>3.3218662831807868</v>
      </c>
    </row>
    <row r="11" spans="1:40" x14ac:dyDescent="0.25">
      <c r="A11" s="13" t="s">
        <v>17</v>
      </c>
      <c r="B11" s="14" t="s">
        <v>40</v>
      </c>
      <c r="C11" s="20">
        <v>6</v>
      </c>
      <c r="D11" s="20">
        <f>33+34</f>
        <v>67</v>
      </c>
      <c r="E11" s="49">
        <v>1.32</v>
      </c>
      <c r="F11" s="1">
        <v>4</v>
      </c>
      <c r="G11" s="118">
        <f t="shared" si="3"/>
        <v>15.957691216057308</v>
      </c>
      <c r="H11" s="118">
        <f t="shared" si="4"/>
        <v>3.275342188967742E-2</v>
      </c>
      <c r="I11" s="117">
        <f t="shared" si="5"/>
        <v>33.512627975708028</v>
      </c>
      <c r="J11" s="101">
        <f t="shared" si="6"/>
        <v>2.0139137775946443</v>
      </c>
      <c r="K11" s="1">
        <f>3.166+(360-359.291)</f>
        <v>3.8750000000000031</v>
      </c>
      <c r="L11" s="20">
        <f>(D11/2)*W11</f>
        <v>2.9828154216009262</v>
      </c>
      <c r="M11" s="5">
        <f>AVERAGE($K$9:$K$11)</f>
        <v>3.9866666666666646</v>
      </c>
      <c r="N11" s="20">
        <f>L11/TAN((K11/2)*(PI()/180))</f>
        <v>88.174238468984015</v>
      </c>
      <c r="O11" s="20">
        <f>(((3*F11*1000)/(4*PI()))^(1/3))/TAN(X11)</f>
        <v>291.09793974613473</v>
      </c>
      <c r="P11" s="20">
        <f>((3*F11*0.000001)/(4*PI()))^(2/3)</f>
        <v>9.6972275804397298E-5</v>
      </c>
      <c r="Q11" s="20">
        <f t="shared" si="9"/>
        <v>20.664488564342033</v>
      </c>
      <c r="R11" s="20">
        <f t="shared" si="10"/>
        <v>2.9828154216009262</v>
      </c>
      <c r="S11" s="20">
        <f t="shared" si="11"/>
        <v>291.09793974613473</v>
      </c>
      <c r="T11" s="126">
        <f t="shared" si="12"/>
        <v>0.9235591577044695</v>
      </c>
      <c r="U11" s="1">
        <v>100</v>
      </c>
      <c r="V11" s="4">
        <v>1123.0999999999999</v>
      </c>
      <c r="W11" s="1">
        <f>U11/V11</f>
        <v>8.9039266316445556E-2</v>
      </c>
      <c r="X11" s="99">
        <f t="shared" si="14"/>
        <v>3.3815754257390161E-2</v>
      </c>
      <c r="Z11" s="6">
        <v>10</v>
      </c>
      <c r="AA11" s="6">
        <f t="shared" si="1"/>
        <v>24.414871066281069</v>
      </c>
      <c r="AB11" s="6">
        <f t="shared" si="2"/>
        <v>48.829742132562139</v>
      </c>
    </row>
    <row r="12" spans="1:40" x14ac:dyDescent="0.25">
      <c r="A12" s="13" t="s">
        <v>45</v>
      </c>
      <c r="B12" s="14" t="s">
        <v>58</v>
      </c>
      <c r="C12" s="20">
        <v>5</v>
      </c>
      <c r="D12" s="20">
        <v>32.06</v>
      </c>
      <c r="E12" s="49">
        <v>1.31</v>
      </c>
      <c r="F12" s="1">
        <v>2</v>
      </c>
      <c r="G12" s="118">
        <f t="shared" si="3"/>
        <v>11.283791670955125</v>
      </c>
      <c r="H12" s="118">
        <f t="shared" si="4"/>
        <v>3.8053290157449425E-2</v>
      </c>
      <c r="I12" s="117">
        <f t="shared" si="5"/>
        <v>26.404926558876141</v>
      </c>
      <c r="J12" s="101">
        <f t="shared" si="6"/>
        <v>1.5910735235780131</v>
      </c>
      <c r="K12" s="1">
        <f>4.42+(-0.459)</f>
        <v>3.9609999999999999</v>
      </c>
      <c r="L12" s="20">
        <f t="shared" si="0"/>
        <v>2.0002495632642878</v>
      </c>
      <c r="M12" s="7">
        <f>AVERAGE($K$12:$K$14)</f>
        <v>4.003333333333333</v>
      </c>
      <c r="N12" s="20">
        <f t="shared" si="15"/>
        <v>57.844084650441616</v>
      </c>
      <c r="O12" s="20">
        <f t="shared" si="7"/>
        <v>226.02435098385385</v>
      </c>
      <c r="P12" s="20">
        <f t="shared" si="8"/>
        <v>6.1088705771085761E-5</v>
      </c>
      <c r="Q12" s="20">
        <f t="shared" si="9"/>
        <v>17.843682120390792</v>
      </c>
      <c r="R12" s="20">
        <f t="shared" si="10"/>
        <v>2.0002495632642878</v>
      </c>
      <c r="S12" s="20">
        <f t="shared" si="11"/>
        <v>226.02435098385385</v>
      </c>
      <c r="T12" s="126">
        <f t="shared" si="12"/>
        <v>0.62680995018401597</v>
      </c>
      <c r="U12" s="1">
        <v>100</v>
      </c>
      <c r="V12" s="4">
        <v>801.4</v>
      </c>
      <c r="W12" s="1">
        <f t="shared" si="13"/>
        <v>0.12478163214374845</v>
      </c>
      <c r="X12" s="99">
        <f t="shared" si="14"/>
        <v>3.4566245835747696E-2</v>
      </c>
      <c r="Z12" s="6">
        <v>11</v>
      </c>
      <c r="AA12" s="6">
        <f t="shared" si="1"/>
        <v>25.60653280124901</v>
      </c>
      <c r="AB12" s="6">
        <f t="shared" si="2"/>
        <v>51.21306560249802</v>
      </c>
    </row>
    <row r="13" spans="1:40" x14ac:dyDescent="0.25">
      <c r="A13" s="13" t="s">
        <v>56</v>
      </c>
      <c r="B13" s="14" t="s">
        <v>58</v>
      </c>
      <c r="C13" s="20">
        <v>7</v>
      </c>
      <c r="D13" s="20">
        <v>37.22</v>
      </c>
      <c r="E13" s="49">
        <v>1.29</v>
      </c>
      <c r="F13" s="1">
        <v>2</v>
      </c>
      <c r="G13" s="118">
        <f t="shared" si="3"/>
        <v>11.283791670955125</v>
      </c>
      <c r="H13" s="118">
        <f t="shared" si="4"/>
        <v>2.6523509918025982E-2</v>
      </c>
      <c r="I13" s="117">
        <f t="shared" si="5"/>
        <v>26.714475891851915</v>
      </c>
      <c r="J13" s="101">
        <f t="shared" si="6"/>
        <v>1.6028094295091697</v>
      </c>
      <c r="K13" s="1">
        <f>4.145+(-0.32)</f>
        <v>3.8249999999999997</v>
      </c>
      <c r="L13" s="20">
        <f t="shared" si="0"/>
        <v>2.3135543703924712</v>
      </c>
      <c r="M13" s="7">
        <f>AVERAGE($K$12:$K$14)</f>
        <v>4.003333333333333</v>
      </c>
      <c r="N13" s="20">
        <f t="shared" si="15"/>
        <v>69.285054344716343</v>
      </c>
      <c r="O13" s="20">
        <f t="shared" si="7"/>
        <v>234.06706734596133</v>
      </c>
      <c r="P13" s="20">
        <f t="shared" si="8"/>
        <v>6.1088705771085761E-5</v>
      </c>
      <c r="Q13" s="20">
        <f t="shared" si="9"/>
        <v>16.59131751974903</v>
      </c>
      <c r="R13" s="20">
        <f t="shared" si="10"/>
        <v>2.3135543703924712</v>
      </c>
      <c r="S13" s="20">
        <f t="shared" si="11"/>
        <v>234.06706734596133</v>
      </c>
      <c r="T13" s="126">
        <f t="shared" si="12"/>
        <v>0.66049329468624962</v>
      </c>
      <c r="U13" s="1">
        <v>100</v>
      </c>
      <c r="V13" s="4">
        <v>804.39</v>
      </c>
      <c r="W13" s="1">
        <f t="shared" si="13"/>
        <v>0.12431780603935902</v>
      </c>
      <c r="X13" s="99">
        <f t="shared" si="14"/>
        <v>3.337942194439155E-2</v>
      </c>
      <c r="Z13" s="6">
        <v>12</v>
      </c>
      <c r="AA13" s="6">
        <f t="shared" si="1"/>
        <v>26.745151243164699</v>
      </c>
      <c r="AB13" s="6">
        <f t="shared" si="2"/>
        <v>53.490302486329398</v>
      </c>
    </row>
    <row r="14" spans="1:40" x14ac:dyDescent="0.25">
      <c r="A14" s="13" t="s">
        <v>57</v>
      </c>
      <c r="B14" s="14" t="s">
        <v>58</v>
      </c>
      <c r="C14" s="20">
        <v>6</v>
      </c>
      <c r="D14" s="20">
        <v>39.200000000000003</v>
      </c>
      <c r="E14" s="49">
        <v>1.32</v>
      </c>
      <c r="F14" s="1">
        <v>2</v>
      </c>
      <c r="G14" s="118">
        <f t="shared" si="3"/>
        <v>11.283791670955125</v>
      </c>
      <c r="H14" s="118">
        <f t="shared" si="4"/>
        <v>2.9027023167224556E-2</v>
      </c>
      <c r="I14" s="117">
        <f t="shared" si="5"/>
        <v>25.844652244888408</v>
      </c>
      <c r="J14" s="101">
        <f t="shared" si="6"/>
        <v>1.5695334896295072</v>
      </c>
      <c r="K14" s="1">
        <f>4.291+(-0.067)</f>
        <v>4.2240000000000002</v>
      </c>
      <c r="L14" s="20">
        <f t="shared" si="0"/>
        <v>2.4424284717376135</v>
      </c>
      <c r="M14" s="7">
        <f>AVERAGE($K$12:$K$14)</f>
        <v>4.003333333333333</v>
      </c>
      <c r="N14" s="20">
        <f t="shared" si="15"/>
        <v>66.229855810660922</v>
      </c>
      <c r="O14" s="20">
        <f t="shared" si="7"/>
        <v>211.93974999827461</v>
      </c>
      <c r="P14" s="20">
        <f t="shared" si="8"/>
        <v>6.1088705771085761E-5</v>
      </c>
      <c r="Q14" s="20">
        <f t="shared" si="9"/>
        <v>16.148326285857721</v>
      </c>
      <c r="R14" s="20">
        <f t="shared" si="10"/>
        <v>2.4424284717376135</v>
      </c>
      <c r="S14" s="20">
        <f t="shared" si="11"/>
        <v>211.93974999827461</v>
      </c>
      <c r="T14" s="126">
        <f t="shared" si="12"/>
        <v>0.60009322513306418</v>
      </c>
      <c r="U14" s="1">
        <v>100</v>
      </c>
      <c r="V14" s="4">
        <v>802.48</v>
      </c>
      <c r="W14" s="1">
        <f t="shared" si="13"/>
        <v>0.12461369753763334</v>
      </c>
      <c r="X14" s="99">
        <f t="shared" si="14"/>
        <v>3.6861353802120245E-2</v>
      </c>
      <c r="Z14" s="6">
        <v>13</v>
      </c>
      <c r="AA14" s="6">
        <f t="shared" si="1"/>
        <v>27.837235996737665</v>
      </c>
      <c r="AB14" s="6">
        <f t="shared" si="2"/>
        <v>55.674471993475329</v>
      </c>
    </row>
    <row r="15" spans="1:40" x14ac:dyDescent="0.25">
      <c r="A15" s="13" t="s">
        <v>96</v>
      </c>
      <c r="B15" s="14" t="s">
        <v>102</v>
      </c>
      <c r="C15" s="1">
        <v>7</v>
      </c>
      <c r="D15" s="1">
        <v>93.09</v>
      </c>
      <c r="E15" s="49">
        <v>1.21</v>
      </c>
      <c r="F15" s="1">
        <v>6</v>
      </c>
      <c r="G15" s="118">
        <f t="shared" si="3"/>
        <v>19.544100476116796</v>
      </c>
      <c r="H15" s="118">
        <f t="shared" si="4"/>
        <v>8.834344438286286E-2</v>
      </c>
      <c r="I15" s="117">
        <f t="shared" si="5"/>
        <v>30.561059400461449</v>
      </c>
      <c r="J15" s="101">
        <f t="shared" si="6"/>
        <v>1.9790809342794857</v>
      </c>
      <c r="K15" s="1">
        <f>(360-359.046)+6.702</f>
        <v>7.6560000000000077</v>
      </c>
      <c r="L15" s="1">
        <f t="shared" si="0"/>
        <v>4.3997164217581846</v>
      </c>
      <c r="M15" s="5">
        <f>AVERAGE($K$6,$K$7,$K$8,$K$15)</f>
        <v>7.6605000000000132</v>
      </c>
      <c r="N15" s="1">
        <f t="shared" si="15"/>
        <v>65.754960739075159</v>
      </c>
      <c r="O15" s="20">
        <f t="shared" si="7"/>
        <v>168.47083084659377</v>
      </c>
      <c r="P15" s="1">
        <f t="shared" si="8"/>
        <v>1.27069628645613E-4</v>
      </c>
      <c r="Q15" s="20">
        <f t="shared" si="9"/>
        <v>20.850274602630531</v>
      </c>
      <c r="R15" s="20">
        <f t="shared" si="10"/>
        <v>4.3997164217581846</v>
      </c>
      <c r="S15" s="20">
        <f t="shared" si="11"/>
        <v>168.47083084659377</v>
      </c>
      <c r="T15" s="126">
        <f t="shared" si="12"/>
        <v>0.56776503826984948</v>
      </c>
      <c r="U15" s="1">
        <v>110</v>
      </c>
      <c r="V15" s="4">
        <v>1163.7</v>
      </c>
      <c r="W15" s="1">
        <f>U15/V15</f>
        <v>9.4526080604966908E-2</v>
      </c>
      <c r="X15" s="99">
        <f t="shared" si="14"/>
        <v>6.6811203766343003E-2</v>
      </c>
      <c r="Z15" s="6">
        <v>14</v>
      </c>
      <c r="AA15" s="6">
        <f t="shared" si="1"/>
        <v>28.88806502444184</v>
      </c>
      <c r="AB15" s="6">
        <f t="shared" si="2"/>
        <v>57.77613004888368</v>
      </c>
    </row>
    <row r="16" spans="1:40" x14ac:dyDescent="0.25">
      <c r="A16" s="13" t="s">
        <v>97</v>
      </c>
      <c r="B16" s="14" t="s">
        <v>103</v>
      </c>
      <c r="C16" s="1">
        <v>4</v>
      </c>
      <c r="D16" s="1">
        <v>78.099999999999994</v>
      </c>
      <c r="E16" s="49">
        <v>1.52</v>
      </c>
      <c r="F16" s="1">
        <v>6</v>
      </c>
      <c r="G16" s="118">
        <f t="shared" si="3"/>
        <v>19.544100476116796</v>
      </c>
      <c r="H16" s="118">
        <f t="shared" si="4"/>
        <v>4.0205072808553559E-2</v>
      </c>
      <c r="I16" s="117">
        <f t="shared" si="5"/>
        <v>38.079287180669169</v>
      </c>
      <c r="J16" s="101">
        <f t="shared" si="6"/>
        <v>2.2946029257796656</v>
      </c>
      <c r="K16" s="1">
        <f>(360-359.088)+3.05</f>
        <v>3.9619999999999775</v>
      </c>
      <c r="L16" s="1">
        <f t="shared" si="0"/>
        <v>3.3713994191978656</v>
      </c>
      <c r="M16" s="1">
        <f>AVERAGE(K9:K11,K16)</f>
        <v>3.980499999999993</v>
      </c>
      <c r="N16" s="1">
        <f t="shared" si="15"/>
        <v>97.470963753001797</v>
      </c>
      <c r="O16" s="20">
        <f t="shared" si="7"/>
        <v>325.90117998527393</v>
      </c>
      <c r="P16" s="1">
        <f t="shared" si="8"/>
        <v>1.27069628645613E-4</v>
      </c>
      <c r="Q16" s="20">
        <f t="shared" si="9"/>
        <v>23.805764728905221</v>
      </c>
      <c r="R16" s="20">
        <f t="shared" si="10"/>
        <v>3.3713994191978656</v>
      </c>
      <c r="S16" s="20">
        <f t="shared" si="11"/>
        <v>325.90117998527393</v>
      </c>
      <c r="T16" s="126">
        <f t="shared" si="12"/>
        <v>1.1052929721942115</v>
      </c>
      <c r="U16" s="1">
        <v>110</v>
      </c>
      <c r="V16" s="4">
        <v>1274.0999999999999</v>
      </c>
      <c r="W16" s="1">
        <f t="shared" si="13"/>
        <v>8.6335452476257762E-2</v>
      </c>
      <c r="X16" s="99">
        <f t="shared" si="14"/>
        <v>3.4574972482007471E-2</v>
      </c>
      <c r="Z16" s="6">
        <v>15</v>
      </c>
      <c r="AA16" s="6">
        <f t="shared" si="1"/>
        <v>29.901988124114638</v>
      </c>
      <c r="AB16" s="6">
        <f t="shared" si="2"/>
        <v>59.803976248229276</v>
      </c>
    </row>
    <row r="17" spans="1:29" x14ac:dyDescent="0.25">
      <c r="A17" s="13" t="s">
        <v>98</v>
      </c>
      <c r="B17" s="14" t="s">
        <v>134</v>
      </c>
      <c r="C17" s="1">
        <v>4</v>
      </c>
      <c r="D17" s="1">
        <v>70.03</v>
      </c>
      <c r="E17" s="50">
        <v>1.49</v>
      </c>
      <c r="F17" s="1">
        <v>2</v>
      </c>
      <c r="G17" s="118">
        <f t="shared" si="3"/>
        <v>11.283791670955125</v>
      </c>
      <c r="H17" s="118">
        <f t="shared" si="4"/>
        <v>6.0728932599241718E-3</v>
      </c>
      <c r="I17" s="117">
        <f t="shared" si="5"/>
        <v>30.151107404725629</v>
      </c>
      <c r="J17" s="101">
        <f t="shared" si="6"/>
        <v>1.7262054112036676</v>
      </c>
      <c r="K17" s="1">
        <f>1.422+(360-358.761)</f>
        <v>2.6609999999999756</v>
      </c>
      <c r="L17" s="1">
        <f t="shared" si="0"/>
        <v>3.3630053261154287</v>
      </c>
      <c r="M17" s="35">
        <f>AVERAGE($K$17:$K$20)</f>
        <v>2.9367499999999849</v>
      </c>
      <c r="N17" s="1">
        <f t="shared" si="15"/>
        <v>144.79622364683689</v>
      </c>
      <c r="O17" s="20">
        <f t="shared" si="7"/>
        <v>336.51942827295744</v>
      </c>
      <c r="P17" s="1">
        <f t="shared" si="8"/>
        <v>6.1088705771085761E-5</v>
      </c>
      <c r="Q17" s="20">
        <f t="shared" si="9"/>
        <v>13.759901358099047</v>
      </c>
      <c r="R17" s="20">
        <f t="shared" si="10"/>
        <v>3.3630053261154287</v>
      </c>
      <c r="S17" s="20">
        <f t="shared" si="11"/>
        <v>336.51942827295744</v>
      </c>
      <c r="T17" s="126">
        <f t="shared" si="12"/>
        <v>0.92652514695471255</v>
      </c>
      <c r="U17" s="1">
        <v>110</v>
      </c>
      <c r="V17" s="4">
        <v>1145.3</v>
      </c>
      <c r="W17" s="1">
        <f t="shared" si="13"/>
        <v>9.6044704444250423E-2</v>
      </c>
      <c r="X17" s="99">
        <f>(K17*(PI()/180))/2</f>
        <v>2.322160569778434E-2</v>
      </c>
      <c r="Z17" s="6">
        <v>16</v>
      </c>
      <c r="AA17" s="6">
        <f t="shared" si="1"/>
        <v>30.882640539516789</v>
      </c>
      <c r="AB17" s="6">
        <f t="shared" si="2"/>
        <v>61.765281079033578</v>
      </c>
    </row>
    <row r="18" spans="1:29" x14ac:dyDescent="0.25">
      <c r="A18" s="13" t="s">
        <v>99</v>
      </c>
      <c r="B18" s="14" t="s">
        <v>135</v>
      </c>
      <c r="C18" s="35">
        <v>4</v>
      </c>
      <c r="D18" s="1">
        <v>79.06</v>
      </c>
      <c r="E18" s="50">
        <v>1.65</v>
      </c>
      <c r="F18" s="1">
        <v>3</v>
      </c>
      <c r="G18" s="118">
        <f t="shared" si="3"/>
        <v>13.81976597885342</v>
      </c>
      <c r="H18" s="118">
        <f t="shared" si="4"/>
        <v>1.1324987898205406E-2</v>
      </c>
      <c r="I18" s="117">
        <f t="shared" si="5"/>
        <v>32.936072825082107</v>
      </c>
      <c r="J18" s="101">
        <f t="shared" si="6"/>
        <v>1.9209578444605258</v>
      </c>
      <c r="K18" s="1">
        <f>2.199+(360-359.137)</f>
        <v>3.0619999999999994</v>
      </c>
      <c r="L18" s="1">
        <f t="shared" si="0"/>
        <v>3.4708652618135383</v>
      </c>
      <c r="M18" s="99">
        <f t="shared" ref="M18:M20" si="17">AVERAGE($K$17:$K$20)</f>
        <v>2.9367499999999849</v>
      </c>
      <c r="N18" s="35">
        <f t="shared" si="15"/>
        <v>129.86191878727954</v>
      </c>
      <c r="O18" s="20">
        <f t="shared" si="7"/>
        <v>334.75078893962262</v>
      </c>
      <c r="P18" s="1">
        <f t="shared" si="8"/>
        <v>8.0048849966466232E-5</v>
      </c>
      <c r="Q18" s="20">
        <f t="shared" si="9"/>
        <v>16.588934947691907</v>
      </c>
      <c r="R18" s="20">
        <f t="shared" si="10"/>
        <v>3.4708652618135378</v>
      </c>
      <c r="S18" s="20">
        <f t="shared" si="11"/>
        <v>334.75078893962262</v>
      </c>
      <c r="T18" s="126">
        <f t="shared" si="12"/>
        <v>1.005902758008544</v>
      </c>
      <c r="U18" s="1">
        <v>110</v>
      </c>
      <c r="V18" s="4">
        <v>1252.8</v>
      </c>
      <c r="W18" s="1">
        <f t="shared" si="13"/>
        <v>8.7803320561941262E-2</v>
      </c>
      <c r="X18" s="99">
        <f t="shared" si="14"/>
        <v>2.6720990848033178E-2</v>
      </c>
      <c r="Z18" s="6">
        <v>17</v>
      </c>
      <c r="AA18" s="6">
        <f t="shared" si="1"/>
        <v>31.833097235602423</v>
      </c>
      <c r="AB18" s="6">
        <f t="shared" si="2"/>
        <v>63.666194471204847</v>
      </c>
    </row>
    <row r="19" spans="1:29" x14ac:dyDescent="0.25">
      <c r="A19" s="13" t="s">
        <v>100</v>
      </c>
      <c r="B19" s="14" t="s">
        <v>136</v>
      </c>
      <c r="C19" s="35">
        <v>4</v>
      </c>
      <c r="D19" s="1">
        <v>64.010000000000005</v>
      </c>
      <c r="E19" s="50">
        <v>1.46</v>
      </c>
      <c r="F19" s="1">
        <v>4</v>
      </c>
      <c r="G19" s="118">
        <f t="shared" si="3"/>
        <v>15.957691216057308</v>
      </c>
      <c r="H19" s="118">
        <f t="shared" si="4"/>
        <v>1.6686572127113539E-2</v>
      </c>
      <c r="I19" s="117">
        <f t="shared" si="5"/>
        <v>36.901237421222518</v>
      </c>
      <c r="J19" s="101">
        <f t="shared" si="6"/>
        <v>2.1372331505364772</v>
      </c>
      <c r="K19" s="1">
        <f>2.054+(360-359.151)</f>
        <v>2.9029999999999894</v>
      </c>
      <c r="L19" s="1">
        <f t="shared" si="0"/>
        <v>3.1302125011114077</v>
      </c>
      <c r="M19" s="99">
        <f t="shared" si="17"/>
        <v>2.9367499999999849</v>
      </c>
      <c r="N19" s="35">
        <f t="shared" si="15"/>
        <v>123.5339966281623</v>
      </c>
      <c r="O19" s="20">
        <f t="shared" si="7"/>
        <v>388.63012707515099</v>
      </c>
      <c r="P19" s="1">
        <f t="shared" si="8"/>
        <v>9.6972275804397298E-5</v>
      </c>
      <c r="Q19" s="20">
        <f t="shared" si="9"/>
        <v>20.170404577455411</v>
      </c>
      <c r="R19" s="20">
        <f t="shared" si="10"/>
        <v>3.1302125011114077</v>
      </c>
      <c r="S19" s="20">
        <f t="shared" si="11"/>
        <v>388.63012707515099</v>
      </c>
      <c r="T19" s="126">
        <f t="shared" si="12"/>
        <v>1.235973197980871</v>
      </c>
      <c r="U19" s="1">
        <v>110</v>
      </c>
      <c r="V19" s="4">
        <v>1124.7</v>
      </c>
      <c r="W19" s="1">
        <f t="shared" si="13"/>
        <v>9.7803858806792918E-2</v>
      </c>
      <c r="X19" s="99">
        <f t="shared" si="14"/>
        <v>2.5333454092697601E-2</v>
      </c>
      <c r="Z19" s="6">
        <v>18</v>
      </c>
      <c r="AA19" s="6">
        <f t="shared" si="1"/>
        <v>32.755986819658347</v>
      </c>
      <c r="AB19" s="6">
        <f t="shared" si="2"/>
        <v>65.511973639316693</v>
      </c>
    </row>
    <row r="20" spans="1:29" x14ac:dyDescent="0.25">
      <c r="A20" s="13" t="s">
        <v>101</v>
      </c>
      <c r="B20" s="14" t="s">
        <v>137</v>
      </c>
      <c r="C20" s="35">
        <v>4</v>
      </c>
      <c r="D20" s="1">
        <v>82.05</v>
      </c>
      <c r="E20" s="50">
        <v>1.48</v>
      </c>
      <c r="F20" s="1">
        <v>6</v>
      </c>
      <c r="G20" s="118">
        <f t="shared" si="3"/>
        <v>19.544100476116796</v>
      </c>
      <c r="H20" s="118">
        <f t="shared" si="4"/>
        <v>2.3481750687405246E-2</v>
      </c>
      <c r="I20" s="117">
        <f t="shared" si="5"/>
        <v>41.233570640067974</v>
      </c>
      <c r="J20" s="101">
        <f t="shared" si="6"/>
        <v>2.4108782355948684</v>
      </c>
      <c r="K20" s="4">
        <f>1.918+(360-358.797)</f>
        <v>3.1209999999999747</v>
      </c>
      <c r="L20" s="1">
        <f t="shared" si="0"/>
        <v>3.4745534339390205</v>
      </c>
      <c r="M20" s="99">
        <f t="shared" si="17"/>
        <v>2.9367499999999849</v>
      </c>
      <c r="N20" s="35">
        <f t="shared" si="15"/>
        <v>127.54118575521079</v>
      </c>
      <c r="O20" s="20">
        <f t="shared" si="7"/>
        <v>413.7827063157925</v>
      </c>
      <c r="P20" s="1">
        <f t="shared" si="8"/>
        <v>1.27069628645613E-4</v>
      </c>
      <c r="Q20" s="20">
        <f t="shared" si="9"/>
        <v>23.447950757935089</v>
      </c>
      <c r="R20" s="20">
        <f t="shared" si="10"/>
        <v>3.4745534339390205</v>
      </c>
      <c r="S20" s="20">
        <f t="shared" si="11"/>
        <v>413.7827063157925</v>
      </c>
      <c r="T20" s="126">
        <f t="shared" si="12"/>
        <v>1.4060503786365908</v>
      </c>
      <c r="U20" s="1">
        <v>110</v>
      </c>
      <c r="V20" s="1">
        <v>1298.8</v>
      </c>
      <c r="W20" s="1">
        <f t="shared" si="13"/>
        <v>8.4693563289190019E-2</v>
      </c>
      <c r="X20" s="99">
        <f t="shared" si="14"/>
        <v>2.7235862977371291E-2</v>
      </c>
      <c r="AC20" s="75"/>
    </row>
    <row r="21" spans="1:29" s="35" customFormat="1" x14ac:dyDescent="0.25">
      <c r="A21" s="1"/>
      <c r="F21" s="20"/>
      <c r="G21" s="20"/>
      <c r="H21" s="20"/>
      <c r="I21" s="20"/>
      <c r="J21" s="20"/>
      <c r="Q21" s="126"/>
      <c r="R21" s="126"/>
      <c r="S21" s="126"/>
      <c r="U21" s="4"/>
      <c r="Y21" s="73"/>
      <c r="AC21" s="75"/>
    </row>
    <row r="22" spans="1:29" x14ac:dyDescent="0.25">
      <c r="E22" s="35"/>
      <c r="F22" s="20"/>
      <c r="G22" s="20"/>
      <c r="H22" s="20"/>
      <c r="I22" s="20"/>
      <c r="J22" s="20"/>
      <c r="L22" s="35"/>
      <c r="U22" s="4"/>
      <c r="V22" s="35"/>
      <c r="AC22" s="75"/>
    </row>
    <row r="23" spans="1:29" x14ac:dyDescent="0.25">
      <c r="E23" s="35"/>
      <c r="F23" s="20"/>
      <c r="G23" s="20"/>
      <c r="H23" s="20"/>
      <c r="I23" s="20"/>
      <c r="J23" s="20"/>
      <c r="L23" s="35"/>
      <c r="V23" s="35"/>
    </row>
    <row r="29" spans="1:29" x14ac:dyDescent="0.25">
      <c r="A29"/>
    </row>
    <row r="30" spans="1:29" x14ac:dyDescent="0.25">
      <c r="A30" s="35"/>
      <c r="B30" s="13"/>
      <c r="C30" s="13"/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74"/>
      <c r="Z30" s="13"/>
      <c r="AA30" s="13"/>
      <c r="AB30" s="13"/>
      <c r="AC30" s="74"/>
    </row>
    <row r="31" spans="1:29" x14ac:dyDescent="0.25">
      <c r="A31"/>
      <c r="B31"/>
      <c r="C31"/>
      <c r="D31"/>
      <c r="E31"/>
    </row>
    <row r="32" spans="1:29" x14ac:dyDescent="0.25">
      <c r="A32"/>
      <c r="B32"/>
      <c r="C32"/>
      <c r="D32"/>
      <c r="E32"/>
    </row>
    <row r="33" spans="1:5" x14ac:dyDescent="0.25">
      <c r="A33"/>
      <c r="B33"/>
      <c r="C33"/>
      <c r="D33"/>
      <c r="E33"/>
    </row>
    <row r="34" spans="1:5" x14ac:dyDescent="0.25">
      <c r="A34"/>
      <c r="B34"/>
      <c r="C34"/>
      <c r="D34"/>
      <c r="E34"/>
    </row>
    <row r="35" spans="1:5" x14ac:dyDescent="0.25">
      <c r="A35"/>
      <c r="B35"/>
      <c r="C35"/>
      <c r="D35"/>
      <c r="E35"/>
    </row>
    <row r="36" spans="1:5" x14ac:dyDescent="0.25">
      <c r="A36"/>
      <c r="B36"/>
      <c r="C36"/>
      <c r="D36"/>
      <c r="E36"/>
    </row>
    <row r="37" spans="1:5" x14ac:dyDescent="0.25">
      <c r="A37"/>
      <c r="B37"/>
      <c r="C37"/>
      <c r="D37"/>
      <c r="E37"/>
    </row>
    <row r="38" spans="1:5" x14ac:dyDescent="0.25">
      <c r="B38"/>
      <c r="C38"/>
      <c r="D38"/>
      <c r="E38"/>
    </row>
    <row r="39" spans="1:5" x14ac:dyDescent="0.25">
      <c r="B39"/>
      <c r="C39"/>
      <c r="D39"/>
      <c r="E39"/>
    </row>
    <row r="40" spans="1:5" x14ac:dyDescent="0.25">
      <c r="B40"/>
      <c r="C40"/>
      <c r="D40"/>
      <c r="E40"/>
    </row>
  </sheetData>
  <mergeCells count="9">
    <mergeCell ref="A1:X1"/>
    <mergeCell ref="AE10:AF10"/>
    <mergeCell ref="AG10:AH10"/>
    <mergeCell ref="AI10:AJ10"/>
    <mergeCell ref="AK10:AL10"/>
    <mergeCell ref="AE1:AF1"/>
    <mergeCell ref="AG1:AH1"/>
    <mergeCell ref="AI1:AJ1"/>
    <mergeCell ref="AK1:AL1"/>
  </mergeCells>
  <hyperlinks>
    <hyperlink ref="A3" r:id="rId1"/>
    <hyperlink ref="A4" r:id="rId2"/>
    <hyperlink ref="A5" r:id="rId3"/>
    <hyperlink ref="A6" r:id="rId4"/>
    <hyperlink ref="A7" r:id="rId5"/>
    <hyperlink ref="A8" r:id="rId6"/>
    <hyperlink ref="A9" r:id="rId7"/>
    <hyperlink ref="A10" r:id="rId8"/>
    <hyperlink ref="A11" r:id="rId9"/>
    <hyperlink ref="A12" r:id="rId10"/>
    <hyperlink ref="A13" r:id="rId11"/>
    <hyperlink ref="A14" r:id="rId12"/>
    <hyperlink ref="A15" r:id="rId13"/>
    <hyperlink ref="A16" r:id="rId14"/>
    <hyperlink ref="A17" r:id="rId15"/>
    <hyperlink ref="A18" r:id="rId16"/>
    <hyperlink ref="A19" r:id="rId17"/>
    <hyperlink ref="A20" r:id="rId18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U119"/>
  <sheetViews>
    <sheetView topLeftCell="DB1" workbookViewId="0">
      <selection activeCell="DL8" sqref="DL8"/>
    </sheetView>
  </sheetViews>
  <sheetFormatPr defaultRowHeight="15.75" x14ac:dyDescent="0.25"/>
  <cols>
    <col min="2" max="2" width="11.125" bestFit="1" customWidth="1"/>
    <col min="3" max="3" width="20.625" style="1" customWidth="1"/>
    <col min="5" max="5" width="22.375" style="1" bestFit="1" customWidth="1"/>
    <col min="6" max="6" width="22.625" style="1" bestFit="1" customWidth="1"/>
    <col min="7" max="7" width="17.625" style="6" bestFit="1" customWidth="1"/>
    <col min="8" max="8" width="10.125" style="6" bestFit="1" customWidth="1"/>
    <col min="9" max="9" width="16.75" style="6" bestFit="1" customWidth="1"/>
    <col min="10" max="10" width="9.5" style="6" bestFit="1" customWidth="1"/>
    <col min="11" max="11" width="20.75" style="6" bestFit="1" customWidth="1"/>
    <col min="12" max="12" width="23.875" style="6" customWidth="1"/>
    <col min="13" max="14" width="23.875" style="18" customWidth="1"/>
    <col min="15" max="15" width="20.125" style="6" customWidth="1"/>
    <col min="16" max="16" width="24.5" style="6" bestFit="1" customWidth="1"/>
    <col min="17" max="17" width="13.25" style="6" bestFit="1" customWidth="1"/>
    <col min="18" max="18" width="11.875" style="22" bestFit="1" customWidth="1"/>
    <col min="19" max="19" width="35.5" style="6" bestFit="1" customWidth="1"/>
    <col min="20" max="20" width="12.625" customWidth="1"/>
    <col min="21" max="21" width="11.875" bestFit="1" customWidth="1"/>
    <col min="22" max="22" width="9" customWidth="1"/>
    <col min="23" max="23" width="19.25" bestFit="1" customWidth="1"/>
    <col min="24" max="24" width="18.125" bestFit="1" customWidth="1"/>
    <col min="25" max="25" width="13.75" style="6" bestFit="1" customWidth="1"/>
    <col min="26" max="26" width="8.125" style="6" bestFit="1" customWidth="1"/>
    <col min="27" max="27" width="13.375" style="6" bestFit="1" customWidth="1"/>
    <col min="28" max="28" width="13.5" style="6" bestFit="1" customWidth="1"/>
    <col min="29" max="29" width="15.5" bestFit="1" customWidth="1"/>
    <col min="30" max="30" width="17.25" customWidth="1"/>
    <col min="31" max="32" width="23.875" style="18" customWidth="1"/>
    <col min="33" max="33" width="20.125" style="18" customWidth="1"/>
    <col min="34" max="34" width="23.625" customWidth="1"/>
    <col min="35" max="35" width="19.625" bestFit="1" customWidth="1"/>
    <col min="36" max="36" width="10.875" style="6" bestFit="1" customWidth="1"/>
    <col min="37" max="37" width="11.875" bestFit="1" customWidth="1"/>
    <col min="38" max="38" width="28.5" bestFit="1" customWidth="1"/>
    <col min="39" max="39" width="12.625" bestFit="1" customWidth="1"/>
    <col min="40" max="40" width="11.875" bestFit="1" customWidth="1"/>
    <col min="42" max="42" width="19.25" style="6" bestFit="1" customWidth="1"/>
    <col min="43" max="43" width="18.125" style="6" bestFit="1" customWidth="1"/>
    <col min="44" max="44" width="13.75" style="6" bestFit="1" customWidth="1"/>
    <col min="45" max="45" width="8.125" style="6" bestFit="1" customWidth="1"/>
    <col min="46" max="46" width="13.375" style="6" bestFit="1" customWidth="1"/>
    <col min="47" max="47" width="13.5" style="6" bestFit="1" customWidth="1"/>
    <col min="48" max="48" width="16.375" bestFit="1" customWidth="1"/>
    <col min="49" max="49" width="16.25" bestFit="1" customWidth="1"/>
    <col min="50" max="51" width="23.875" style="18" customWidth="1"/>
    <col min="52" max="52" width="20.125" style="18" customWidth="1"/>
    <col min="53" max="53" width="13.375" bestFit="1" customWidth="1"/>
    <col min="54" max="54" width="19.625" bestFit="1" customWidth="1"/>
    <col min="55" max="55" width="10.875" bestFit="1" customWidth="1"/>
    <col min="56" max="56" width="11.875" bestFit="1" customWidth="1"/>
    <col min="57" max="57" width="28.5" bestFit="1" customWidth="1"/>
    <col min="58" max="58" width="13.75" bestFit="1" customWidth="1"/>
    <col min="59" max="59" width="13" bestFit="1" customWidth="1"/>
    <col min="60" max="60" width="9" customWidth="1"/>
    <col min="61" max="61" width="19.25" bestFit="1" customWidth="1"/>
    <col min="62" max="62" width="18.125" bestFit="1" customWidth="1"/>
    <col min="63" max="63" width="13.75" bestFit="1" customWidth="1"/>
    <col min="64" max="64" width="8.125" bestFit="1" customWidth="1"/>
    <col min="65" max="65" width="13.375" bestFit="1" customWidth="1"/>
    <col min="66" max="66" width="13.5" bestFit="1" customWidth="1"/>
    <col min="67" max="67" width="16.375" bestFit="1" customWidth="1"/>
    <col min="68" max="68" width="16.25" bestFit="1" customWidth="1"/>
    <col min="69" max="70" width="23.875" style="18" customWidth="1"/>
    <col min="71" max="71" width="20.125" style="18" customWidth="1"/>
    <col min="72" max="72" width="13.375" bestFit="1" customWidth="1"/>
    <col min="73" max="73" width="19.625" bestFit="1" customWidth="1"/>
    <col min="74" max="74" width="10.875" bestFit="1" customWidth="1"/>
    <col min="75" max="75" width="13" bestFit="1" customWidth="1"/>
    <col min="76" max="76" width="28.5" bestFit="1" customWidth="1"/>
    <col min="77" max="77" width="13.75" bestFit="1" customWidth="1"/>
    <col min="78" max="78" width="13" bestFit="1" customWidth="1"/>
    <col min="79" max="79" width="10" customWidth="1"/>
    <col min="80" max="80" width="19.25" bestFit="1" customWidth="1"/>
    <col min="81" max="81" width="18.125" bestFit="1" customWidth="1"/>
    <col min="82" max="82" width="13.75" bestFit="1" customWidth="1"/>
    <col min="83" max="83" width="8.125" bestFit="1" customWidth="1"/>
    <col min="84" max="84" width="13.375" bestFit="1" customWidth="1"/>
    <col min="85" max="85" width="13.5" bestFit="1" customWidth="1"/>
    <col min="86" max="86" width="15.5" bestFit="1" customWidth="1"/>
    <col min="87" max="87" width="16.25" bestFit="1" customWidth="1"/>
    <col min="88" max="89" width="23.875" style="18" customWidth="1"/>
    <col min="90" max="90" width="20.125" style="18" customWidth="1"/>
    <col min="91" max="91" width="13.375" bestFit="1" customWidth="1"/>
    <col min="92" max="92" width="19.625" bestFit="1" customWidth="1"/>
    <col min="93" max="93" width="10.875" bestFit="1" customWidth="1"/>
    <col min="94" max="94" width="13" bestFit="1" customWidth="1"/>
    <col min="95" max="95" width="28.5" bestFit="1" customWidth="1"/>
    <col min="96" max="96" width="13.75" bestFit="1" customWidth="1"/>
    <col min="97" max="97" width="13" bestFit="1" customWidth="1"/>
    <col min="99" max="99" width="19.25" bestFit="1" customWidth="1"/>
    <col min="100" max="100" width="18.125" bestFit="1" customWidth="1"/>
    <col min="101" max="101" width="13.75" bestFit="1" customWidth="1"/>
    <col min="102" max="102" width="8.125" bestFit="1" customWidth="1"/>
    <col min="103" max="103" width="13.375" bestFit="1" customWidth="1"/>
    <col min="104" max="104" width="13.5" bestFit="1" customWidth="1"/>
    <col min="105" max="105" width="16.375" bestFit="1" customWidth="1"/>
    <col min="106" max="106" width="16.25" bestFit="1" customWidth="1"/>
    <col min="107" max="108" width="23.875" style="18" customWidth="1"/>
    <col min="109" max="109" width="20.125" style="18" customWidth="1"/>
    <col min="110" max="110" width="13.375" bestFit="1" customWidth="1"/>
    <col min="111" max="111" width="19.625" bestFit="1" customWidth="1"/>
    <col min="112" max="112" width="10.875" bestFit="1" customWidth="1"/>
    <col min="113" max="113" width="11.875" bestFit="1" customWidth="1"/>
    <col min="114" max="114" width="28.5" bestFit="1" customWidth="1"/>
    <col min="115" max="115" width="12.625" bestFit="1" customWidth="1"/>
    <col min="116" max="116" width="11.875" bestFit="1" customWidth="1"/>
    <col min="117" max="117" width="9" customWidth="1"/>
    <col min="118" max="118" width="19.25" bestFit="1" customWidth="1"/>
    <col min="119" max="119" width="18.125" bestFit="1" customWidth="1"/>
    <col min="120" max="120" width="13.75" bestFit="1" customWidth="1"/>
    <col min="121" max="121" width="8.125" bestFit="1" customWidth="1"/>
    <col min="122" max="122" width="13.375" bestFit="1" customWidth="1"/>
    <col min="123" max="123" width="13.5" bestFit="1" customWidth="1"/>
    <col min="124" max="124" width="16.375" bestFit="1" customWidth="1"/>
    <col min="125" max="125" width="16.25" bestFit="1" customWidth="1"/>
    <col min="126" max="127" width="23.875" style="18" customWidth="1"/>
    <col min="128" max="128" width="20.125" style="18" customWidth="1"/>
    <col min="129" max="129" width="13.375" bestFit="1" customWidth="1"/>
    <col min="130" max="130" width="19.625" bestFit="1" customWidth="1"/>
    <col min="131" max="131" width="10.875" bestFit="1" customWidth="1"/>
    <col min="132" max="132" width="13" bestFit="1" customWidth="1"/>
    <col min="133" max="133" width="28.5" bestFit="1" customWidth="1"/>
    <col min="134" max="134" width="13.75" bestFit="1" customWidth="1"/>
    <col min="135" max="135" width="13" bestFit="1" customWidth="1"/>
    <col min="137" max="137" width="19.25" bestFit="1" customWidth="1"/>
    <col min="138" max="138" width="18.125" bestFit="1" customWidth="1"/>
    <col min="139" max="139" width="13.75" bestFit="1" customWidth="1"/>
    <col min="140" max="140" width="8.125" bestFit="1" customWidth="1"/>
    <col min="141" max="141" width="13.375" bestFit="1" customWidth="1"/>
    <col min="142" max="142" width="13.5" bestFit="1" customWidth="1"/>
    <col min="143" max="143" width="16.375" bestFit="1" customWidth="1"/>
    <col min="144" max="144" width="16.25" bestFit="1" customWidth="1"/>
    <col min="145" max="146" width="23.875" style="18" customWidth="1"/>
    <col min="147" max="147" width="20.125" style="18" customWidth="1"/>
    <col min="148" max="148" width="13.375" bestFit="1" customWidth="1"/>
    <col min="149" max="149" width="19.625" bestFit="1" customWidth="1"/>
    <col min="150" max="150" width="10.875" bestFit="1" customWidth="1"/>
    <col min="151" max="151" width="11.875" bestFit="1" customWidth="1"/>
    <col min="152" max="152" width="28.5" bestFit="1" customWidth="1"/>
    <col min="153" max="153" width="13.75" bestFit="1" customWidth="1"/>
    <col min="154" max="154" width="13" bestFit="1" customWidth="1"/>
    <col min="155" max="155" width="9" customWidth="1"/>
    <col min="156" max="156" width="19.25" bestFit="1" customWidth="1"/>
    <col min="157" max="157" width="18.125" bestFit="1" customWidth="1"/>
    <col min="158" max="158" width="13.75" bestFit="1" customWidth="1"/>
    <col min="159" max="159" width="8.125" bestFit="1" customWidth="1"/>
    <col min="160" max="160" width="13.375" bestFit="1" customWidth="1"/>
    <col min="161" max="161" width="13.5" bestFit="1" customWidth="1"/>
    <col min="162" max="162" width="16.375" bestFit="1" customWidth="1"/>
    <col min="163" max="163" width="16.25" bestFit="1" customWidth="1"/>
    <col min="164" max="165" width="23.875" style="18" customWidth="1"/>
    <col min="166" max="166" width="20.125" style="18" customWidth="1"/>
    <col min="167" max="167" width="13.375" bestFit="1" customWidth="1"/>
    <col min="168" max="168" width="19.625" bestFit="1" customWidth="1"/>
    <col min="169" max="169" width="10.875" bestFit="1" customWidth="1"/>
    <col min="170" max="170" width="11.875" bestFit="1" customWidth="1"/>
    <col min="171" max="171" width="28.5" bestFit="1" customWidth="1"/>
    <col min="172" max="172" width="13.75" bestFit="1" customWidth="1"/>
    <col min="173" max="173" width="13" bestFit="1" customWidth="1"/>
    <col min="175" max="175" width="19.25" bestFit="1" customWidth="1"/>
    <col min="176" max="176" width="18.125" bestFit="1" customWidth="1"/>
    <col min="177" max="177" width="7.625" bestFit="1" customWidth="1"/>
    <col min="178" max="178" width="7.75" bestFit="1" customWidth="1"/>
    <col min="179" max="179" width="7.625" bestFit="1" customWidth="1"/>
    <col min="180" max="180" width="7.75" bestFit="1" customWidth="1"/>
    <col min="181" max="181" width="7.625" bestFit="1" customWidth="1"/>
    <col min="182" max="182" width="6.5" bestFit="1" customWidth="1"/>
    <col min="183" max="184" width="23.875" style="18" customWidth="1"/>
    <col min="185" max="185" width="20.125" style="18" customWidth="1"/>
    <col min="186" max="186" width="13" bestFit="1" customWidth="1"/>
    <col min="187" max="187" width="10.875" bestFit="1" customWidth="1"/>
    <col min="188" max="188" width="13" bestFit="1" customWidth="1"/>
    <col min="189" max="189" width="28.5" bestFit="1" customWidth="1"/>
    <col min="190" max="190" width="13.75" bestFit="1" customWidth="1"/>
    <col min="191" max="191" width="13" bestFit="1" customWidth="1"/>
    <col min="192" max="192" width="13" customWidth="1"/>
    <col min="194" max="194" width="19.25" bestFit="1" customWidth="1"/>
    <col min="195" max="195" width="18.125" bestFit="1" customWidth="1"/>
    <col min="196" max="196" width="7.625" bestFit="1" customWidth="1"/>
    <col min="197" max="197" width="7.75" bestFit="1" customWidth="1"/>
    <col min="198" max="198" width="7.625" bestFit="1" customWidth="1"/>
    <col min="199" max="199" width="7.75" bestFit="1" customWidth="1"/>
    <col min="200" max="200" width="7.625" bestFit="1" customWidth="1"/>
    <col min="201" max="201" width="6.5" bestFit="1" customWidth="1"/>
    <col min="202" max="203" width="23.875" style="18" customWidth="1"/>
    <col min="204" max="204" width="20.125" style="18" customWidth="1"/>
    <col min="205" max="205" width="13" bestFit="1" customWidth="1"/>
    <col min="206" max="206" width="10.875" bestFit="1" customWidth="1"/>
    <col min="207" max="207" width="13" bestFit="1" customWidth="1"/>
    <col min="208" max="208" width="28.5" bestFit="1" customWidth="1"/>
    <col min="209" max="209" width="13.75" bestFit="1" customWidth="1"/>
    <col min="210" max="210" width="13" bestFit="1" customWidth="1"/>
    <col min="211" max="211" width="13" customWidth="1"/>
    <col min="213" max="213" width="19.25" bestFit="1" customWidth="1"/>
    <col min="214" max="214" width="18.125" bestFit="1" customWidth="1"/>
    <col min="215" max="215" width="7.625" bestFit="1" customWidth="1"/>
    <col min="216" max="216" width="7.75" bestFit="1" customWidth="1"/>
    <col min="217" max="217" width="7.625" bestFit="1" customWidth="1"/>
    <col min="218" max="218" width="7.75" bestFit="1" customWidth="1"/>
    <col min="219" max="219" width="7.625" bestFit="1" customWidth="1"/>
    <col min="220" max="220" width="6.5" bestFit="1" customWidth="1"/>
    <col min="221" max="222" width="23.875" style="18" customWidth="1"/>
    <col min="223" max="223" width="20.125" style="18" customWidth="1"/>
    <col min="224" max="224" width="13" bestFit="1" customWidth="1"/>
    <col min="225" max="225" width="10.875" bestFit="1" customWidth="1"/>
    <col min="226" max="226" width="13" bestFit="1" customWidth="1"/>
    <col min="227" max="227" width="28.5" bestFit="1" customWidth="1"/>
    <col min="228" max="228" width="13.75" bestFit="1" customWidth="1"/>
    <col min="229" max="229" width="13" bestFit="1" customWidth="1"/>
  </cols>
  <sheetData>
    <row r="1" spans="1:229" x14ac:dyDescent="0.25">
      <c r="C1" s="35"/>
      <c r="E1" s="133"/>
      <c r="F1" s="133"/>
      <c r="G1" s="133"/>
      <c r="H1" s="133"/>
      <c r="I1" s="133"/>
      <c r="J1" s="133"/>
      <c r="K1" s="133"/>
      <c r="L1" s="133"/>
      <c r="M1" s="133"/>
      <c r="N1" s="133"/>
      <c r="O1" s="133"/>
      <c r="P1" s="133"/>
      <c r="Q1" s="133"/>
      <c r="R1" s="133"/>
      <c r="S1" s="133"/>
      <c r="T1" s="133"/>
      <c r="U1" s="133"/>
      <c r="W1" s="131"/>
      <c r="X1" s="131"/>
      <c r="Y1" s="131"/>
      <c r="Z1" s="131"/>
      <c r="AA1" s="131"/>
      <c r="AB1" s="131"/>
      <c r="AC1" s="131"/>
      <c r="AD1" s="131"/>
      <c r="AE1" s="131"/>
      <c r="AF1" s="131"/>
      <c r="AG1" s="131"/>
      <c r="AH1" s="131"/>
      <c r="AI1" s="131"/>
      <c r="AJ1" s="131"/>
      <c r="AK1" s="131"/>
      <c r="AL1" s="131"/>
      <c r="AM1" s="131"/>
      <c r="AN1" s="131"/>
      <c r="AP1" s="131"/>
      <c r="AQ1" s="131"/>
      <c r="AR1" s="131"/>
      <c r="AS1" s="131"/>
      <c r="AT1" s="131"/>
      <c r="AU1" s="131"/>
      <c r="AV1" s="131"/>
      <c r="AW1" s="131"/>
      <c r="AX1" s="131"/>
      <c r="AY1" s="131"/>
      <c r="AZ1" s="131"/>
      <c r="BA1" s="131"/>
      <c r="BB1" s="131"/>
      <c r="BC1" s="131"/>
      <c r="BD1" s="131"/>
      <c r="BE1" s="131"/>
      <c r="BF1" s="131"/>
      <c r="BG1" s="131"/>
      <c r="BI1" s="131"/>
      <c r="BJ1" s="131"/>
      <c r="BK1" s="131"/>
      <c r="BL1" s="131"/>
      <c r="BM1" s="131"/>
      <c r="BN1" s="131"/>
      <c r="BO1" s="131"/>
      <c r="BP1" s="131"/>
      <c r="BQ1" s="131"/>
      <c r="BR1" s="131"/>
      <c r="BS1" s="131"/>
      <c r="BT1" s="131"/>
      <c r="BU1" s="131"/>
      <c r="BV1" s="131"/>
      <c r="BW1" s="131"/>
      <c r="BX1" s="131"/>
      <c r="BY1" s="131"/>
      <c r="BZ1" s="131"/>
      <c r="CB1" s="131"/>
      <c r="CC1" s="131"/>
      <c r="CD1" s="131"/>
      <c r="CE1" s="131"/>
      <c r="CF1" s="131"/>
      <c r="CG1" s="131"/>
      <c r="CH1" s="131"/>
      <c r="CI1" s="131"/>
      <c r="CJ1" s="131"/>
      <c r="CK1" s="131"/>
      <c r="CL1" s="131"/>
      <c r="CM1" s="131"/>
      <c r="CN1" s="131"/>
      <c r="CO1" s="131"/>
      <c r="CP1" s="131"/>
      <c r="CQ1" s="131"/>
      <c r="CR1" s="131"/>
      <c r="CS1" s="131"/>
      <c r="CU1" s="131"/>
      <c r="CV1" s="131"/>
      <c r="CW1" s="131"/>
      <c r="CX1" s="131"/>
      <c r="CY1" s="131"/>
      <c r="CZ1" s="131"/>
      <c r="DA1" s="131"/>
      <c r="DB1" s="131"/>
      <c r="DC1" s="131"/>
      <c r="DD1" s="131"/>
      <c r="DE1" s="131"/>
      <c r="DF1" s="131"/>
      <c r="DG1" s="131"/>
      <c r="DH1" s="131"/>
      <c r="DI1" s="131"/>
      <c r="DJ1" s="131"/>
      <c r="DK1" s="131"/>
      <c r="DL1" s="131"/>
      <c r="DN1" s="131"/>
      <c r="DO1" s="131"/>
      <c r="DP1" s="131"/>
      <c r="DQ1" s="131"/>
      <c r="DR1" s="131"/>
      <c r="DS1" s="131"/>
      <c r="DT1" s="131"/>
      <c r="DU1" s="131"/>
      <c r="DV1" s="131"/>
      <c r="DW1" s="131"/>
      <c r="DX1" s="131"/>
      <c r="DY1" s="131"/>
      <c r="DZ1" s="131"/>
      <c r="EA1" s="131"/>
      <c r="EB1" s="131"/>
      <c r="EC1" s="131"/>
      <c r="ED1" s="131"/>
      <c r="EE1" s="131"/>
      <c r="EG1" s="131"/>
      <c r="EH1" s="131"/>
      <c r="EI1" s="131"/>
      <c r="EJ1" s="131"/>
      <c r="EK1" s="131"/>
      <c r="EL1" s="131"/>
      <c r="EM1" s="131"/>
      <c r="EN1" s="131"/>
      <c r="EO1" s="131"/>
      <c r="EP1" s="131"/>
      <c r="EQ1" s="131"/>
      <c r="ER1" s="131"/>
      <c r="ES1" s="131"/>
      <c r="ET1" s="131"/>
      <c r="EU1" s="131"/>
      <c r="EV1" s="131"/>
      <c r="EW1" s="131"/>
      <c r="EX1" s="131"/>
      <c r="EZ1" s="131"/>
      <c r="FA1" s="131"/>
      <c r="FB1" s="131"/>
      <c r="FC1" s="131"/>
      <c r="FD1" s="131"/>
      <c r="FE1" s="131"/>
      <c r="FF1" s="131"/>
      <c r="FG1" s="131"/>
      <c r="FH1" s="131"/>
      <c r="FI1" s="131"/>
      <c r="FJ1" s="131"/>
      <c r="FK1" s="131"/>
      <c r="FL1" s="131"/>
      <c r="FM1" s="131"/>
      <c r="FN1" s="131"/>
      <c r="FO1" s="131"/>
      <c r="FP1" s="131"/>
      <c r="FQ1" s="131"/>
      <c r="FS1" s="131"/>
      <c r="FT1" s="131"/>
      <c r="FU1" s="131"/>
      <c r="FV1" s="131"/>
      <c r="FW1" s="131"/>
      <c r="FX1" s="131"/>
      <c r="FY1" s="131"/>
      <c r="FZ1" s="131"/>
      <c r="GA1" s="131"/>
      <c r="GB1" s="131"/>
      <c r="GC1" s="131"/>
      <c r="GD1" s="131"/>
      <c r="GE1" s="131"/>
      <c r="GF1" s="131"/>
      <c r="GG1" s="131"/>
      <c r="GH1" s="131"/>
      <c r="GI1" s="131"/>
      <c r="GL1" s="131"/>
      <c r="GM1" s="131"/>
      <c r="GN1" s="131"/>
      <c r="GO1" s="131"/>
      <c r="GP1" s="131"/>
      <c r="GQ1" s="131"/>
      <c r="GR1" s="131"/>
      <c r="GS1" s="131"/>
      <c r="GT1" s="131"/>
      <c r="GU1" s="131"/>
      <c r="GV1" s="131"/>
      <c r="GW1" s="131"/>
      <c r="GX1" s="131"/>
      <c r="GY1" s="131"/>
      <c r="GZ1" s="131"/>
      <c r="HA1" s="131"/>
      <c r="HB1" s="131"/>
      <c r="HE1" s="131"/>
      <c r="HF1" s="131"/>
      <c r="HG1" s="131"/>
      <c r="HH1" s="131"/>
      <c r="HI1" s="131"/>
      <c r="HJ1" s="131"/>
      <c r="HK1" s="131"/>
      <c r="HL1" s="131"/>
      <c r="HM1" s="131"/>
      <c r="HN1" s="131"/>
      <c r="HO1" s="131"/>
      <c r="HP1" s="131"/>
      <c r="HQ1" s="131"/>
      <c r="HR1" s="131"/>
      <c r="HS1" s="131"/>
      <c r="HT1" s="131"/>
      <c r="HU1" s="131"/>
    </row>
    <row r="2" spans="1:229" x14ac:dyDescent="0.25">
      <c r="C2"/>
      <c r="E2" s="134" t="s">
        <v>33</v>
      </c>
      <c r="F2" s="134"/>
      <c r="G2" s="134"/>
      <c r="H2" s="134"/>
      <c r="I2" s="134"/>
      <c r="J2" s="134"/>
      <c r="K2" s="134"/>
      <c r="L2" s="134"/>
      <c r="M2" s="134"/>
      <c r="N2" s="134"/>
      <c r="O2" s="134"/>
      <c r="P2" s="134"/>
      <c r="Q2" s="134"/>
      <c r="R2" s="134"/>
      <c r="S2" s="134"/>
      <c r="T2" s="134"/>
      <c r="U2" s="134"/>
      <c r="W2" s="134" t="s">
        <v>34</v>
      </c>
      <c r="X2" s="134"/>
      <c r="Y2" s="134"/>
      <c r="Z2" s="134"/>
      <c r="AA2" s="134"/>
      <c r="AB2" s="134"/>
      <c r="AC2" s="134"/>
      <c r="AD2" s="134"/>
      <c r="AE2" s="134"/>
      <c r="AF2" s="134"/>
      <c r="AG2" s="134"/>
      <c r="AH2" s="134"/>
      <c r="AI2" s="134"/>
      <c r="AJ2" s="134"/>
      <c r="AK2" s="134"/>
      <c r="AL2" s="134"/>
      <c r="AM2" s="134"/>
      <c r="AN2" s="134"/>
      <c r="AP2" s="134" t="s">
        <v>35</v>
      </c>
      <c r="AQ2" s="134"/>
      <c r="AR2" s="134"/>
      <c r="AS2" s="134"/>
      <c r="AT2" s="134"/>
      <c r="AU2" s="134"/>
      <c r="AV2" s="134"/>
      <c r="AW2" s="134"/>
      <c r="AX2" s="134"/>
      <c r="AY2" s="134"/>
      <c r="AZ2" s="134"/>
      <c r="BA2" s="134"/>
      <c r="BB2" s="134"/>
      <c r="BC2" s="134"/>
      <c r="BD2" s="134"/>
      <c r="BE2" s="134"/>
      <c r="BF2" s="134"/>
      <c r="BG2" s="134"/>
      <c r="BI2" s="134" t="s">
        <v>41</v>
      </c>
      <c r="BJ2" s="134"/>
      <c r="BK2" s="134"/>
      <c r="BL2" s="134"/>
      <c r="BM2" s="134"/>
      <c r="BN2" s="134"/>
      <c r="BO2" s="134"/>
      <c r="BP2" s="134"/>
      <c r="BQ2" s="134"/>
      <c r="BR2" s="134"/>
      <c r="BS2" s="134"/>
      <c r="BT2" s="134"/>
      <c r="BU2" s="134"/>
      <c r="BV2" s="134"/>
      <c r="BW2" s="134"/>
      <c r="BX2" s="134"/>
      <c r="BY2" s="134"/>
      <c r="BZ2" s="134"/>
      <c r="CA2" t="s">
        <v>18</v>
      </c>
      <c r="CB2" s="134" t="s">
        <v>36</v>
      </c>
      <c r="CC2" s="134"/>
      <c r="CD2" s="134"/>
      <c r="CE2" s="134"/>
      <c r="CF2" s="134"/>
      <c r="CG2" s="134"/>
      <c r="CH2" s="134"/>
      <c r="CI2" s="134"/>
      <c r="CJ2" s="134"/>
      <c r="CK2" s="134"/>
      <c r="CL2" s="134"/>
      <c r="CM2" s="134"/>
      <c r="CN2" s="134"/>
      <c r="CO2" s="134"/>
      <c r="CP2" s="134"/>
      <c r="CQ2" s="134"/>
      <c r="CR2" s="134"/>
      <c r="CS2" s="134"/>
      <c r="CU2" s="132" t="s">
        <v>37</v>
      </c>
      <c r="CV2" s="132"/>
      <c r="CW2" s="132"/>
      <c r="CX2" s="132"/>
      <c r="CY2" s="132"/>
      <c r="CZ2" s="132"/>
      <c r="DA2" s="132"/>
      <c r="DB2" s="132"/>
      <c r="DC2" s="132"/>
      <c r="DD2" s="132"/>
      <c r="DE2" s="132"/>
      <c r="DF2" s="132"/>
      <c r="DG2" s="132"/>
      <c r="DH2" s="132"/>
      <c r="DI2" s="132"/>
      <c r="DJ2" s="132"/>
      <c r="DK2" s="132"/>
      <c r="DL2" s="132"/>
      <c r="DN2" s="132" t="s">
        <v>38</v>
      </c>
      <c r="DO2" s="132"/>
      <c r="DP2" s="132"/>
      <c r="DQ2" s="132"/>
      <c r="DR2" s="132"/>
      <c r="DS2" s="132"/>
      <c r="DT2" s="132"/>
      <c r="DU2" s="132"/>
      <c r="DV2" s="132"/>
      <c r="DW2" s="132"/>
      <c r="DX2" s="132"/>
      <c r="DY2" s="132"/>
      <c r="DZ2" s="132"/>
      <c r="EA2" s="132"/>
      <c r="EB2" s="132"/>
      <c r="EC2" s="132"/>
      <c r="ED2" s="132"/>
      <c r="EE2" s="132"/>
      <c r="EG2" s="132" t="s">
        <v>39</v>
      </c>
      <c r="EH2" s="132"/>
      <c r="EI2" s="132"/>
      <c r="EJ2" s="132"/>
      <c r="EK2" s="132"/>
      <c r="EL2" s="132"/>
      <c r="EM2" s="132"/>
      <c r="EN2" s="132"/>
      <c r="EO2" s="132"/>
      <c r="EP2" s="132"/>
      <c r="EQ2" s="132"/>
      <c r="ER2" s="132"/>
      <c r="ES2" s="132"/>
      <c r="ET2" s="132"/>
      <c r="EU2" s="132"/>
      <c r="EV2" s="132"/>
      <c r="EW2" s="132"/>
      <c r="EX2" s="132"/>
      <c r="EZ2" s="132" t="s">
        <v>40</v>
      </c>
      <c r="FA2" s="132"/>
      <c r="FB2" s="132"/>
      <c r="FC2" s="132"/>
      <c r="FD2" s="132"/>
      <c r="FE2" s="132"/>
      <c r="FF2" s="132"/>
      <c r="FG2" s="132"/>
      <c r="FH2" s="132"/>
      <c r="FI2" s="132"/>
      <c r="FJ2" s="132"/>
      <c r="FK2" s="132"/>
      <c r="FL2" s="132"/>
      <c r="FM2" s="132"/>
      <c r="FN2" s="132"/>
      <c r="FO2" s="132"/>
      <c r="FP2" s="132"/>
      <c r="FQ2" s="132"/>
      <c r="GA2"/>
      <c r="GB2"/>
      <c r="GC2"/>
      <c r="GF2" s="131" t="s">
        <v>59</v>
      </c>
      <c r="GG2" s="131"/>
      <c r="GH2" s="131"/>
      <c r="GI2" s="131"/>
      <c r="GJ2" s="6"/>
      <c r="GT2"/>
      <c r="GU2"/>
      <c r="GV2"/>
      <c r="GY2" s="131" t="s">
        <v>59</v>
      </c>
      <c r="GZ2" s="131"/>
      <c r="HA2" s="131"/>
      <c r="HB2" s="131"/>
      <c r="HC2" s="6"/>
      <c r="HM2"/>
      <c r="HN2"/>
      <c r="HO2"/>
      <c r="HR2" s="131" t="s">
        <v>59</v>
      </c>
      <c r="HS2" s="131"/>
      <c r="HT2" s="131"/>
      <c r="HU2" s="131"/>
    </row>
    <row r="3" spans="1:229" x14ac:dyDescent="0.25">
      <c r="E3" s="16"/>
      <c r="F3" s="16"/>
      <c r="G3" s="16"/>
      <c r="H3" s="16"/>
      <c r="I3" s="16"/>
      <c r="J3" s="16"/>
      <c r="K3" s="16"/>
      <c r="L3" s="16"/>
      <c r="M3" s="16"/>
      <c r="N3" s="16"/>
      <c r="O3" s="16"/>
      <c r="P3" s="16"/>
      <c r="Q3" s="16"/>
      <c r="R3" s="23" t="s">
        <v>64</v>
      </c>
      <c r="S3" s="16"/>
      <c r="T3" s="16"/>
      <c r="U3" s="16"/>
      <c r="W3" s="16"/>
      <c r="X3" s="16"/>
      <c r="Y3" s="16"/>
      <c r="Z3" s="16"/>
      <c r="AA3" s="16"/>
      <c r="AB3" s="16"/>
      <c r="AC3" s="16" t="s">
        <v>68</v>
      </c>
      <c r="AD3" s="16" t="s">
        <v>67</v>
      </c>
      <c r="AE3" s="16"/>
      <c r="AF3" s="16"/>
      <c r="AG3" s="16"/>
      <c r="AH3" s="16"/>
      <c r="AI3" s="16"/>
      <c r="AJ3" s="16"/>
      <c r="AK3" s="16" t="s">
        <v>64</v>
      </c>
      <c r="AL3" s="16"/>
      <c r="AM3" s="16"/>
      <c r="AN3" s="16"/>
      <c r="AP3" s="16"/>
      <c r="AQ3" s="16"/>
      <c r="AR3" s="16"/>
      <c r="AS3" s="16"/>
      <c r="AT3" s="16"/>
      <c r="AU3" s="16"/>
      <c r="AV3" s="16"/>
      <c r="AW3" s="16"/>
      <c r="AX3" s="16"/>
      <c r="AY3" s="16"/>
      <c r="AZ3" s="16"/>
      <c r="BA3" s="16"/>
      <c r="BB3" s="16"/>
      <c r="BC3" s="16"/>
      <c r="BD3" s="16" t="s">
        <v>64</v>
      </c>
      <c r="BE3" s="16"/>
      <c r="BF3" s="16"/>
      <c r="BG3" s="16"/>
      <c r="BI3" s="16"/>
      <c r="BJ3" s="16"/>
      <c r="BK3" s="16"/>
      <c r="BL3" s="16"/>
      <c r="BM3" s="16"/>
      <c r="BN3" s="16"/>
      <c r="BO3" s="16"/>
      <c r="BP3" s="16"/>
      <c r="BQ3" s="16"/>
      <c r="BR3" s="16"/>
      <c r="BS3" s="16"/>
      <c r="BT3" s="16"/>
      <c r="BU3" s="16"/>
      <c r="BV3" s="16"/>
      <c r="BW3" s="16" t="s">
        <v>64</v>
      </c>
      <c r="BX3" s="16"/>
      <c r="BY3" s="16"/>
      <c r="BZ3" s="16"/>
      <c r="CB3" s="16"/>
      <c r="CC3" s="16"/>
      <c r="CD3" s="16"/>
      <c r="CE3" s="16"/>
      <c r="CF3" s="16"/>
      <c r="CG3" s="16"/>
      <c r="CH3" s="16"/>
      <c r="CI3" s="16"/>
      <c r="CJ3" s="16"/>
      <c r="CK3" s="16"/>
      <c r="CL3" s="16"/>
      <c r="CM3" s="16"/>
      <c r="CN3" s="16"/>
      <c r="CO3" s="16"/>
      <c r="CP3" s="16" t="s">
        <v>64</v>
      </c>
      <c r="CQ3" s="16"/>
      <c r="CR3" s="16"/>
      <c r="CS3" s="16"/>
      <c r="CU3" s="17"/>
      <c r="CV3" s="17"/>
      <c r="CW3" s="17"/>
      <c r="CX3" s="17"/>
      <c r="CY3" s="17"/>
      <c r="CZ3" s="17"/>
      <c r="DA3" s="17"/>
      <c r="DB3" s="17"/>
      <c r="DC3" s="16"/>
      <c r="DD3" s="16"/>
      <c r="DE3" s="16"/>
      <c r="DF3" s="17"/>
      <c r="DG3" s="17"/>
      <c r="DH3" s="17"/>
      <c r="DI3" s="16" t="s">
        <v>64</v>
      </c>
      <c r="DJ3" s="17"/>
      <c r="DK3" s="17"/>
      <c r="DL3" s="17"/>
      <c r="DN3" s="17"/>
      <c r="DO3" s="17"/>
      <c r="DP3" s="17"/>
      <c r="DQ3" s="17"/>
      <c r="DR3" s="17"/>
      <c r="DS3" s="17"/>
      <c r="DT3" s="17"/>
      <c r="DU3" s="17"/>
      <c r="DV3" s="16"/>
      <c r="DW3" s="16"/>
      <c r="DX3" s="16"/>
      <c r="DY3" s="17"/>
      <c r="DZ3" s="17"/>
      <c r="EA3" s="17"/>
      <c r="EB3" s="16" t="s">
        <v>64</v>
      </c>
      <c r="EC3" s="17"/>
      <c r="ED3" s="17"/>
      <c r="EE3" s="17"/>
      <c r="EG3" s="17"/>
      <c r="EH3" s="17"/>
      <c r="EI3" s="17"/>
      <c r="EJ3" s="17"/>
      <c r="EK3" s="17"/>
      <c r="EL3" s="17"/>
      <c r="EM3" s="17"/>
      <c r="EN3" s="17"/>
      <c r="EO3" s="16"/>
      <c r="EP3" s="16"/>
      <c r="EQ3" s="16"/>
      <c r="ER3" s="17"/>
      <c r="ES3" s="17"/>
      <c r="ET3" s="17"/>
      <c r="EU3" s="16" t="s">
        <v>64</v>
      </c>
      <c r="EV3" s="17"/>
      <c r="EW3" s="17"/>
      <c r="EX3" s="17"/>
      <c r="EZ3" s="17"/>
      <c r="FA3" s="17"/>
      <c r="FB3" s="17"/>
      <c r="FC3" s="17"/>
      <c r="FD3" s="17"/>
      <c r="FE3" s="17"/>
      <c r="FF3" s="17"/>
      <c r="FG3" s="17"/>
      <c r="FH3" s="16"/>
      <c r="FI3" s="16"/>
      <c r="FJ3" s="16"/>
      <c r="FK3" s="17"/>
      <c r="FL3" s="17"/>
      <c r="FM3" s="17"/>
      <c r="FN3" s="16" t="s">
        <v>64</v>
      </c>
      <c r="FO3" s="17"/>
      <c r="FP3" s="17"/>
      <c r="FQ3" s="17"/>
      <c r="GA3" s="16"/>
      <c r="GB3" s="16"/>
      <c r="GC3" s="16"/>
      <c r="GF3" s="16" t="s">
        <v>64</v>
      </c>
      <c r="GG3" s="6"/>
      <c r="GH3" s="6"/>
      <c r="GI3" s="6"/>
      <c r="GJ3" s="6"/>
      <c r="GT3" s="16"/>
      <c r="GU3" s="16"/>
      <c r="GV3" s="16"/>
      <c r="GY3" s="16" t="s">
        <v>64</v>
      </c>
      <c r="GZ3" s="6"/>
      <c r="HA3" s="6"/>
      <c r="HB3" s="6"/>
      <c r="HC3" s="6"/>
      <c r="HM3" s="16"/>
      <c r="HN3" s="16"/>
      <c r="HO3" s="16"/>
      <c r="HR3" s="16" t="s">
        <v>64</v>
      </c>
      <c r="HS3" s="6"/>
      <c r="HT3" s="6"/>
      <c r="HU3" s="6"/>
    </row>
    <row r="4" spans="1:229" x14ac:dyDescent="0.25">
      <c r="E4" s="16"/>
      <c r="F4" s="16"/>
      <c r="G4" s="16"/>
      <c r="H4" s="16"/>
      <c r="I4" s="16"/>
      <c r="J4" s="16"/>
      <c r="K4" s="16">
        <f>1.19/2</f>
        <v>0.59499999999999997</v>
      </c>
      <c r="L4" s="16">
        <f>K4*(PI()/180)</f>
        <v>1.038470904936626E-2</v>
      </c>
      <c r="M4" s="16"/>
      <c r="N4" s="16"/>
      <c r="O4" s="16"/>
      <c r="P4" s="16"/>
      <c r="Q4" s="16"/>
      <c r="R4" s="24">
        <v>261.30473429340645</v>
      </c>
      <c r="S4" s="16"/>
      <c r="T4" s="16"/>
      <c r="U4" s="16"/>
      <c r="W4" s="16"/>
      <c r="X4" s="16"/>
      <c r="Y4" s="16"/>
      <c r="Z4" s="16"/>
      <c r="AA4" s="16"/>
      <c r="AB4" s="16"/>
      <c r="AC4" s="16">
        <f>1.19/2</f>
        <v>0.59499999999999997</v>
      </c>
      <c r="AD4" s="16">
        <f>AC4*(PI()/180)</f>
        <v>1.038470904936626E-2</v>
      </c>
      <c r="AE4" s="16"/>
      <c r="AF4" s="16"/>
      <c r="AG4" s="16"/>
      <c r="AH4" s="16"/>
      <c r="AI4" s="16"/>
      <c r="AJ4" s="16"/>
      <c r="AK4">
        <v>284.63035975243389</v>
      </c>
      <c r="AL4" s="16"/>
      <c r="AM4" s="16"/>
      <c r="AN4" s="16"/>
      <c r="AP4" s="16"/>
      <c r="AQ4" s="16"/>
      <c r="AR4" s="16"/>
      <c r="AS4" s="16"/>
      <c r="AT4" s="16"/>
      <c r="AU4" s="16"/>
      <c r="AV4" s="16">
        <f>1.19/2</f>
        <v>0.59499999999999997</v>
      </c>
      <c r="AW4" s="16">
        <f>AV4*(PI()/180)</f>
        <v>1.038470904936626E-2</v>
      </c>
      <c r="AX4" s="16"/>
      <c r="AY4" s="16"/>
      <c r="AZ4" s="16"/>
      <c r="BA4" s="16"/>
      <c r="BB4" s="16"/>
      <c r="BC4" s="16"/>
      <c r="BD4">
        <v>283.31879176404539</v>
      </c>
      <c r="BE4" s="16"/>
      <c r="BF4" s="16"/>
      <c r="BG4" s="16"/>
      <c r="BI4" s="16"/>
      <c r="BJ4" s="16"/>
      <c r="BK4" s="16"/>
      <c r="BL4" s="16"/>
      <c r="BM4" s="16"/>
      <c r="BN4" s="16"/>
      <c r="BO4" s="16">
        <f>7.66/2</f>
        <v>3.83</v>
      </c>
      <c r="BP4" s="16">
        <f>BO4*(PI()/180)</f>
        <v>6.6846110351382826E-2</v>
      </c>
      <c r="BQ4" s="16"/>
      <c r="BR4" s="16"/>
      <c r="BS4" s="16"/>
      <c r="BT4" s="16"/>
      <c r="BU4" s="16"/>
      <c r="BV4" s="16"/>
      <c r="BW4">
        <v>49.708516565394042</v>
      </c>
      <c r="BX4" s="16"/>
      <c r="BY4" s="16"/>
      <c r="BZ4" s="16"/>
      <c r="CB4" s="16"/>
      <c r="CC4" s="16"/>
      <c r="CD4" s="16"/>
      <c r="CE4" s="16"/>
      <c r="CF4" s="16"/>
      <c r="CG4" s="16"/>
      <c r="CH4" s="16">
        <f>7.66/2</f>
        <v>3.83</v>
      </c>
      <c r="CI4" s="16">
        <f>CH4*(PI()/180)</f>
        <v>6.6846110351382826E-2</v>
      </c>
      <c r="CJ4" s="16"/>
      <c r="CK4" s="16"/>
      <c r="CL4" s="16"/>
      <c r="CM4" s="16"/>
      <c r="CN4" s="16"/>
      <c r="CO4" s="16"/>
      <c r="CP4">
        <v>56.461338061569982</v>
      </c>
      <c r="CQ4" s="16"/>
      <c r="CR4" s="16"/>
      <c r="CS4" s="16"/>
      <c r="CU4" s="17"/>
      <c r="CV4" s="17"/>
      <c r="CW4" s="17"/>
      <c r="CX4" s="17"/>
      <c r="CY4" s="17"/>
      <c r="CZ4" s="17"/>
      <c r="DA4" s="16">
        <f>7.66/2</f>
        <v>3.83</v>
      </c>
      <c r="DB4" s="16">
        <f>DA4*(PI()/180)</f>
        <v>6.6846110351382826E-2</v>
      </c>
      <c r="DC4" s="16"/>
      <c r="DD4" s="16"/>
      <c r="DE4" s="16"/>
      <c r="DF4" s="17"/>
      <c r="DG4" s="17"/>
      <c r="DH4" s="17"/>
      <c r="DI4">
        <v>57.490129649614907</v>
      </c>
      <c r="DJ4" s="17"/>
      <c r="DK4" s="17"/>
      <c r="DL4" s="17"/>
      <c r="DN4" s="17"/>
      <c r="DO4" s="17"/>
      <c r="DP4" s="17"/>
      <c r="DQ4" s="17"/>
      <c r="DR4" s="17"/>
      <c r="DS4" s="17"/>
      <c r="DT4" s="16">
        <f>3.99/2</f>
        <v>1.9950000000000001</v>
      </c>
      <c r="DU4" s="16">
        <f>DT4*(PI()/180)</f>
        <v>3.4819318577286873E-2</v>
      </c>
      <c r="DV4" s="16"/>
      <c r="DW4" s="16"/>
      <c r="DX4" s="16"/>
      <c r="DY4" s="17"/>
      <c r="DZ4" s="17"/>
      <c r="EA4" s="17"/>
      <c r="EB4">
        <v>87.824490343048879</v>
      </c>
      <c r="EC4" s="17"/>
      <c r="ED4" s="17"/>
      <c r="EE4" s="17"/>
      <c r="EG4" s="17"/>
      <c r="EH4" s="17"/>
      <c r="EI4" s="17"/>
      <c r="EJ4" s="17"/>
      <c r="EK4" s="17"/>
      <c r="EL4" s="17"/>
      <c r="EM4" s="16">
        <f>3.99/2</f>
        <v>1.9950000000000001</v>
      </c>
      <c r="EN4" s="16">
        <f>EM4*(PI()/180)</f>
        <v>3.4819318577286873E-2</v>
      </c>
      <c r="EO4" s="16"/>
      <c r="EP4" s="16"/>
      <c r="EQ4" s="16"/>
      <c r="ER4" s="17"/>
      <c r="ES4" s="17"/>
      <c r="ET4" s="17"/>
      <c r="EU4">
        <v>87.969391071988582</v>
      </c>
      <c r="EV4" s="17"/>
      <c r="EW4" s="17"/>
      <c r="EX4" s="17"/>
      <c r="EZ4" s="17"/>
      <c r="FA4" s="17"/>
      <c r="FB4" s="17"/>
      <c r="FC4" s="17"/>
      <c r="FD4" s="17"/>
      <c r="FE4" s="17"/>
      <c r="FF4" s="16">
        <f>3.99/2</f>
        <v>1.9950000000000001</v>
      </c>
      <c r="FG4" s="16">
        <f>FF4*(PI()/180)</f>
        <v>3.4819318577286873E-2</v>
      </c>
      <c r="FH4" s="16"/>
      <c r="FI4" s="16"/>
      <c r="FJ4" s="16"/>
      <c r="FK4" s="17"/>
      <c r="FL4" s="17"/>
      <c r="FM4" s="17"/>
      <c r="FN4">
        <v>88.174238468984015</v>
      </c>
      <c r="FO4" s="17"/>
      <c r="FP4" s="17"/>
      <c r="FQ4" s="17"/>
      <c r="FS4" s="16">
        <f>4/2</f>
        <v>2</v>
      </c>
      <c r="FT4" s="16">
        <f>FS4*(PI()/180)</f>
        <v>3.4906585039886591E-2</v>
      </c>
      <c r="GA4" s="16"/>
      <c r="GB4" s="16"/>
      <c r="GC4" s="16"/>
      <c r="GF4">
        <v>57.844084650441616</v>
      </c>
      <c r="GL4" s="16">
        <f>4/2</f>
        <v>2</v>
      </c>
      <c r="GM4" s="16">
        <f>GL4*(PI()/180)</f>
        <v>3.4906585039886591E-2</v>
      </c>
      <c r="GT4" s="16"/>
      <c r="GU4" s="16"/>
      <c r="GV4" s="16"/>
      <c r="GY4">
        <v>69.285054344716343</v>
      </c>
      <c r="HE4" s="16">
        <f>4/2</f>
        <v>2</v>
      </c>
      <c r="HF4" s="16">
        <f>HE4*(PI()/180)</f>
        <v>3.4906585039886591E-2</v>
      </c>
      <c r="HM4" s="16"/>
      <c r="HN4" s="16"/>
      <c r="HO4" s="16"/>
      <c r="HR4">
        <v>66.229855810660922</v>
      </c>
    </row>
    <row r="5" spans="1:229" ht="16.5" thickBot="1" x14ac:dyDescent="0.3">
      <c r="A5" s="15" t="s">
        <v>63</v>
      </c>
      <c r="B5" s="15" t="s">
        <v>32</v>
      </c>
      <c r="C5" s="2" t="s">
        <v>60</v>
      </c>
      <c r="E5" s="3" t="s">
        <v>2</v>
      </c>
      <c r="F5" s="3" t="s">
        <v>3</v>
      </c>
      <c r="G5" s="8" t="s">
        <v>19</v>
      </c>
      <c r="H5" s="8" t="s">
        <v>20</v>
      </c>
      <c r="I5" s="8" t="s">
        <v>21</v>
      </c>
      <c r="J5" s="8" t="s">
        <v>22</v>
      </c>
      <c r="K5" s="9" t="s">
        <v>23</v>
      </c>
      <c r="L5" s="9" t="s">
        <v>24</v>
      </c>
      <c r="M5" s="9" t="s">
        <v>69</v>
      </c>
      <c r="N5" s="9" t="s">
        <v>70</v>
      </c>
      <c r="O5" s="9" t="s">
        <v>71</v>
      </c>
      <c r="P5" s="9" t="s">
        <v>26</v>
      </c>
      <c r="Q5" s="9" t="s">
        <v>66</v>
      </c>
      <c r="R5" s="25" t="s">
        <v>27</v>
      </c>
      <c r="S5" s="9" t="s">
        <v>65</v>
      </c>
      <c r="T5" s="9" t="s">
        <v>28</v>
      </c>
      <c r="U5" s="9" t="s">
        <v>29</v>
      </c>
      <c r="W5" s="3" t="s">
        <v>2</v>
      </c>
      <c r="X5" s="3" t="s">
        <v>3</v>
      </c>
      <c r="Y5" s="8" t="s">
        <v>19</v>
      </c>
      <c r="Z5" s="8" t="s">
        <v>20</v>
      </c>
      <c r="AA5" s="8" t="s">
        <v>21</v>
      </c>
      <c r="AB5" s="8" t="s">
        <v>30</v>
      </c>
      <c r="AC5" s="9" t="s">
        <v>23</v>
      </c>
      <c r="AD5" s="9" t="s">
        <v>24</v>
      </c>
      <c r="AE5" s="9" t="s">
        <v>69</v>
      </c>
      <c r="AF5" s="9" t="s">
        <v>70</v>
      </c>
      <c r="AG5" s="9" t="s">
        <v>71</v>
      </c>
      <c r="AH5" s="9" t="s">
        <v>25</v>
      </c>
      <c r="AI5" s="9" t="s">
        <v>26</v>
      </c>
      <c r="AJ5" s="9" t="s">
        <v>66</v>
      </c>
      <c r="AK5" s="9" t="s">
        <v>31</v>
      </c>
      <c r="AL5" s="9" t="s">
        <v>65</v>
      </c>
      <c r="AM5" s="9" t="s">
        <v>28</v>
      </c>
      <c r="AN5" s="9" t="s">
        <v>29</v>
      </c>
      <c r="AP5" s="3" t="s">
        <v>2</v>
      </c>
      <c r="AQ5" s="3" t="s">
        <v>3</v>
      </c>
      <c r="AR5" s="8" t="s">
        <v>19</v>
      </c>
      <c r="AS5" s="8" t="s">
        <v>20</v>
      </c>
      <c r="AT5" s="8" t="s">
        <v>21</v>
      </c>
      <c r="AU5" s="8" t="s">
        <v>30</v>
      </c>
      <c r="AV5" s="9" t="s">
        <v>23</v>
      </c>
      <c r="AW5" s="9" t="s">
        <v>24</v>
      </c>
      <c r="AX5" s="9" t="s">
        <v>69</v>
      </c>
      <c r="AY5" s="9" t="s">
        <v>70</v>
      </c>
      <c r="AZ5" s="9" t="s">
        <v>71</v>
      </c>
      <c r="BA5" s="9" t="s">
        <v>25</v>
      </c>
      <c r="BB5" s="9" t="s">
        <v>26</v>
      </c>
      <c r="BC5" s="9" t="s">
        <v>66</v>
      </c>
      <c r="BD5" s="9" t="s">
        <v>31</v>
      </c>
      <c r="BE5" s="9" t="s">
        <v>65</v>
      </c>
      <c r="BF5" s="9" t="s">
        <v>28</v>
      </c>
      <c r="BG5" s="9" t="s">
        <v>29</v>
      </c>
      <c r="BI5" s="3" t="s">
        <v>2</v>
      </c>
      <c r="BJ5" s="3" t="s">
        <v>3</v>
      </c>
      <c r="BK5" s="8" t="s">
        <v>19</v>
      </c>
      <c r="BL5" s="8" t="s">
        <v>20</v>
      </c>
      <c r="BM5" s="8" t="s">
        <v>21</v>
      </c>
      <c r="BN5" s="8" t="s">
        <v>30</v>
      </c>
      <c r="BO5" s="9" t="s">
        <v>23</v>
      </c>
      <c r="BP5" s="9" t="s">
        <v>24</v>
      </c>
      <c r="BQ5" s="9" t="s">
        <v>69</v>
      </c>
      <c r="BR5" s="9" t="s">
        <v>70</v>
      </c>
      <c r="BS5" s="9" t="s">
        <v>71</v>
      </c>
      <c r="BT5" s="9" t="s">
        <v>25</v>
      </c>
      <c r="BU5" s="9" t="s">
        <v>26</v>
      </c>
      <c r="BV5" s="9" t="s">
        <v>66</v>
      </c>
      <c r="BW5" s="9" t="s">
        <v>31</v>
      </c>
      <c r="BX5" s="9" t="s">
        <v>65</v>
      </c>
      <c r="BY5" s="9" t="s">
        <v>28</v>
      </c>
      <c r="BZ5" s="9" t="s">
        <v>29</v>
      </c>
      <c r="CB5" s="3" t="s">
        <v>2</v>
      </c>
      <c r="CC5" s="3" t="s">
        <v>3</v>
      </c>
      <c r="CD5" s="8" t="s">
        <v>19</v>
      </c>
      <c r="CE5" s="8" t="s">
        <v>20</v>
      </c>
      <c r="CF5" s="8" t="s">
        <v>21</v>
      </c>
      <c r="CG5" s="8" t="s">
        <v>30</v>
      </c>
      <c r="CH5" s="9" t="s">
        <v>23</v>
      </c>
      <c r="CI5" s="9" t="s">
        <v>24</v>
      </c>
      <c r="CJ5" s="9" t="s">
        <v>69</v>
      </c>
      <c r="CK5" s="9" t="s">
        <v>70</v>
      </c>
      <c r="CL5" s="9" t="s">
        <v>71</v>
      </c>
      <c r="CM5" s="9" t="s">
        <v>25</v>
      </c>
      <c r="CN5" s="9" t="s">
        <v>26</v>
      </c>
      <c r="CO5" s="9" t="s">
        <v>66</v>
      </c>
      <c r="CP5" s="9" t="s">
        <v>31</v>
      </c>
      <c r="CQ5" s="9" t="s">
        <v>65</v>
      </c>
      <c r="CR5" s="9" t="s">
        <v>28</v>
      </c>
      <c r="CS5" s="9" t="s">
        <v>29</v>
      </c>
      <c r="CU5" s="3" t="s">
        <v>2</v>
      </c>
      <c r="CV5" s="3" t="s">
        <v>3</v>
      </c>
      <c r="CW5" s="8" t="s">
        <v>19</v>
      </c>
      <c r="CX5" s="8" t="s">
        <v>20</v>
      </c>
      <c r="CY5" s="8" t="s">
        <v>21</v>
      </c>
      <c r="CZ5" s="8" t="s">
        <v>30</v>
      </c>
      <c r="DA5" s="9" t="s">
        <v>23</v>
      </c>
      <c r="DB5" s="9" t="s">
        <v>24</v>
      </c>
      <c r="DC5" s="9" t="s">
        <v>69</v>
      </c>
      <c r="DD5" s="9" t="s">
        <v>70</v>
      </c>
      <c r="DE5" s="9" t="s">
        <v>71</v>
      </c>
      <c r="DF5" s="9" t="s">
        <v>25</v>
      </c>
      <c r="DG5" s="9" t="s">
        <v>26</v>
      </c>
      <c r="DH5" s="9" t="s">
        <v>66</v>
      </c>
      <c r="DI5" s="9" t="s">
        <v>31</v>
      </c>
      <c r="DJ5" s="9" t="s">
        <v>65</v>
      </c>
      <c r="DK5" s="9" t="s">
        <v>28</v>
      </c>
      <c r="DL5" s="9" t="s">
        <v>29</v>
      </c>
      <c r="DN5" s="3" t="s">
        <v>2</v>
      </c>
      <c r="DO5" s="3" t="s">
        <v>3</v>
      </c>
      <c r="DP5" s="8" t="s">
        <v>19</v>
      </c>
      <c r="DQ5" s="8" t="s">
        <v>20</v>
      </c>
      <c r="DR5" s="8" t="s">
        <v>21</v>
      </c>
      <c r="DS5" s="8" t="s">
        <v>30</v>
      </c>
      <c r="DT5" s="9" t="s">
        <v>23</v>
      </c>
      <c r="DU5" s="9" t="s">
        <v>24</v>
      </c>
      <c r="DV5" s="9" t="s">
        <v>69</v>
      </c>
      <c r="DW5" s="9" t="s">
        <v>70</v>
      </c>
      <c r="DX5" s="9" t="s">
        <v>71</v>
      </c>
      <c r="DY5" s="9" t="s">
        <v>25</v>
      </c>
      <c r="DZ5" s="9" t="s">
        <v>26</v>
      </c>
      <c r="EA5" s="9" t="s">
        <v>66</v>
      </c>
      <c r="EB5" s="9" t="s">
        <v>31</v>
      </c>
      <c r="EC5" s="9" t="s">
        <v>65</v>
      </c>
      <c r="ED5" s="9" t="s">
        <v>28</v>
      </c>
      <c r="EE5" s="9" t="s">
        <v>29</v>
      </c>
      <c r="EG5" s="3" t="s">
        <v>2</v>
      </c>
      <c r="EH5" s="3" t="s">
        <v>3</v>
      </c>
      <c r="EI5" s="8" t="s">
        <v>19</v>
      </c>
      <c r="EJ5" s="8" t="s">
        <v>20</v>
      </c>
      <c r="EK5" s="8" t="s">
        <v>21</v>
      </c>
      <c r="EL5" s="8" t="s">
        <v>30</v>
      </c>
      <c r="EM5" s="9" t="s">
        <v>23</v>
      </c>
      <c r="EN5" s="9" t="s">
        <v>24</v>
      </c>
      <c r="EO5" s="9" t="s">
        <v>69</v>
      </c>
      <c r="EP5" s="9" t="s">
        <v>70</v>
      </c>
      <c r="EQ5" s="9" t="s">
        <v>71</v>
      </c>
      <c r="ER5" s="9" t="s">
        <v>25</v>
      </c>
      <c r="ES5" s="9" t="s">
        <v>26</v>
      </c>
      <c r="ET5" s="9" t="s">
        <v>66</v>
      </c>
      <c r="EU5" s="9" t="s">
        <v>31</v>
      </c>
      <c r="EV5" s="9" t="s">
        <v>65</v>
      </c>
      <c r="EW5" s="9" t="s">
        <v>28</v>
      </c>
      <c r="EX5" s="9" t="s">
        <v>29</v>
      </c>
      <c r="EZ5" s="3" t="s">
        <v>2</v>
      </c>
      <c r="FA5" s="3" t="s">
        <v>3</v>
      </c>
      <c r="FB5" s="8" t="s">
        <v>19</v>
      </c>
      <c r="FC5" s="8" t="s">
        <v>20</v>
      </c>
      <c r="FD5" s="8" t="s">
        <v>21</v>
      </c>
      <c r="FE5" s="8" t="s">
        <v>30</v>
      </c>
      <c r="FF5" s="9" t="s">
        <v>23</v>
      </c>
      <c r="FG5" s="9" t="s">
        <v>24</v>
      </c>
      <c r="FH5" s="9" t="s">
        <v>69</v>
      </c>
      <c r="FI5" s="9" t="s">
        <v>70</v>
      </c>
      <c r="FJ5" s="9" t="s">
        <v>71</v>
      </c>
      <c r="FK5" s="9" t="s">
        <v>25</v>
      </c>
      <c r="FL5" s="9" t="s">
        <v>26</v>
      </c>
      <c r="FM5" s="9" t="s">
        <v>66</v>
      </c>
      <c r="FN5" s="9" t="s">
        <v>31</v>
      </c>
      <c r="FO5" s="9" t="s">
        <v>65</v>
      </c>
      <c r="FP5" s="9" t="s">
        <v>28</v>
      </c>
      <c r="FQ5" s="9" t="s">
        <v>29</v>
      </c>
      <c r="FS5" s="3" t="s">
        <v>2</v>
      </c>
      <c r="FT5" s="3" t="s">
        <v>3</v>
      </c>
      <c r="FU5" s="9" t="s">
        <v>46</v>
      </c>
      <c r="FV5" s="9" t="s">
        <v>47</v>
      </c>
      <c r="FW5" s="9" t="s">
        <v>48</v>
      </c>
      <c r="FX5" s="9" t="s">
        <v>49</v>
      </c>
      <c r="FY5" s="9" t="s">
        <v>50</v>
      </c>
      <c r="FZ5" s="9" t="s">
        <v>51</v>
      </c>
      <c r="GA5" s="9" t="s">
        <v>69</v>
      </c>
      <c r="GB5" s="9" t="s">
        <v>70</v>
      </c>
      <c r="GC5" s="9" t="s">
        <v>71</v>
      </c>
      <c r="GD5" s="9" t="s">
        <v>52</v>
      </c>
      <c r="GE5" s="9" t="s">
        <v>66</v>
      </c>
      <c r="GF5" s="9" t="s">
        <v>53</v>
      </c>
      <c r="GG5" s="9" t="s">
        <v>65</v>
      </c>
      <c r="GH5" s="9" t="s">
        <v>54</v>
      </c>
      <c r="GI5" s="9" t="s">
        <v>55</v>
      </c>
      <c r="GJ5" s="19"/>
      <c r="GL5" s="3" t="s">
        <v>2</v>
      </c>
      <c r="GM5" s="3" t="s">
        <v>3</v>
      </c>
      <c r="GN5" s="9" t="s">
        <v>46</v>
      </c>
      <c r="GO5" s="9" t="s">
        <v>47</v>
      </c>
      <c r="GP5" s="9" t="s">
        <v>48</v>
      </c>
      <c r="GQ5" s="9" t="s">
        <v>49</v>
      </c>
      <c r="GR5" s="9" t="s">
        <v>50</v>
      </c>
      <c r="GS5" s="9" t="s">
        <v>51</v>
      </c>
      <c r="GT5" s="9" t="s">
        <v>69</v>
      </c>
      <c r="GU5" s="9" t="s">
        <v>70</v>
      </c>
      <c r="GV5" s="9" t="s">
        <v>71</v>
      </c>
      <c r="GW5" s="9" t="s">
        <v>52</v>
      </c>
      <c r="GX5" s="9" t="s">
        <v>66</v>
      </c>
      <c r="GY5" s="9" t="s">
        <v>53</v>
      </c>
      <c r="GZ5" s="9" t="s">
        <v>65</v>
      </c>
      <c r="HA5" s="9" t="s">
        <v>54</v>
      </c>
      <c r="HB5" s="9" t="s">
        <v>55</v>
      </c>
      <c r="HC5" s="19"/>
      <c r="HE5" s="3" t="s">
        <v>2</v>
      </c>
      <c r="HF5" s="3" t="s">
        <v>3</v>
      </c>
      <c r="HG5" s="9" t="s">
        <v>46</v>
      </c>
      <c r="HH5" s="9" t="s">
        <v>47</v>
      </c>
      <c r="HI5" s="9" t="s">
        <v>48</v>
      </c>
      <c r="HJ5" s="9" t="s">
        <v>49</v>
      </c>
      <c r="HK5" s="9" t="s">
        <v>50</v>
      </c>
      <c r="HL5" s="9" t="s">
        <v>51</v>
      </c>
      <c r="HM5" s="9" t="s">
        <v>69</v>
      </c>
      <c r="HN5" s="9" t="s">
        <v>70</v>
      </c>
      <c r="HO5" s="9" t="s">
        <v>71</v>
      </c>
      <c r="HP5" s="9" t="s">
        <v>52</v>
      </c>
      <c r="HQ5" s="9" t="s">
        <v>66</v>
      </c>
      <c r="HR5" s="9" t="s">
        <v>53</v>
      </c>
      <c r="HS5" s="9" t="s">
        <v>65</v>
      </c>
      <c r="HT5" s="9" t="s">
        <v>54</v>
      </c>
      <c r="HU5" s="9" t="s">
        <v>55</v>
      </c>
    </row>
    <row r="6" spans="1:229" x14ac:dyDescent="0.25">
      <c r="A6">
        <v>261.30473429340645</v>
      </c>
      <c r="B6" t="s">
        <v>33</v>
      </c>
      <c r="C6" s="20">
        <v>6</v>
      </c>
      <c r="E6" s="1">
        <v>100</v>
      </c>
      <c r="F6" s="1">
        <v>1207.0999999999999</v>
      </c>
      <c r="G6" s="6">
        <v>908</v>
      </c>
      <c r="H6" s="6">
        <v>582</v>
      </c>
      <c r="I6" s="6">
        <v>645</v>
      </c>
      <c r="J6" s="6">
        <v>579</v>
      </c>
      <c r="K6" s="6">
        <f t="shared" ref="K6:K37" si="0">(G6+I6)/2</f>
        <v>776.5</v>
      </c>
      <c r="L6" s="6">
        <f t="shared" ref="L6:L37" si="1">(H6+J6)/2</f>
        <v>580.5</v>
      </c>
      <c r="M6" s="18">
        <f>K6-K$6</f>
        <v>0</v>
      </c>
      <c r="N6" s="18">
        <f>L6-L$6</f>
        <v>0</v>
      </c>
      <c r="O6" s="6">
        <f>(M6^2+N6^2)^(1/2)</f>
        <v>0</v>
      </c>
      <c r="P6" s="6">
        <f>SQRT(K6^2+L6^2)-SQRT($K$6^2+$L$6^2)</f>
        <v>0</v>
      </c>
      <c r="Q6" s="6">
        <v>6</v>
      </c>
      <c r="R6" s="22">
        <f>Q6*(1/60)</f>
        <v>0.1</v>
      </c>
      <c r="S6" s="6">
        <f>O6*(E$6/F$6)+R$4</f>
        <v>261.30473429340645</v>
      </c>
      <c r="T6">
        <f>LOG10(R6)</f>
        <v>-1</v>
      </c>
      <c r="U6">
        <f>LOG10(S6)</f>
        <v>2.4171472783032004</v>
      </c>
      <c r="W6" s="1">
        <v>100</v>
      </c>
      <c r="X6" s="1">
        <v>1069.0999999999999</v>
      </c>
      <c r="Y6" s="6">
        <v>808</v>
      </c>
      <c r="Z6" s="6">
        <v>569</v>
      </c>
      <c r="AA6" s="6">
        <v>517</v>
      </c>
      <c r="AB6" s="6">
        <v>572</v>
      </c>
      <c r="AC6" s="6">
        <f>(Y6+AA6)/2</f>
        <v>662.5</v>
      </c>
      <c r="AD6" s="6">
        <f>(Z6+AB6)/2</f>
        <v>570.5</v>
      </c>
      <c r="AE6" s="18">
        <f>AC6-AC$6</f>
        <v>0</v>
      </c>
      <c r="AF6" s="18">
        <f>AD6-AD$6</f>
        <v>0</v>
      </c>
      <c r="AG6" s="18">
        <f>(AE6^2+AF6^2)^(1/2)</f>
        <v>0</v>
      </c>
      <c r="AH6" s="6">
        <f>(AD6^2+AC6^2)^(1/2)</f>
        <v>874.28628034528822</v>
      </c>
      <c r="AI6" s="6">
        <f>AH6-AH$6</f>
        <v>0</v>
      </c>
      <c r="AJ6" s="6">
        <v>7</v>
      </c>
      <c r="AK6" s="22">
        <f>AJ6*(1/60)</f>
        <v>0.11666666666666667</v>
      </c>
      <c r="AL6" s="6">
        <f>(AG6*(W$6/X$6))+AK$4</f>
        <v>284.63035975243389</v>
      </c>
      <c r="AM6">
        <f>LOG10(AK6)</f>
        <v>-0.93305321036938682</v>
      </c>
      <c r="AN6">
        <f>LOG10(AL6)</f>
        <v>2.4542812217136345</v>
      </c>
      <c r="AP6" s="1">
        <v>100</v>
      </c>
      <c r="AQ6" s="1">
        <v>1214.4000000000001</v>
      </c>
      <c r="AR6" s="6">
        <v>1023</v>
      </c>
      <c r="AS6" s="6">
        <v>581</v>
      </c>
      <c r="AT6" s="6">
        <v>640</v>
      </c>
      <c r="AU6" s="6">
        <v>581</v>
      </c>
      <c r="AV6" s="6">
        <f>(AR6+AT6)/2</f>
        <v>831.5</v>
      </c>
      <c r="AW6" s="6">
        <f>(AS6+AU6)/2</f>
        <v>581</v>
      </c>
      <c r="AX6" s="18">
        <f>AV6-AV$6</f>
        <v>0</v>
      </c>
      <c r="AY6" s="18">
        <f>AW6-AW$6</f>
        <v>0</v>
      </c>
      <c r="AZ6" s="18">
        <f>(AX6^2+AY6^2)^(1/2)</f>
        <v>0</v>
      </c>
      <c r="BA6" s="6">
        <f>(AW6^2+AV6^2)^(1/2)</f>
        <v>1014.3733287108844</v>
      </c>
      <c r="BB6" s="6">
        <f>BA6-BA$6</f>
        <v>0</v>
      </c>
      <c r="BC6" s="6">
        <v>9</v>
      </c>
      <c r="BD6" s="22">
        <f>BC6*(1/60)</f>
        <v>0.15</v>
      </c>
      <c r="BE6" s="18">
        <f>(AZ6*(AP$6/AQ$6))+BD$4</f>
        <v>283.31879176404539</v>
      </c>
      <c r="BF6">
        <f>LOG10(BD6)</f>
        <v>-0.82390874094431876</v>
      </c>
      <c r="BG6">
        <f>LOG10(BE6)</f>
        <v>2.452275381046277</v>
      </c>
      <c r="BI6" s="1">
        <v>100</v>
      </c>
      <c r="BJ6" s="4">
        <v>1046</v>
      </c>
      <c r="BK6">
        <v>583</v>
      </c>
      <c r="BL6">
        <v>591</v>
      </c>
      <c r="BM6">
        <v>374</v>
      </c>
      <c r="BN6">
        <v>588</v>
      </c>
      <c r="BO6" s="6">
        <f>(BK6+BM6)/2</f>
        <v>478.5</v>
      </c>
      <c r="BP6" s="6">
        <f>(BL6+BN6)/2</f>
        <v>589.5</v>
      </c>
      <c r="BQ6" s="18">
        <f>BO6-BO$6</f>
        <v>0</v>
      </c>
      <c r="BR6" s="18">
        <f>BP6-BP$6</f>
        <v>0</v>
      </c>
      <c r="BS6" s="18">
        <f>(BQ6^2+BR6^2)^(1/2)</f>
        <v>0</v>
      </c>
      <c r="BT6" s="6">
        <f>(BP6^2+BO6^2)^(1/2)</f>
        <v>759.25786133565975</v>
      </c>
      <c r="BU6" s="6">
        <f>BT6-BT$6</f>
        <v>0</v>
      </c>
      <c r="BV6" s="6">
        <v>17</v>
      </c>
      <c r="BW6" s="22">
        <f>BV6*(1/60)</f>
        <v>0.28333333333333333</v>
      </c>
      <c r="BX6" s="18">
        <f>(BS6*(BI$6/BJ$6))+BW$4</f>
        <v>49.708516565394042</v>
      </c>
      <c r="BY6">
        <f>LOG10(BW6)</f>
        <v>-0.54770232900536975</v>
      </c>
      <c r="BZ6">
        <f>LOG10(BX6)</f>
        <v>1.696430802827662</v>
      </c>
      <c r="CB6" s="1">
        <v>100</v>
      </c>
      <c r="CC6" s="1">
        <v>1029.3</v>
      </c>
      <c r="CD6">
        <v>656</v>
      </c>
      <c r="CE6">
        <v>585</v>
      </c>
      <c r="CF6">
        <v>409</v>
      </c>
      <c r="CG6">
        <v>591</v>
      </c>
      <c r="CH6" s="6">
        <f>(CD6+CF6)/2</f>
        <v>532.5</v>
      </c>
      <c r="CI6" s="6">
        <f>(CE6+CG6)/2</f>
        <v>588</v>
      </c>
      <c r="CJ6" s="18">
        <f>CH6-CH$6</f>
        <v>0</v>
      </c>
      <c r="CK6" s="18">
        <f>CI6-CI$6</f>
        <v>0</v>
      </c>
      <c r="CL6" s="18">
        <f>(CJ6^2+CK6^2)^(1/2)</f>
        <v>0</v>
      </c>
      <c r="CM6" s="6">
        <f>(CI6^2+CH6^2)^(1/2)</f>
        <v>793.28446978369618</v>
      </c>
      <c r="CN6" s="6">
        <f>CM6-CM$6</f>
        <v>0</v>
      </c>
      <c r="CO6" s="6">
        <v>6</v>
      </c>
      <c r="CP6" s="22">
        <f>CO6*(1/60)</f>
        <v>0.1</v>
      </c>
      <c r="CQ6" s="18">
        <f>(CL6*(CB$6/CC$6))+CP$4</f>
        <v>56.461338061569982</v>
      </c>
      <c r="CR6">
        <f>LOG10(CP6)</f>
        <v>-1</v>
      </c>
      <c r="CS6">
        <f>LOG10(CQ6)</f>
        <v>1.7517511661571707</v>
      </c>
      <c r="CU6" s="1">
        <v>100</v>
      </c>
      <c r="CV6" s="1">
        <v>1051.3</v>
      </c>
      <c r="CW6">
        <v>682</v>
      </c>
      <c r="CX6">
        <v>576</v>
      </c>
      <c r="CY6">
        <v>402</v>
      </c>
      <c r="CZ6">
        <v>593</v>
      </c>
      <c r="DA6" s="6">
        <f>(CW6+CY6)/2</f>
        <v>542</v>
      </c>
      <c r="DB6" s="6">
        <f>(CX6+CZ6)/2</f>
        <v>584.5</v>
      </c>
      <c r="DC6" s="18">
        <f>DA6-DA$6</f>
        <v>0</v>
      </c>
      <c r="DD6" s="18">
        <f>DB6-DB$6</f>
        <v>0</v>
      </c>
      <c r="DE6" s="18">
        <f>(DC6^2+DD6^2)^(1/2)</f>
        <v>0</v>
      </c>
      <c r="DF6" s="6">
        <f>(DB6^2+DA6^2)^(1/2)</f>
        <v>797.12248117839454</v>
      </c>
      <c r="DG6" s="6">
        <f>DF6-DF$6</f>
        <v>0</v>
      </c>
      <c r="DH6" s="6">
        <v>6</v>
      </c>
      <c r="DI6" s="22">
        <f>DH6*(1/60)</f>
        <v>0.1</v>
      </c>
      <c r="DJ6" s="18">
        <f>(DE6*(CU$6/CV$6))+DI$4</f>
        <v>57.490129649614907</v>
      </c>
      <c r="DK6">
        <f>LOG10(DI6)</f>
        <v>-1</v>
      </c>
      <c r="DL6">
        <f>LOG10(DJ6)</f>
        <v>1.7595932880519385</v>
      </c>
      <c r="DN6" s="1">
        <v>100</v>
      </c>
      <c r="DO6" s="1">
        <v>1049</v>
      </c>
      <c r="DP6">
        <v>725</v>
      </c>
      <c r="DQ6">
        <v>607</v>
      </c>
      <c r="DR6">
        <v>486</v>
      </c>
      <c r="DS6">
        <v>605</v>
      </c>
      <c r="DT6" s="6">
        <f>(DP6+DR6)/2</f>
        <v>605.5</v>
      </c>
      <c r="DU6" s="6">
        <f>(DQ6+DS6)/2</f>
        <v>606</v>
      </c>
      <c r="DV6" s="18">
        <f>DT6-DT$6</f>
        <v>0</v>
      </c>
      <c r="DW6" s="18">
        <f>DU6-DU$6</f>
        <v>0</v>
      </c>
      <c r="DX6" s="18">
        <f>(DV6^2+DW6^2)^(1/2)</f>
        <v>0</v>
      </c>
      <c r="DY6" s="6">
        <f>(DU6^2+DT6^2)^(1/2)</f>
        <v>856.65993836527684</v>
      </c>
      <c r="DZ6" s="6">
        <f>DY6-DY$6</f>
        <v>0</v>
      </c>
      <c r="EA6" s="6">
        <v>9</v>
      </c>
      <c r="EB6" s="22">
        <f>EA6*(1/60)</f>
        <v>0.15</v>
      </c>
      <c r="EC6" s="18">
        <f>(DX6*(DN$6/DO$6))+EB$4</f>
        <v>87.824490343048879</v>
      </c>
      <c r="ED6">
        <f>LOG10(EB6)</f>
        <v>-0.82390874094431876</v>
      </c>
      <c r="EE6">
        <f>LOG10(EC6)</f>
        <v>1.9436156382039576</v>
      </c>
      <c r="EG6" s="1">
        <v>100</v>
      </c>
      <c r="EH6" s="4">
        <v>1146</v>
      </c>
      <c r="EI6">
        <v>768</v>
      </c>
      <c r="EJ6">
        <v>607</v>
      </c>
      <c r="EK6">
        <v>464</v>
      </c>
      <c r="EL6">
        <v>612</v>
      </c>
      <c r="EM6" s="6">
        <f>(EI6+EK6)/2</f>
        <v>616</v>
      </c>
      <c r="EN6" s="6">
        <f>(EJ6+EL6)/2</f>
        <v>609.5</v>
      </c>
      <c r="EO6" s="18">
        <f>EM6-EM$6</f>
        <v>0</v>
      </c>
      <c r="EP6" s="18">
        <f>EN6-EN$6</f>
        <v>0</v>
      </c>
      <c r="EQ6" s="18">
        <f>(EO6^2+EP6^2)^(1/2)</f>
        <v>0</v>
      </c>
      <c r="ER6" s="6">
        <f>(EN6^2+EM6^2)^(1/2)</f>
        <v>866.57154926757198</v>
      </c>
      <c r="ES6" s="6">
        <f>ER6-ER$6</f>
        <v>0</v>
      </c>
      <c r="ET6" s="6">
        <v>9</v>
      </c>
      <c r="EU6" s="22">
        <f>ET6*(1/60)</f>
        <v>0.15</v>
      </c>
      <c r="EV6" s="18">
        <f>(EQ6*(EG$6/EH$6))+EU$4</f>
        <v>87.969391071988582</v>
      </c>
      <c r="EW6">
        <f>LOG10(EU6)</f>
        <v>-0.82390874094431876</v>
      </c>
      <c r="EX6">
        <f>LOG10(EV6)</f>
        <v>1.9443315857755961</v>
      </c>
      <c r="EZ6" s="1">
        <v>100</v>
      </c>
      <c r="FA6" s="4">
        <v>1123.0999999999999</v>
      </c>
      <c r="FB6">
        <v>786</v>
      </c>
      <c r="FC6">
        <v>610</v>
      </c>
      <c r="FD6">
        <v>438</v>
      </c>
      <c r="FE6">
        <v>612</v>
      </c>
      <c r="FF6" s="6">
        <f>(FB6+FD6)/2</f>
        <v>612</v>
      </c>
      <c r="FG6" s="6">
        <f>(FC6+FE6)/2</f>
        <v>611</v>
      </c>
      <c r="FH6" s="18">
        <f>FF6-FF$6</f>
        <v>0</v>
      </c>
      <c r="FI6" s="18">
        <f>FG6-FG$6</f>
        <v>0</v>
      </c>
      <c r="FJ6" s="18">
        <f>(FH6^2+FI6^2)^(1/2)</f>
        <v>0</v>
      </c>
      <c r="FK6" s="6">
        <f>(FG6^2+FF6^2)^(1/2)</f>
        <v>864.79188247809077</v>
      </c>
      <c r="FL6" s="6">
        <f>FK6-FK$6</f>
        <v>0</v>
      </c>
      <c r="FM6" s="6">
        <v>13</v>
      </c>
      <c r="FN6" s="22">
        <f>FM6*(1/60)</f>
        <v>0.21666666666666667</v>
      </c>
      <c r="FO6" s="18">
        <f>(FJ6*(EZ$6/FA$6))+FN$4</f>
        <v>88.174238468984015</v>
      </c>
      <c r="FP6">
        <f>LOG10(FN6)</f>
        <v>-0.6642078980768068</v>
      </c>
      <c r="FQ6">
        <f>LOG10(FO6)</f>
        <v>1.945341717501464</v>
      </c>
      <c r="FS6" s="1">
        <v>100</v>
      </c>
      <c r="FT6" s="4">
        <v>801.4</v>
      </c>
      <c r="FU6" s="21">
        <v>331</v>
      </c>
      <c r="FV6" s="21">
        <v>599</v>
      </c>
      <c r="FW6" s="21">
        <v>121</v>
      </c>
      <c r="FX6" s="21">
        <v>605</v>
      </c>
      <c r="FY6">
        <f>AVERAGE(FU6,FW6)</f>
        <v>226</v>
      </c>
      <c r="FZ6">
        <f>AVERAGE(FV6,FX6)</f>
        <v>602</v>
      </c>
      <c r="GA6" s="18">
        <f>FY6-FY$6</f>
        <v>0</v>
      </c>
      <c r="GB6" s="18">
        <f>FZ6-FZ$6</f>
        <v>0</v>
      </c>
      <c r="GC6" s="18">
        <f>(GA6^2+GB6^2)^(1/2)</f>
        <v>0</v>
      </c>
      <c r="GD6">
        <f>SQRT(FY6^2+FZ6^2)</f>
        <v>643.02410530243731</v>
      </c>
      <c r="GE6">
        <v>5</v>
      </c>
      <c r="GF6" s="22">
        <f>GE6*(1/60)</f>
        <v>8.3333333333333329E-2</v>
      </c>
      <c r="GG6" s="18">
        <f>(GC6*($FS$6/$FT$6))+GF$4</f>
        <v>57.844084650441616</v>
      </c>
      <c r="GH6">
        <f>LOG10(GF6)</f>
        <v>-1.0791812460476249</v>
      </c>
      <c r="GI6">
        <f>LOG(GG6)</f>
        <v>1.7622589530021131</v>
      </c>
      <c r="GL6" s="1">
        <v>100</v>
      </c>
      <c r="GM6" s="4">
        <v>804.39</v>
      </c>
      <c r="GN6" s="21">
        <v>346</v>
      </c>
      <c r="GO6" s="21">
        <v>600</v>
      </c>
      <c r="GP6" s="21">
        <v>144</v>
      </c>
      <c r="GQ6" s="21">
        <v>609</v>
      </c>
      <c r="GR6">
        <f>AVERAGE(GN6,GP6)</f>
        <v>245</v>
      </c>
      <c r="GS6">
        <f>AVERAGE(GO6,GQ6)</f>
        <v>604.5</v>
      </c>
      <c r="GT6" s="18">
        <f>GR6-GR$6</f>
        <v>0</v>
      </c>
      <c r="GU6" s="18">
        <f>GS6-GS$6</f>
        <v>0</v>
      </c>
      <c r="GV6" s="18">
        <f>(GT6^2+GU6^2)^(1/2)</f>
        <v>0</v>
      </c>
      <c r="GW6">
        <f>SQRT(GR6^2+GS6^2)</f>
        <v>652.26164228781693</v>
      </c>
      <c r="GX6">
        <v>7</v>
      </c>
      <c r="GY6" s="22">
        <f>GX6*(1/60)</f>
        <v>0.11666666666666667</v>
      </c>
      <c r="GZ6" s="18">
        <f>(GV6*(GL$6/GM$6))+GY$4</f>
        <v>69.285054344716343</v>
      </c>
      <c r="HA6">
        <f>LOG10(GY6)</f>
        <v>-0.93305321036938682</v>
      </c>
      <c r="HB6">
        <f>LOG(GZ6)</f>
        <v>1.8406395619474061</v>
      </c>
      <c r="HE6" s="1">
        <v>100</v>
      </c>
      <c r="HF6" s="4">
        <v>802.48</v>
      </c>
      <c r="HG6" s="21">
        <v>353</v>
      </c>
      <c r="HH6" s="21">
        <v>598</v>
      </c>
      <c r="HI6" s="21">
        <v>157</v>
      </c>
      <c r="HJ6" s="21">
        <v>605</v>
      </c>
      <c r="HK6">
        <f>AVERAGE(HG6,HI6)</f>
        <v>255</v>
      </c>
      <c r="HL6">
        <f>AVERAGE(HH6,HJ6)</f>
        <v>601.5</v>
      </c>
      <c r="HM6" s="18">
        <f>HK6-HK$6</f>
        <v>0</v>
      </c>
      <c r="HN6" s="18">
        <f>HL6-HL$6</f>
        <v>0</v>
      </c>
      <c r="HO6" s="18">
        <f>(HM6^2+HN6^2)^(1/2)</f>
        <v>0</v>
      </c>
      <c r="HP6">
        <f>SQRT(HK6^2+HL6^2)</f>
        <v>653.32017418720511</v>
      </c>
      <c r="HQ6">
        <v>6</v>
      </c>
      <c r="HR6" s="22">
        <f>HQ6*(1/60)</f>
        <v>0.1</v>
      </c>
      <c r="HS6" s="18">
        <f>(HO6*(HE$6/HF$6))+HR$4</f>
        <v>66.229855810660922</v>
      </c>
      <c r="HT6">
        <f>LOG10(HR6)</f>
        <v>-1</v>
      </c>
      <c r="HU6">
        <f>LOG(HS6)</f>
        <v>1.8210538095433024</v>
      </c>
    </row>
    <row r="7" spans="1:229" x14ac:dyDescent="0.25">
      <c r="A7">
        <v>284.63035975243389</v>
      </c>
      <c r="B7" t="s">
        <v>34</v>
      </c>
      <c r="C7" s="20">
        <v>7</v>
      </c>
      <c r="G7" s="6">
        <v>910</v>
      </c>
      <c r="H7" s="6">
        <v>577</v>
      </c>
      <c r="I7" s="6">
        <v>647</v>
      </c>
      <c r="J7" s="6">
        <v>581</v>
      </c>
      <c r="K7" s="6">
        <f t="shared" si="0"/>
        <v>778.5</v>
      </c>
      <c r="L7" s="6">
        <f t="shared" si="1"/>
        <v>579</v>
      </c>
      <c r="M7" s="18">
        <f t="shared" ref="M7:M70" si="2">K7-K$6</f>
        <v>2</v>
      </c>
      <c r="N7" s="18">
        <f t="shared" ref="N7:N70" si="3">L7-L$6</f>
        <v>-1.5</v>
      </c>
      <c r="O7" s="18">
        <f t="shared" ref="O7:O70" si="4">(M7^2+N7^2)^(1/2)</f>
        <v>2.5</v>
      </c>
      <c r="P7" s="18">
        <f>SQRT(K7^2+L7^2)-SQRT($K$6^2+$L$6^2)</f>
        <v>0.70667816705611131</v>
      </c>
      <c r="Q7" s="6">
        <v>7</v>
      </c>
      <c r="R7" s="22">
        <f t="shared" ref="R7:R70" si="5">Q7*(1/60)</f>
        <v>0.11666666666666667</v>
      </c>
      <c r="S7" s="18">
        <f t="shared" ref="S7:S70" si="6">O7*(E$6/F$6)+R$4</f>
        <v>261.51184223806723</v>
      </c>
      <c r="T7">
        <f t="shared" ref="T7:T70" si="7">LOG10(R7)</f>
        <v>-0.93305321036938682</v>
      </c>
      <c r="U7">
        <f t="shared" ref="U7:U70" si="8">LOG10(S7)</f>
        <v>2.4174913601332992</v>
      </c>
      <c r="Y7" s="6">
        <v>812</v>
      </c>
      <c r="Z7" s="6">
        <v>575</v>
      </c>
      <c r="AA7" s="6">
        <v>520</v>
      </c>
      <c r="AB7" s="6">
        <v>574</v>
      </c>
      <c r="AC7" s="6">
        <f t="shared" ref="AC7:AD70" si="9">(Y7+AA7)/2</f>
        <v>666</v>
      </c>
      <c r="AD7" s="6">
        <f t="shared" si="9"/>
        <v>574.5</v>
      </c>
      <c r="AE7" s="18">
        <f t="shared" ref="AE7:AE70" si="10">AC7-AC$6</f>
        <v>3.5</v>
      </c>
      <c r="AF7" s="18">
        <f t="shared" ref="AF7:AF70" si="11">AD7-AD$6</f>
        <v>4</v>
      </c>
      <c r="AG7" s="18">
        <f t="shared" ref="AG7:AG70" si="12">(AE7^2+AF7^2)^(1/2)</f>
        <v>5.315072906367325</v>
      </c>
      <c r="AH7" s="6">
        <f t="shared" ref="AH7:AH70" si="13">(AD7^2+AC7^2)^(1/2)</f>
        <v>879.54889005671544</v>
      </c>
      <c r="AI7" s="6">
        <f>AH7-AH$6</f>
        <v>5.262609711427217</v>
      </c>
      <c r="AJ7" s="6">
        <v>8</v>
      </c>
      <c r="AK7" s="22">
        <f t="shared" ref="AK7:AK70" si="14">AJ7*(1/60)</f>
        <v>0.13333333333333333</v>
      </c>
      <c r="AL7" s="18">
        <f t="shared" ref="AL7:AL70" si="15">(AG7*(W$6/X$6))+AK$4</f>
        <v>285.12751370495164</v>
      </c>
      <c r="AM7">
        <f t="shared" ref="AM7:AM70" si="16">LOG10(AK7)</f>
        <v>-0.87506126339170009</v>
      </c>
      <c r="AN7">
        <f t="shared" ref="AN7:AN70" si="17">LOG10(AL7)</f>
        <v>2.4550391270734027</v>
      </c>
      <c r="AR7" s="6">
        <v>1026</v>
      </c>
      <c r="AS7" s="6">
        <v>581</v>
      </c>
      <c r="AT7" s="6">
        <v>644</v>
      </c>
      <c r="AU7" s="6">
        <v>581</v>
      </c>
      <c r="AV7" s="6">
        <f t="shared" ref="AV7:AW70" si="18">(AR7+AT7)/2</f>
        <v>835</v>
      </c>
      <c r="AW7" s="6">
        <f t="shared" si="18"/>
        <v>581</v>
      </c>
      <c r="AX7" s="18">
        <f t="shared" ref="AX7:AX70" si="19">AV7-AV$6</f>
        <v>3.5</v>
      </c>
      <c r="AY7" s="18">
        <f t="shared" ref="AY7:AY70" si="20">AW7-AW$6</f>
        <v>0</v>
      </c>
      <c r="AZ7" s="18">
        <f t="shared" ref="AZ7:AZ70" si="21">(AX7^2+AY7^2)^(1/2)</f>
        <v>3.5</v>
      </c>
      <c r="BA7" s="6">
        <f t="shared" ref="BA7:BA70" si="22">(AW7^2+AV7^2)^(1/2)</f>
        <v>1017.2443167695752</v>
      </c>
      <c r="BB7" s="6">
        <f t="shared" ref="BB7:BB70" si="23">BA7-BA$6</f>
        <v>2.8709880586908412</v>
      </c>
      <c r="BC7" s="6">
        <v>10</v>
      </c>
      <c r="BD7" s="22">
        <f t="shared" ref="BD7:BD70" si="24">BC7*(1/60)</f>
        <v>0.16666666666666666</v>
      </c>
      <c r="BE7" s="18">
        <f t="shared" ref="BE7:BE70" si="25">(AZ7*(AP$6/AQ$6))+BD$4</f>
        <v>283.60699993268832</v>
      </c>
      <c r="BF7">
        <f t="shared" ref="BF7:BF70" si="26">LOG10(BD7)</f>
        <v>-0.77815125038364363</v>
      </c>
      <c r="BG7">
        <f t="shared" ref="BG7:BG70" si="27">LOG10(BE7)</f>
        <v>2.4527169458150597</v>
      </c>
      <c r="BK7">
        <v>587</v>
      </c>
      <c r="BL7">
        <v>583</v>
      </c>
      <c r="BM7">
        <v>382</v>
      </c>
      <c r="BN7">
        <v>590</v>
      </c>
      <c r="BO7" s="6">
        <f t="shared" ref="BO7:BP70" si="28">(BK7+BM7)/2</f>
        <v>484.5</v>
      </c>
      <c r="BP7" s="6">
        <f t="shared" si="28"/>
        <v>586.5</v>
      </c>
      <c r="BQ7" s="18">
        <f t="shared" ref="BQ7:BQ70" si="29">BO7-BO$6</f>
        <v>6</v>
      </c>
      <c r="BR7" s="18">
        <f t="shared" ref="BR7:BR18" si="30">BP7-BP$6</f>
        <v>-3</v>
      </c>
      <c r="BS7" s="18">
        <f t="shared" ref="BS7:BS70" si="31">(BQ7^2+BR7^2)^(1/2)</f>
        <v>6.7082039324993694</v>
      </c>
      <c r="BT7" s="6">
        <f t="shared" ref="BT7:BT70" si="32">(BP7^2+BO7^2)^(1/2)</f>
        <v>760.73812839899119</v>
      </c>
      <c r="BU7" s="6">
        <f t="shared" ref="BU7:BU70" si="33">BT7-BT$6</f>
        <v>1.4802670633314392</v>
      </c>
      <c r="BV7" s="6">
        <v>18</v>
      </c>
      <c r="BW7" s="22">
        <f t="shared" ref="BW7:BW70" si="34">BV7*(1/60)</f>
        <v>0.3</v>
      </c>
      <c r="BX7" s="18">
        <f t="shared" ref="BX7:BX70" si="35">(BS7*(BI$6/BJ$6))+BW$4</f>
        <v>50.349836253013486</v>
      </c>
      <c r="BY7">
        <f t="shared" ref="BY7:BY70" si="36">LOG10(BW7)</f>
        <v>-0.52287874528033762</v>
      </c>
      <c r="BZ7">
        <f t="shared" ref="BZ7:BZ70" si="37">LOG10(BX7)</f>
        <v>1.7019980624858968</v>
      </c>
      <c r="CD7">
        <v>657</v>
      </c>
      <c r="CE7">
        <v>583</v>
      </c>
      <c r="CF7">
        <v>416</v>
      </c>
      <c r="CG7">
        <v>591</v>
      </c>
      <c r="CH7" s="6">
        <f t="shared" ref="CH7:CI70" si="38">(CD7+CF7)/2</f>
        <v>536.5</v>
      </c>
      <c r="CI7" s="6">
        <f t="shared" si="38"/>
        <v>587</v>
      </c>
      <c r="CJ7" s="18">
        <f>CH7-CH$6</f>
        <v>4</v>
      </c>
      <c r="CK7" s="18">
        <f t="shared" ref="CK7:CK18" si="39">CI7-CI$6</f>
        <v>-1</v>
      </c>
      <c r="CL7" s="18">
        <f t="shared" ref="CL7:CL70" si="40">(CJ7^2+CK7^2)^(1/2)</f>
        <v>4.1231056256176606</v>
      </c>
      <c r="CM7" s="6">
        <f t="shared" ref="CM7:CM70" si="41">(CI7^2+CH7^2)^(1/2)</f>
        <v>795.23660001285157</v>
      </c>
      <c r="CN7" s="6">
        <f t="shared" ref="CN7:CN70" si="42">CM7-CM$6</f>
        <v>1.9521302291553866</v>
      </c>
      <c r="CO7" s="6">
        <v>7</v>
      </c>
      <c r="CP7" s="22">
        <f t="shared" ref="CP7:CP70" si="43">CO7*(1/60)</f>
        <v>0.11666666666666667</v>
      </c>
      <c r="CQ7" s="18">
        <f t="shared" ref="CQ7:CQ70" si="44">(CL7*(CB$6/CC$6))+CP$4</f>
        <v>56.861911813208735</v>
      </c>
      <c r="CR7">
        <f t="shared" ref="CR7:CR70" si="45">LOG10(CP7)</f>
        <v>-0.93305321036938682</v>
      </c>
      <c r="CS7">
        <f t="shared" ref="CS7:CS70" si="46">LOG10(CQ7)</f>
        <v>1.7548214574643215</v>
      </c>
      <c r="CW7">
        <v>688</v>
      </c>
      <c r="CX7">
        <v>581</v>
      </c>
      <c r="CY7">
        <v>411</v>
      </c>
      <c r="CZ7">
        <v>594</v>
      </c>
      <c r="DA7" s="6">
        <f t="shared" ref="DA7:DB70" si="47">(CW7+CY7)/2</f>
        <v>549.5</v>
      </c>
      <c r="DB7" s="6">
        <f t="shared" si="47"/>
        <v>587.5</v>
      </c>
      <c r="DC7" s="18">
        <f>DA7-DA$6</f>
        <v>7.5</v>
      </c>
      <c r="DD7" s="18">
        <f t="shared" ref="DD7:DD18" si="48">DB7-DB$6</f>
        <v>3</v>
      </c>
      <c r="DE7" s="18">
        <f t="shared" ref="DE7:DE70" si="49">(DC7^2+DD7^2)^(1/2)</f>
        <v>8.0777472107017552</v>
      </c>
      <c r="DF7" s="6">
        <f t="shared" ref="DF7:DF70" si="50">(DB7^2+DA7^2)^(1/2)</f>
        <v>804.42930080896485</v>
      </c>
      <c r="DG7" s="6">
        <f t="shared" ref="DG7:DG70" si="51">DF7-DF$6</f>
        <v>7.3068196305703168</v>
      </c>
      <c r="DH7" s="6">
        <v>7</v>
      </c>
      <c r="DI7" s="22">
        <f t="shared" ref="DI7:DI70" si="52">DH7*(1/60)</f>
        <v>0.11666666666666667</v>
      </c>
      <c r="DJ7" s="18">
        <f t="shared" ref="DJ7:DJ70" si="53">(DE7*(CU$6/CV$6))+DI$4</f>
        <v>58.258487607448231</v>
      </c>
      <c r="DK7">
        <f t="shared" ref="DK7:DK70" si="54">LOG10(DI7)</f>
        <v>-0.93305321036938682</v>
      </c>
      <c r="DL7">
        <f t="shared" ref="DL7:DL70" si="55">LOG10(DJ7)</f>
        <v>1.7653592061367358</v>
      </c>
      <c r="DP7">
        <v>729</v>
      </c>
      <c r="DQ7">
        <v>603</v>
      </c>
      <c r="DR7">
        <v>492</v>
      </c>
      <c r="DS7">
        <v>607</v>
      </c>
      <c r="DT7" s="6">
        <f t="shared" ref="DT7:DU70" si="56">(DP7+DR7)/2</f>
        <v>610.5</v>
      </c>
      <c r="DU7" s="6">
        <f t="shared" si="56"/>
        <v>605</v>
      </c>
      <c r="DV7" s="18">
        <f t="shared" ref="DV7:DV70" si="57">DT7-DT$6</f>
        <v>5</v>
      </c>
      <c r="DW7" s="18">
        <f t="shared" ref="DW7:DW70" si="58">DU7-DU$6</f>
        <v>-1</v>
      </c>
      <c r="DX7" s="18">
        <f t="shared" ref="DX7:DX70" si="59">(DV7^2+DW7^2)^(1/2)</f>
        <v>5.0990195135927845</v>
      </c>
      <c r="DY7" s="6">
        <f t="shared" ref="DY7:DY70" si="60">(DU7^2+DT7^2)^(1/2)</f>
        <v>859.4970913272482</v>
      </c>
      <c r="DZ7" s="6">
        <f t="shared" ref="DZ7:DZ70" si="61">DY7-DY$6</f>
        <v>2.8371529619713556</v>
      </c>
      <c r="EA7" s="6">
        <v>10</v>
      </c>
      <c r="EB7" s="22">
        <f t="shared" ref="EB7:EB70" si="62">EA7*(1/60)</f>
        <v>0.16666666666666666</v>
      </c>
      <c r="EC7" s="18">
        <f t="shared" ref="EC7:EC70" si="63">(DX7*(DN$6/DO$6))+EB$4</f>
        <v>88.310574186098719</v>
      </c>
      <c r="ED7">
        <f t="shared" ref="ED7:ED70" si="64">LOG10(EB7)</f>
        <v>-0.77815125038364363</v>
      </c>
      <c r="EE7">
        <f t="shared" ref="EE7:EE70" si="65">LOG10(EC7)</f>
        <v>1.9460127085121535</v>
      </c>
      <c r="EI7">
        <v>775</v>
      </c>
      <c r="EJ7">
        <v>601</v>
      </c>
      <c r="EK7">
        <v>472</v>
      </c>
      <c r="EL7">
        <v>608</v>
      </c>
      <c r="EM7" s="6">
        <f t="shared" ref="EM7:EN70" si="66">(EI7+EK7)/2</f>
        <v>623.5</v>
      </c>
      <c r="EN7" s="6">
        <f t="shared" si="66"/>
        <v>604.5</v>
      </c>
      <c r="EO7" s="18">
        <f t="shared" ref="EO7:EO70" si="67">EM7-EM$6</f>
        <v>7.5</v>
      </c>
      <c r="EP7" s="18">
        <f t="shared" ref="EP7:EP70" si="68">EN7-EN$6</f>
        <v>-5</v>
      </c>
      <c r="EQ7" s="18">
        <f t="shared" ref="EQ7:EQ70" si="69">(EO7^2+EP7^2)^(1/2)</f>
        <v>9.013878188659973</v>
      </c>
      <c r="ER7" s="6">
        <f t="shared" ref="ER7:ER70" si="70">(EN7^2+EM7^2)^(1/2)</f>
        <v>868.43105656119872</v>
      </c>
      <c r="ES7" s="6">
        <f t="shared" ref="ES7:ES70" si="71">ER7-ER$6</f>
        <v>1.8595072936267343</v>
      </c>
      <c r="ET7" s="6">
        <v>10</v>
      </c>
      <c r="EU7" s="22">
        <f t="shared" ref="EU7:EU70" si="72">ET7*(1/60)</f>
        <v>0.16666666666666666</v>
      </c>
      <c r="EV7" s="18">
        <f t="shared" ref="EV7:EV70" si="73">(EQ7*(EG$6/EH$6))+EU$4</f>
        <v>88.755942397351575</v>
      </c>
      <c r="EW7">
        <f t="shared" ref="EW7:EW70" si="74">LOG10(EU7)</f>
        <v>-0.77815125038364363</v>
      </c>
      <c r="EX7">
        <f t="shared" ref="EX7:EX70" si="75">LOG10(EV7)</f>
        <v>1.9481974396311745</v>
      </c>
      <c r="FB7">
        <v>793</v>
      </c>
      <c r="FC7">
        <v>607</v>
      </c>
      <c r="FD7">
        <v>444</v>
      </c>
      <c r="FE7">
        <v>613</v>
      </c>
      <c r="FF7" s="6">
        <f t="shared" ref="FF7:FG70" si="76">(FB7+FD7)/2</f>
        <v>618.5</v>
      </c>
      <c r="FG7" s="6">
        <f t="shared" si="76"/>
        <v>610</v>
      </c>
      <c r="FH7" s="18">
        <f>FF7-FF$6</f>
        <v>6.5</v>
      </c>
      <c r="FI7" s="18">
        <f t="shared" ref="FI7:FI18" si="77">FG7-FG$6</f>
        <v>-1</v>
      </c>
      <c r="FJ7" s="18">
        <f t="shared" ref="FJ7:FJ70" si="78">(FH7^2+FI7^2)^(1/2)</f>
        <v>6.5764732189829527</v>
      </c>
      <c r="FK7" s="6">
        <f t="shared" ref="FK7:FK70" si="79">(FG7^2+FF7^2)^(1/2)</f>
        <v>868.70147346484919</v>
      </c>
      <c r="FL7" s="6">
        <f t="shared" ref="FL7:FL70" si="80">FK7-FK$6</f>
        <v>3.9095909867584169</v>
      </c>
      <c r="FM7" s="6">
        <v>14</v>
      </c>
      <c r="FN7" s="22">
        <f t="shared" ref="FN7:FN70" si="81">FM7*(1/60)</f>
        <v>0.23333333333333334</v>
      </c>
      <c r="FO7" s="18">
        <f t="shared" ref="FO7:FO70" si="82">(FJ7*(EZ$6/FA$6))+FN$4</f>
        <v>88.759802819352004</v>
      </c>
      <c r="FP7">
        <f t="shared" ref="FP7:FP70" si="83">LOG10(FN7)</f>
        <v>-0.63202321470540557</v>
      </c>
      <c r="FQ7">
        <f t="shared" ref="FQ7:FQ70" si="84">LOG10(FO7)</f>
        <v>1.9482163287722005</v>
      </c>
      <c r="FT7">
        <f>(FS6/FT6)</f>
        <v>0.12478163214374845</v>
      </c>
      <c r="FU7" s="21">
        <v>337</v>
      </c>
      <c r="FV7" s="21">
        <v>599</v>
      </c>
      <c r="FW7" s="21">
        <v>125</v>
      </c>
      <c r="FX7" s="21">
        <v>605</v>
      </c>
      <c r="FY7">
        <f t="shared" ref="FY7:FY70" si="85">AVERAGE(FU7,FW7)</f>
        <v>231</v>
      </c>
      <c r="FZ7">
        <f t="shared" ref="FZ7:FZ70" si="86">AVERAGE(FV7,FX7)</f>
        <v>602</v>
      </c>
      <c r="GA7" s="18">
        <f>FY7-FY$6</f>
        <v>5</v>
      </c>
      <c r="GB7" s="18">
        <f t="shared" ref="GB7:GB18" si="87">FZ7-FZ$6</f>
        <v>0</v>
      </c>
      <c r="GC7" s="18">
        <f t="shared" ref="GC7:GC70" si="88">(GA7^2+GB7^2)^(1/2)</f>
        <v>5</v>
      </c>
      <c r="GD7">
        <f t="shared" ref="GD7:GD70" si="89">SQRT(FY7^2+FZ7^2)</f>
        <v>644.79841811220354</v>
      </c>
      <c r="GE7">
        <v>6</v>
      </c>
      <c r="GF7" s="22">
        <f t="shared" ref="GF7:GF70" si="90">GE7*(1/60)</f>
        <v>0.1</v>
      </c>
      <c r="GG7" s="18">
        <f>(GC7*($FS$6/$FT$6))+GF$4</f>
        <v>58.467992811160357</v>
      </c>
      <c r="GH7">
        <f t="shared" ref="GH7:GH70" si="91">LOG10(GF7)</f>
        <v>-1</v>
      </c>
      <c r="GI7">
        <f t="shared" ref="GI7:GI70" si="92">LOG(GG7)</f>
        <v>1.7669181848925291</v>
      </c>
      <c r="GM7">
        <f>(GL6/GM6)</f>
        <v>0.12431780603935902</v>
      </c>
      <c r="GN7" s="21">
        <v>350</v>
      </c>
      <c r="GO7" s="21">
        <v>598</v>
      </c>
      <c r="GP7" s="21">
        <v>151</v>
      </c>
      <c r="GQ7" s="21">
        <v>607</v>
      </c>
      <c r="GR7">
        <f t="shared" ref="GR7:GR70" si="93">AVERAGE(GN7,GP7)</f>
        <v>250.5</v>
      </c>
      <c r="GS7">
        <f t="shared" ref="GS7:GS70" si="94">AVERAGE(GO7,GQ7)</f>
        <v>602.5</v>
      </c>
      <c r="GT7" s="18">
        <f t="shared" ref="GT7:GT70" si="95">GR7-GR$6</f>
        <v>5.5</v>
      </c>
      <c r="GU7" s="18">
        <f t="shared" ref="GU7:GU70" si="96">GS7-GS$6</f>
        <v>-2</v>
      </c>
      <c r="GV7" s="18">
        <f t="shared" ref="GV7:GV70" si="97">(GT7^2+GU7^2)^(1/2)</f>
        <v>5.8523499553598128</v>
      </c>
      <c r="GW7">
        <f t="shared" ref="GW7:GW37" si="98">SQRT(GR7^2+GS7^2)</f>
        <v>652.50019157085308</v>
      </c>
      <c r="GX7">
        <v>8</v>
      </c>
      <c r="GY7" s="22">
        <f t="shared" ref="GY7:GY70" si="99">GX7*(1/60)</f>
        <v>0.13333333333333333</v>
      </c>
      <c r="GZ7" s="18">
        <f t="shared" ref="GZ7:GZ70" si="100">(GV7*(GL$6/GM$6))+GY$4</f>
        <v>70.012605651341218</v>
      </c>
      <c r="HA7">
        <f t="shared" ref="HA7:HA70" si="101">LOG10(GY7)</f>
        <v>-0.87506126339170009</v>
      </c>
      <c r="HB7">
        <f t="shared" ref="HB7:HB70" si="102">LOG(GZ7)</f>
        <v>1.8451762410420516</v>
      </c>
      <c r="HF7">
        <f>(HE6/HF6)</f>
        <v>0.12461369753763334</v>
      </c>
      <c r="HG7">
        <v>359</v>
      </c>
      <c r="HH7">
        <v>597</v>
      </c>
      <c r="HI7">
        <v>159</v>
      </c>
      <c r="HJ7">
        <v>605</v>
      </c>
      <c r="HK7">
        <f t="shared" ref="HK7:HK70" si="103">AVERAGE(HG7,HI7)</f>
        <v>259</v>
      </c>
      <c r="HL7">
        <f t="shared" ref="HL7:HL70" si="104">AVERAGE(HH7,HJ7)</f>
        <v>601</v>
      </c>
      <c r="HM7" s="18">
        <f t="shared" ref="HM7:HM70" si="105">HK7-HK$6</f>
        <v>4</v>
      </c>
      <c r="HN7" s="18">
        <f t="shared" ref="HN7:HN70" si="106">HL7-HL$6</f>
        <v>-0.5</v>
      </c>
      <c r="HO7" s="18">
        <f t="shared" ref="HO7:HO70" si="107">(HM7^2+HN7^2)^(1/2)</f>
        <v>4.0311288741492746</v>
      </c>
      <c r="HP7">
        <f t="shared" ref="HP7:HP70" si="108">SQRT(HK7^2+HL7^2)</f>
        <v>654.43257865115481</v>
      </c>
      <c r="HQ7">
        <v>7</v>
      </c>
      <c r="HR7" s="22">
        <f t="shared" ref="HR7:HR70" si="109">HQ7*(1/60)</f>
        <v>0.11666666666666667</v>
      </c>
      <c r="HS7" s="18">
        <f t="shared" ref="HS7:HS70" si="110">(HO7*(HE$6/HF$6))+HR$4</f>
        <v>66.732189684919376</v>
      </c>
      <c r="HT7">
        <f t="shared" ref="HT7:HT70" si="111">LOG10(HR7)</f>
        <v>-0.93305321036938682</v>
      </c>
      <c r="HU7">
        <f t="shared" ref="HU7:HU70" si="112">LOG(HS7)</f>
        <v>1.8243353755996901</v>
      </c>
    </row>
    <row r="8" spans="1:229" x14ac:dyDescent="0.25">
      <c r="A8">
        <v>283.31879176404539</v>
      </c>
      <c r="B8" t="s">
        <v>35</v>
      </c>
      <c r="C8" s="20">
        <v>9</v>
      </c>
      <c r="G8" s="6">
        <v>907</v>
      </c>
      <c r="H8" s="6">
        <v>576</v>
      </c>
      <c r="I8" s="6">
        <v>650</v>
      </c>
      <c r="J8" s="6">
        <v>580</v>
      </c>
      <c r="K8" s="6">
        <f t="shared" si="0"/>
        <v>778.5</v>
      </c>
      <c r="L8" s="6">
        <f t="shared" si="1"/>
        <v>578</v>
      </c>
      <c r="M8" s="18">
        <f t="shared" si="2"/>
        <v>2</v>
      </c>
      <c r="N8" s="18">
        <f t="shared" si="3"/>
        <v>-2.5</v>
      </c>
      <c r="O8" s="18">
        <f t="shared" si="4"/>
        <v>3.2015621187164243</v>
      </c>
      <c r="P8" s="18">
        <f t="shared" ref="P8:P70" si="113">SQRT(K8^2+L8^2)-SQRT($K$6^2+$L$6^2)</f>
        <v>0.1102308372051084</v>
      </c>
      <c r="Q8" s="6">
        <v>8</v>
      </c>
      <c r="R8" s="22">
        <f t="shared" si="5"/>
        <v>0.13333333333333333</v>
      </c>
      <c r="S8" s="18">
        <f t="shared" si="6"/>
        <v>261.56996187345089</v>
      </c>
      <c r="T8">
        <f t="shared" si="7"/>
        <v>-0.87506126339170009</v>
      </c>
      <c r="U8">
        <f t="shared" si="8"/>
        <v>2.417587869080247</v>
      </c>
      <c r="Y8" s="6">
        <v>814</v>
      </c>
      <c r="Z8" s="6">
        <v>572</v>
      </c>
      <c r="AA8" s="6">
        <v>521</v>
      </c>
      <c r="AB8" s="6">
        <v>573</v>
      </c>
      <c r="AC8" s="6">
        <f t="shared" si="9"/>
        <v>667.5</v>
      </c>
      <c r="AD8" s="6">
        <f t="shared" si="9"/>
        <v>572.5</v>
      </c>
      <c r="AE8" s="18">
        <f t="shared" si="10"/>
        <v>5</v>
      </c>
      <c r="AF8" s="18">
        <f t="shared" si="11"/>
        <v>2</v>
      </c>
      <c r="AG8" s="18">
        <f t="shared" si="12"/>
        <v>5.3851648071345037</v>
      </c>
      <c r="AH8" s="6">
        <f t="shared" si="13"/>
        <v>879.38188518981895</v>
      </c>
      <c r="AI8" s="6">
        <f t="shared" ref="AI8:AI71" si="114">AH8-AH$6</f>
        <v>5.095604844530726</v>
      </c>
      <c r="AJ8" s="6">
        <v>9</v>
      </c>
      <c r="AK8" s="22">
        <f t="shared" si="14"/>
        <v>0.15</v>
      </c>
      <c r="AL8" s="18">
        <f t="shared" si="15"/>
        <v>285.13406986440981</v>
      </c>
      <c r="AM8">
        <f t="shared" si="16"/>
        <v>-0.82390874094431876</v>
      </c>
      <c r="AN8">
        <f t="shared" si="17"/>
        <v>2.4550491130305749</v>
      </c>
      <c r="AR8" s="6">
        <v>1030</v>
      </c>
      <c r="AS8" s="6">
        <v>580</v>
      </c>
      <c r="AT8" s="6">
        <v>647</v>
      </c>
      <c r="AU8" s="6">
        <v>581</v>
      </c>
      <c r="AV8" s="6">
        <f t="shared" si="18"/>
        <v>838.5</v>
      </c>
      <c r="AW8" s="6">
        <f t="shared" si="18"/>
        <v>580.5</v>
      </c>
      <c r="AX8" s="18">
        <f t="shared" si="19"/>
        <v>7</v>
      </c>
      <c r="AY8" s="18">
        <f t="shared" si="20"/>
        <v>-0.5</v>
      </c>
      <c r="AZ8" s="18">
        <f t="shared" si="21"/>
        <v>7.0178344238090995</v>
      </c>
      <c r="BA8" s="6">
        <f t="shared" si="22"/>
        <v>1019.8345454043024</v>
      </c>
      <c r="BB8" s="6">
        <f t="shared" si="23"/>
        <v>5.4612166934180095</v>
      </c>
      <c r="BC8" s="6">
        <v>11</v>
      </c>
      <c r="BD8" s="22">
        <f t="shared" si="24"/>
        <v>0.18333333333333332</v>
      </c>
      <c r="BE8" s="18">
        <f t="shared" si="25"/>
        <v>283.89667668036697</v>
      </c>
      <c r="BF8">
        <f t="shared" si="26"/>
        <v>-0.7367585652254186</v>
      </c>
      <c r="BG8">
        <f t="shared" si="27"/>
        <v>2.4531603086659564</v>
      </c>
      <c r="BK8">
        <v>597</v>
      </c>
      <c r="BL8">
        <v>584</v>
      </c>
      <c r="BM8">
        <v>387</v>
      </c>
      <c r="BN8">
        <v>591</v>
      </c>
      <c r="BO8" s="6">
        <f t="shared" si="28"/>
        <v>492</v>
      </c>
      <c r="BP8" s="6">
        <f t="shared" si="28"/>
        <v>587.5</v>
      </c>
      <c r="BQ8" s="18">
        <f t="shared" si="29"/>
        <v>13.5</v>
      </c>
      <c r="BR8" s="18">
        <f t="shared" si="30"/>
        <v>-2</v>
      </c>
      <c r="BS8" s="18">
        <f t="shared" si="31"/>
        <v>13.647344063956181</v>
      </c>
      <c r="BT8" s="6">
        <f t="shared" si="32"/>
        <v>766.30297533025407</v>
      </c>
      <c r="BU8" s="6">
        <f t="shared" si="33"/>
        <v>7.0451139945943169</v>
      </c>
      <c r="BV8" s="6">
        <v>19</v>
      </c>
      <c r="BW8" s="22">
        <f t="shared" si="34"/>
        <v>0.31666666666666665</v>
      </c>
      <c r="BX8" s="18">
        <f t="shared" si="35"/>
        <v>51.013233971125992</v>
      </c>
      <c r="BY8">
        <f t="shared" si="36"/>
        <v>-0.49939764943081472</v>
      </c>
      <c r="BZ8">
        <f t="shared" si="37"/>
        <v>1.7076828563932704</v>
      </c>
      <c r="CD8">
        <v>664</v>
      </c>
      <c r="CE8">
        <v>574</v>
      </c>
      <c r="CF8">
        <v>424</v>
      </c>
      <c r="CG8">
        <v>590</v>
      </c>
      <c r="CH8" s="6">
        <f t="shared" si="38"/>
        <v>544</v>
      </c>
      <c r="CI8" s="6">
        <f t="shared" si="38"/>
        <v>582</v>
      </c>
      <c r="CJ8" s="18">
        <f>CH8-CH$6</f>
        <v>11.5</v>
      </c>
      <c r="CK8" s="18">
        <f t="shared" si="39"/>
        <v>-6</v>
      </c>
      <c r="CL8" s="18">
        <f t="shared" si="40"/>
        <v>12.971121771072847</v>
      </c>
      <c r="CM8" s="6">
        <f t="shared" si="41"/>
        <v>796.65550898741674</v>
      </c>
      <c r="CN8" s="6">
        <f t="shared" si="42"/>
        <v>3.3710392037205565</v>
      </c>
      <c r="CO8" s="6">
        <v>8</v>
      </c>
      <c r="CP8" s="22">
        <f t="shared" si="43"/>
        <v>0.13333333333333333</v>
      </c>
      <c r="CQ8" s="18">
        <f t="shared" si="44"/>
        <v>57.721526711241879</v>
      </c>
      <c r="CR8">
        <f t="shared" si="45"/>
        <v>-0.87506126339170009</v>
      </c>
      <c r="CS8">
        <f t="shared" si="46"/>
        <v>1.7613378094883161</v>
      </c>
      <c r="CW8">
        <v>700</v>
      </c>
      <c r="CX8">
        <v>583</v>
      </c>
      <c r="CY8">
        <v>420</v>
      </c>
      <c r="CZ8">
        <v>594</v>
      </c>
      <c r="DA8" s="6">
        <f t="shared" si="47"/>
        <v>560</v>
      </c>
      <c r="DB8" s="6">
        <f t="shared" si="47"/>
        <v>588.5</v>
      </c>
      <c r="DC8" s="18">
        <f>DA8-DA$6</f>
        <v>18</v>
      </c>
      <c r="DD8" s="18">
        <f t="shared" si="48"/>
        <v>4</v>
      </c>
      <c r="DE8" s="18">
        <f t="shared" si="49"/>
        <v>18.439088914585774</v>
      </c>
      <c r="DF8" s="6">
        <f t="shared" si="50"/>
        <v>812.36214215090058</v>
      </c>
      <c r="DG8" s="6">
        <f t="shared" si="51"/>
        <v>15.239660972506044</v>
      </c>
      <c r="DH8" s="6">
        <v>8</v>
      </c>
      <c r="DI8" s="22">
        <f t="shared" si="52"/>
        <v>0.13333333333333333</v>
      </c>
      <c r="DJ8" s="18">
        <f t="shared" si="53"/>
        <v>59.244061820696977</v>
      </c>
      <c r="DK8">
        <f t="shared" si="54"/>
        <v>-0.87506126339170009</v>
      </c>
      <c r="DL8">
        <f t="shared" si="55"/>
        <v>1.7726448264501544</v>
      </c>
      <c r="DP8">
        <v>735</v>
      </c>
      <c r="DQ8">
        <v>598</v>
      </c>
      <c r="DR8">
        <v>497</v>
      </c>
      <c r="DS8">
        <v>604</v>
      </c>
      <c r="DT8" s="6">
        <f t="shared" si="56"/>
        <v>616</v>
      </c>
      <c r="DU8" s="6">
        <f t="shared" si="56"/>
        <v>601</v>
      </c>
      <c r="DV8" s="18">
        <f t="shared" si="57"/>
        <v>10.5</v>
      </c>
      <c r="DW8" s="18">
        <f t="shared" si="58"/>
        <v>-5</v>
      </c>
      <c r="DX8" s="18">
        <f t="shared" si="59"/>
        <v>11.629703349613008</v>
      </c>
      <c r="DY8" s="6">
        <f t="shared" si="60"/>
        <v>860.61431547470784</v>
      </c>
      <c r="DZ8" s="6">
        <f t="shared" si="61"/>
        <v>3.9543771094309932</v>
      </c>
      <c r="EA8" s="6">
        <v>11</v>
      </c>
      <c r="EB8" s="22">
        <f t="shared" si="62"/>
        <v>0.18333333333333332</v>
      </c>
      <c r="EC8" s="18">
        <f t="shared" si="63"/>
        <v>88.933136992201696</v>
      </c>
      <c r="ED8">
        <f t="shared" si="64"/>
        <v>-0.7367585652254186</v>
      </c>
      <c r="EE8">
        <f t="shared" si="65"/>
        <v>1.9490636117171558</v>
      </c>
      <c r="EI8">
        <v>780</v>
      </c>
      <c r="EJ8">
        <v>599</v>
      </c>
      <c r="EK8">
        <v>479</v>
      </c>
      <c r="EL8">
        <v>608</v>
      </c>
      <c r="EM8" s="6">
        <f t="shared" si="66"/>
        <v>629.5</v>
      </c>
      <c r="EN8" s="6">
        <f t="shared" si="66"/>
        <v>603.5</v>
      </c>
      <c r="EO8" s="18">
        <f t="shared" si="67"/>
        <v>13.5</v>
      </c>
      <c r="EP8" s="18">
        <f t="shared" si="68"/>
        <v>-6</v>
      </c>
      <c r="EQ8" s="18">
        <f t="shared" si="69"/>
        <v>14.773286702694158</v>
      </c>
      <c r="ER8" s="6">
        <f t="shared" si="70"/>
        <v>872.05647752883533</v>
      </c>
      <c r="ES8" s="6">
        <f t="shared" si="71"/>
        <v>5.4849282612633488</v>
      </c>
      <c r="ET8" s="6">
        <v>11</v>
      </c>
      <c r="EU8" s="22">
        <f t="shared" si="72"/>
        <v>0.18333333333333332</v>
      </c>
      <c r="EV8" s="18">
        <f t="shared" si="73"/>
        <v>89.258508585312683</v>
      </c>
      <c r="EW8">
        <f t="shared" si="74"/>
        <v>-0.7367585652254186</v>
      </c>
      <c r="EX8">
        <f t="shared" si="75"/>
        <v>1.9506496259665294</v>
      </c>
      <c r="FB8">
        <v>794</v>
      </c>
      <c r="FC8">
        <v>604</v>
      </c>
      <c r="FD8">
        <v>451</v>
      </c>
      <c r="FE8">
        <v>612</v>
      </c>
      <c r="FF8" s="6">
        <f t="shared" si="76"/>
        <v>622.5</v>
      </c>
      <c r="FG8" s="6">
        <f t="shared" si="76"/>
        <v>608</v>
      </c>
      <c r="FH8" s="18">
        <f>FF8-FF$6</f>
        <v>10.5</v>
      </c>
      <c r="FI8" s="18">
        <f t="shared" si="77"/>
        <v>-3</v>
      </c>
      <c r="FJ8" s="18">
        <f t="shared" si="78"/>
        <v>10.920164833920778</v>
      </c>
      <c r="FK8" s="6">
        <f t="shared" si="79"/>
        <v>870.15530223058454</v>
      </c>
      <c r="FL8" s="6">
        <f t="shared" si="80"/>
        <v>5.363419752493769</v>
      </c>
      <c r="FM8" s="6">
        <v>15</v>
      </c>
      <c r="FN8" s="22">
        <f t="shared" si="81"/>
        <v>0.25</v>
      </c>
      <c r="FO8" s="18">
        <f t="shared" si="82"/>
        <v>89.146561933850975</v>
      </c>
      <c r="FP8">
        <f t="shared" si="83"/>
        <v>-0.6020599913279624</v>
      </c>
      <c r="FQ8">
        <f t="shared" si="84"/>
        <v>1.9501045986392591</v>
      </c>
      <c r="FU8">
        <v>344</v>
      </c>
      <c r="FV8">
        <v>597</v>
      </c>
      <c r="FW8">
        <v>127</v>
      </c>
      <c r="FX8">
        <v>606</v>
      </c>
      <c r="FY8">
        <f t="shared" si="85"/>
        <v>235.5</v>
      </c>
      <c r="FZ8">
        <f t="shared" si="86"/>
        <v>601.5</v>
      </c>
      <c r="GA8" s="18">
        <f>FY8-FY$6</f>
        <v>9.5</v>
      </c>
      <c r="GB8" s="18">
        <f t="shared" si="87"/>
        <v>-0.5</v>
      </c>
      <c r="GC8" s="18">
        <f t="shared" si="88"/>
        <v>9.5131487952202232</v>
      </c>
      <c r="GD8">
        <f t="shared" si="89"/>
        <v>645.95859000403425</v>
      </c>
      <c r="GE8">
        <v>7</v>
      </c>
      <c r="GF8" s="22">
        <f t="shared" si="90"/>
        <v>0.11666666666666667</v>
      </c>
      <c r="GG8" s="18">
        <f t="shared" ref="GG8:GG70" si="115">(GC8*($FS$6/$FT$6))+GF$4</f>
        <v>59.031150883935531</v>
      </c>
      <c r="GH8">
        <f t="shared" si="91"/>
        <v>-0.93305321036938682</v>
      </c>
      <c r="GI8">
        <f t="shared" si="92"/>
        <v>1.7710812504017834</v>
      </c>
      <c r="GN8">
        <v>357</v>
      </c>
      <c r="GO8">
        <v>597</v>
      </c>
      <c r="GP8">
        <v>158</v>
      </c>
      <c r="GQ8">
        <v>606</v>
      </c>
      <c r="GR8">
        <f t="shared" si="93"/>
        <v>257.5</v>
      </c>
      <c r="GS8">
        <f t="shared" si="94"/>
        <v>601.5</v>
      </c>
      <c r="GT8" s="18">
        <f t="shared" si="95"/>
        <v>12.5</v>
      </c>
      <c r="GU8" s="18">
        <f t="shared" si="96"/>
        <v>-3</v>
      </c>
      <c r="GV8" s="18">
        <f t="shared" si="97"/>
        <v>12.854960132182441</v>
      </c>
      <c r="GW8">
        <f t="shared" si="98"/>
        <v>654.30000764175452</v>
      </c>
      <c r="GX8">
        <v>9</v>
      </c>
      <c r="GY8" s="22">
        <f t="shared" si="99"/>
        <v>0.15</v>
      </c>
      <c r="GZ8" s="18">
        <f t="shared" si="100"/>
        <v>70.883154785072691</v>
      </c>
      <c r="HA8">
        <f t="shared" si="101"/>
        <v>-0.82390874094431876</v>
      </c>
      <c r="HB8">
        <f t="shared" si="102"/>
        <v>1.850543038383208</v>
      </c>
      <c r="HG8">
        <v>366</v>
      </c>
      <c r="HH8">
        <v>596</v>
      </c>
      <c r="HI8">
        <v>164</v>
      </c>
      <c r="HJ8">
        <v>606</v>
      </c>
      <c r="HK8">
        <f t="shared" si="103"/>
        <v>265</v>
      </c>
      <c r="HL8">
        <f t="shared" si="104"/>
        <v>601</v>
      </c>
      <c r="HM8" s="18">
        <f t="shared" si="105"/>
        <v>10</v>
      </c>
      <c r="HN8" s="18">
        <f t="shared" si="106"/>
        <v>-0.5</v>
      </c>
      <c r="HO8" s="18">
        <f t="shared" si="107"/>
        <v>10.012492197250394</v>
      </c>
      <c r="HP8">
        <f t="shared" si="108"/>
        <v>656.830267268493</v>
      </c>
      <c r="HQ8">
        <v>8</v>
      </c>
      <c r="HR8" s="22">
        <f t="shared" si="109"/>
        <v>0.13333333333333333</v>
      </c>
      <c r="HS8" s="18">
        <f t="shared" si="110"/>
        <v>67.477549484926996</v>
      </c>
      <c r="HT8">
        <f t="shared" si="111"/>
        <v>-0.87506126339170009</v>
      </c>
      <c r="HU8">
        <f t="shared" si="112"/>
        <v>1.8291593023625772</v>
      </c>
    </row>
    <row r="9" spans="1:229" x14ac:dyDescent="0.25">
      <c r="A9">
        <v>87.824490343048879</v>
      </c>
      <c r="B9" t="s">
        <v>38</v>
      </c>
      <c r="C9" s="20">
        <v>17</v>
      </c>
      <c r="G9" s="6">
        <v>912</v>
      </c>
      <c r="H9" s="6">
        <v>576</v>
      </c>
      <c r="I9" s="6">
        <v>653</v>
      </c>
      <c r="J9" s="6">
        <v>579</v>
      </c>
      <c r="K9" s="6">
        <f t="shared" si="0"/>
        <v>782.5</v>
      </c>
      <c r="L9" s="6">
        <f t="shared" si="1"/>
        <v>577.5</v>
      </c>
      <c r="M9" s="18">
        <f t="shared" si="2"/>
        <v>6</v>
      </c>
      <c r="N9" s="18">
        <f t="shared" si="3"/>
        <v>-3</v>
      </c>
      <c r="O9" s="18">
        <f t="shared" si="4"/>
        <v>6.7082039324993694</v>
      </c>
      <c r="P9" s="18">
        <f t="shared" si="113"/>
        <v>3.0277594872183045</v>
      </c>
      <c r="Q9" s="6">
        <v>9</v>
      </c>
      <c r="R9" s="22">
        <f t="shared" si="5"/>
        <v>0.15</v>
      </c>
      <c r="S9" s="18">
        <f t="shared" si="6"/>
        <v>261.8604632249365</v>
      </c>
      <c r="T9">
        <f t="shared" si="7"/>
        <v>-0.82390874094431876</v>
      </c>
      <c r="U9">
        <f t="shared" si="8"/>
        <v>2.4180699317989571</v>
      </c>
      <c r="Y9" s="6">
        <v>817</v>
      </c>
      <c r="Z9" s="6">
        <v>572</v>
      </c>
      <c r="AA9" s="6">
        <v>524</v>
      </c>
      <c r="AB9" s="6">
        <v>572</v>
      </c>
      <c r="AC9" s="6">
        <f t="shared" si="9"/>
        <v>670.5</v>
      </c>
      <c r="AD9" s="6">
        <f t="shared" si="9"/>
        <v>572</v>
      </c>
      <c r="AE9" s="18">
        <f t="shared" si="10"/>
        <v>8</v>
      </c>
      <c r="AF9" s="18">
        <f t="shared" si="11"/>
        <v>1.5</v>
      </c>
      <c r="AG9" s="18">
        <f t="shared" si="12"/>
        <v>8.1394102980498531</v>
      </c>
      <c r="AH9" s="6">
        <f t="shared" si="13"/>
        <v>881.33662694795566</v>
      </c>
      <c r="AI9" s="6">
        <f t="shared" si="114"/>
        <v>7.0503466026674459</v>
      </c>
      <c r="AJ9" s="6">
        <v>10</v>
      </c>
      <c r="AK9" s="22">
        <f t="shared" si="14"/>
        <v>0.16666666666666666</v>
      </c>
      <c r="AL9" s="18">
        <f t="shared" si="15"/>
        <v>285.39169267714158</v>
      </c>
      <c r="AM9">
        <f t="shared" si="16"/>
        <v>-0.77815125038364363</v>
      </c>
      <c r="AN9">
        <f t="shared" si="17"/>
        <v>2.4554413273035562</v>
      </c>
      <c r="AR9" s="6">
        <v>1033</v>
      </c>
      <c r="AS9" s="6">
        <v>580</v>
      </c>
      <c r="AT9" s="6">
        <v>648</v>
      </c>
      <c r="AU9" s="6">
        <v>581</v>
      </c>
      <c r="AV9" s="6">
        <f t="shared" si="18"/>
        <v>840.5</v>
      </c>
      <c r="AW9" s="6">
        <f t="shared" si="18"/>
        <v>580.5</v>
      </c>
      <c r="AX9" s="18">
        <f t="shared" si="19"/>
        <v>9</v>
      </c>
      <c r="AY9" s="18">
        <f t="shared" si="20"/>
        <v>-0.5</v>
      </c>
      <c r="AZ9" s="18">
        <f t="shared" si="21"/>
        <v>9.013878188659973</v>
      </c>
      <c r="BA9" s="6">
        <f t="shared" si="22"/>
        <v>1021.4795641617114</v>
      </c>
      <c r="BB9" s="6">
        <f t="shared" si="23"/>
        <v>7.1062354508270573</v>
      </c>
      <c r="BC9" s="6">
        <v>12</v>
      </c>
      <c r="BD9" s="22">
        <f t="shared" si="24"/>
        <v>0.2</v>
      </c>
      <c r="BE9" s="18">
        <f t="shared" si="25"/>
        <v>284.06104128550948</v>
      </c>
      <c r="BF9">
        <f t="shared" si="26"/>
        <v>-0.69897000433601875</v>
      </c>
      <c r="BG9">
        <f t="shared" si="27"/>
        <v>2.4534116747122949</v>
      </c>
      <c r="BK9">
        <v>600</v>
      </c>
      <c r="BL9">
        <v>584</v>
      </c>
      <c r="BM9">
        <v>393</v>
      </c>
      <c r="BN9">
        <v>592</v>
      </c>
      <c r="BO9" s="6">
        <f t="shared" si="28"/>
        <v>496.5</v>
      </c>
      <c r="BP9" s="6">
        <f t="shared" si="28"/>
        <v>588</v>
      </c>
      <c r="BQ9" s="18">
        <f t="shared" si="29"/>
        <v>18</v>
      </c>
      <c r="BR9" s="18">
        <f t="shared" si="30"/>
        <v>-1.5</v>
      </c>
      <c r="BS9" s="18">
        <f t="shared" si="31"/>
        <v>18.062391868188442</v>
      </c>
      <c r="BT9" s="6">
        <f t="shared" si="32"/>
        <v>769.58186699012083</v>
      </c>
      <c r="BU9" s="6">
        <f t="shared" si="33"/>
        <v>10.324005654461075</v>
      </c>
      <c r="BV9" s="6">
        <v>20</v>
      </c>
      <c r="BW9" s="22">
        <f t="shared" si="34"/>
        <v>0.33333333333333331</v>
      </c>
      <c r="BX9" s="18">
        <f t="shared" si="35"/>
        <v>51.435322671339399</v>
      </c>
      <c r="BY9">
        <f t="shared" si="36"/>
        <v>-0.47712125471966244</v>
      </c>
      <c r="BZ9">
        <f t="shared" si="37"/>
        <v>1.7112614686567267</v>
      </c>
      <c r="CD9">
        <v>672</v>
      </c>
      <c r="CE9">
        <v>575</v>
      </c>
      <c r="CF9">
        <v>430</v>
      </c>
      <c r="CG9">
        <v>589</v>
      </c>
      <c r="CH9" s="6">
        <f t="shared" si="38"/>
        <v>551</v>
      </c>
      <c r="CI9" s="6">
        <f t="shared" si="38"/>
        <v>582</v>
      </c>
      <c r="CJ9" s="18">
        <f>CH9-CH$6</f>
        <v>18.5</v>
      </c>
      <c r="CK9" s="18">
        <f t="shared" si="39"/>
        <v>-6</v>
      </c>
      <c r="CL9" s="18">
        <f t="shared" si="40"/>
        <v>19.448650338776723</v>
      </c>
      <c r="CM9" s="6">
        <f t="shared" si="41"/>
        <v>801.45180765907571</v>
      </c>
      <c r="CN9" s="6">
        <f t="shared" si="42"/>
        <v>8.1673378753795305</v>
      </c>
      <c r="CO9" s="6">
        <v>9</v>
      </c>
      <c r="CP9" s="22">
        <f t="shared" si="43"/>
        <v>0.15</v>
      </c>
      <c r="CQ9" s="18">
        <f t="shared" si="44"/>
        <v>58.35084066904853</v>
      </c>
      <c r="CR9">
        <f t="shared" si="45"/>
        <v>-0.82390874094431876</v>
      </c>
      <c r="CS9">
        <f t="shared" si="46"/>
        <v>1.7660471173702297</v>
      </c>
      <c r="CW9">
        <v>708</v>
      </c>
      <c r="CX9">
        <v>580</v>
      </c>
      <c r="CY9">
        <v>430</v>
      </c>
      <c r="CZ9">
        <v>594</v>
      </c>
      <c r="DA9" s="6">
        <f t="shared" si="47"/>
        <v>569</v>
      </c>
      <c r="DB9" s="6">
        <f t="shared" si="47"/>
        <v>587</v>
      </c>
      <c r="DC9" s="18">
        <f>DA9-DA$6</f>
        <v>27</v>
      </c>
      <c r="DD9" s="18">
        <f t="shared" si="48"/>
        <v>2.5</v>
      </c>
      <c r="DE9" s="18">
        <f t="shared" si="49"/>
        <v>27.115493725912497</v>
      </c>
      <c r="DF9" s="6">
        <f t="shared" si="50"/>
        <v>817.5145258648314</v>
      </c>
      <c r="DG9" s="6">
        <f t="shared" si="51"/>
        <v>20.392044686436861</v>
      </c>
      <c r="DH9" s="6">
        <v>9</v>
      </c>
      <c r="DI9" s="22">
        <f t="shared" si="52"/>
        <v>0.15</v>
      </c>
      <c r="DJ9" s="18">
        <f t="shared" si="53"/>
        <v>60.069364285390854</v>
      </c>
      <c r="DK9">
        <f t="shared" si="54"/>
        <v>-0.82390874094431876</v>
      </c>
      <c r="DL9">
        <f t="shared" si="55"/>
        <v>1.7786530358293642</v>
      </c>
      <c r="DP9">
        <v>738</v>
      </c>
      <c r="DQ9">
        <v>596</v>
      </c>
      <c r="DR9">
        <v>503</v>
      </c>
      <c r="DS9">
        <v>603</v>
      </c>
      <c r="DT9" s="6">
        <f t="shared" si="56"/>
        <v>620.5</v>
      </c>
      <c r="DU9" s="6">
        <f t="shared" si="56"/>
        <v>599.5</v>
      </c>
      <c r="DV9" s="18">
        <f t="shared" si="57"/>
        <v>15</v>
      </c>
      <c r="DW9" s="18">
        <f t="shared" si="58"/>
        <v>-6.5</v>
      </c>
      <c r="DX9" s="18">
        <f t="shared" si="59"/>
        <v>16.347782724271816</v>
      </c>
      <c r="DY9" s="6">
        <f t="shared" si="60"/>
        <v>862.79806443918267</v>
      </c>
      <c r="DZ9" s="6">
        <f t="shared" si="61"/>
        <v>6.1381260739058234</v>
      </c>
      <c r="EA9" s="6">
        <v>12</v>
      </c>
      <c r="EB9" s="22">
        <f t="shared" si="62"/>
        <v>0.2</v>
      </c>
      <c r="EC9" s="18">
        <f t="shared" si="63"/>
        <v>89.382906236687759</v>
      </c>
      <c r="ED9">
        <f t="shared" si="64"/>
        <v>-0.69897000433601875</v>
      </c>
      <c r="EE9">
        <f t="shared" si="65"/>
        <v>1.9512544714032967</v>
      </c>
      <c r="EI9">
        <v>789</v>
      </c>
      <c r="EJ9">
        <v>604</v>
      </c>
      <c r="EK9">
        <v>487</v>
      </c>
      <c r="EL9">
        <v>608</v>
      </c>
      <c r="EM9" s="6">
        <f t="shared" si="66"/>
        <v>638</v>
      </c>
      <c r="EN9" s="6">
        <f t="shared" si="66"/>
        <v>606</v>
      </c>
      <c r="EO9" s="18">
        <f t="shared" si="67"/>
        <v>22</v>
      </c>
      <c r="EP9" s="18">
        <f t="shared" si="68"/>
        <v>-3.5</v>
      </c>
      <c r="EQ9" s="18">
        <f t="shared" si="69"/>
        <v>22.276669409945463</v>
      </c>
      <c r="ER9" s="6">
        <f t="shared" si="70"/>
        <v>879.9318155402724</v>
      </c>
      <c r="ES9" s="6">
        <f t="shared" si="71"/>
        <v>13.360266272700414</v>
      </c>
      <c r="ET9" s="6">
        <v>12</v>
      </c>
      <c r="EU9" s="22">
        <f t="shared" si="72"/>
        <v>0.2</v>
      </c>
      <c r="EV9" s="18">
        <f t="shared" si="73"/>
        <v>89.91325402224561</v>
      </c>
      <c r="EW9">
        <f t="shared" si="74"/>
        <v>-0.69897000433601875</v>
      </c>
      <c r="EX9">
        <f t="shared" si="75"/>
        <v>1.9538237153644791</v>
      </c>
      <c r="FB9">
        <v>805</v>
      </c>
      <c r="FC9">
        <v>603</v>
      </c>
      <c r="FD9">
        <v>459</v>
      </c>
      <c r="FE9">
        <v>612</v>
      </c>
      <c r="FF9" s="6">
        <f t="shared" si="76"/>
        <v>632</v>
      </c>
      <c r="FG9" s="6">
        <f t="shared" si="76"/>
        <v>607.5</v>
      </c>
      <c r="FH9" s="18">
        <f>FF9-FF$6</f>
        <v>20</v>
      </c>
      <c r="FI9" s="18">
        <f t="shared" si="77"/>
        <v>-3.5</v>
      </c>
      <c r="FJ9" s="18">
        <f t="shared" si="78"/>
        <v>20.303940504246953</v>
      </c>
      <c r="FK9" s="6">
        <f t="shared" si="79"/>
        <v>876.63005310107872</v>
      </c>
      <c r="FL9" s="6">
        <f t="shared" si="80"/>
        <v>11.838170622987946</v>
      </c>
      <c r="FM9" s="6">
        <v>16</v>
      </c>
      <c r="FN9" s="22">
        <f t="shared" si="81"/>
        <v>0.26666666666666666</v>
      </c>
      <c r="FO9" s="18">
        <f t="shared" si="82"/>
        <v>89.982086434814931</v>
      </c>
      <c r="FP9">
        <f t="shared" si="83"/>
        <v>-0.57403126772771884</v>
      </c>
      <c r="FQ9">
        <f t="shared" si="84"/>
        <v>1.9541560590298326</v>
      </c>
      <c r="FU9">
        <v>351</v>
      </c>
      <c r="FV9">
        <v>598</v>
      </c>
      <c r="FW9">
        <v>131</v>
      </c>
      <c r="FX9">
        <v>604</v>
      </c>
      <c r="FY9">
        <f t="shared" si="85"/>
        <v>241</v>
      </c>
      <c r="FZ9">
        <f t="shared" si="86"/>
        <v>601</v>
      </c>
      <c r="GA9" s="18">
        <f>FY9-FY$6</f>
        <v>15</v>
      </c>
      <c r="GB9" s="18">
        <f t="shared" si="87"/>
        <v>-1</v>
      </c>
      <c r="GC9" s="18">
        <f t="shared" si="88"/>
        <v>15.033296378372908</v>
      </c>
      <c r="GD9">
        <f t="shared" si="89"/>
        <v>647.51988386458061</v>
      </c>
      <c r="GE9">
        <v>8</v>
      </c>
      <c r="GF9" s="22">
        <f t="shared" si="90"/>
        <v>0.13333333333333333</v>
      </c>
      <c r="GG9" s="18">
        <f t="shared" si="115"/>
        <v>59.719963909035691</v>
      </c>
      <c r="GH9">
        <f t="shared" si="91"/>
        <v>-0.87506126339170009</v>
      </c>
      <c r="GI9">
        <f t="shared" si="92"/>
        <v>1.7761195365929847</v>
      </c>
      <c r="GN9">
        <v>365</v>
      </c>
      <c r="GO9">
        <v>597</v>
      </c>
      <c r="GP9">
        <v>164</v>
      </c>
      <c r="GQ9">
        <v>605</v>
      </c>
      <c r="GR9">
        <f t="shared" si="93"/>
        <v>264.5</v>
      </c>
      <c r="GS9">
        <f t="shared" si="94"/>
        <v>601</v>
      </c>
      <c r="GT9" s="18">
        <f t="shared" si="95"/>
        <v>19.5</v>
      </c>
      <c r="GU9" s="18">
        <f t="shared" si="96"/>
        <v>-3.5</v>
      </c>
      <c r="GV9" s="18">
        <f t="shared" si="97"/>
        <v>19.811612756158951</v>
      </c>
      <c r="GW9">
        <f t="shared" si="98"/>
        <v>656.62870025608845</v>
      </c>
      <c r="GX9">
        <v>10</v>
      </c>
      <c r="GY9" s="22">
        <f t="shared" si="99"/>
        <v>0.16666666666666666</v>
      </c>
      <c r="GZ9" s="18">
        <f t="shared" si="100"/>
        <v>71.747990576663398</v>
      </c>
      <c r="HA9">
        <f t="shared" si="101"/>
        <v>-0.77815125038364363</v>
      </c>
      <c r="HB9">
        <f t="shared" si="102"/>
        <v>1.8558097424278106</v>
      </c>
      <c r="HG9">
        <v>373</v>
      </c>
      <c r="HH9">
        <v>596</v>
      </c>
      <c r="HI9">
        <v>175</v>
      </c>
      <c r="HJ9">
        <v>604</v>
      </c>
      <c r="HK9">
        <f t="shared" si="103"/>
        <v>274</v>
      </c>
      <c r="HL9">
        <f t="shared" si="104"/>
        <v>600</v>
      </c>
      <c r="HM9" s="18">
        <f t="shared" si="105"/>
        <v>19</v>
      </c>
      <c r="HN9" s="18">
        <f t="shared" si="106"/>
        <v>-1.5</v>
      </c>
      <c r="HO9" s="18">
        <f t="shared" si="107"/>
        <v>19.059118552545918</v>
      </c>
      <c r="HP9">
        <f t="shared" si="108"/>
        <v>659.60291084864082</v>
      </c>
      <c r="HQ9">
        <v>9</v>
      </c>
      <c r="HR9" s="22">
        <f t="shared" si="109"/>
        <v>0.15</v>
      </c>
      <c r="HS9" s="18">
        <f t="shared" si="110"/>
        <v>68.604883045301776</v>
      </c>
      <c r="HT9">
        <f t="shared" si="111"/>
        <v>-0.82390874094431876</v>
      </c>
      <c r="HU9">
        <f t="shared" si="112"/>
        <v>1.8363550283037857</v>
      </c>
    </row>
    <row r="10" spans="1:229" x14ac:dyDescent="0.25">
      <c r="A10">
        <v>87.969391071988582</v>
      </c>
      <c r="B10" t="s">
        <v>39</v>
      </c>
      <c r="C10" s="20">
        <v>6</v>
      </c>
      <c r="G10" s="6">
        <v>917</v>
      </c>
      <c r="H10" s="6">
        <v>575</v>
      </c>
      <c r="I10" s="6">
        <v>656</v>
      </c>
      <c r="J10" s="6">
        <v>577</v>
      </c>
      <c r="K10" s="6">
        <f t="shared" si="0"/>
        <v>786.5</v>
      </c>
      <c r="L10" s="6">
        <f t="shared" si="1"/>
        <v>576</v>
      </c>
      <c r="M10" s="18">
        <f t="shared" si="2"/>
        <v>10</v>
      </c>
      <c r="N10" s="18">
        <f t="shared" si="3"/>
        <v>-4.5</v>
      </c>
      <c r="O10" s="18">
        <f t="shared" si="4"/>
        <v>10.965856099730654</v>
      </c>
      <c r="P10" s="18">
        <f t="shared" si="113"/>
        <v>5.3620351392715975</v>
      </c>
      <c r="Q10" s="6">
        <v>10</v>
      </c>
      <c r="R10" s="22">
        <f t="shared" si="5"/>
        <v>0.16666666666666666</v>
      </c>
      <c r="S10" s="18">
        <f t="shared" si="6"/>
        <v>262.2131806607108</v>
      </c>
      <c r="T10">
        <f t="shared" si="7"/>
        <v>-0.77815125038364363</v>
      </c>
      <c r="U10">
        <f t="shared" si="8"/>
        <v>2.41865451856818</v>
      </c>
      <c r="Y10" s="6">
        <v>824</v>
      </c>
      <c r="Z10" s="6">
        <v>573</v>
      </c>
      <c r="AA10" s="6">
        <v>526</v>
      </c>
      <c r="AB10" s="6">
        <v>573</v>
      </c>
      <c r="AC10" s="6">
        <f t="shared" si="9"/>
        <v>675</v>
      </c>
      <c r="AD10" s="6">
        <f t="shared" si="9"/>
        <v>573</v>
      </c>
      <c r="AE10" s="18">
        <f t="shared" si="10"/>
        <v>12.5</v>
      </c>
      <c r="AF10" s="18">
        <f t="shared" si="11"/>
        <v>2.5</v>
      </c>
      <c r="AG10" s="18">
        <f t="shared" si="12"/>
        <v>12.747548783981962</v>
      </c>
      <c r="AH10" s="6">
        <f t="shared" si="13"/>
        <v>885.41176861390318</v>
      </c>
      <c r="AI10" s="6">
        <f t="shared" si="114"/>
        <v>11.125488268614959</v>
      </c>
      <c r="AJ10" s="6">
        <v>11</v>
      </c>
      <c r="AK10" s="22">
        <f t="shared" si="14"/>
        <v>0.18333333333333332</v>
      </c>
      <c r="AL10" s="18">
        <f t="shared" si="15"/>
        <v>285.82272237370245</v>
      </c>
      <c r="AM10">
        <f t="shared" si="16"/>
        <v>-0.7367585652254186</v>
      </c>
      <c r="AN10">
        <f t="shared" si="17"/>
        <v>2.4560967514292429</v>
      </c>
      <c r="AR10" s="6">
        <v>1037</v>
      </c>
      <c r="AS10" s="6">
        <v>580</v>
      </c>
      <c r="AT10" s="6">
        <v>651</v>
      </c>
      <c r="AU10" s="6">
        <v>581</v>
      </c>
      <c r="AV10" s="6">
        <f t="shared" si="18"/>
        <v>844</v>
      </c>
      <c r="AW10" s="6">
        <f t="shared" si="18"/>
        <v>580.5</v>
      </c>
      <c r="AX10" s="18">
        <f t="shared" si="19"/>
        <v>12.5</v>
      </c>
      <c r="AY10" s="18">
        <f t="shared" si="20"/>
        <v>-0.5</v>
      </c>
      <c r="AZ10" s="18">
        <f t="shared" si="21"/>
        <v>12.509996003196804</v>
      </c>
      <c r="BA10" s="6">
        <f t="shared" si="22"/>
        <v>1024.3613864257086</v>
      </c>
      <c r="BB10" s="6">
        <f t="shared" si="23"/>
        <v>9.9880577148242082</v>
      </c>
      <c r="BC10" s="6">
        <v>13</v>
      </c>
      <c r="BD10" s="22">
        <f t="shared" si="24"/>
        <v>0.21666666666666667</v>
      </c>
      <c r="BE10" s="18">
        <f t="shared" si="25"/>
        <v>284.34892977484878</v>
      </c>
      <c r="BF10">
        <f t="shared" si="26"/>
        <v>-0.6642078980768068</v>
      </c>
      <c r="BG10">
        <f t="shared" si="27"/>
        <v>2.4538515980049183</v>
      </c>
      <c r="BK10">
        <v>608</v>
      </c>
      <c r="BL10">
        <v>587</v>
      </c>
      <c r="BM10">
        <v>400</v>
      </c>
      <c r="BN10">
        <v>593</v>
      </c>
      <c r="BO10" s="6">
        <f t="shared" si="28"/>
        <v>504</v>
      </c>
      <c r="BP10" s="6">
        <f t="shared" si="28"/>
        <v>590</v>
      </c>
      <c r="BQ10" s="18">
        <f t="shared" si="29"/>
        <v>25.5</v>
      </c>
      <c r="BR10" s="18">
        <f t="shared" si="30"/>
        <v>0.5</v>
      </c>
      <c r="BS10" s="18">
        <f t="shared" si="31"/>
        <v>25.504901489713699</v>
      </c>
      <c r="BT10" s="6">
        <f t="shared" si="32"/>
        <v>775.96133924313528</v>
      </c>
      <c r="BU10" s="6">
        <f t="shared" si="33"/>
        <v>16.703477907475531</v>
      </c>
      <c r="BV10" s="6">
        <v>21</v>
      </c>
      <c r="BW10" s="22">
        <f t="shared" si="34"/>
        <v>0.35</v>
      </c>
      <c r="BX10" s="18">
        <f t="shared" si="35"/>
        <v>52.146843667661123</v>
      </c>
      <c r="BY10">
        <f t="shared" si="36"/>
        <v>-0.45593195564972439</v>
      </c>
      <c r="BZ10">
        <f t="shared" si="37"/>
        <v>1.7172280266800559</v>
      </c>
      <c r="CD10">
        <v>676</v>
      </c>
      <c r="CE10">
        <v>577</v>
      </c>
      <c r="CF10">
        <v>437</v>
      </c>
      <c r="CG10">
        <v>590</v>
      </c>
      <c r="CH10" s="6">
        <f t="shared" si="38"/>
        <v>556.5</v>
      </c>
      <c r="CI10" s="6">
        <f t="shared" si="38"/>
        <v>583.5</v>
      </c>
      <c r="CJ10" s="18">
        <f>CH10-CH$6</f>
        <v>24</v>
      </c>
      <c r="CK10" s="18">
        <f t="shared" si="39"/>
        <v>-4.5</v>
      </c>
      <c r="CL10" s="18">
        <f t="shared" si="40"/>
        <v>24.418230894149559</v>
      </c>
      <c r="CM10" s="6">
        <f t="shared" si="41"/>
        <v>806.32778694523483</v>
      </c>
      <c r="CN10" s="6">
        <f t="shared" si="42"/>
        <v>13.043317161538653</v>
      </c>
      <c r="CO10" s="6">
        <v>10</v>
      </c>
      <c r="CP10" s="22">
        <f t="shared" si="43"/>
        <v>0.16666666666666666</v>
      </c>
      <c r="CQ10" s="18">
        <f t="shared" si="44"/>
        <v>58.833652342552163</v>
      </c>
      <c r="CR10">
        <f t="shared" si="45"/>
        <v>-0.77815125038364363</v>
      </c>
      <c r="CS10">
        <f t="shared" si="46"/>
        <v>1.769625809852357</v>
      </c>
      <c r="CW10">
        <v>712</v>
      </c>
      <c r="CX10">
        <v>578</v>
      </c>
      <c r="CY10">
        <v>440</v>
      </c>
      <c r="CZ10">
        <v>594</v>
      </c>
      <c r="DA10" s="6">
        <f t="shared" si="47"/>
        <v>576</v>
      </c>
      <c r="DB10" s="6">
        <f t="shared" si="47"/>
        <v>586</v>
      </c>
      <c r="DC10" s="18">
        <f>DA10-DA$6</f>
        <v>34</v>
      </c>
      <c r="DD10" s="18">
        <f t="shared" si="48"/>
        <v>1.5</v>
      </c>
      <c r="DE10" s="18">
        <f t="shared" si="49"/>
        <v>34.033072150483271</v>
      </c>
      <c r="DF10" s="6">
        <f t="shared" si="50"/>
        <v>821.68850545690361</v>
      </c>
      <c r="DG10" s="6">
        <f t="shared" si="51"/>
        <v>24.566024278509076</v>
      </c>
      <c r="DH10" s="6">
        <v>10</v>
      </c>
      <c r="DI10" s="22">
        <f t="shared" si="52"/>
        <v>0.16666666666666666</v>
      </c>
      <c r="DJ10" s="18">
        <f t="shared" si="53"/>
        <v>60.727366608664013</v>
      </c>
      <c r="DK10">
        <f t="shared" si="54"/>
        <v>-0.77815125038364363</v>
      </c>
      <c r="DL10">
        <f t="shared" si="55"/>
        <v>1.7833844487148138</v>
      </c>
      <c r="DP10">
        <v>748</v>
      </c>
      <c r="DQ10">
        <v>602</v>
      </c>
      <c r="DR10">
        <v>510</v>
      </c>
      <c r="DS10">
        <v>603</v>
      </c>
      <c r="DT10" s="6">
        <f t="shared" si="56"/>
        <v>629</v>
      </c>
      <c r="DU10" s="6">
        <f t="shared" si="56"/>
        <v>602.5</v>
      </c>
      <c r="DV10" s="18">
        <f t="shared" si="57"/>
        <v>23.5</v>
      </c>
      <c r="DW10" s="18">
        <f t="shared" si="58"/>
        <v>-3.5</v>
      </c>
      <c r="DX10" s="18">
        <f t="shared" si="59"/>
        <v>23.759208741033444</v>
      </c>
      <c r="DY10" s="6">
        <f t="shared" si="60"/>
        <v>871.00358782269086</v>
      </c>
      <c r="DZ10" s="6">
        <f t="shared" si="61"/>
        <v>14.343649457414017</v>
      </c>
      <c r="EA10" s="6">
        <v>13</v>
      </c>
      <c r="EB10" s="22">
        <f t="shared" si="62"/>
        <v>0.21666666666666667</v>
      </c>
      <c r="EC10" s="18">
        <f t="shared" si="63"/>
        <v>90.089429212546818</v>
      </c>
      <c r="ED10">
        <f t="shared" si="64"/>
        <v>-0.6642078980768068</v>
      </c>
      <c r="EE10">
        <f t="shared" si="65"/>
        <v>1.9546738353299373</v>
      </c>
      <c r="EI10">
        <v>795</v>
      </c>
      <c r="EJ10">
        <v>605</v>
      </c>
      <c r="EK10">
        <v>496</v>
      </c>
      <c r="EL10">
        <v>608</v>
      </c>
      <c r="EM10" s="6">
        <f t="shared" si="66"/>
        <v>645.5</v>
      </c>
      <c r="EN10" s="6">
        <f t="shared" si="66"/>
        <v>606.5</v>
      </c>
      <c r="EO10" s="18">
        <f t="shared" si="67"/>
        <v>29.5</v>
      </c>
      <c r="EP10" s="18">
        <f t="shared" si="68"/>
        <v>-3</v>
      </c>
      <c r="EQ10" s="18">
        <f t="shared" si="69"/>
        <v>29.652150006365474</v>
      </c>
      <c r="ER10" s="6">
        <f t="shared" si="70"/>
        <v>885.72710244182997</v>
      </c>
      <c r="ES10" s="6">
        <f t="shared" si="71"/>
        <v>19.155553174257989</v>
      </c>
      <c r="ET10" s="6">
        <v>13</v>
      </c>
      <c r="EU10" s="22">
        <f t="shared" si="72"/>
        <v>0.21666666666666667</v>
      </c>
      <c r="EV10" s="18">
        <f t="shared" si="73"/>
        <v>90.556838716523089</v>
      </c>
      <c r="EW10">
        <f t="shared" si="74"/>
        <v>-0.6642078980768068</v>
      </c>
      <c r="EX10">
        <f t="shared" si="75"/>
        <v>1.9569212531558844</v>
      </c>
      <c r="FB10">
        <v>810</v>
      </c>
      <c r="FC10">
        <v>605</v>
      </c>
      <c r="FD10">
        <v>468</v>
      </c>
      <c r="FE10">
        <v>611</v>
      </c>
      <c r="FF10" s="6">
        <f t="shared" si="76"/>
        <v>639</v>
      </c>
      <c r="FG10" s="6">
        <f t="shared" si="76"/>
        <v>608</v>
      </c>
      <c r="FH10" s="18">
        <f>FF10-FF$6</f>
        <v>27</v>
      </c>
      <c r="FI10" s="18">
        <f t="shared" si="77"/>
        <v>-3</v>
      </c>
      <c r="FJ10" s="18">
        <f t="shared" si="78"/>
        <v>27.166155414412248</v>
      </c>
      <c r="FK10" s="6">
        <f t="shared" si="79"/>
        <v>882.03457982099542</v>
      </c>
      <c r="FL10" s="6">
        <f t="shared" si="80"/>
        <v>17.242697342904648</v>
      </c>
      <c r="FM10" s="6">
        <v>17</v>
      </c>
      <c r="FN10" s="22">
        <f t="shared" si="81"/>
        <v>0.28333333333333333</v>
      </c>
      <c r="FO10" s="18">
        <f t="shared" si="82"/>
        <v>90.59309301572182</v>
      </c>
      <c r="FP10">
        <f t="shared" si="83"/>
        <v>-0.54770232900536975</v>
      </c>
      <c r="FQ10">
        <f t="shared" si="84"/>
        <v>1.9570950875277435</v>
      </c>
      <c r="FU10">
        <v>356</v>
      </c>
      <c r="FV10">
        <v>595</v>
      </c>
      <c r="FW10">
        <v>137</v>
      </c>
      <c r="FX10">
        <v>603</v>
      </c>
      <c r="FY10">
        <f t="shared" si="85"/>
        <v>246.5</v>
      </c>
      <c r="FZ10">
        <f t="shared" si="86"/>
        <v>599</v>
      </c>
      <c r="GA10" s="18">
        <f>FY10-FY$6</f>
        <v>20.5</v>
      </c>
      <c r="GB10" s="18">
        <f t="shared" si="87"/>
        <v>-3</v>
      </c>
      <c r="GC10" s="18">
        <f t="shared" si="88"/>
        <v>20.71834935510066</v>
      </c>
      <c r="GD10">
        <f t="shared" si="89"/>
        <v>647.73702225517422</v>
      </c>
      <c r="GE10">
        <v>9</v>
      </c>
      <c r="GF10" s="22">
        <f t="shared" si="90"/>
        <v>0.15</v>
      </c>
      <c r="GG10" s="18">
        <f t="shared" si="115"/>
        <v>60.429354098295455</v>
      </c>
      <c r="GH10">
        <f t="shared" si="91"/>
        <v>-0.82390874094431876</v>
      </c>
      <c r="GI10">
        <f t="shared" si="92"/>
        <v>1.7812479522983447</v>
      </c>
      <c r="GN10">
        <v>371</v>
      </c>
      <c r="GO10">
        <v>596</v>
      </c>
      <c r="GP10">
        <v>174</v>
      </c>
      <c r="GQ10">
        <v>605</v>
      </c>
      <c r="GR10">
        <f t="shared" si="93"/>
        <v>272.5</v>
      </c>
      <c r="GS10">
        <f t="shared" si="94"/>
        <v>600.5</v>
      </c>
      <c r="GT10" s="18">
        <f t="shared" si="95"/>
        <v>27.5</v>
      </c>
      <c r="GU10" s="18">
        <f t="shared" si="96"/>
        <v>-4</v>
      </c>
      <c r="GV10" s="18">
        <f t="shared" si="97"/>
        <v>27.789386463180506</v>
      </c>
      <c r="GW10">
        <f t="shared" si="98"/>
        <v>659.43650187110507</v>
      </c>
      <c r="GX10">
        <v>11</v>
      </c>
      <c r="GY10" s="22">
        <f t="shared" si="99"/>
        <v>0.18333333333333332</v>
      </c>
      <c r="GZ10" s="18">
        <f t="shared" si="100"/>
        <v>72.739769900998809</v>
      </c>
      <c r="HA10">
        <f t="shared" si="101"/>
        <v>-0.7367585652254186</v>
      </c>
      <c r="HB10">
        <f t="shared" si="102"/>
        <v>1.8617719229094469</v>
      </c>
      <c r="HG10">
        <v>379</v>
      </c>
      <c r="HH10">
        <v>596</v>
      </c>
      <c r="HI10">
        <v>184</v>
      </c>
      <c r="HJ10">
        <v>605</v>
      </c>
      <c r="HK10">
        <f t="shared" si="103"/>
        <v>281.5</v>
      </c>
      <c r="HL10">
        <f t="shared" si="104"/>
        <v>600.5</v>
      </c>
      <c r="HM10" s="18">
        <f t="shared" si="105"/>
        <v>26.5</v>
      </c>
      <c r="HN10" s="18">
        <f t="shared" si="106"/>
        <v>-1</v>
      </c>
      <c r="HO10" s="18">
        <f t="shared" si="107"/>
        <v>26.518861212352238</v>
      </c>
      <c r="HP10">
        <f t="shared" si="108"/>
        <v>663.20622735315146</v>
      </c>
      <c r="HQ10">
        <v>10</v>
      </c>
      <c r="HR10" s="22">
        <f t="shared" si="109"/>
        <v>0.16666666666666666</v>
      </c>
      <c r="HS10" s="18">
        <f t="shared" si="110"/>
        <v>69.534469160819455</v>
      </c>
      <c r="HT10">
        <f t="shared" si="111"/>
        <v>-0.77815125038364363</v>
      </c>
      <c r="HU10">
        <f t="shared" si="112"/>
        <v>1.8422001435163065</v>
      </c>
    </row>
    <row r="11" spans="1:229" x14ac:dyDescent="0.25">
      <c r="A11">
        <v>88.174238468984015</v>
      </c>
      <c r="B11" t="s">
        <v>40</v>
      </c>
      <c r="C11" s="20">
        <v>6</v>
      </c>
      <c r="G11" s="6">
        <v>920</v>
      </c>
      <c r="H11" s="6">
        <v>575</v>
      </c>
      <c r="I11" s="6">
        <v>660</v>
      </c>
      <c r="J11" s="6">
        <v>579</v>
      </c>
      <c r="K11" s="6">
        <f t="shared" si="0"/>
        <v>790</v>
      </c>
      <c r="L11" s="6">
        <f t="shared" si="1"/>
        <v>577</v>
      </c>
      <c r="M11" s="18">
        <f t="shared" si="2"/>
        <v>13.5</v>
      </c>
      <c r="N11" s="18">
        <f t="shared" si="3"/>
        <v>-3.5</v>
      </c>
      <c r="O11" s="18">
        <f t="shared" si="4"/>
        <v>13.946325680981353</v>
      </c>
      <c r="P11" s="18">
        <f t="shared" si="113"/>
        <v>8.7774297864049231</v>
      </c>
      <c r="Q11" s="6">
        <v>11</v>
      </c>
      <c r="R11" s="22">
        <f t="shared" si="5"/>
        <v>0.18333333333333332</v>
      </c>
      <c r="S11" s="18">
        <f t="shared" si="6"/>
        <v>262.4600922323495</v>
      </c>
      <c r="T11">
        <f t="shared" si="7"/>
        <v>-0.7367585652254186</v>
      </c>
      <c r="U11">
        <f t="shared" si="8"/>
        <v>2.4190632771100646</v>
      </c>
      <c r="Y11" s="6">
        <v>828</v>
      </c>
      <c r="Z11" s="6">
        <v>572</v>
      </c>
      <c r="AA11" s="6">
        <v>529</v>
      </c>
      <c r="AB11" s="6">
        <v>574</v>
      </c>
      <c r="AC11" s="6">
        <f t="shared" si="9"/>
        <v>678.5</v>
      </c>
      <c r="AD11" s="6">
        <f t="shared" si="9"/>
        <v>573</v>
      </c>
      <c r="AE11" s="18">
        <f t="shared" si="10"/>
        <v>16</v>
      </c>
      <c r="AF11" s="18">
        <f t="shared" si="11"/>
        <v>2.5</v>
      </c>
      <c r="AG11" s="18">
        <f t="shared" si="12"/>
        <v>16.194134740701646</v>
      </c>
      <c r="AH11" s="6">
        <f t="shared" si="13"/>
        <v>888.08290716576687</v>
      </c>
      <c r="AI11" s="6">
        <f t="shared" si="114"/>
        <v>13.79662682047865</v>
      </c>
      <c r="AJ11" s="6">
        <v>12</v>
      </c>
      <c r="AK11" s="22">
        <f t="shared" si="14"/>
        <v>0.2</v>
      </c>
      <c r="AL11" s="18">
        <f t="shared" si="15"/>
        <v>286.14510437320854</v>
      </c>
      <c r="AM11">
        <f t="shared" si="16"/>
        <v>-0.69897000433601875</v>
      </c>
      <c r="AN11">
        <f t="shared" si="17"/>
        <v>2.4565863200089058</v>
      </c>
      <c r="AR11" s="6">
        <v>1039</v>
      </c>
      <c r="AS11" s="6">
        <v>579</v>
      </c>
      <c r="AT11" s="6">
        <v>655</v>
      </c>
      <c r="AU11" s="6">
        <v>580</v>
      </c>
      <c r="AV11" s="6">
        <f t="shared" si="18"/>
        <v>847</v>
      </c>
      <c r="AW11" s="6">
        <f t="shared" si="18"/>
        <v>579.5</v>
      </c>
      <c r="AX11" s="18">
        <f t="shared" si="19"/>
        <v>15.5</v>
      </c>
      <c r="AY11" s="18">
        <f t="shared" si="20"/>
        <v>-1.5</v>
      </c>
      <c r="AZ11" s="18">
        <f t="shared" si="21"/>
        <v>15.572411502397436</v>
      </c>
      <c r="BA11" s="6">
        <f t="shared" si="22"/>
        <v>1026.2695795939778</v>
      </c>
      <c r="BB11" s="6">
        <f t="shared" si="23"/>
        <v>11.896250883093444</v>
      </c>
      <c r="BC11" s="6">
        <v>14</v>
      </c>
      <c r="BD11" s="22">
        <f t="shared" si="24"/>
        <v>0.23333333333333334</v>
      </c>
      <c r="BE11" s="18">
        <f t="shared" si="25"/>
        <v>284.60110496417695</v>
      </c>
      <c r="BF11">
        <f t="shared" si="26"/>
        <v>-0.63202321470540557</v>
      </c>
      <c r="BG11">
        <f t="shared" si="27"/>
        <v>2.4542365819004552</v>
      </c>
      <c r="BK11">
        <v>614</v>
      </c>
      <c r="BL11">
        <v>589</v>
      </c>
      <c r="BM11">
        <v>409</v>
      </c>
      <c r="BN11">
        <v>593</v>
      </c>
      <c r="BO11" s="6">
        <f t="shared" si="28"/>
        <v>511.5</v>
      </c>
      <c r="BP11" s="6">
        <f t="shared" si="28"/>
        <v>591</v>
      </c>
      <c r="BQ11" s="18">
        <f t="shared" si="29"/>
        <v>33</v>
      </c>
      <c r="BR11" s="18">
        <f t="shared" si="30"/>
        <v>1.5</v>
      </c>
      <c r="BS11" s="18">
        <f t="shared" si="31"/>
        <v>33.034073318317859</v>
      </c>
      <c r="BT11" s="6">
        <f t="shared" si="32"/>
        <v>781.60939733347629</v>
      </c>
      <c r="BU11" s="6">
        <f t="shared" si="33"/>
        <v>22.351535997816541</v>
      </c>
      <c r="BV11" s="6">
        <v>22</v>
      </c>
      <c r="BW11" s="22">
        <f t="shared" si="34"/>
        <v>0.36666666666666664</v>
      </c>
      <c r="BX11" s="18">
        <f t="shared" si="35"/>
        <v>52.866649769822132</v>
      </c>
      <c r="BY11">
        <f t="shared" si="36"/>
        <v>-0.43572856956143741</v>
      </c>
      <c r="BZ11">
        <f t="shared" si="37"/>
        <v>1.7231817894559796</v>
      </c>
      <c r="CD11">
        <v>685</v>
      </c>
      <c r="CE11">
        <v>582</v>
      </c>
      <c r="CF11">
        <v>443</v>
      </c>
      <c r="CG11">
        <v>590</v>
      </c>
      <c r="CH11" s="6">
        <f t="shared" si="38"/>
        <v>564</v>
      </c>
      <c r="CI11" s="6">
        <f t="shared" si="38"/>
        <v>586</v>
      </c>
      <c r="CJ11" s="18">
        <f t="shared" ref="CJ11:CJ18" si="116">CH11-CH$6</f>
        <v>31.5</v>
      </c>
      <c r="CK11" s="18">
        <f t="shared" si="39"/>
        <v>-2</v>
      </c>
      <c r="CL11" s="18">
        <f t="shared" si="40"/>
        <v>31.56342820417326</v>
      </c>
      <c r="CM11" s="6">
        <f t="shared" si="41"/>
        <v>813.32158461459755</v>
      </c>
      <c r="CN11" s="6">
        <f t="shared" si="42"/>
        <v>20.037114830901373</v>
      </c>
      <c r="CO11" s="6">
        <v>11</v>
      </c>
      <c r="CP11" s="22">
        <f t="shared" si="43"/>
        <v>0.18333333333333332</v>
      </c>
      <c r="CQ11" s="18">
        <f t="shared" si="44"/>
        <v>59.527832592238717</v>
      </c>
      <c r="CR11">
        <f t="shared" si="45"/>
        <v>-0.7367585652254186</v>
      </c>
      <c r="CS11">
        <f>LOG10(CQ11)</f>
        <v>1.7747200701820778</v>
      </c>
      <c r="CW11">
        <v>722</v>
      </c>
      <c r="CX11">
        <v>575</v>
      </c>
      <c r="CY11">
        <v>452</v>
      </c>
      <c r="CZ11">
        <v>594</v>
      </c>
      <c r="DA11" s="6">
        <f t="shared" si="47"/>
        <v>587</v>
      </c>
      <c r="DB11" s="6">
        <f t="shared" si="47"/>
        <v>584.5</v>
      </c>
      <c r="DC11" s="18">
        <f>DA11-DA$6</f>
        <v>45</v>
      </c>
      <c r="DD11" s="18">
        <f t="shared" si="48"/>
        <v>0</v>
      </c>
      <c r="DE11" s="18">
        <f t="shared" si="49"/>
        <v>45</v>
      </c>
      <c r="DF11" s="6">
        <f t="shared" si="50"/>
        <v>828.37748037956703</v>
      </c>
      <c r="DG11" s="6">
        <f t="shared" si="51"/>
        <v>31.254999201172495</v>
      </c>
      <c r="DH11" s="6">
        <v>11</v>
      </c>
      <c r="DI11" s="22">
        <f t="shared" si="52"/>
        <v>0.18333333333333332</v>
      </c>
      <c r="DJ11" s="18">
        <f t="shared" si="53"/>
        <v>61.77054437424156</v>
      </c>
      <c r="DK11">
        <f t="shared" si="54"/>
        <v>-0.7367585652254186</v>
      </c>
      <c r="DL11">
        <f t="shared" si="55"/>
        <v>1.7907814287245716</v>
      </c>
      <c r="DP11">
        <v>752</v>
      </c>
      <c r="DQ11">
        <v>600</v>
      </c>
      <c r="DR11">
        <v>518</v>
      </c>
      <c r="DS11">
        <v>603</v>
      </c>
      <c r="DT11" s="6">
        <f t="shared" si="56"/>
        <v>635</v>
      </c>
      <c r="DU11" s="6">
        <f t="shared" si="56"/>
        <v>601.5</v>
      </c>
      <c r="DV11" s="18">
        <f t="shared" si="57"/>
        <v>29.5</v>
      </c>
      <c r="DW11" s="18">
        <f t="shared" si="58"/>
        <v>-4.5</v>
      </c>
      <c r="DX11" s="18">
        <f t="shared" si="59"/>
        <v>29.841246622753548</v>
      </c>
      <c r="DY11" s="6">
        <f t="shared" si="60"/>
        <v>874.65836187622426</v>
      </c>
      <c r="DZ11" s="6">
        <f t="shared" si="61"/>
        <v>17.998423510947418</v>
      </c>
      <c r="EA11" s="6">
        <v>14</v>
      </c>
      <c r="EB11" s="22">
        <f t="shared" si="62"/>
        <v>0.23333333333333334</v>
      </c>
      <c r="EC11" s="18">
        <f t="shared" si="63"/>
        <v>90.669223100222723</v>
      </c>
      <c r="ED11">
        <f t="shared" si="64"/>
        <v>-0.63202321470540557</v>
      </c>
      <c r="EE11">
        <f t="shared" si="65"/>
        <v>1.9574598944910233</v>
      </c>
      <c r="EI11">
        <v>801</v>
      </c>
      <c r="EJ11">
        <v>596</v>
      </c>
      <c r="EK11">
        <v>505</v>
      </c>
      <c r="EL11">
        <v>608</v>
      </c>
      <c r="EM11" s="6">
        <f t="shared" si="66"/>
        <v>653</v>
      </c>
      <c r="EN11" s="6">
        <f t="shared" si="66"/>
        <v>602</v>
      </c>
      <c r="EO11" s="18">
        <f t="shared" si="67"/>
        <v>37</v>
      </c>
      <c r="EP11" s="18">
        <f t="shared" si="68"/>
        <v>-7.5</v>
      </c>
      <c r="EQ11" s="18">
        <f t="shared" si="69"/>
        <v>37.752483362025337</v>
      </c>
      <c r="ER11" s="6">
        <f t="shared" si="70"/>
        <v>888.15145104874989</v>
      </c>
      <c r="ES11" s="6">
        <f t="shared" si="71"/>
        <v>21.579901781177909</v>
      </c>
      <c r="ET11" s="6">
        <v>14</v>
      </c>
      <c r="EU11" s="22">
        <f t="shared" si="72"/>
        <v>0.23333333333333334</v>
      </c>
      <c r="EV11" s="18">
        <f t="shared" si="73"/>
        <v>91.263674087872118</v>
      </c>
      <c r="EW11">
        <f t="shared" si="74"/>
        <v>-0.63202321470540557</v>
      </c>
      <c r="EX11">
        <f t="shared" si="75"/>
        <v>1.9602979485914738</v>
      </c>
      <c r="FB11">
        <v>817</v>
      </c>
      <c r="FC11">
        <v>605</v>
      </c>
      <c r="FD11">
        <v>475</v>
      </c>
      <c r="FE11">
        <v>611</v>
      </c>
      <c r="FF11" s="6">
        <f t="shared" si="76"/>
        <v>646</v>
      </c>
      <c r="FG11" s="6">
        <f t="shared" si="76"/>
        <v>608</v>
      </c>
      <c r="FH11" s="18">
        <f t="shared" ref="FH11:FH18" si="117">FF11-FF$6</f>
        <v>34</v>
      </c>
      <c r="FI11" s="18">
        <f t="shared" si="77"/>
        <v>-3</v>
      </c>
      <c r="FJ11" s="18">
        <f t="shared" si="78"/>
        <v>34.132096331752024</v>
      </c>
      <c r="FK11" s="6">
        <f t="shared" si="79"/>
        <v>887.11893227458518</v>
      </c>
      <c r="FL11" s="6">
        <f t="shared" si="80"/>
        <v>22.327049796494407</v>
      </c>
      <c r="FM11" s="6">
        <v>18</v>
      </c>
      <c r="FN11" s="22">
        <f t="shared" si="81"/>
        <v>0.3</v>
      </c>
      <c r="FO11" s="18">
        <f t="shared" si="82"/>
        <v>91.213335284205456</v>
      </c>
      <c r="FP11">
        <f t="shared" si="83"/>
        <v>-0.52287874528033762</v>
      </c>
      <c r="FQ11">
        <f t="shared" si="84"/>
        <v>1.9600583363215462</v>
      </c>
      <c r="FU11">
        <v>365</v>
      </c>
      <c r="FV11">
        <v>595</v>
      </c>
      <c r="FW11">
        <v>143</v>
      </c>
      <c r="FX11">
        <v>604</v>
      </c>
      <c r="FY11">
        <f t="shared" si="85"/>
        <v>254</v>
      </c>
      <c r="FZ11">
        <f t="shared" si="86"/>
        <v>599.5</v>
      </c>
      <c r="GA11" s="18">
        <f t="shared" ref="GA11:GA18" si="118">FY11-FY$6</f>
        <v>28</v>
      </c>
      <c r="GB11" s="18">
        <f t="shared" si="87"/>
        <v>-2.5</v>
      </c>
      <c r="GC11" s="18">
        <f t="shared" si="88"/>
        <v>28.111385593741193</v>
      </c>
      <c r="GD11">
        <f t="shared" si="89"/>
        <v>651.08851164799398</v>
      </c>
      <c r="GE11">
        <v>10</v>
      </c>
      <c r="GF11" s="22">
        <f t="shared" si="90"/>
        <v>0.16666666666666666</v>
      </c>
      <c r="GG11" s="18">
        <f t="shared" si="115"/>
        <v>61.351869226650898</v>
      </c>
      <c r="GH11">
        <f t="shared" si="91"/>
        <v>-0.77815125038364363</v>
      </c>
      <c r="GI11">
        <f t="shared" si="92"/>
        <v>1.78782779905085</v>
      </c>
      <c r="GN11">
        <v>379</v>
      </c>
      <c r="GO11">
        <v>597</v>
      </c>
      <c r="GP11">
        <v>181</v>
      </c>
      <c r="GQ11">
        <v>604</v>
      </c>
      <c r="GR11">
        <f t="shared" si="93"/>
        <v>280</v>
      </c>
      <c r="GS11">
        <f t="shared" si="94"/>
        <v>600.5</v>
      </c>
      <c r="GT11" s="18">
        <f t="shared" si="95"/>
        <v>35</v>
      </c>
      <c r="GU11" s="18">
        <f t="shared" si="96"/>
        <v>-4</v>
      </c>
      <c r="GV11" s="18">
        <f t="shared" si="97"/>
        <v>35.227829907617071</v>
      </c>
      <c r="GW11">
        <f t="shared" si="98"/>
        <v>662.57093959816859</v>
      </c>
      <c r="GX11">
        <v>12</v>
      </c>
      <c r="GY11" s="22">
        <f t="shared" si="99"/>
        <v>0.2</v>
      </c>
      <c r="GZ11" s="18">
        <f t="shared" si="100"/>
        <v>73.664500870359007</v>
      </c>
      <c r="HA11">
        <f t="shared" si="101"/>
        <v>-0.69897000433601875</v>
      </c>
      <c r="HB11">
        <f t="shared" si="102"/>
        <v>1.8672582505417517</v>
      </c>
      <c r="HG11">
        <v>388</v>
      </c>
      <c r="HH11">
        <v>595</v>
      </c>
      <c r="HI11">
        <v>192</v>
      </c>
      <c r="HJ11">
        <v>604</v>
      </c>
      <c r="HK11">
        <f t="shared" si="103"/>
        <v>290</v>
      </c>
      <c r="HL11">
        <f t="shared" si="104"/>
        <v>599.5</v>
      </c>
      <c r="HM11" s="18">
        <f t="shared" si="105"/>
        <v>35</v>
      </c>
      <c r="HN11" s="18">
        <f t="shared" si="106"/>
        <v>-2</v>
      </c>
      <c r="HO11" s="18">
        <f t="shared" si="107"/>
        <v>35.057096285916209</v>
      </c>
      <c r="HP11">
        <f t="shared" si="108"/>
        <v>665.95814433040755</v>
      </c>
      <c r="HQ11">
        <v>11</v>
      </c>
      <c r="HR11" s="22">
        <f t="shared" si="109"/>
        <v>0.18333333333333332</v>
      </c>
      <c r="HS11" s="18">
        <f t="shared" si="110"/>
        <v>70.598450203781766</v>
      </c>
      <c r="HT11">
        <f t="shared" si="111"/>
        <v>-0.7367585652254186</v>
      </c>
      <c r="HU11">
        <f t="shared" si="112"/>
        <v>1.8487951674068563</v>
      </c>
    </row>
    <row r="12" spans="1:229" x14ac:dyDescent="0.25">
      <c r="A12">
        <v>49.708516565394042</v>
      </c>
      <c r="B12" t="s">
        <v>41</v>
      </c>
      <c r="C12" s="20">
        <v>9</v>
      </c>
      <c r="G12" s="6">
        <v>924</v>
      </c>
      <c r="H12" s="6">
        <v>580</v>
      </c>
      <c r="I12" s="6">
        <v>664</v>
      </c>
      <c r="J12" s="6">
        <v>577</v>
      </c>
      <c r="K12" s="6">
        <f t="shared" si="0"/>
        <v>794</v>
      </c>
      <c r="L12" s="6">
        <f t="shared" si="1"/>
        <v>578.5</v>
      </c>
      <c r="M12" s="18">
        <f t="shared" si="2"/>
        <v>17.5</v>
      </c>
      <c r="N12" s="18">
        <f t="shared" si="3"/>
        <v>-2</v>
      </c>
      <c r="O12" s="18">
        <f t="shared" si="4"/>
        <v>17.613914953808536</v>
      </c>
      <c r="P12" s="18">
        <f t="shared" si="113"/>
        <v>12.892981488667715</v>
      </c>
      <c r="Q12" s="6">
        <v>12</v>
      </c>
      <c r="R12" s="22">
        <f t="shared" si="5"/>
        <v>0.2</v>
      </c>
      <c r="S12" s="18">
        <f t="shared" si="6"/>
        <v>262.76392698281154</v>
      </c>
      <c r="T12">
        <f t="shared" si="7"/>
        <v>-0.69897000433601875</v>
      </c>
      <c r="U12">
        <f t="shared" si="8"/>
        <v>2.4195657437354585</v>
      </c>
      <c r="Y12" s="6">
        <v>834</v>
      </c>
      <c r="Z12" s="6">
        <v>572</v>
      </c>
      <c r="AA12" s="6">
        <v>532</v>
      </c>
      <c r="AB12" s="6">
        <v>575</v>
      </c>
      <c r="AC12" s="6">
        <f t="shared" si="9"/>
        <v>683</v>
      </c>
      <c r="AD12" s="6">
        <f t="shared" si="9"/>
        <v>573.5</v>
      </c>
      <c r="AE12" s="18">
        <f t="shared" si="10"/>
        <v>20.5</v>
      </c>
      <c r="AF12" s="18">
        <f t="shared" si="11"/>
        <v>3</v>
      </c>
      <c r="AG12" s="18">
        <f t="shared" si="12"/>
        <v>20.71834935510066</v>
      </c>
      <c r="AH12" s="6">
        <f t="shared" si="13"/>
        <v>891.84710012423091</v>
      </c>
      <c r="AI12" s="6">
        <f t="shared" si="114"/>
        <v>17.560819778942687</v>
      </c>
      <c r="AJ12" s="6">
        <v>13</v>
      </c>
      <c r="AK12" s="22">
        <f t="shared" si="14"/>
        <v>0.21666666666666667</v>
      </c>
      <c r="AL12" s="18">
        <f t="shared" si="15"/>
        <v>286.56828411452358</v>
      </c>
      <c r="AM12">
        <f>LOG10(AK12)</f>
        <v>-0.6642078980768068</v>
      </c>
      <c r="AN12">
        <f t="shared" si="17"/>
        <v>2.4572281232691338</v>
      </c>
      <c r="AR12" s="6">
        <v>1042</v>
      </c>
      <c r="AS12" s="6">
        <v>579</v>
      </c>
      <c r="AT12" s="6">
        <v>657</v>
      </c>
      <c r="AU12" s="6">
        <v>582</v>
      </c>
      <c r="AV12" s="6">
        <f t="shared" si="18"/>
        <v>849.5</v>
      </c>
      <c r="AW12" s="6">
        <f t="shared" si="18"/>
        <v>580.5</v>
      </c>
      <c r="AX12" s="18">
        <f t="shared" si="19"/>
        <v>18</v>
      </c>
      <c r="AY12" s="18">
        <f t="shared" si="20"/>
        <v>-0.5</v>
      </c>
      <c r="AZ12" s="18">
        <f t="shared" si="21"/>
        <v>18.006943105369107</v>
      </c>
      <c r="BA12" s="6">
        <f t="shared" si="22"/>
        <v>1028.8977111452818</v>
      </c>
      <c r="BB12" s="6">
        <f t="shared" si="23"/>
        <v>14.524382434397467</v>
      </c>
      <c r="BC12" s="6">
        <v>15</v>
      </c>
      <c r="BD12" s="22">
        <f t="shared" si="24"/>
        <v>0.25</v>
      </c>
      <c r="BE12" s="18">
        <f t="shared" si="25"/>
        <v>284.8015769341186</v>
      </c>
      <c r="BF12">
        <f t="shared" si="26"/>
        <v>-0.6020599913279624</v>
      </c>
      <c r="BG12">
        <f t="shared" si="27"/>
        <v>2.4545423896413987</v>
      </c>
      <c r="BK12">
        <v>620</v>
      </c>
      <c r="BL12">
        <v>589</v>
      </c>
      <c r="BM12">
        <v>418</v>
      </c>
      <c r="BN12">
        <v>594</v>
      </c>
      <c r="BO12" s="6">
        <f t="shared" si="28"/>
        <v>519</v>
      </c>
      <c r="BP12" s="6">
        <f t="shared" si="28"/>
        <v>591.5</v>
      </c>
      <c r="BQ12" s="18">
        <f t="shared" si="29"/>
        <v>40.5</v>
      </c>
      <c r="BR12" s="18">
        <f t="shared" si="30"/>
        <v>2</v>
      </c>
      <c r="BS12" s="18">
        <f t="shared" si="31"/>
        <v>40.549352645880795</v>
      </c>
      <c r="BT12" s="6">
        <f t="shared" si="32"/>
        <v>786.91375003871929</v>
      </c>
      <c r="BU12" s="6">
        <f t="shared" si="33"/>
        <v>27.655888703059532</v>
      </c>
      <c r="BV12" s="6">
        <v>23</v>
      </c>
      <c r="BW12" s="22">
        <f t="shared" si="34"/>
        <v>0.3833333333333333</v>
      </c>
      <c r="BX12" s="18">
        <f t="shared" si="35"/>
        <v>53.585127717007886</v>
      </c>
      <c r="BY12">
        <f t="shared" si="36"/>
        <v>-0.41642341436605079</v>
      </c>
      <c r="BZ12">
        <f t="shared" si="37"/>
        <v>1.7290442701651862</v>
      </c>
      <c r="CD12">
        <v>691</v>
      </c>
      <c r="CE12">
        <v>581</v>
      </c>
      <c r="CF12">
        <v>449</v>
      </c>
      <c r="CG12">
        <v>590</v>
      </c>
      <c r="CH12" s="6">
        <f t="shared" si="38"/>
        <v>570</v>
      </c>
      <c r="CI12" s="6">
        <f t="shared" si="38"/>
        <v>585.5</v>
      </c>
      <c r="CJ12" s="18">
        <f t="shared" si="116"/>
        <v>37.5</v>
      </c>
      <c r="CK12" s="18">
        <f t="shared" si="39"/>
        <v>-2.5</v>
      </c>
      <c r="CL12" s="18">
        <f t="shared" si="40"/>
        <v>37.583240945932268</v>
      </c>
      <c r="CM12" s="6">
        <f t="shared" si="41"/>
        <v>817.13539269817454</v>
      </c>
      <c r="CN12" s="6">
        <f t="shared" si="42"/>
        <v>23.85092291447836</v>
      </c>
      <c r="CO12" s="6">
        <v>12</v>
      </c>
      <c r="CP12" s="22">
        <f t="shared" si="43"/>
        <v>0.2</v>
      </c>
      <c r="CQ12" s="18">
        <f t="shared" si="44"/>
        <v>60.112677898928602</v>
      </c>
      <c r="CR12">
        <f t="shared" si="45"/>
        <v>-0.69897000433601875</v>
      </c>
      <c r="CS12">
        <f t="shared" si="46"/>
        <v>1.7789660753454728</v>
      </c>
      <c r="CW12">
        <v>732</v>
      </c>
      <c r="CX12">
        <v>577</v>
      </c>
      <c r="CY12">
        <v>461</v>
      </c>
      <c r="CZ12">
        <v>594</v>
      </c>
      <c r="DA12" s="6">
        <f t="shared" si="47"/>
        <v>596.5</v>
      </c>
      <c r="DB12" s="6">
        <f t="shared" si="47"/>
        <v>585.5</v>
      </c>
      <c r="DC12" s="18">
        <f t="shared" ref="DC12:DC18" si="119">DA12-DA$6</f>
        <v>54.5</v>
      </c>
      <c r="DD12" s="18">
        <f t="shared" si="48"/>
        <v>1</v>
      </c>
      <c r="DE12" s="18">
        <f t="shared" si="49"/>
        <v>54.509173539873082</v>
      </c>
      <c r="DF12" s="6">
        <f t="shared" si="50"/>
        <v>835.83640743868057</v>
      </c>
      <c r="DG12" s="6">
        <f t="shared" si="51"/>
        <v>38.71392626028603</v>
      </c>
      <c r="DH12" s="6">
        <v>12</v>
      </c>
      <c r="DI12" s="22">
        <f t="shared" si="52"/>
        <v>0.2</v>
      </c>
      <c r="DJ12" s="18">
        <f t="shared" si="53"/>
        <v>62.675060072888293</v>
      </c>
      <c r="DK12">
        <f t="shared" si="54"/>
        <v>-0.69897000433601875</v>
      </c>
      <c r="DL12">
        <f t="shared" si="55"/>
        <v>1.7970947588936987</v>
      </c>
      <c r="DP12">
        <v>760</v>
      </c>
      <c r="DQ12">
        <v>595</v>
      </c>
      <c r="DR12">
        <v>525</v>
      </c>
      <c r="DS12">
        <v>603</v>
      </c>
      <c r="DT12" s="6">
        <f t="shared" si="56"/>
        <v>642.5</v>
      </c>
      <c r="DU12" s="6">
        <f t="shared" si="56"/>
        <v>599</v>
      </c>
      <c r="DV12" s="18">
        <f t="shared" si="57"/>
        <v>37</v>
      </c>
      <c r="DW12" s="18">
        <f t="shared" si="58"/>
        <v>-7</v>
      </c>
      <c r="DX12" s="18">
        <f t="shared" si="59"/>
        <v>37.656340767525464</v>
      </c>
      <c r="DY12" s="6">
        <f t="shared" si="60"/>
        <v>878.41177701576839</v>
      </c>
      <c r="DZ12" s="6">
        <f t="shared" si="61"/>
        <v>21.75183865049155</v>
      </c>
      <c r="EA12" s="6">
        <v>15</v>
      </c>
      <c r="EB12" s="22">
        <f t="shared" si="62"/>
        <v>0.25</v>
      </c>
      <c r="EC12" s="18">
        <f t="shared" si="63"/>
        <v>91.414227308494588</v>
      </c>
      <c r="ED12">
        <f t="shared" si="64"/>
        <v>-0.6020599913279624</v>
      </c>
      <c r="EE12">
        <f t="shared" si="65"/>
        <v>1.9610137926782814</v>
      </c>
      <c r="EI12">
        <v>811</v>
      </c>
      <c r="EJ12">
        <v>602</v>
      </c>
      <c r="EK12">
        <v>516</v>
      </c>
      <c r="EL12">
        <v>608</v>
      </c>
      <c r="EM12" s="6">
        <f t="shared" si="66"/>
        <v>663.5</v>
      </c>
      <c r="EN12" s="6">
        <f t="shared" si="66"/>
        <v>605</v>
      </c>
      <c r="EO12" s="18">
        <f t="shared" si="67"/>
        <v>47.5</v>
      </c>
      <c r="EP12" s="18">
        <f t="shared" si="68"/>
        <v>-4.5</v>
      </c>
      <c r="EQ12" s="18">
        <f t="shared" si="69"/>
        <v>47.712681752339179</v>
      </c>
      <c r="ER12" s="6">
        <f t="shared" si="70"/>
        <v>897.9182869281592</v>
      </c>
      <c r="ES12" s="6">
        <f t="shared" si="71"/>
        <v>31.346737660587223</v>
      </c>
      <c r="ET12" s="6">
        <v>15</v>
      </c>
      <c r="EU12" s="22">
        <f t="shared" si="72"/>
        <v>0.25</v>
      </c>
      <c r="EV12" s="18">
        <f t="shared" si="73"/>
        <v>92.132801347061815</v>
      </c>
      <c r="EW12">
        <f t="shared" si="74"/>
        <v>-0.6020599913279624</v>
      </c>
      <c r="EX12">
        <f t="shared" si="75"/>
        <v>1.9644142763193015</v>
      </c>
      <c r="FB12">
        <v>823</v>
      </c>
      <c r="FC12">
        <v>602</v>
      </c>
      <c r="FD12">
        <v>487</v>
      </c>
      <c r="FE12">
        <v>610</v>
      </c>
      <c r="FF12" s="6">
        <f t="shared" si="76"/>
        <v>655</v>
      </c>
      <c r="FG12" s="6">
        <f t="shared" si="76"/>
        <v>606</v>
      </c>
      <c r="FH12" s="18">
        <f t="shared" si="117"/>
        <v>43</v>
      </c>
      <c r="FI12" s="18">
        <f t="shared" si="77"/>
        <v>-5</v>
      </c>
      <c r="FJ12" s="18">
        <f t="shared" si="78"/>
        <v>43.289721643826724</v>
      </c>
      <c r="FK12" s="6">
        <f t="shared" si="79"/>
        <v>892.33457850741161</v>
      </c>
      <c r="FL12" s="6">
        <f t="shared" si="80"/>
        <v>27.542696029320837</v>
      </c>
      <c r="FM12" s="6">
        <v>19</v>
      </c>
      <c r="FN12" s="22">
        <f t="shared" si="81"/>
        <v>0.31666666666666665</v>
      </c>
      <c r="FO12" s="18">
        <f t="shared" si="82"/>
        <v>92.028723523193506</v>
      </c>
      <c r="FP12">
        <f t="shared" si="83"/>
        <v>-0.49939764943081472</v>
      </c>
      <c r="FQ12">
        <f t="shared" si="84"/>
        <v>1.9639233982226036</v>
      </c>
      <c r="FU12">
        <v>375</v>
      </c>
      <c r="FV12">
        <v>595</v>
      </c>
      <c r="FW12">
        <v>146</v>
      </c>
      <c r="FX12">
        <v>604</v>
      </c>
      <c r="FY12">
        <f t="shared" si="85"/>
        <v>260.5</v>
      </c>
      <c r="FZ12">
        <f t="shared" si="86"/>
        <v>599.5</v>
      </c>
      <c r="GA12" s="18">
        <f t="shared" si="118"/>
        <v>34.5</v>
      </c>
      <c r="GB12" s="18">
        <f t="shared" si="87"/>
        <v>-2.5</v>
      </c>
      <c r="GC12" s="18">
        <f t="shared" si="88"/>
        <v>34.590461112855955</v>
      </c>
      <c r="GD12">
        <f t="shared" si="89"/>
        <v>653.65166564463061</v>
      </c>
      <c r="GE12">
        <v>11</v>
      </c>
      <c r="GF12" s="22">
        <f t="shared" si="90"/>
        <v>0.18333333333333332</v>
      </c>
      <c r="GG12" s="18">
        <f t="shared" si="115"/>
        <v>62.16033884470864</v>
      </c>
      <c r="GH12">
        <f t="shared" si="91"/>
        <v>-0.7367585652254186</v>
      </c>
      <c r="GI12">
        <f t="shared" si="92"/>
        <v>1.7935133731993265</v>
      </c>
      <c r="GN12">
        <v>389</v>
      </c>
      <c r="GO12">
        <v>597</v>
      </c>
      <c r="GP12">
        <v>190</v>
      </c>
      <c r="GQ12">
        <v>604</v>
      </c>
      <c r="GR12">
        <f t="shared" si="93"/>
        <v>289.5</v>
      </c>
      <c r="GS12">
        <f t="shared" si="94"/>
        <v>600.5</v>
      </c>
      <c r="GT12" s="18">
        <f t="shared" si="95"/>
        <v>44.5</v>
      </c>
      <c r="GU12" s="18">
        <f t="shared" si="96"/>
        <v>-4</v>
      </c>
      <c r="GV12" s="18">
        <f t="shared" si="97"/>
        <v>44.679413604030209</v>
      </c>
      <c r="GW12">
        <f t="shared" si="98"/>
        <v>666.64120784721968</v>
      </c>
      <c r="GX12">
        <v>13</v>
      </c>
      <c r="GY12" s="22">
        <f t="shared" si="99"/>
        <v>0.21666666666666667</v>
      </c>
      <c r="GZ12" s="18">
        <f t="shared" si="100"/>
        <v>74.83950101909447</v>
      </c>
      <c r="HA12">
        <f t="shared" si="101"/>
        <v>-0.6642078980768068</v>
      </c>
      <c r="HB12">
        <f t="shared" si="102"/>
        <v>1.8741308832457133</v>
      </c>
      <c r="HG12">
        <v>398</v>
      </c>
      <c r="HH12">
        <v>596</v>
      </c>
      <c r="HI12">
        <v>201</v>
      </c>
      <c r="HJ12">
        <v>604</v>
      </c>
      <c r="HK12">
        <f t="shared" si="103"/>
        <v>299.5</v>
      </c>
      <c r="HL12">
        <f t="shared" si="104"/>
        <v>600</v>
      </c>
      <c r="HM12" s="18">
        <f t="shared" si="105"/>
        <v>44.5</v>
      </c>
      <c r="HN12" s="18">
        <f t="shared" si="106"/>
        <v>-1.5</v>
      </c>
      <c r="HO12" s="18">
        <f t="shared" si="107"/>
        <v>44.52527372178637</v>
      </c>
      <c r="HP12">
        <f t="shared" si="108"/>
        <v>670.59693557307583</v>
      </c>
      <c r="HQ12">
        <v>12</v>
      </c>
      <c r="HR12" s="22">
        <f t="shared" si="109"/>
        <v>0.2</v>
      </c>
      <c r="HS12" s="18">
        <f t="shared" si="110"/>
        <v>71.778314803007945</v>
      </c>
      <c r="HT12">
        <f t="shared" si="111"/>
        <v>-0.69897000433601875</v>
      </c>
      <c r="HU12">
        <f t="shared" si="112"/>
        <v>1.8559932578374847</v>
      </c>
    </row>
    <row r="13" spans="1:229" x14ac:dyDescent="0.25">
      <c r="A13">
        <v>56.461338061569982</v>
      </c>
      <c r="B13" t="s">
        <v>36</v>
      </c>
      <c r="C13" s="20">
        <v>9</v>
      </c>
      <c r="G13" s="6">
        <v>925</v>
      </c>
      <c r="H13" s="6">
        <v>577</v>
      </c>
      <c r="I13" s="6">
        <v>665</v>
      </c>
      <c r="J13" s="6">
        <v>577</v>
      </c>
      <c r="K13" s="6">
        <f t="shared" si="0"/>
        <v>795</v>
      </c>
      <c r="L13" s="6">
        <f t="shared" si="1"/>
        <v>577</v>
      </c>
      <c r="M13" s="18">
        <f t="shared" si="2"/>
        <v>18.5</v>
      </c>
      <c r="N13" s="18">
        <f t="shared" si="3"/>
        <v>-3.5</v>
      </c>
      <c r="O13" s="18">
        <f t="shared" si="4"/>
        <v>18.828170383762732</v>
      </c>
      <c r="P13" s="18">
        <f t="shared" si="113"/>
        <v>12.819561165604796</v>
      </c>
      <c r="Q13" s="6">
        <v>13</v>
      </c>
      <c r="R13" s="22">
        <f t="shared" si="5"/>
        <v>0.21666666666666667</v>
      </c>
      <c r="S13" s="18">
        <f t="shared" si="6"/>
        <v>262.86451976136789</v>
      </c>
      <c r="T13">
        <f t="shared" si="7"/>
        <v>-0.6642078980768068</v>
      </c>
      <c r="U13">
        <f t="shared" si="8"/>
        <v>2.4197319709990333</v>
      </c>
      <c r="Y13" s="6">
        <v>838</v>
      </c>
      <c r="Z13" s="6">
        <v>574</v>
      </c>
      <c r="AA13" s="6">
        <v>537</v>
      </c>
      <c r="AB13" s="6">
        <v>576</v>
      </c>
      <c r="AC13" s="6">
        <f t="shared" si="9"/>
        <v>687.5</v>
      </c>
      <c r="AD13" s="6">
        <f t="shared" si="9"/>
        <v>575</v>
      </c>
      <c r="AE13" s="18">
        <f t="shared" si="10"/>
        <v>25</v>
      </c>
      <c r="AF13" s="18">
        <f t="shared" si="11"/>
        <v>4.5</v>
      </c>
      <c r="AG13" s="18">
        <f t="shared" si="12"/>
        <v>25.401771591761076</v>
      </c>
      <c r="AH13" s="6">
        <f t="shared" si="13"/>
        <v>896.25958851216762</v>
      </c>
      <c r="AI13" s="6">
        <f t="shared" si="114"/>
        <v>21.973308166879406</v>
      </c>
      <c r="AJ13" s="6">
        <v>14</v>
      </c>
      <c r="AK13" s="22">
        <f t="shared" si="14"/>
        <v>0.23333333333333334</v>
      </c>
      <c r="AL13" s="18">
        <f t="shared" si="15"/>
        <v>287.00635559863736</v>
      </c>
      <c r="AM13">
        <f t="shared" si="16"/>
        <v>-0.63202321470540557</v>
      </c>
      <c r="AN13">
        <f t="shared" si="17"/>
        <v>2.4578915140540465</v>
      </c>
      <c r="AR13" s="6">
        <v>1045</v>
      </c>
      <c r="AS13" s="6">
        <v>580</v>
      </c>
      <c r="AT13" s="6">
        <v>662</v>
      </c>
      <c r="AU13" s="6">
        <v>582</v>
      </c>
      <c r="AV13" s="6">
        <f t="shared" si="18"/>
        <v>853.5</v>
      </c>
      <c r="AW13" s="6">
        <f t="shared" si="18"/>
        <v>581</v>
      </c>
      <c r="AX13" s="18">
        <f t="shared" si="19"/>
        <v>22</v>
      </c>
      <c r="AY13" s="18">
        <f t="shared" si="20"/>
        <v>0</v>
      </c>
      <c r="AZ13" s="18">
        <f t="shared" si="21"/>
        <v>22</v>
      </c>
      <c r="BA13" s="6">
        <f t="shared" si="22"/>
        <v>1032.4840192467873</v>
      </c>
      <c r="BB13" s="6">
        <f t="shared" si="23"/>
        <v>18.110690535902904</v>
      </c>
      <c r="BC13" s="6">
        <v>16</v>
      </c>
      <c r="BD13" s="22">
        <f t="shared" si="24"/>
        <v>0.26666666666666666</v>
      </c>
      <c r="BE13" s="18">
        <f t="shared" si="25"/>
        <v>285.13038596694395</v>
      </c>
      <c r="BF13">
        <f t="shared" si="26"/>
        <v>-0.57403126772771884</v>
      </c>
      <c r="BG13">
        <f t="shared" si="27"/>
        <v>2.4550435019624994</v>
      </c>
      <c r="BK13">
        <v>630</v>
      </c>
      <c r="BL13">
        <v>588</v>
      </c>
      <c r="BM13">
        <v>426</v>
      </c>
      <c r="BN13">
        <v>595</v>
      </c>
      <c r="BO13" s="6">
        <f t="shared" si="28"/>
        <v>528</v>
      </c>
      <c r="BP13" s="6">
        <f t="shared" si="28"/>
        <v>591.5</v>
      </c>
      <c r="BQ13" s="18">
        <f t="shared" si="29"/>
        <v>49.5</v>
      </c>
      <c r="BR13" s="18">
        <f t="shared" si="30"/>
        <v>2</v>
      </c>
      <c r="BS13" s="18">
        <f t="shared" si="31"/>
        <v>49.540387564087546</v>
      </c>
      <c r="BT13" s="6">
        <f t="shared" si="32"/>
        <v>792.87845852942678</v>
      </c>
      <c r="BU13" s="6">
        <f t="shared" si="33"/>
        <v>33.620597193767026</v>
      </c>
      <c r="BV13" s="6">
        <v>24</v>
      </c>
      <c r="BW13" s="22">
        <f t="shared" si="34"/>
        <v>0.4</v>
      </c>
      <c r="BX13" s="18">
        <f t="shared" si="35"/>
        <v>54.444691284714075</v>
      </c>
      <c r="BY13">
        <f t="shared" si="36"/>
        <v>-0.3979400086720376</v>
      </c>
      <c r="BZ13">
        <f t="shared" si="37"/>
        <v>1.7359555395894255</v>
      </c>
      <c r="CD13">
        <v>696</v>
      </c>
      <c r="CE13">
        <v>580</v>
      </c>
      <c r="CF13">
        <v>457</v>
      </c>
      <c r="CG13">
        <v>589</v>
      </c>
      <c r="CH13" s="6">
        <f t="shared" si="38"/>
        <v>576.5</v>
      </c>
      <c r="CI13" s="6">
        <f t="shared" si="38"/>
        <v>584.5</v>
      </c>
      <c r="CJ13" s="18">
        <f t="shared" si="116"/>
        <v>44</v>
      </c>
      <c r="CK13" s="18">
        <f t="shared" si="39"/>
        <v>-3.5</v>
      </c>
      <c r="CL13" s="18">
        <f t="shared" si="40"/>
        <v>44.138985035906749</v>
      </c>
      <c r="CM13" s="6">
        <f t="shared" si="41"/>
        <v>820.97046231883394</v>
      </c>
      <c r="CN13" s="6">
        <f t="shared" si="42"/>
        <v>27.685992535137757</v>
      </c>
      <c r="CO13" s="6">
        <v>13</v>
      </c>
      <c r="CP13" s="22">
        <f t="shared" si="43"/>
        <v>0.21666666666666667</v>
      </c>
      <c r="CQ13" s="18">
        <f t="shared" si="44"/>
        <v>60.749590761065441</v>
      </c>
      <c r="CR13">
        <f t="shared" si="45"/>
        <v>-0.6642078980768068</v>
      </c>
      <c r="CS13">
        <f t="shared" si="46"/>
        <v>1.7835433566603136</v>
      </c>
      <c r="CW13">
        <v>739</v>
      </c>
      <c r="CX13">
        <v>577</v>
      </c>
      <c r="CY13">
        <v>471</v>
      </c>
      <c r="CZ13">
        <v>593</v>
      </c>
      <c r="DA13" s="6">
        <f t="shared" si="47"/>
        <v>605</v>
      </c>
      <c r="DB13" s="6">
        <f t="shared" si="47"/>
        <v>585</v>
      </c>
      <c r="DC13" s="18">
        <f t="shared" si="119"/>
        <v>63</v>
      </c>
      <c r="DD13" s="18">
        <f t="shared" si="48"/>
        <v>0.5</v>
      </c>
      <c r="DE13" s="18">
        <f t="shared" si="49"/>
        <v>63.001984095740987</v>
      </c>
      <c r="DF13" s="6">
        <f t="shared" si="50"/>
        <v>841.57590269683931</v>
      </c>
      <c r="DG13" s="6">
        <f t="shared" si="51"/>
        <v>44.45342151844477</v>
      </c>
      <c r="DH13" s="6">
        <v>13</v>
      </c>
      <c r="DI13" s="22">
        <f t="shared" si="52"/>
        <v>0.21666666666666667</v>
      </c>
      <c r="DJ13" s="18">
        <f t="shared" si="53"/>
        <v>63.48289899192833</v>
      </c>
      <c r="DK13">
        <f t="shared" si="54"/>
        <v>-0.6642078980768068</v>
      </c>
      <c r="DL13">
        <f t="shared" si="55"/>
        <v>1.8026567509033868</v>
      </c>
      <c r="DP13">
        <v>766</v>
      </c>
      <c r="DQ13">
        <v>601</v>
      </c>
      <c r="DR13">
        <v>533</v>
      </c>
      <c r="DS13">
        <v>603</v>
      </c>
      <c r="DT13" s="6">
        <f t="shared" si="56"/>
        <v>649.5</v>
      </c>
      <c r="DU13" s="6">
        <f t="shared" si="56"/>
        <v>602</v>
      </c>
      <c r="DV13" s="18">
        <f t="shared" si="57"/>
        <v>44</v>
      </c>
      <c r="DW13" s="18">
        <f t="shared" si="58"/>
        <v>-4</v>
      </c>
      <c r="DX13" s="18">
        <f t="shared" si="59"/>
        <v>44.181444068749045</v>
      </c>
      <c r="DY13" s="6">
        <f t="shared" si="60"/>
        <v>885.58130626159902</v>
      </c>
      <c r="DZ13" s="6">
        <f t="shared" si="61"/>
        <v>28.921367896322181</v>
      </c>
      <c r="EA13" s="6">
        <v>16</v>
      </c>
      <c r="EB13" s="22">
        <f t="shared" si="62"/>
        <v>0.26666666666666666</v>
      </c>
      <c r="EC13" s="18">
        <f t="shared" si="63"/>
        <v>92.036258128439641</v>
      </c>
      <c r="ED13">
        <f t="shared" si="64"/>
        <v>-0.57403126772771884</v>
      </c>
      <c r="EE13">
        <f t="shared" si="65"/>
        <v>1.9639589534646076</v>
      </c>
      <c r="EI13">
        <v>817</v>
      </c>
      <c r="EJ13">
        <v>602</v>
      </c>
      <c r="EK13">
        <v>526</v>
      </c>
      <c r="EL13">
        <v>608</v>
      </c>
      <c r="EM13" s="6">
        <f t="shared" si="66"/>
        <v>671.5</v>
      </c>
      <c r="EN13" s="6">
        <f t="shared" si="66"/>
        <v>605</v>
      </c>
      <c r="EO13" s="18">
        <f t="shared" si="67"/>
        <v>55.5</v>
      </c>
      <c r="EP13" s="18">
        <f t="shared" si="68"/>
        <v>-4.5</v>
      </c>
      <c r="EQ13" s="18">
        <f t="shared" si="69"/>
        <v>55.682133579811754</v>
      </c>
      <c r="ER13" s="6">
        <f t="shared" si="70"/>
        <v>903.84581096556508</v>
      </c>
      <c r="ES13" s="6">
        <f t="shared" si="71"/>
        <v>37.274261697993097</v>
      </c>
      <c r="ET13" s="6">
        <v>16</v>
      </c>
      <c r="EU13" s="22">
        <f t="shared" si="72"/>
        <v>0.26666666666666666</v>
      </c>
      <c r="EV13" s="18">
        <f t="shared" si="73"/>
        <v>92.828215991692929</v>
      </c>
      <c r="EW13">
        <f t="shared" si="74"/>
        <v>-0.57403126772771884</v>
      </c>
      <c r="EX13">
        <f t="shared" si="75"/>
        <v>1.9676800040953633</v>
      </c>
      <c r="FB13">
        <v>836</v>
      </c>
      <c r="FC13">
        <v>602</v>
      </c>
      <c r="FD13">
        <v>498</v>
      </c>
      <c r="FE13">
        <v>610</v>
      </c>
      <c r="FF13" s="6">
        <f t="shared" si="76"/>
        <v>667</v>
      </c>
      <c r="FG13" s="6">
        <f t="shared" si="76"/>
        <v>606</v>
      </c>
      <c r="FH13" s="18">
        <f t="shared" si="117"/>
        <v>55</v>
      </c>
      <c r="FI13" s="18">
        <f t="shared" si="77"/>
        <v>-5</v>
      </c>
      <c r="FJ13" s="18">
        <f t="shared" si="78"/>
        <v>55.226805085936306</v>
      </c>
      <c r="FK13" s="6">
        <f t="shared" si="79"/>
        <v>901.17978228542165</v>
      </c>
      <c r="FL13" s="6">
        <f t="shared" si="80"/>
        <v>36.387899807330882</v>
      </c>
      <c r="FM13" s="6">
        <v>20</v>
      </c>
      <c r="FN13" s="22">
        <f t="shared" si="81"/>
        <v>0.33333333333333331</v>
      </c>
      <c r="FO13" s="18">
        <f t="shared" si="82"/>
        <v>93.091592674837131</v>
      </c>
      <c r="FP13">
        <f t="shared" si="83"/>
        <v>-0.47712125471966244</v>
      </c>
      <c r="FQ13">
        <f t="shared" si="84"/>
        <v>1.9689104605753529</v>
      </c>
      <c r="FU13">
        <v>382</v>
      </c>
      <c r="FV13">
        <v>595</v>
      </c>
      <c r="FW13">
        <v>152</v>
      </c>
      <c r="FX13">
        <v>604</v>
      </c>
      <c r="FY13">
        <f t="shared" si="85"/>
        <v>267</v>
      </c>
      <c r="FZ13">
        <f t="shared" si="86"/>
        <v>599.5</v>
      </c>
      <c r="GA13" s="18">
        <f>FY13-FY$6</f>
        <v>41</v>
      </c>
      <c r="GB13" s="18">
        <f t="shared" si="87"/>
        <v>-2.5</v>
      </c>
      <c r="GC13" s="18">
        <f t="shared" si="88"/>
        <v>41.076148797081743</v>
      </c>
      <c r="GD13">
        <f t="shared" si="89"/>
        <v>656.26919019560864</v>
      </c>
      <c r="GE13">
        <v>12</v>
      </c>
      <c r="GF13" s="22">
        <f t="shared" si="90"/>
        <v>0.2</v>
      </c>
      <c r="GG13" s="18">
        <f t="shared" si="115"/>
        <v>62.969633539520942</v>
      </c>
      <c r="GH13">
        <f t="shared" si="91"/>
        <v>-0.69897000433601875</v>
      </c>
      <c r="GI13">
        <f t="shared" si="92"/>
        <v>1.7991311658726998</v>
      </c>
      <c r="GN13">
        <v>397</v>
      </c>
      <c r="GO13">
        <v>596</v>
      </c>
      <c r="GP13">
        <v>196</v>
      </c>
      <c r="GQ13">
        <v>603</v>
      </c>
      <c r="GR13">
        <f t="shared" si="93"/>
        <v>296.5</v>
      </c>
      <c r="GS13">
        <f t="shared" si="94"/>
        <v>599.5</v>
      </c>
      <c r="GT13" s="18">
        <f t="shared" si="95"/>
        <v>51.5</v>
      </c>
      <c r="GU13" s="18">
        <f t="shared" si="96"/>
        <v>-5</v>
      </c>
      <c r="GV13" s="18">
        <f t="shared" si="97"/>
        <v>51.742149162940649</v>
      </c>
      <c r="GW13">
        <f t="shared" si="98"/>
        <v>668.81424925011879</v>
      </c>
      <c r="GX13">
        <v>14</v>
      </c>
      <c r="GY13" s="22">
        <f t="shared" si="99"/>
        <v>0.23333333333333334</v>
      </c>
      <c r="GZ13" s="18">
        <f t="shared" si="100"/>
        <v>75.717524808414382</v>
      </c>
      <c r="HA13">
        <f t="shared" si="101"/>
        <v>-0.63202321470540557</v>
      </c>
      <c r="HB13">
        <f t="shared" si="102"/>
        <v>1.8791964085192123</v>
      </c>
      <c r="HG13">
        <v>405</v>
      </c>
      <c r="HH13">
        <v>596</v>
      </c>
      <c r="HI13">
        <v>209</v>
      </c>
      <c r="HJ13">
        <v>604</v>
      </c>
      <c r="HK13">
        <f t="shared" si="103"/>
        <v>307</v>
      </c>
      <c r="HL13">
        <f t="shared" si="104"/>
        <v>600</v>
      </c>
      <c r="HM13" s="18">
        <f t="shared" si="105"/>
        <v>52</v>
      </c>
      <c r="HN13" s="18">
        <f t="shared" si="106"/>
        <v>-1.5</v>
      </c>
      <c r="HO13" s="18">
        <f t="shared" si="107"/>
        <v>52.021630116712032</v>
      </c>
      <c r="HP13">
        <f t="shared" si="108"/>
        <v>673.97997002878355</v>
      </c>
      <c r="HQ13">
        <v>13</v>
      </c>
      <c r="HR13" s="22">
        <f>HQ13*(1/60)</f>
        <v>0.21666666666666667</v>
      </c>
      <c r="HS13" s="18">
        <f t="shared" si="110"/>
        <v>72.712463491439507</v>
      </c>
      <c r="HT13">
        <f t="shared" si="111"/>
        <v>-0.6642078980768068</v>
      </c>
      <c r="HU13">
        <f t="shared" si="112"/>
        <v>1.8616088587494142</v>
      </c>
    </row>
    <row r="14" spans="1:229" x14ac:dyDescent="0.25">
      <c r="A14">
        <v>57.490129649614907</v>
      </c>
      <c r="B14" t="s">
        <v>37</v>
      </c>
      <c r="C14" s="20">
        <v>13</v>
      </c>
      <c r="G14" s="6">
        <v>931</v>
      </c>
      <c r="H14" s="6">
        <v>577</v>
      </c>
      <c r="I14" s="6">
        <v>670</v>
      </c>
      <c r="J14" s="6">
        <v>578</v>
      </c>
      <c r="K14" s="6">
        <f t="shared" si="0"/>
        <v>800.5</v>
      </c>
      <c r="L14" s="6">
        <f t="shared" si="1"/>
        <v>577.5</v>
      </c>
      <c r="M14" s="18">
        <f t="shared" si="2"/>
        <v>24</v>
      </c>
      <c r="N14" s="18">
        <f t="shared" si="3"/>
        <v>-3</v>
      </c>
      <c r="O14" s="18">
        <f t="shared" si="4"/>
        <v>24.186773244895647</v>
      </c>
      <c r="P14" s="18">
        <f t="shared" si="113"/>
        <v>17.568492672797902</v>
      </c>
      <c r="Q14" s="6">
        <v>14</v>
      </c>
      <c r="R14" s="22">
        <f t="shared" si="5"/>
        <v>0.23333333333333334</v>
      </c>
      <c r="S14" s="18">
        <f t="shared" si="6"/>
        <v>263.30844345129691</v>
      </c>
      <c r="T14">
        <f t="shared" si="7"/>
        <v>-0.63202321470540557</v>
      </c>
      <c r="U14">
        <f t="shared" si="8"/>
        <v>2.4204647857506267</v>
      </c>
      <c r="Y14" s="6">
        <v>842</v>
      </c>
      <c r="Z14" s="6">
        <v>573</v>
      </c>
      <c r="AA14" s="6">
        <v>540</v>
      </c>
      <c r="AB14" s="6">
        <v>576</v>
      </c>
      <c r="AC14" s="6">
        <f t="shared" si="9"/>
        <v>691</v>
      </c>
      <c r="AD14" s="6">
        <f t="shared" si="9"/>
        <v>574.5</v>
      </c>
      <c r="AE14" s="18">
        <f t="shared" si="10"/>
        <v>28.5</v>
      </c>
      <c r="AF14" s="18">
        <f t="shared" si="11"/>
        <v>4</v>
      </c>
      <c r="AG14" s="18">
        <f t="shared" si="12"/>
        <v>28.77933286231632</v>
      </c>
      <c r="AH14" s="6">
        <f t="shared" si="13"/>
        <v>898.62742557747481</v>
      </c>
      <c r="AI14" s="6">
        <f t="shared" si="114"/>
        <v>24.341145232186591</v>
      </c>
      <c r="AJ14" s="6">
        <v>15</v>
      </c>
      <c r="AK14" s="22">
        <f t="shared" si="14"/>
        <v>0.25</v>
      </c>
      <c r="AL14" s="18">
        <f t="shared" si="15"/>
        <v>287.32228126233161</v>
      </c>
      <c r="AM14">
        <f t="shared" si="16"/>
        <v>-0.6020599913279624</v>
      </c>
      <c r="AN14">
        <f t="shared" si="17"/>
        <v>2.4583693059573815</v>
      </c>
      <c r="AR14" s="6">
        <v>1047</v>
      </c>
      <c r="AS14" s="6">
        <v>580</v>
      </c>
      <c r="AT14" s="6">
        <v>663</v>
      </c>
      <c r="AU14" s="6">
        <v>582</v>
      </c>
      <c r="AV14" s="6">
        <f t="shared" si="18"/>
        <v>855</v>
      </c>
      <c r="AW14" s="6">
        <f t="shared" si="18"/>
        <v>581</v>
      </c>
      <c r="AX14" s="18">
        <f t="shared" si="19"/>
        <v>23.5</v>
      </c>
      <c r="AY14" s="18">
        <f t="shared" si="20"/>
        <v>0</v>
      </c>
      <c r="AZ14" s="18">
        <f t="shared" si="21"/>
        <v>23.5</v>
      </c>
      <c r="BA14" s="6">
        <f t="shared" si="22"/>
        <v>1033.7243346269836</v>
      </c>
      <c r="BB14" s="6">
        <f t="shared" si="23"/>
        <v>19.351005916099211</v>
      </c>
      <c r="BC14" s="6">
        <v>17</v>
      </c>
      <c r="BD14" s="22">
        <f t="shared" si="24"/>
        <v>0.28333333333333333</v>
      </c>
      <c r="BE14" s="18">
        <f t="shared" si="25"/>
        <v>285.2539037535052</v>
      </c>
      <c r="BF14">
        <f t="shared" si="26"/>
        <v>-0.54770232900536975</v>
      </c>
      <c r="BG14">
        <f t="shared" si="27"/>
        <v>2.4552315965328648</v>
      </c>
      <c r="BK14">
        <v>637</v>
      </c>
      <c r="BL14">
        <v>588</v>
      </c>
      <c r="BM14">
        <v>433</v>
      </c>
      <c r="BN14">
        <v>593</v>
      </c>
      <c r="BO14" s="6">
        <f t="shared" si="28"/>
        <v>535</v>
      </c>
      <c r="BP14" s="6">
        <f t="shared" si="28"/>
        <v>590.5</v>
      </c>
      <c r="BQ14" s="18">
        <f t="shared" si="29"/>
        <v>56.5</v>
      </c>
      <c r="BR14" s="18">
        <f t="shared" si="30"/>
        <v>1</v>
      </c>
      <c r="BS14" s="18">
        <f t="shared" si="31"/>
        <v>56.508848864580493</v>
      </c>
      <c r="BT14" s="6">
        <f t="shared" si="32"/>
        <v>796.81569387155025</v>
      </c>
      <c r="BU14" s="6">
        <f t="shared" si="33"/>
        <v>37.557832535890498</v>
      </c>
      <c r="BV14" s="6">
        <v>25</v>
      </c>
      <c r="BW14" s="22">
        <f t="shared" si="34"/>
        <v>0.41666666666666669</v>
      </c>
      <c r="BX14" s="18">
        <f t="shared" si="35"/>
        <v>55.110892173862538</v>
      </c>
      <c r="BY14">
        <f t="shared" si="36"/>
        <v>-0.38021124171160603</v>
      </c>
      <c r="BZ14">
        <f t="shared" si="37"/>
        <v>1.7412374417467391</v>
      </c>
      <c r="CD14">
        <v>701</v>
      </c>
      <c r="CE14">
        <v>579</v>
      </c>
      <c r="CF14">
        <v>464</v>
      </c>
      <c r="CG14">
        <v>589</v>
      </c>
      <c r="CH14" s="6">
        <f t="shared" si="38"/>
        <v>582.5</v>
      </c>
      <c r="CI14" s="6">
        <f t="shared" si="38"/>
        <v>584</v>
      </c>
      <c r="CJ14" s="18">
        <f t="shared" si="116"/>
        <v>50</v>
      </c>
      <c r="CK14" s="18">
        <f t="shared" si="39"/>
        <v>-4</v>
      </c>
      <c r="CL14" s="18">
        <f t="shared" si="40"/>
        <v>50.159744815937813</v>
      </c>
      <c r="CM14" s="6">
        <f t="shared" si="41"/>
        <v>824.84074220421485</v>
      </c>
      <c r="CN14" s="6">
        <f t="shared" si="42"/>
        <v>31.556272420518667</v>
      </c>
      <c r="CO14" s="6">
        <v>14</v>
      </c>
      <c r="CP14" s="22">
        <f t="shared" si="43"/>
        <v>0.23333333333333334</v>
      </c>
      <c r="CQ14" s="18">
        <f t="shared" si="44"/>
        <v>61.334528075748338</v>
      </c>
      <c r="CR14">
        <f t="shared" si="45"/>
        <v>-0.63202321470540557</v>
      </c>
      <c r="CS14">
        <f t="shared" si="46"/>
        <v>1.7877050280450566</v>
      </c>
      <c r="CW14">
        <v>746</v>
      </c>
      <c r="CX14">
        <v>577</v>
      </c>
      <c r="CY14">
        <v>482</v>
      </c>
      <c r="CZ14">
        <v>593</v>
      </c>
      <c r="DA14" s="6">
        <f t="shared" si="47"/>
        <v>614</v>
      </c>
      <c r="DB14" s="6">
        <f t="shared" si="47"/>
        <v>585</v>
      </c>
      <c r="DC14" s="18">
        <f t="shared" si="119"/>
        <v>72</v>
      </c>
      <c r="DD14" s="18">
        <f t="shared" si="48"/>
        <v>0.5</v>
      </c>
      <c r="DE14" s="18">
        <f t="shared" si="49"/>
        <v>72.001736090180486</v>
      </c>
      <c r="DF14" s="6">
        <f t="shared" si="50"/>
        <v>848.06898304324272</v>
      </c>
      <c r="DG14" s="6">
        <f t="shared" si="51"/>
        <v>50.946501864848187</v>
      </c>
      <c r="DH14" s="6">
        <v>14</v>
      </c>
      <c r="DI14" s="22">
        <f t="shared" si="52"/>
        <v>0.23333333333333334</v>
      </c>
      <c r="DJ14" s="18">
        <f t="shared" si="53"/>
        <v>64.338958346483594</v>
      </c>
      <c r="DK14">
        <f t="shared" si="54"/>
        <v>-0.63202321470540557</v>
      </c>
      <c r="DL14">
        <f t="shared" si="55"/>
        <v>1.808474025356186</v>
      </c>
      <c r="DP14">
        <v>775</v>
      </c>
      <c r="DQ14">
        <v>600</v>
      </c>
      <c r="DR14">
        <v>540</v>
      </c>
      <c r="DS14">
        <v>604</v>
      </c>
      <c r="DT14" s="6">
        <f t="shared" si="56"/>
        <v>657.5</v>
      </c>
      <c r="DU14" s="6">
        <f t="shared" si="56"/>
        <v>602</v>
      </c>
      <c r="DV14" s="18">
        <f t="shared" si="57"/>
        <v>52</v>
      </c>
      <c r="DW14" s="18">
        <f t="shared" si="58"/>
        <v>-4</v>
      </c>
      <c r="DX14" s="18">
        <f t="shared" si="59"/>
        <v>52.153619241621193</v>
      </c>
      <c r="DY14" s="6">
        <f t="shared" si="60"/>
        <v>891.46522646707876</v>
      </c>
      <c r="DZ14" s="6">
        <f t="shared" si="61"/>
        <v>34.805288101801921</v>
      </c>
      <c r="EA14" s="6">
        <v>17</v>
      </c>
      <c r="EB14" s="22">
        <f t="shared" si="62"/>
        <v>0.28333333333333333</v>
      </c>
      <c r="EC14" s="18">
        <f t="shared" si="63"/>
        <v>92.7962366959203</v>
      </c>
      <c r="ED14">
        <f t="shared" si="64"/>
        <v>-0.54770232900536975</v>
      </c>
      <c r="EE14">
        <f t="shared" si="65"/>
        <v>1.9675303639846395</v>
      </c>
      <c r="EI14">
        <v>830</v>
      </c>
      <c r="EJ14">
        <v>603</v>
      </c>
      <c r="EK14">
        <v>536</v>
      </c>
      <c r="EL14">
        <v>608</v>
      </c>
      <c r="EM14" s="6">
        <f t="shared" si="66"/>
        <v>683</v>
      </c>
      <c r="EN14" s="6">
        <f t="shared" si="66"/>
        <v>605.5</v>
      </c>
      <c r="EO14" s="18">
        <f t="shared" si="67"/>
        <v>67</v>
      </c>
      <c r="EP14" s="18">
        <f t="shared" si="68"/>
        <v>-4</v>
      </c>
      <c r="EQ14" s="18">
        <f t="shared" si="69"/>
        <v>67.119296778199342</v>
      </c>
      <c r="ER14" s="6">
        <f t="shared" si="70"/>
        <v>912.75366337254434</v>
      </c>
      <c r="ES14" s="6">
        <f t="shared" si="71"/>
        <v>46.182114104972356</v>
      </c>
      <c r="ET14" s="6">
        <v>17</v>
      </c>
      <c r="EU14" s="22">
        <f t="shared" si="72"/>
        <v>0.28333333333333333</v>
      </c>
      <c r="EV14" s="18">
        <f t="shared" si="73"/>
        <v>93.826223251587123</v>
      </c>
      <c r="EW14">
        <f t="shared" si="74"/>
        <v>-0.54770232900536975</v>
      </c>
      <c r="EX14">
        <f t="shared" si="75"/>
        <v>1.9723242352002406</v>
      </c>
      <c r="FB14">
        <v>843</v>
      </c>
      <c r="FC14">
        <v>604</v>
      </c>
      <c r="FD14">
        <v>509</v>
      </c>
      <c r="FE14">
        <v>610</v>
      </c>
      <c r="FF14" s="6">
        <f t="shared" si="76"/>
        <v>676</v>
      </c>
      <c r="FG14" s="6">
        <f t="shared" si="76"/>
        <v>607</v>
      </c>
      <c r="FH14" s="18">
        <f t="shared" si="117"/>
        <v>64</v>
      </c>
      <c r="FI14" s="18">
        <f t="shared" si="77"/>
        <v>-4</v>
      </c>
      <c r="FJ14" s="18">
        <f t="shared" si="78"/>
        <v>64.124878167525594</v>
      </c>
      <c r="FK14" s="6">
        <f t="shared" si="79"/>
        <v>908.52903090655286</v>
      </c>
      <c r="FL14" s="6">
        <f t="shared" si="80"/>
        <v>43.737148428462092</v>
      </c>
      <c r="FM14" s="6">
        <v>21</v>
      </c>
      <c r="FN14" s="22">
        <f t="shared" si="81"/>
        <v>0.35</v>
      </c>
      <c r="FO14" s="18">
        <f t="shared" si="82"/>
        <v>93.883870573651947</v>
      </c>
      <c r="FP14">
        <f t="shared" si="83"/>
        <v>-0.45593195564972439</v>
      </c>
      <c r="FQ14">
        <f t="shared" si="84"/>
        <v>1.9725909860621271</v>
      </c>
      <c r="FU14">
        <v>389</v>
      </c>
      <c r="FV14">
        <v>596</v>
      </c>
      <c r="FW14">
        <v>158</v>
      </c>
      <c r="FX14">
        <v>603</v>
      </c>
      <c r="FY14">
        <f t="shared" si="85"/>
        <v>273.5</v>
      </c>
      <c r="FZ14">
        <f t="shared" si="86"/>
        <v>599.5</v>
      </c>
      <c r="GA14" s="18">
        <f t="shared" si="118"/>
        <v>47.5</v>
      </c>
      <c r="GB14" s="18">
        <f t="shared" si="87"/>
        <v>-2.5</v>
      </c>
      <c r="GC14" s="18">
        <f t="shared" si="88"/>
        <v>47.565743976101118</v>
      </c>
      <c r="GD14">
        <f t="shared" si="89"/>
        <v>658.94043736896276</v>
      </c>
      <c r="GE14">
        <v>13</v>
      </c>
      <c r="GF14" s="22">
        <f t="shared" si="90"/>
        <v>0.21666666666666667</v>
      </c>
      <c r="GG14" s="18">
        <f t="shared" si="115"/>
        <v>63.779415817911186</v>
      </c>
      <c r="GH14">
        <f t="shared" si="91"/>
        <v>-0.6642078980768068</v>
      </c>
      <c r="GI14">
        <f t="shared" si="92"/>
        <v>1.8046805370421004</v>
      </c>
      <c r="GN14">
        <v>405</v>
      </c>
      <c r="GO14">
        <v>596</v>
      </c>
      <c r="GP14">
        <v>207</v>
      </c>
      <c r="GQ14">
        <v>603</v>
      </c>
      <c r="GR14">
        <f t="shared" si="93"/>
        <v>306</v>
      </c>
      <c r="GS14">
        <f t="shared" si="94"/>
        <v>599.5</v>
      </c>
      <c r="GT14" s="18">
        <f t="shared" si="95"/>
        <v>61</v>
      </c>
      <c r="GU14" s="18">
        <f t="shared" si="96"/>
        <v>-5</v>
      </c>
      <c r="GV14" s="18">
        <f t="shared" si="97"/>
        <v>61.204574992397426</v>
      </c>
      <c r="GW14">
        <f t="shared" si="98"/>
        <v>673.07967581854678</v>
      </c>
      <c r="GX14">
        <v>15</v>
      </c>
      <c r="GY14" s="22">
        <f t="shared" si="99"/>
        <v>0.25</v>
      </c>
      <c r="GZ14" s="18">
        <f t="shared" si="100"/>
        <v>76.893872827342605</v>
      </c>
      <c r="HA14">
        <f t="shared" si="101"/>
        <v>-0.6020599913279624</v>
      </c>
      <c r="HB14">
        <f t="shared" si="102"/>
        <v>1.8858917350772342</v>
      </c>
      <c r="HG14">
        <v>413</v>
      </c>
      <c r="HH14">
        <v>594</v>
      </c>
      <c r="HI14">
        <v>217</v>
      </c>
      <c r="HJ14">
        <v>604</v>
      </c>
      <c r="HK14">
        <f t="shared" si="103"/>
        <v>315</v>
      </c>
      <c r="HL14">
        <f t="shared" si="104"/>
        <v>599</v>
      </c>
      <c r="HM14" s="18">
        <f t="shared" si="105"/>
        <v>60</v>
      </c>
      <c r="HN14" s="18">
        <f t="shared" si="106"/>
        <v>-2.5</v>
      </c>
      <c r="HO14" s="18">
        <f t="shared" si="107"/>
        <v>60.052060747321569</v>
      </c>
      <c r="HP14">
        <f t="shared" si="108"/>
        <v>676.77618161398084</v>
      </c>
      <c r="HQ14">
        <v>14</v>
      </c>
      <c r="HR14" s="22">
        <f t="shared" si="109"/>
        <v>0.23333333333333334</v>
      </c>
      <c r="HS14" s="18">
        <f t="shared" si="110"/>
        <v>73.713165145139243</v>
      </c>
      <c r="HT14">
        <f t="shared" si="111"/>
        <v>-0.63202321470540557</v>
      </c>
      <c r="HU14">
        <f t="shared" si="112"/>
        <v>1.8675450596267698</v>
      </c>
    </row>
    <row r="15" spans="1:229" x14ac:dyDescent="0.25">
      <c r="A15">
        <v>57.844084650441616</v>
      </c>
      <c r="B15" t="s">
        <v>58</v>
      </c>
      <c r="C15" s="20">
        <v>5</v>
      </c>
      <c r="G15" s="6">
        <v>935</v>
      </c>
      <c r="H15" s="6">
        <v>577</v>
      </c>
      <c r="I15" s="6">
        <v>672</v>
      </c>
      <c r="J15" s="6">
        <v>578</v>
      </c>
      <c r="K15" s="6">
        <f t="shared" si="0"/>
        <v>803.5</v>
      </c>
      <c r="L15" s="6">
        <f t="shared" si="1"/>
        <v>577.5</v>
      </c>
      <c r="M15" s="18">
        <f t="shared" si="2"/>
        <v>27</v>
      </c>
      <c r="N15" s="18">
        <f t="shared" si="3"/>
        <v>-3</v>
      </c>
      <c r="O15" s="18">
        <f t="shared" si="4"/>
        <v>27.166155414412248</v>
      </c>
      <c r="P15" s="18">
        <f t="shared" si="113"/>
        <v>20.003008372065437</v>
      </c>
      <c r="Q15" s="6">
        <v>15</v>
      </c>
      <c r="R15" s="22">
        <f t="shared" si="5"/>
        <v>0.25</v>
      </c>
      <c r="S15" s="18">
        <f t="shared" si="6"/>
        <v>263.55526493829188</v>
      </c>
      <c r="T15">
        <f t="shared" si="7"/>
        <v>-0.6020599913279624</v>
      </c>
      <c r="U15">
        <f t="shared" si="8"/>
        <v>2.4208716963650874</v>
      </c>
      <c r="Y15" s="6">
        <v>846</v>
      </c>
      <c r="Z15" s="6">
        <v>574</v>
      </c>
      <c r="AA15" s="6">
        <v>543</v>
      </c>
      <c r="AB15" s="6">
        <v>577</v>
      </c>
      <c r="AC15" s="6">
        <f t="shared" si="9"/>
        <v>694.5</v>
      </c>
      <c r="AD15" s="6">
        <f t="shared" si="9"/>
        <v>575.5</v>
      </c>
      <c r="AE15" s="18">
        <f t="shared" si="10"/>
        <v>32</v>
      </c>
      <c r="AF15" s="18">
        <f t="shared" si="11"/>
        <v>5</v>
      </c>
      <c r="AG15" s="18">
        <f t="shared" si="12"/>
        <v>32.388269481403292</v>
      </c>
      <c r="AH15" s="6">
        <f t="shared" si="13"/>
        <v>901.95925628600321</v>
      </c>
      <c r="AI15" s="6">
        <f t="shared" si="114"/>
        <v>27.672975940714991</v>
      </c>
      <c r="AJ15" s="6">
        <v>16</v>
      </c>
      <c r="AK15" s="22">
        <f t="shared" si="14"/>
        <v>0.26666666666666666</v>
      </c>
      <c r="AL15" s="18">
        <f t="shared" si="15"/>
        <v>287.65984899398319</v>
      </c>
      <c r="AM15">
        <f t="shared" si="16"/>
        <v>-0.57403126772771884</v>
      </c>
      <c r="AN15">
        <f t="shared" si="17"/>
        <v>2.4588792481355957</v>
      </c>
      <c r="AR15" s="6">
        <v>1051</v>
      </c>
      <c r="AS15" s="6">
        <v>579</v>
      </c>
      <c r="AT15" s="6">
        <v>667</v>
      </c>
      <c r="AU15" s="6">
        <v>582</v>
      </c>
      <c r="AV15" s="6">
        <f t="shared" si="18"/>
        <v>859</v>
      </c>
      <c r="AW15" s="6">
        <f t="shared" si="18"/>
        <v>580.5</v>
      </c>
      <c r="AX15" s="18">
        <f t="shared" si="19"/>
        <v>27.5</v>
      </c>
      <c r="AY15" s="18">
        <f t="shared" si="20"/>
        <v>-0.5</v>
      </c>
      <c r="AZ15" s="18">
        <f t="shared" si="21"/>
        <v>27.504545078950134</v>
      </c>
      <c r="BA15" s="6">
        <f t="shared" si="22"/>
        <v>1036.7551543156176</v>
      </c>
      <c r="BB15" s="6">
        <f t="shared" si="23"/>
        <v>22.381825604733194</v>
      </c>
      <c r="BC15" s="6">
        <v>18</v>
      </c>
      <c r="BD15" s="22">
        <f t="shared" si="24"/>
        <v>0.3</v>
      </c>
      <c r="BE15" s="18">
        <f t="shared" si="25"/>
        <v>285.58365878306302</v>
      </c>
      <c r="BF15">
        <f t="shared" si="26"/>
        <v>-0.52287874528033762</v>
      </c>
      <c r="BG15">
        <f t="shared" si="27"/>
        <v>2.4557333533023749</v>
      </c>
      <c r="BK15">
        <v>645</v>
      </c>
      <c r="BL15">
        <v>588</v>
      </c>
      <c r="BM15">
        <v>442</v>
      </c>
      <c r="BN15">
        <v>592</v>
      </c>
      <c r="BO15" s="6">
        <f t="shared" si="28"/>
        <v>543.5</v>
      </c>
      <c r="BP15" s="6">
        <f t="shared" si="28"/>
        <v>590</v>
      </c>
      <c r="BQ15" s="18">
        <f t="shared" si="29"/>
        <v>65</v>
      </c>
      <c r="BR15" s="18">
        <f t="shared" si="30"/>
        <v>0.5</v>
      </c>
      <c r="BS15" s="18">
        <f t="shared" si="31"/>
        <v>65.00192304847603</v>
      </c>
      <c r="BT15" s="6">
        <f t="shared" si="32"/>
        <v>802.17968685326355</v>
      </c>
      <c r="BU15" s="6">
        <f t="shared" si="33"/>
        <v>42.921825517603793</v>
      </c>
      <c r="BV15" s="6">
        <v>26</v>
      </c>
      <c r="BW15" s="22">
        <f t="shared" si="34"/>
        <v>0.43333333333333335</v>
      </c>
      <c r="BX15" s="18">
        <f t="shared" si="35"/>
        <v>55.922849552820047</v>
      </c>
      <c r="BY15">
        <f t="shared" si="36"/>
        <v>-0.36317790241282566</v>
      </c>
      <c r="BZ15">
        <f t="shared" si="37"/>
        <v>1.7475892928080023</v>
      </c>
      <c r="CD15">
        <v>711</v>
      </c>
      <c r="CE15">
        <v>577</v>
      </c>
      <c r="CF15">
        <v>470</v>
      </c>
      <c r="CG15">
        <v>590</v>
      </c>
      <c r="CH15" s="6">
        <f t="shared" si="38"/>
        <v>590.5</v>
      </c>
      <c r="CI15" s="6">
        <f t="shared" si="38"/>
        <v>583.5</v>
      </c>
      <c r="CJ15" s="18">
        <f t="shared" si="116"/>
        <v>58</v>
      </c>
      <c r="CK15" s="18">
        <f t="shared" si="39"/>
        <v>-4.5</v>
      </c>
      <c r="CL15" s="18">
        <f t="shared" si="40"/>
        <v>58.174307043573798</v>
      </c>
      <c r="CM15" s="6">
        <f t="shared" si="41"/>
        <v>830.15811746919633</v>
      </c>
      <c r="CN15" s="6">
        <f t="shared" si="42"/>
        <v>36.873647685500146</v>
      </c>
      <c r="CO15" s="6">
        <v>15</v>
      </c>
      <c r="CP15" s="22">
        <f t="shared" si="43"/>
        <v>0.25</v>
      </c>
      <c r="CQ15" s="18">
        <f t="shared" si="44"/>
        <v>62.113170087565692</v>
      </c>
      <c r="CR15">
        <f t="shared" si="45"/>
        <v>-0.6020599913279624</v>
      </c>
      <c r="CS15">
        <f t="shared" si="46"/>
        <v>1.7931836950224547</v>
      </c>
      <c r="CW15">
        <v>759</v>
      </c>
      <c r="CX15">
        <v>577</v>
      </c>
      <c r="CY15">
        <v>492</v>
      </c>
      <c r="CZ15">
        <v>593</v>
      </c>
      <c r="DA15" s="6">
        <f t="shared" si="47"/>
        <v>625.5</v>
      </c>
      <c r="DB15" s="6">
        <f t="shared" si="47"/>
        <v>585</v>
      </c>
      <c r="DC15" s="18">
        <f t="shared" si="119"/>
        <v>83.5</v>
      </c>
      <c r="DD15" s="18">
        <f t="shared" si="48"/>
        <v>0.5</v>
      </c>
      <c r="DE15" s="18">
        <f t="shared" si="49"/>
        <v>83.501496992568946</v>
      </c>
      <c r="DF15" s="6">
        <f t="shared" si="50"/>
        <v>856.43169605053731</v>
      </c>
      <c r="DG15" s="6">
        <f t="shared" si="51"/>
        <v>59.309214872142775</v>
      </c>
      <c r="DH15" s="6">
        <v>15</v>
      </c>
      <c r="DI15" s="22">
        <f t="shared" si="52"/>
        <v>0.25</v>
      </c>
      <c r="DJ15" s="18">
        <f t="shared" si="53"/>
        <v>65.432819366400693</v>
      </c>
      <c r="DK15">
        <f t="shared" si="54"/>
        <v>-0.6020599913279624</v>
      </c>
      <c r="DL15">
        <f t="shared" si="55"/>
        <v>1.8157956335627781</v>
      </c>
      <c r="DP15">
        <v>781</v>
      </c>
      <c r="DQ15">
        <v>600</v>
      </c>
      <c r="DR15">
        <v>548</v>
      </c>
      <c r="DS15">
        <v>605</v>
      </c>
      <c r="DT15" s="6">
        <f t="shared" si="56"/>
        <v>664.5</v>
      </c>
      <c r="DU15" s="6">
        <f t="shared" si="56"/>
        <v>602.5</v>
      </c>
      <c r="DV15" s="18">
        <f t="shared" si="57"/>
        <v>59</v>
      </c>
      <c r="DW15" s="18">
        <f t="shared" si="58"/>
        <v>-3.5</v>
      </c>
      <c r="DX15" s="18">
        <f t="shared" si="59"/>
        <v>59.103722387003678</v>
      </c>
      <c r="DY15" s="6">
        <f t="shared" si="60"/>
        <v>896.97630960912227</v>
      </c>
      <c r="DZ15" s="6">
        <f t="shared" si="61"/>
        <v>40.316371243845424</v>
      </c>
      <c r="EA15" s="6">
        <v>18</v>
      </c>
      <c r="EB15" s="22">
        <f t="shared" si="62"/>
        <v>0.3</v>
      </c>
      <c r="EC15" s="18">
        <f t="shared" si="63"/>
        <v>93.458782276986312</v>
      </c>
      <c r="ED15">
        <f t="shared" si="64"/>
        <v>-0.52287874528033762</v>
      </c>
      <c r="EE15">
        <f t="shared" si="65"/>
        <v>1.9706201180767959</v>
      </c>
      <c r="EI15">
        <v>836</v>
      </c>
      <c r="EJ15">
        <v>603</v>
      </c>
      <c r="EK15">
        <v>548</v>
      </c>
      <c r="EL15">
        <v>608</v>
      </c>
      <c r="EM15" s="6">
        <f t="shared" si="66"/>
        <v>692</v>
      </c>
      <c r="EN15" s="6">
        <f t="shared" si="66"/>
        <v>605.5</v>
      </c>
      <c r="EO15" s="18">
        <f t="shared" si="67"/>
        <v>76</v>
      </c>
      <c r="EP15" s="18">
        <f t="shared" si="68"/>
        <v>-4</v>
      </c>
      <c r="EQ15" s="18">
        <f t="shared" si="69"/>
        <v>76.105190361761785</v>
      </c>
      <c r="ER15" s="6">
        <f t="shared" si="70"/>
        <v>919.50761280154722</v>
      </c>
      <c r="ES15" s="6">
        <f t="shared" si="71"/>
        <v>52.936063533975243</v>
      </c>
      <c r="ET15" s="6">
        <v>18</v>
      </c>
      <c r="EU15" s="22">
        <f t="shared" si="72"/>
        <v>0.3</v>
      </c>
      <c r="EV15" s="18">
        <f t="shared" si="73"/>
        <v>94.61033263933254</v>
      </c>
      <c r="EW15">
        <f t="shared" si="74"/>
        <v>-0.52287874528033762</v>
      </c>
      <c r="EX15">
        <f t="shared" si="75"/>
        <v>1.9759385694165492</v>
      </c>
      <c r="FB15">
        <v>856</v>
      </c>
      <c r="FC15">
        <v>602</v>
      </c>
      <c r="FD15">
        <v>521</v>
      </c>
      <c r="FE15">
        <v>610</v>
      </c>
      <c r="FF15" s="6">
        <f t="shared" si="76"/>
        <v>688.5</v>
      </c>
      <c r="FG15" s="6">
        <f t="shared" si="76"/>
        <v>606</v>
      </c>
      <c r="FH15" s="18">
        <f t="shared" si="117"/>
        <v>76.5</v>
      </c>
      <c r="FI15" s="18">
        <f t="shared" si="77"/>
        <v>-5</v>
      </c>
      <c r="FJ15" s="18">
        <f t="shared" si="78"/>
        <v>76.663224560410967</v>
      </c>
      <c r="FK15" s="6">
        <f t="shared" si="79"/>
        <v>917.20676512986972</v>
      </c>
      <c r="FL15" s="6">
        <f t="shared" si="80"/>
        <v>52.414882651778953</v>
      </c>
      <c r="FM15" s="6">
        <v>22</v>
      </c>
      <c r="FN15" s="22">
        <f t="shared" si="81"/>
        <v>0.36666666666666664</v>
      </c>
      <c r="FO15" s="18">
        <f t="shared" si="82"/>
        <v>95.000275737295922</v>
      </c>
      <c r="FP15">
        <f t="shared" si="83"/>
        <v>-0.43572856956143741</v>
      </c>
      <c r="FQ15">
        <f t="shared" si="84"/>
        <v>1.9777248658258193</v>
      </c>
      <c r="FU15">
        <v>397</v>
      </c>
      <c r="FV15">
        <v>596</v>
      </c>
      <c r="FW15">
        <v>162</v>
      </c>
      <c r="FX15">
        <v>603</v>
      </c>
      <c r="FY15">
        <f t="shared" si="85"/>
        <v>279.5</v>
      </c>
      <c r="FZ15">
        <f t="shared" si="86"/>
        <v>599.5</v>
      </c>
      <c r="GA15" s="18">
        <f t="shared" si="118"/>
        <v>53.5</v>
      </c>
      <c r="GB15" s="18">
        <f t="shared" si="87"/>
        <v>-2.5</v>
      </c>
      <c r="GC15" s="18">
        <f t="shared" si="88"/>
        <v>53.558379363083795</v>
      </c>
      <c r="GD15">
        <f t="shared" si="89"/>
        <v>661.45332412801429</v>
      </c>
      <c r="GE15">
        <v>14</v>
      </c>
      <c r="GF15" s="22">
        <f t="shared" si="90"/>
        <v>0.23333333333333334</v>
      </c>
      <c r="GG15" s="18">
        <f t="shared" si="115"/>
        <v>64.527186642341263</v>
      </c>
      <c r="GH15">
        <f t="shared" si="91"/>
        <v>-0.63202321470540557</v>
      </c>
      <c r="GI15">
        <f t="shared" si="92"/>
        <v>1.8097427304667724</v>
      </c>
      <c r="GN15">
        <v>415</v>
      </c>
      <c r="GO15">
        <v>595</v>
      </c>
      <c r="GP15">
        <v>216</v>
      </c>
      <c r="GQ15">
        <v>604</v>
      </c>
      <c r="GR15">
        <f t="shared" si="93"/>
        <v>315.5</v>
      </c>
      <c r="GS15">
        <f t="shared" si="94"/>
        <v>599.5</v>
      </c>
      <c r="GT15" s="18">
        <f t="shared" si="95"/>
        <v>70.5</v>
      </c>
      <c r="GU15" s="18">
        <f t="shared" si="96"/>
        <v>-5</v>
      </c>
      <c r="GV15" s="18">
        <f t="shared" si="97"/>
        <v>70.677082565708673</v>
      </c>
      <c r="GW15">
        <f t="shared" si="98"/>
        <v>677.45147427694042</v>
      </c>
      <c r="GX15">
        <v>16</v>
      </c>
      <c r="GY15" s="22">
        <f t="shared" si="99"/>
        <v>0.26666666666666666</v>
      </c>
      <c r="GZ15" s="18">
        <f t="shared" si="100"/>
        <v>78.071474186547874</v>
      </c>
      <c r="HA15">
        <f t="shared" si="101"/>
        <v>-0.57403126772771884</v>
      </c>
      <c r="HB15">
        <f t="shared" si="102"/>
        <v>1.8924923800184394</v>
      </c>
      <c r="HG15">
        <v>421</v>
      </c>
      <c r="HH15">
        <v>595</v>
      </c>
      <c r="HI15">
        <v>224</v>
      </c>
      <c r="HJ15">
        <v>604</v>
      </c>
      <c r="HK15">
        <f t="shared" si="103"/>
        <v>322.5</v>
      </c>
      <c r="HL15">
        <f t="shared" si="104"/>
        <v>599.5</v>
      </c>
      <c r="HM15" s="18">
        <f t="shared" si="105"/>
        <v>67.5</v>
      </c>
      <c r="HN15" s="18">
        <f t="shared" si="106"/>
        <v>-2</v>
      </c>
      <c r="HO15" s="18">
        <f t="shared" si="107"/>
        <v>67.529623129408918</v>
      </c>
      <c r="HP15">
        <f t="shared" si="108"/>
        <v>680.73967124004162</v>
      </c>
      <c r="HQ15">
        <v>15</v>
      </c>
      <c r="HR15" s="22">
        <f t="shared" si="109"/>
        <v>0.25</v>
      </c>
      <c r="HS15" s="18">
        <f t="shared" si="110"/>
        <v>74.644971842139455</v>
      </c>
      <c r="HT15">
        <f t="shared" si="111"/>
        <v>-0.6020599913279624</v>
      </c>
      <c r="HU15">
        <f t="shared" si="112"/>
        <v>1.8730005585478569</v>
      </c>
    </row>
    <row r="16" spans="1:229" x14ac:dyDescent="0.25">
      <c r="A16">
        <v>69.285054344716343</v>
      </c>
      <c r="B16" t="s">
        <v>58</v>
      </c>
      <c r="C16" s="20">
        <v>7</v>
      </c>
      <c r="G16" s="6">
        <v>936</v>
      </c>
      <c r="H16" s="6">
        <v>577</v>
      </c>
      <c r="I16" s="6">
        <v>675</v>
      </c>
      <c r="J16" s="6">
        <v>578</v>
      </c>
      <c r="K16" s="6">
        <f t="shared" si="0"/>
        <v>805.5</v>
      </c>
      <c r="L16" s="6">
        <f t="shared" si="1"/>
        <v>577.5</v>
      </c>
      <c r="M16" s="18">
        <f t="shared" si="2"/>
        <v>29</v>
      </c>
      <c r="N16" s="18">
        <f t="shared" si="3"/>
        <v>-3</v>
      </c>
      <c r="O16" s="18">
        <f t="shared" si="4"/>
        <v>29.154759474226502</v>
      </c>
      <c r="P16" s="18">
        <f t="shared" si="113"/>
        <v>21.627741417177617</v>
      </c>
      <c r="Q16" s="6">
        <v>16</v>
      </c>
      <c r="R16" s="22">
        <f t="shared" si="5"/>
        <v>0.26666666666666666</v>
      </c>
      <c r="S16" s="18">
        <f t="shared" si="6"/>
        <v>263.72000721812077</v>
      </c>
      <c r="T16">
        <f t="shared" si="7"/>
        <v>-0.57403126772771884</v>
      </c>
      <c r="U16">
        <f t="shared" si="8"/>
        <v>2.4211430789584769</v>
      </c>
      <c r="Y16" s="6">
        <v>849</v>
      </c>
      <c r="Z16" s="6">
        <v>574</v>
      </c>
      <c r="AA16" s="6">
        <v>548</v>
      </c>
      <c r="AB16" s="6">
        <v>577</v>
      </c>
      <c r="AC16" s="6">
        <f t="shared" si="9"/>
        <v>698.5</v>
      </c>
      <c r="AD16" s="6">
        <f t="shared" si="9"/>
        <v>575.5</v>
      </c>
      <c r="AE16" s="18">
        <f t="shared" si="10"/>
        <v>36</v>
      </c>
      <c r="AF16" s="18">
        <f t="shared" si="11"/>
        <v>5</v>
      </c>
      <c r="AG16" s="18">
        <f t="shared" si="12"/>
        <v>36.345563690772494</v>
      </c>
      <c r="AH16" s="6">
        <f t="shared" si="13"/>
        <v>905.04281666670329</v>
      </c>
      <c r="AI16" s="6">
        <f t="shared" si="114"/>
        <v>30.756536321415069</v>
      </c>
      <c r="AJ16" s="6">
        <v>17</v>
      </c>
      <c r="AK16" s="22">
        <f t="shared" si="14"/>
        <v>0.28333333333333333</v>
      </c>
      <c r="AL16" s="18">
        <f t="shared" si="15"/>
        <v>288.03000091703706</v>
      </c>
      <c r="AM16">
        <f t="shared" si="16"/>
        <v>-0.54770232900536975</v>
      </c>
      <c r="AN16">
        <f t="shared" si="17"/>
        <v>2.4594377257944453</v>
      </c>
      <c r="AR16" s="6">
        <v>1052</v>
      </c>
      <c r="AS16" s="6">
        <v>579</v>
      </c>
      <c r="AT16" s="6">
        <v>671</v>
      </c>
      <c r="AU16" s="6">
        <v>583</v>
      </c>
      <c r="AV16" s="6">
        <f t="shared" si="18"/>
        <v>861.5</v>
      </c>
      <c r="AW16" s="6">
        <f t="shared" si="18"/>
        <v>581</v>
      </c>
      <c r="AX16" s="18">
        <f t="shared" si="19"/>
        <v>30</v>
      </c>
      <c r="AY16" s="18">
        <f t="shared" si="20"/>
        <v>0</v>
      </c>
      <c r="AZ16" s="18">
        <f t="shared" si="21"/>
        <v>30</v>
      </c>
      <c r="BA16" s="6">
        <f t="shared" si="22"/>
        <v>1039.106948297431</v>
      </c>
      <c r="BB16" s="6">
        <f t="shared" si="23"/>
        <v>24.733619586546638</v>
      </c>
      <c r="BC16" s="6">
        <v>19</v>
      </c>
      <c r="BD16" s="22">
        <f t="shared" si="24"/>
        <v>0.31666666666666665</v>
      </c>
      <c r="BE16" s="18">
        <f t="shared" si="25"/>
        <v>285.7891474952707</v>
      </c>
      <c r="BF16">
        <f t="shared" si="26"/>
        <v>-0.49939764943081472</v>
      </c>
      <c r="BG16">
        <f t="shared" si="27"/>
        <v>2.4560457329489807</v>
      </c>
      <c r="BK16">
        <v>654</v>
      </c>
      <c r="BL16">
        <v>588</v>
      </c>
      <c r="BM16">
        <v>452</v>
      </c>
      <c r="BN16">
        <v>589</v>
      </c>
      <c r="BO16" s="6">
        <f t="shared" si="28"/>
        <v>553</v>
      </c>
      <c r="BP16" s="6">
        <f t="shared" si="28"/>
        <v>588.5</v>
      </c>
      <c r="BQ16" s="18">
        <f t="shared" si="29"/>
        <v>74.5</v>
      </c>
      <c r="BR16" s="18">
        <f t="shared" si="30"/>
        <v>-1</v>
      </c>
      <c r="BS16" s="18">
        <f t="shared" si="31"/>
        <v>74.506711107121077</v>
      </c>
      <c r="BT16" s="6">
        <f t="shared" si="32"/>
        <v>807.55262986383741</v>
      </c>
      <c r="BU16" s="6">
        <f t="shared" si="33"/>
        <v>48.294768528177656</v>
      </c>
      <c r="BV16" s="6">
        <v>27</v>
      </c>
      <c r="BW16" s="22">
        <f t="shared" si="34"/>
        <v>0.45</v>
      </c>
      <c r="BX16" s="18">
        <f t="shared" si="35"/>
        <v>56.831529099535636</v>
      </c>
      <c r="BY16">
        <f t="shared" si="36"/>
        <v>-0.34678748622465633</v>
      </c>
      <c r="BZ16">
        <f t="shared" si="37"/>
        <v>1.7545893412560047</v>
      </c>
      <c r="CD16">
        <v>716</v>
      </c>
      <c r="CE16">
        <v>577</v>
      </c>
      <c r="CF16">
        <v>478</v>
      </c>
      <c r="CG16">
        <v>589</v>
      </c>
      <c r="CH16" s="6">
        <f t="shared" si="38"/>
        <v>597</v>
      </c>
      <c r="CI16" s="6">
        <f t="shared" si="38"/>
        <v>583</v>
      </c>
      <c r="CJ16" s="18">
        <f t="shared" si="116"/>
        <v>64.5</v>
      </c>
      <c r="CK16" s="18">
        <f t="shared" si="39"/>
        <v>-5</v>
      </c>
      <c r="CL16" s="18">
        <f t="shared" si="40"/>
        <v>64.69350817508662</v>
      </c>
      <c r="CM16" s="6">
        <f t="shared" si="41"/>
        <v>834.44472555106972</v>
      </c>
      <c r="CN16" s="6">
        <f t="shared" si="42"/>
        <v>41.160255767373542</v>
      </c>
      <c r="CO16" s="6">
        <v>16</v>
      </c>
      <c r="CP16" s="22">
        <f t="shared" si="43"/>
        <v>0.26666666666666666</v>
      </c>
      <c r="CQ16" s="18">
        <f t="shared" si="44"/>
        <v>62.746532676850912</v>
      </c>
      <c r="CR16">
        <f t="shared" si="45"/>
        <v>-0.57403126772771884</v>
      </c>
      <c r="CS16">
        <f t="shared" si="46"/>
        <v>1.7975897320508352</v>
      </c>
      <c r="CW16">
        <v>771</v>
      </c>
      <c r="CX16">
        <v>582</v>
      </c>
      <c r="CY16">
        <v>500</v>
      </c>
      <c r="CZ16">
        <v>587</v>
      </c>
      <c r="DA16" s="6">
        <f t="shared" si="47"/>
        <v>635.5</v>
      </c>
      <c r="DB16" s="6">
        <f t="shared" si="47"/>
        <v>584.5</v>
      </c>
      <c r="DC16" s="18">
        <f t="shared" si="119"/>
        <v>93.5</v>
      </c>
      <c r="DD16" s="18">
        <f t="shared" si="48"/>
        <v>0</v>
      </c>
      <c r="DE16" s="18">
        <f t="shared" si="49"/>
        <v>93.5</v>
      </c>
      <c r="DF16" s="6">
        <f t="shared" si="50"/>
        <v>863.42370826842603</v>
      </c>
      <c r="DG16" s="6">
        <f t="shared" si="51"/>
        <v>66.301227090031489</v>
      </c>
      <c r="DH16" s="6">
        <v>16</v>
      </c>
      <c r="DI16" s="22">
        <f t="shared" si="52"/>
        <v>0.26666666666666666</v>
      </c>
      <c r="DJ16" s="18">
        <f t="shared" si="53"/>
        <v>66.383880244116952</v>
      </c>
      <c r="DK16">
        <f t="shared" si="54"/>
        <v>-0.57403126772771884</v>
      </c>
      <c r="DL16">
        <f t="shared" si="55"/>
        <v>1.8220626340225259</v>
      </c>
      <c r="DP16">
        <v>791</v>
      </c>
      <c r="DQ16">
        <v>599</v>
      </c>
      <c r="DR16">
        <v>558</v>
      </c>
      <c r="DS16">
        <v>605</v>
      </c>
      <c r="DT16" s="6">
        <f t="shared" si="56"/>
        <v>674.5</v>
      </c>
      <c r="DU16" s="6">
        <f t="shared" si="56"/>
        <v>602</v>
      </c>
      <c r="DV16" s="18">
        <f t="shared" si="57"/>
        <v>69</v>
      </c>
      <c r="DW16" s="18">
        <f t="shared" si="58"/>
        <v>-4</v>
      </c>
      <c r="DX16" s="18">
        <f t="shared" si="59"/>
        <v>69.115844782509896</v>
      </c>
      <c r="DY16" s="6">
        <f t="shared" si="60"/>
        <v>904.07646247427544</v>
      </c>
      <c r="DZ16" s="6">
        <f t="shared" si="61"/>
        <v>47.416524108998601</v>
      </c>
      <c r="EA16" s="6">
        <v>19</v>
      </c>
      <c r="EB16" s="22">
        <f t="shared" si="62"/>
        <v>0.31666666666666665</v>
      </c>
      <c r="EC16" s="18">
        <f t="shared" si="63"/>
        <v>94.413226737949728</v>
      </c>
      <c r="ED16">
        <f t="shared" si="64"/>
        <v>-0.49939764943081472</v>
      </c>
      <c r="EE16">
        <f t="shared" si="65"/>
        <v>1.9750328406636948</v>
      </c>
      <c r="EI16">
        <v>849</v>
      </c>
      <c r="EJ16">
        <v>603</v>
      </c>
      <c r="EK16">
        <v>560</v>
      </c>
      <c r="EL16">
        <v>608</v>
      </c>
      <c r="EM16" s="6">
        <f t="shared" si="66"/>
        <v>704.5</v>
      </c>
      <c r="EN16" s="6">
        <f t="shared" si="66"/>
        <v>605.5</v>
      </c>
      <c r="EO16" s="18">
        <f t="shared" si="67"/>
        <v>88.5</v>
      </c>
      <c r="EP16" s="18">
        <f t="shared" si="68"/>
        <v>-4</v>
      </c>
      <c r="EQ16" s="18">
        <f t="shared" si="69"/>
        <v>88.590349361541627</v>
      </c>
      <c r="ER16" s="6">
        <f t="shared" si="70"/>
        <v>928.95129043454153</v>
      </c>
      <c r="ES16" s="6">
        <f t="shared" si="71"/>
        <v>62.379741166969552</v>
      </c>
      <c r="ET16" s="6">
        <v>19</v>
      </c>
      <c r="EU16" s="22">
        <f t="shared" si="72"/>
        <v>0.31666666666666665</v>
      </c>
      <c r="EV16" s="18">
        <f t="shared" si="73"/>
        <v>95.699788049435497</v>
      </c>
      <c r="EW16">
        <f t="shared" si="74"/>
        <v>-0.49939764943081472</v>
      </c>
      <c r="EX16">
        <f t="shared" si="75"/>
        <v>1.9809109759266603</v>
      </c>
      <c r="FB16">
        <v>863</v>
      </c>
      <c r="FC16">
        <v>602</v>
      </c>
      <c r="FD16">
        <v>534</v>
      </c>
      <c r="FE16">
        <v>610</v>
      </c>
      <c r="FF16" s="6">
        <f t="shared" si="76"/>
        <v>698.5</v>
      </c>
      <c r="FG16" s="6">
        <f t="shared" si="76"/>
        <v>606</v>
      </c>
      <c r="FH16" s="18">
        <f t="shared" si="117"/>
        <v>86.5</v>
      </c>
      <c r="FI16" s="18">
        <f t="shared" si="77"/>
        <v>-5</v>
      </c>
      <c r="FJ16" s="18">
        <f t="shared" si="78"/>
        <v>86.644388162188548</v>
      </c>
      <c r="FK16" s="6">
        <f t="shared" si="79"/>
        <v>924.73685446185175</v>
      </c>
      <c r="FL16" s="6">
        <f t="shared" si="80"/>
        <v>59.944971983760979</v>
      </c>
      <c r="FM16" s="6">
        <v>23</v>
      </c>
      <c r="FN16" s="22">
        <f t="shared" si="81"/>
        <v>0.3833333333333333</v>
      </c>
      <c r="FO16" s="18">
        <f t="shared" si="82"/>
        <v>95.888991221382611</v>
      </c>
      <c r="FP16">
        <f t="shared" si="83"/>
        <v>-0.41642341436605079</v>
      </c>
      <c r="FQ16">
        <f t="shared" si="84"/>
        <v>1.9817687497541265</v>
      </c>
      <c r="FU16">
        <v>404</v>
      </c>
      <c r="FV16">
        <v>596</v>
      </c>
      <c r="FW16">
        <v>167</v>
      </c>
      <c r="FX16">
        <v>603</v>
      </c>
      <c r="FY16">
        <f t="shared" si="85"/>
        <v>285.5</v>
      </c>
      <c r="FZ16">
        <f t="shared" si="86"/>
        <v>599.5</v>
      </c>
      <c r="GA16" s="18">
        <f t="shared" si="118"/>
        <v>59.5</v>
      </c>
      <c r="GB16" s="18">
        <f t="shared" si="87"/>
        <v>-2.5</v>
      </c>
      <c r="GC16" s="18">
        <f t="shared" si="88"/>
        <v>59.552497848536966</v>
      </c>
      <c r="GD16">
        <f t="shared" si="89"/>
        <v>664.01091858492805</v>
      </c>
      <c r="GE16">
        <v>15</v>
      </c>
      <c r="GF16" s="22">
        <f t="shared" si="90"/>
        <v>0.25</v>
      </c>
      <c r="GG16" s="18">
        <f t="shared" si="115"/>
        <v>65.275142530219128</v>
      </c>
      <c r="GH16">
        <f t="shared" si="91"/>
        <v>-0.6020599913279624</v>
      </c>
      <c r="GI16">
        <f t="shared" si="92"/>
        <v>1.814747828790962</v>
      </c>
      <c r="GN16">
        <v>423</v>
      </c>
      <c r="GO16">
        <v>595</v>
      </c>
      <c r="GP16">
        <v>225</v>
      </c>
      <c r="GQ16">
        <v>602</v>
      </c>
      <c r="GR16">
        <f t="shared" si="93"/>
        <v>324</v>
      </c>
      <c r="GS16">
        <f t="shared" si="94"/>
        <v>598.5</v>
      </c>
      <c r="GT16" s="18">
        <f t="shared" si="95"/>
        <v>79</v>
      </c>
      <c r="GU16" s="18">
        <f t="shared" si="96"/>
        <v>-6</v>
      </c>
      <c r="GV16" s="18">
        <f t="shared" si="97"/>
        <v>79.227520471109031</v>
      </c>
      <c r="GW16">
        <f t="shared" si="98"/>
        <v>680.57200206884795</v>
      </c>
      <c r="GX16">
        <v>17</v>
      </c>
      <c r="GY16" s="22">
        <f t="shared" si="99"/>
        <v>0.28333333333333333</v>
      </c>
      <c r="GZ16" s="18">
        <f t="shared" si="100"/>
        <v>79.134445867623015</v>
      </c>
      <c r="HA16">
        <f t="shared" si="101"/>
        <v>-0.54770232900536975</v>
      </c>
      <c r="HB16">
        <f t="shared" si="102"/>
        <v>1.8983655655952858</v>
      </c>
      <c r="HG16">
        <v>430</v>
      </c>
      <c r="HH16">
        <v>594</v>
      </c>
      <c r="HI16">
        <v>233</v>
      </c>
      <c r="HJ16">
        <v>604</v>
      </c>
      <c r="HK16">
        <f t="shared" si="103"/>
        <v>331.5</v>
      </c>
      <c r="HL16">
        <f t="shared" si="104"/>
        <v>599</v>
      </c>
      <c r="HM16" s="18">
        <f t="shared" si="105"/>
        <v>76.5</v>
      </c>
      <c r="HN16" s="18">
        <f t="shared" si="106"/>
        <v>-2.5</v>
      </c>
      <c r="HO16" s="18">
        <f t="shared" si="107"/>
        <v>76.540838772514121</v>
      </c>
      <c r="HP16">
        <f t="shared" si="108"/>
        <v>684.61175128681509</v>
      </c>
      <c r="HQ16">
        <v>16</v>
      </c>
      <c r="HR16" s="22">
        <f t="shared" si="109"/>
        <v>0.26666666666666666</v>
      </c>
      <c r="HS16" s="18">
        <f t="shared" si="110"/>
        <v>75.767892742735754</v>
      </c>
      <c r="HT16">
        <f t="shared" si="111"/>
        <v>-0.57403126772771884</v>
      </c>
      <c r="HU16">
        <f t="shared" si="112"/>
        <v>1.8794852088156413</v>
      </c>
    </row>
    <row r="17" spans="1:229" x14ac:dyDescent="0.25">
      <c r="A17">
        <v>66.229855810660922</v>
      </c>
      <c r="B17" t="s">
        <v>58</v>
      </c>
      <c r="C17" s="20">
        <v>6</v>
      </c>
      <c r="G17" s="6">
        <v>944</v>
      </c>
      <c r="H17" s="6">
        <v>577</v>
      </c>
      <c r="I17" s="6">
        <v>678</v>
      </c>
      <c r="J17" s="6">
        <v>580</v>
      </c>
      <c r="K17" s="6">
        <f t="shared" si="0"/>
        <v>811</v>
      </c>
      <c r="L17" s="6">
        <f t="shared" si="1"/>
        <v>578.5</v>
      </c>
      <c r="M17" s="18">
        <f t="shared" si="2"/>
        <v>34.5</v>
      </c>
      <c r="N17" s="18">
        <f t="shared" si="3"/>
        <v>-2</v>
      </c>
      <c r="O17" s="18">
        <f t="shared" si="4"/>
        <v>34.557922391254948</v>
      </c>
      <c r="P17" s="18">
        <f t="shared" si="113"/>
        <v>26.683184998688148</v>
      </c>
      <c r="Q17" s="6">
        <v>17</v>
      </c>
      <c r="R17" s="22">
        <f t="shared" si="5"/>
        <v>0.28333333333333333</v>
      </c>
      <c r="S17" s="18">
        <f t="shared" si="6"/>
        <v>264.16762240468597</v>
      </c>
      <c r="T17">
        <f t="shared" si="7"/>
        <v>-0.54770232900536975</v>
      </c>
      <c r="U17">
        <f t="shared" si="8"/>
        <v>2.4218795874168033</v>
      </c>
      <c r="Y17" s="6">
        <v>852</v>
      </c>
      <c r="Z17" s="6">
        <v>573</v>
      </c>
      <c r="AA17" s="6">
        <v>552</v>
      </c>
      <c r="AB17" s="6">
        <v>577</v>
      </c>
      <c r="AC17" s="6">
        <f t="shared" si="9"/>
        <v>702</v>
      </c>
      <c r="AD17" s="6">
        <f t="shared" si="9"/>
        <v>575</v>
      </c>
      <c r="AE17" s="18">
        <f t="shared" si="10"/>
        <v>39.5</v>
      </c>
      <c r="AF17" s="18">
        <f t="shared" si="11"/>
        <v>4.5</v>
      </c>
      <c r="AG17" s="18">
        <f t="shared" si="12"/>
        <v>39.75550276376844</v>
      </c>
      <c r="AH17" s="6">
        <f t="shared" si="13"/>
        <v>907.42988709872236</v>
      </c>
      <c r="AI17" s="6">
        <f t="shared" si="114"/>
        <v>33.143606753434142</v>
      </c>
      <c r="AJ17" s="6">
        <v>18</v>
      </c>
      <c r="AK17" s="22">
        <f t="shared" si="14"/>
        <v>0.3</v>
      </c>
      <c r="AL17" s="18">
        <f t="shared" si="15"/>
        <v>288.34895509092127</v>
      </c>
      <c r="AM17">
        <f t="shared" si="16"/>
        <v>-0.52287874528033762</v>
      </c>
      <c r="AN17">
        <f t="shared" si="17"/>
        <v>2.4599183819682819</v>
      </c>
      <c r="AR17" s="6">
        <v>1055</v>
      </c>
      <c r="AS17" s="6">
        <v>579</v>
      </c>
      <c r="AT17" s="6">
        <v>674</v>
      </c>
      <c r="AU17" s="6">
        <v>583</v>
      </c>
      <c r="AV17" s="6">
        <f t="shared" si="18"/>
        <v>864.5</v>
      </c>
      <c r="AW17" s="6">
        <f t="shared" si="18"/>
        <v>581</v>
      </c>
      <c r="AX17" s="18">
        <f t="shared" si="19"/>
        <v>33</v>
      </c>
      <c r="AY17" s="18">
        <f t="shared" si="20"/>
        <v>0</v>
      </c>
      <c r="AZ17" s="18">
        <f t="shared" si="21"/>
        <v>33</v>
      </c>
      <c r="BA17" s="6">
        <f t="shared" si="22"/>
        <v>1041.5955309043909</v>
      </c>
      <c r="BB17" s="6">
        <f t="shared" si="23"/>
        <v>27.222202193506519</v>
      </c>
      <c r="BC17" s="6">
        <v>20</v>
      </c>
      <c r="BD17" s="22">
        <f t="shared" si="24"/>
        <v>0.33333333333333331</v>
      </c>
      <c r="BE17" s="18">
        <f t="shared" si="25"/>
        <v>286.0361830683932</v>
      </c>
      <c r="BF17">
        <f t="shared" si="26"/>
        <v>-0.47712125471966244</v>
      </c>
      <c r="BG17">
        <f t="shared" si="27"/>
        <v>2.4564209740835756</v>
      </c>
      <c r="BK17">
        <v>659</v>
      </c>
      <c r="BL17">
        <v>588</v>
      </c>
      <c r="BM17">
        <v>462</v>
      </c>
      <c r="BN17">
        <v>588</v>
      </c>
      <c r="BO17" s="6">
        <f t="shared" si="28"/>
        <v>560.5</v>
      </c>
      <c r="BP17" s="6">
        <f t="shared" si="28"/>
        <v>588</v>
      </c>
      <c r="BQ17" s="18">
        <f t="shared" si="29"/>
        <v>82</v>
      </c>
      <c r="BR17" s="18">
        <f t="shared" si="30"/>
        <v>-1.5</v>
      </c>
      <c r="BS17" s="18">
        <f t="shared" si="31"/>
        <v>82.013718364673608</v>
      </c>
      <c r="BT17" s="6">
        <f t="shared" si="32"/>
        <v>812.3449082748042</v>
      </c>
      <c r="BU17" s="6">
        <f t="shared" si="33"/>
        <v>53.087046939144443</v>
      </c>
      <c r="BV17" s="6">
        <v>28</v>
      </c>
      <c r="BW17" s="22">
        <f t="shared" si="34"/>
        <v>0.46666666666666667</v>
      </c>
      <c r="BX17" s="18">
        <f t="shared" si="35"/>
        <v>57.549216217848496</v>
      </c>
      <c r="BY17">
        <f t="shared" si="36"/>
        <v>-0.33099321904142442</v>
      </c>
      <c r="BZ17">
        <f t="shared" si="37"/>
        <v>1.7600394132033195</v>
      </c>
      <c r="CD17">
        <v>719</v>
      </c>
      <c r="CE17">
        <v>578</v>
      </c>
      <c r="CF17">
        <v>485</v>
      </c>
      <c r="CG17">
        <v>589</v>
      </c>
      <c r="CH17" s="6">
        <f t="shared" si="38"/>
        <v>602</v>
      </c>
      <c r="CI17" s="6">
        <f t="shared" si="38"/>
        <v>583.5</v>
      </c>
      <c r="CJ17" s="18">
        <f t="shared" si="116"/>
        <v>69.5</v>
      </c>
      <c r="CK17" s="18">
        <f t="shared" si="39"/>
        <v>-4.5</v>
      </c>
      <c r="CL17" s="18">
        <f t="shared" si="40"/>
        <v>69.645531084198069</v>
      </c>
      <c r="CM17" s="6">
        <f t="shared" si="41"/>
        <v>838.37715259899585</v>
      </c>
      <c r="CN17" s="6">
        <f t="shared" si="42"/>
        <v>45.092682815299668</v>
      </c>
      <c r="CO17" s="6">
        <v>17</v>
      </c>
      <c r="CP17" s="22">
        <f t="shared" si="43"/>
        <v>0.28333333333333333</v>
      </c>
      <c r="CQ17" s="18">
        <f t="shared" si="44"/>
        <v>63.227638565232482</v>
      </c>
      <c r="CR17">
        <f t="shared" si="45"/>
        <v>-0.54770232900536975</v>
      </c>
      <c r="CS17">
        <f t="shared" si="46"/>
        <v>1.8009069620245102</v>
      </c>
      <c r="CW17">
        <v>778</v>
      </c>
      <c r="CX17">
        <v>578</v>
      </c>
      <c r="CY17">
        <v>509</v>
      </c>
      <c r="CZ17">
        <v>587</v>
      </c>
      <c r="DA17" s="6">
        <f t="shared" si="47"/>
        <v>643.5</v>
      </c>
      <c r="DB17" s="6">
        <f t="shared" si="47"/>
        <v>582.5</v>
      </c>
      <c r="DC17" s="18">
        <f t="shared" si="119"/>
        <v>101.5</v>
      </c>
      <c r="DD17" s="18">
        <f t="shared" si="48"/>
        <v>-2</v>
      </c>
      <c r="DE17" s="18">
        <f t="shared" si="49"/>
        <v>101.51970252123476</v>
      </c>
      <c r="DF17" s="6">
        <f t="shared" si="50"/>
        <v>867.98531093561712</v>
      </c>
      <c r="DG17" s="6">
        <f t="shared" si="51"/>
        <v>70.862829757222585</v>
      </c>
      <c r="DH17" s="6">
        <v>17</v>
      </c>
      <c r="DI17" s="22">
        <f t="shared" si="52"/>
        <v>0.28333333333333333</v>
      </c>
      <c r="DJ17" s="18">
        <f t="shared" si="53"/>
        <v>67.146716972095149</v>
      </c>
      <c r="DK17">
        <f t="shared" si="54"/>
        <v>-0.54770232900536975</v>
      </c>
      <c r="DL17">
        <f t="shared" si="55"/>
        <v>1.8270247834119042</v>
      </c>
      <c r="DP17">
        <v>797</v>
      </c>
      <c r="DQ17">
        <v>598</v>
      </c>
      <c r="DR17">
        <v>566</v>
      </c>
      <c r="DS17">
        <v>605</v>
      </c>
      <c r="DT17" s="6">
        <f t="shared" si="56"/>
        <v>681.5</v>
      </c>
      <c r="DU17" s="6">
        <f t="shared" si="56"/>
        <v>601.5</v>
      </c>
      <c r="DV17" s="18">
        <f t="shared" si="57"/>
        <v>76</v>
      </c>
      <c r="DW17" s="18">
        <f t="shared" si="58"/>
        <v>-4.5</v>
      </c>
      <c r="DX17" s="18">
        <f t="shared" si="59"/>
        <v>76.133107121672111</v>
      </c>
      <c r="DY17" s="6">
        <f t="shared" si="60"/>
        <v>908.97992277057472</v>
      </c>
      <c r="DZ17" s="6">
        <f t="shared" si="61"/>
        <v>52.319984405297873</v>
      </c>
      <c r="EA17" s="6">
        <v>20</v>
      </c>
      <c r="EB17" s="22">
        <f t="shared" si="62"/>
        <v>0.33333333333333331</v>
      </c>
      <c r="EC17" s="18">
        <f t="shared" si="63"/>
        <v>95.082174530052896</v>
      </c>
      <c r="ED17">
        <f t="shared" si="64"/>
        <v>-0.47712125471966244</v>
      </c>
      <c r="EE17">
        <f t="shared" si="65"/>
        <v>1.9780991054878165</v>
      </c>
      <c r="EI17">
        <v>858</v>
      </c>
      <c r="EJ17">
        <v>603</v>
      </c>
      <c r="EK17">
        <v>571</v>
      </c>
      <c r="EL17">
        <v>608</v>
      </c>
      <c r="EM17" s="6">
        <f t="shared" si="66"/>
        <v>714.5</v>
      </c>
      <c r="EN17" s="6">
        <f t="shared" si="66"/>
        <v>605.5</v>
      </c>
      <c r="EO17" s="18">
        <f t="shared" si="67"/>
        <v>98.5</v>
      </c>
      <c r="EP17" s="18">
        <f t="shared" si="68"/>
        <v>-4</v>
      </c>
      <c r="EQ17" s="18">
        <f t="shared" si="69"/>
        <v>98.58118481738795</v>
      </c>
      <c r="ER17" s="6">
        <f t="shared" si="70"/>
        <v>936.55779319804924</v>
      </c>
      <c r="ES17" s="6">
        <f t="shared" si="71"/>
        <v>69.986243930477258</v>
      </c>
      <c r="ET17" s="6">
        <v>20</v>
      </c>
      <c r="EU17" s="22">
        <f t="shared" si="72"/>
        <v>0.33333333333333331</v>
      </c>
      <c r="EV17" s="18">
        <f t="shared" si="73"/>
        <v>96.571588700032905</v>
      </c>
      <c r="EW17">
        <f t="shared" si="74"/>
        <v>-0.47712125471966244</v>
      </c>
      <c r="EX17">
        <f t="shared" si="75"/>
        <v>1.9848493760462862</v>
      </c>
      <c r="FB17">
        <v>879</v>
      </c>
      <c r="FC17">
        <v>603</v>
      </c>
      <c r="FD17">
        <v>547</v>
      </c>
      <c r="FE17">
        <v>609</v>
      </c>
      <c r="FF17" s="6">
        <f t="shared" si="76"/>
        <v>713</v>
      </c>
      <c r="FG17" s="6">
        <f t="shared" si="76"/>
        <v>606</v>
      </c>
      <c r="FH17" s="18">
        <f t="shared" si="117"/>
        <v>101</v>
      </c>
      <c r="FI17" s="18">
        <f t="shared" si="77"/>
        <v>-5</v>
      </c>
      <c r="FJ17" s="18">
        <f t="shared" si="78"/>
        <v>101.1236866416568</v>
      </c>
      <c r="FK17" s="6">
        <f t="shared" si="79"/>
        <v>935.73767691591854</v>
      </c>
      <c r="FL17" s="6">
        <f t="shared" si="80"/>
        <v>70.945794437827772</v>
      </c>
      <c r="FM17" s="6">
        <v>24</v>
      </c>
      <c r="FN17" s="22">
        <f t="shared" si="81"/>
        <v>0.4</v>
      </c>
      <c r="FO17" s="18">
        <f t="shared" si="82"/>
        <v>97.17821733477129</v>
      </c>
      <c r="FP17">
        <f t="shared" si="83"/>
        <v>-0.3979400086720376</v>
      </c>
      <c r="FQ17">
        <f t="shared" si="84"/>
        <v>1.9875689279769055</v>
      </c>
      <c r="FU17">
        <v>409</v>
      </c>
      <c r="FV17">
        <v>596</v>
      </c>
      <c r="FW17">
        <v>176</v>
      </c>
      <c r="FX17">
        <v>605</v>
      </c>
      <c r="FY17">
        <f t="shared" si="85"/>
        <v>292.5</v>
      </c>
      <c r="FZ17">
        <f t="shared" si="86"/>
        <v>600.5</v>
      </c>
      <c r="GA17" s="18">
        <f t="shared" si="118"/>
        <v>66.5</v>
      </c>
      <c r="GB17" s="18">
        <f t="shared" si="87"/>
        <v>-1.5</v>
      </c>
      <c r="GC17" s="18">
        <f t="shared" si="88"/>
        <v>66.516915141939648</v>
      </c>
      <c r="GD17">
        <f t="shared" si="89"/>
        <v>667.94947413707871</v>
      </c>
      <c r="GE17">
        <v>16</v>
      </c>
      <c r="GF17" s="22">
        <f t="shared" si="90"/>
        <v>0.26666666666666666</v>
      </c>
      <c r="GG17" s="18">
        <f t="shared" si="115"/>
        <v>66.14417388702006</v>
      </c>
      <c r="GH17">
        <f t="shared" si="91"/>
        <v>-0.57403126772771884</v>
      </c>
      <c r="GI17">
        <f t="shared" si="92"/>
        <v>1.8204915966694066</v>
      </c>
      <c r="GN17">
        <v>431</v>
      </c>
      <c r="GO17">
        <v>595</v>
      </c>
      <c r="GP17">
        <v>234</v>
      </c>
      <c r="GQ17">
        <v>602</v>
      </c>
      <c r="GR17">
        <f t="shared" si="93"/>
        <v>332.5</v>
      </c>
      <c r="GS17">
        <f t="shared" si="94"/>
        <v>598.5</v>
      </c>
      <c r="GT17" s="18">
        <f t="shared" si="95"/>
        <v>87.5</v>
      </c>
      <c r="GU17" s="18">
        <f t="shared" si="96"/>
        <v>-6</v>
      </c>
      <c r="GV17" s="18">
        <f t="shared" si="97"/>
        <v>87.705473033329</v>
      </c>
      <c r="GW17">
        <f t="shared" si="98"/>
        <v>684.65940437563552</v>
      </c>
      <c r="GX17">
        <v>18</v>
      </c>
      <c r="GY17" s="22">
        <f t="shared" si="99"/>
        <v>0.3</v>
      </c>
      <c r="GZ17" s="18">
        <f t="shared" si="100"/>
        <v>80.188406329863966</v>
      </c>
      <c r="HA17">
        <f t="shared" si="101"/>
        <v>-0.52287874528033762</v>
      </c>
      <c r="HB17">
        <f t="shared" si="102"/>
        <v>1.9041115823622996</v>
      </c>
      <c r="HG17">
        <v>439</v>
      </c>
      <c r="HH17">
        <v>594</v>
      </c>
      <c r="HI17">
        <v>244</v>
      </c>
      <c r="HJ17">
        <v>602</v>
      </c>
      <c r="HK17">
        <f t="shared" si="103"/>
        <v>341.5</v>
      </c>
      <c r="HL17">
        <f t="shared" si="104"/>
        <v>598</v>
      </c>
      <c r="HM17" s="18">
        <f t="shared" si="105"/>
        <v>86.5</v>
      </c>
      <c r="HN17" s="18">
        <f t="shared" si="106"/>
        <v>-3.5</v>
      </c>
      <c r="HO17" s="18">
        <f t="shared" si="107"/>
        <v>86.570780289887651</v>
      </c>
      <c r="HP17">
        <f t="shared" si="108"/>
        <v>688.64087157240385</v>
      </c>
      <c r="HQ17">
        <v>17</v>
      </c>
      <c r="HR17" s="22">
        <f t="shared" si="109"/>
        <v>0.28333333333333333</v>
      </c>
      <c r="HS17" s="18">
        <f t="shared" si="110"/>
        <v>77.017760841301893</v>
      </c>
      <c r="HT17">
        <f t="shared" si="111"/>
        <v>-0.54770232900536975</v>
      </c>
      <c r="HU17">
        <f t="shared" si="112"/>
        <v>1.8865908881064635</v>
      </c>
    </row>
    <row r="18" spans="1:229" x14ac:dyDescent="0.25">
      <c r="G18" s="6">
        <v>945</v>
      </c>
      <c r="H18" s="6">
        <v>576</v>
      </c>
      <c r="I18" s="6">
        <v>681</v>
      </c>
      <c r="J18" s="6">
        <v>580</v>
      </c>
      <c r="K18" s="6">
        <f t="shared" si="0"/>
        <v>813</v>
      </c>
      <c r="L18" s="6">
        <f t="shared" si="1"/>
        <v>578</v>
      </c>
      <c r="M18" s="18">
        <f t="shared" si="2"/>
        <v>36.5</v>
      </c>
      <c r="N18" s="18">
        <f t="shared" si="3"/>
        <v>-2.5</v>
      </c>
      <c r="O18" s="18">
        <f t="shared" si="4"/>
        <v>36.585516259853435</v>
      </c>
      <c r="P18" s="18">
        <f t="shared" si="113"/>
        <v>28.022272917451573</v>
      </c>
      <c r="Q18" s="6">
        <v>18</v>
      </c>
      <c r="R18" s="22">
        <f t="shared" si="5"/>
        <v>0.3</v>
      </c>
      <c r="S18" s="18">
        <f t="shared" si="6"/>
        <v>264.33559472417886</v>
      </c>
      <c r="T18">
        <f t="shared" si="7"/>
        <v>-0.52287874528033762</v>
      </c>
      <c r="U18">
        <f t="shared" si="8"/>
        <v>2.4221556480028519</v>
      </c>
      <c r="Y18" s="6">
        <v>856</v>
      </c>
      <c r="Z18" s="6">
        <v>572</v>
      </c>
      <c r="AA18" s="6">
        <v>556</v>
      </c>
      <c r="AB18" s="6">
        <v>577</v>
      </c>
      <c r="AC18" s="6">
        <f t="shared" si="9"/>
        <v>706</v>
      </c>
      <c r="AD18" s="6">
        <f t="shared" si="9"/>
        <v>574.5</v>
      </c>
      <c r="AE18" s="18">
        <f t="shared" si="10"/>
        <v>43.5</v>
      </c>
      <c r="AF18" s="18">
        <f t="shared" si="11"/>
        <v>4</v>
      </c>
      <c r="AG18" s="18">
        <f t="shared" si="12"/>
        <v>43.683520920365382</v>
      </c>
      <c r="AH18" s="6">
        <f t="shared" si="13"/>
        <v>910.21220053347997</v>
      </c>
      <c r="AI18" s="6">
        <f t="shared" si="114"/>
        <v>35.925920188191753</v>
      </c>
      <c r="AJ18" s="6">
        <v>19</v>
      </c>
      <c r="AK18" s="22">
        <f t="shared" si="14"/>
        <v>0.31666666666666665</v>
      </c>
      <c r="AL18" s="18">
        <f t="shared" si="15"/>
        <v>288.71636863096398</v>
      </c>
      <c r="AM18">
        <f t="shared" si="16"/>
        <v>-0.49939764943081472</v>
      </c>
      <c r="AN18">
        <f t="shared" si="17"/>
        <v>2.4604714066884275</v>
      </c>
      <c r="AR18" s="6">
        <v>1059</v>
      </c>
      <c r="AS18" s="6">
        <v>579</v>
      </c>
      <c r="AT18" s="6">
        <v>677</v>
      </c>
      <c r="AU18" s="6">
        <v>584</v>
      </c>
      <c r="AV18" s="6">
        <f t="shared" si="18"/>
        <v>868</v>
      </c>
      <c r="AW18" s="6">
        <f t="shared" si="18"/>
        <v>581.5</v>
      </c>
      <c r="AX18" s="18">
        <f t="shared" si="19"/>
        <v>36.5</v>
      </c>
      <c r="AY18" s="18">
        <f t="shared" si="20"/>
        <v>0.5</v>
      </c>
      <c r="AZ18" s="18">
        <f t="shared" si="21"/>
        <v>36.503424496887959</v>
      </c>
      <c r="BA18" s="6">
        <f t="shared" si="22"/>
        <v>1044.7804793352525</v>
      </c>
      <c r="BB18" s="6">
        <f t="shared" si="23"/>
        <v>30.407150624368114</v>
      </c>
      <c r="BC18" s="6">
        <v>21</v>
      </c>
      <c r="BD18" s="22">
        <f t="shared" si="24"/>
        <v>0.35</v>
      </c>
      <c r="BE18" s="18">
        <f t="shared" si="25"/>
        <v>286.32467322788665</v>
      </c>
      <c r="BF18">
        <f t="shared" si="26"/>
        <v>-0.45593195564972439</v>
      </c>
      <c r="BG18">
        <f t="shared" si="27"/>
        <v>2.4568587737464389</v>
      </c>
      <c r="BK18">
        <v>668</v>
      </c>
      <c r="BL18">
        <v>588</v>
      </c>
      <c r="BM18">
        <v>471</v>
      </c>
      <c r="BN18">
        <v>588</v>
      </c>
      <c r="BO18" s="6">
        <f t="shared" si="28"/>
        <v>569.5</v>
      </c>
      <c r="BP18" s="6">
        <f t="shared" si="28"/>
        <v>588</v>
      </c>
      <c r="BQ18" s="18">
        <f t="shared" si="29"/>
        <v>91</v>
      </c>
      <c r="BR18" s="18">
        <f t="shared" si="30"/>
        <v>-1.5</v>
      </c>
      <c r="BS18" s="18">
        <f t="shared" si="31"/>
        <v>91.012361797725035</v>
      </c>
      <c r="BT18" s="6">
        <f t="shared" si="32"/>
        <v>818.5806313369502</v>
      </c>
      <c r="BU18" s="6">
        <f t="shared" si="33"/>
        <v>59.322770001290451</v>
      </c>
      <c r="BV18" s="6">
        <v>29</v>
      </c>
      <c r="BW18" s="22">
        <f t="shared" si="34"/>
        <v>0.48333333333333334</v>
      </c>
      <c r="BX18" s="18">
        <f t="shared" si="35"/>
        <v>58.40950717703123</v>
      </c>
      <c r="BY18">
        <f t="shared" si="36"/>
        <v>-0.31575325248468755</v>
      </c>
      <c r="BZ18">
        <f t="shared" si="37"/>
        <v>1.7664835419493532</v>
      </c>
      <c r="CD18">
        <v>731</v>
      </c>
      <c r="CE18">
        <v>580</v>
      </c>
      <c r="CF18">
        <v>492</v>
      </c>
      <c r="CG18">
        <v>590</v>
      </c>
      <c r="CH18" s="6">
        <f t="shared" si="38"/>
        <v>611.5</v>
      </c>
      <c r="CI18" s="6">
        <f t="shared" si="38"/>
        <v>585</v>
      </c>
      <c r="CJ18" s="18">
        <f t="shared" si="116"/>
        <v>79</v>
      </c>
      <c r="CK18" s="18">
        <f t="shared" si="39"/>
        <v>-3</v>
      </c>
      <c r="CL18" s="18">
        <f t="shared" si="40"/>
        <v>79.05694150420949</v>
      </c>
      <c r="CM18" s="6">
        <f t="shared" si="41"/>
        <v>846.26074586973493</v>
      </c>
      <c r="CN18" s="6">
        <f t="shared" si="42"/>
        <v>52.976276086038752</v>
      </c>
      <c r="CO18" s="6">
        <v>18</v>
      </c>
      <c r="CP18" s="22">
        <f t="shared" si="43"/>
        <v>0.3</v>
      </c>
      <c r="CQ18" s="18">
        <f t="shared" si="44"/>
        <v>64.141989135524071</v>
      </c>
      <c r="CR18">
        <f t="shared" si="45"/>
        <v>-0.52287874528033762</v>
      </c>
      <c r="CS18">
        <f t="shared" si="46"/>
        <v>1.8071424238990446</v>
      </c>
      <c r="CW18">
        <v>790</v>
      </c>
      <c r="CX18">
        <v>578</v>
      </c>
      <c r="CY18">
        <v>520</v>
      </c>
      <c r="CZ18">
        <v>587</v>
      </c>
      <c r="DA18" s="6">
        <f t="shared" si="47"/>
        <v>655</v>
      </c>
      <c r="DB18" s="6">
        <f t="shared" si="47"/>
        <v>582.5</v>
      </c>
      <c r="DC18" s="18">
        <f t="shared" si="119"/>
        <v>113</v>
      </c>
      <c r="DD18" s="18">
        <f t="shared" si="48"/>
        <v>-2</v>
      </c>
      <c r="DE18" s="18">
        <f t="shared" si="49"/>
        <v>113.01769772916099</v>
      </c>
      <c r="DF18" s="6">
        <f t="shared" si="50"/>
        <v>876.54506444335198</v>
      </c>
      <c r="DG18" s="6">
        <f t="shared" si="51"/>
        <v>79.422583264957439</v>
      </c>
      <c r="DH18" s="6">
        <v>18</v>
      </c>
      <c r="DI18" s="22">
        <f t="shared" si="52"/>
        <v>0.3</v>
      </c>
      <c r="DJ18" s="18">
        <f t="shared" si="53"/>
        <v>68.240410038577238</v>
      </c>
      <c r="DK18">
        <f t="shared" si="54"/>
        <v>-0.52287874528033762</v>
      </c>
      <c r="DL18">
        <f t="shared" si="55"/>
        <v>1.8340416277279961</v>
      </c>
      <c r="DP18">
        <v>807</v>
      </c>
      <c r="DQ18">
        <v>599</v>
      </c>
      <c r="DR18">
        <v>576</v>
      </c>
      <c r="DS18">
        <v>605</v>
      </c>
      <c r="DT18" s="6">
        <f t="shared" si="56"/>
        <v>691.5</v>
      </c>
      <c r="DU18" s="6">
        <f t="shared" si="56"/>
        <v>602</v>
      </c>
      <c r="DV18" s="18">
        <f t="shared" si="57"/>
        <v>86</v>
      </c>
      <c r="DW18" s="18">
        <f t="shared" si="58"/>
        <v>-4</v>
      </c>
      <c r="DX18" s="18">
        <f t="shared" si="59"/>
        <v>86.092973000123536</v>
      </c>
      <c r="DY18" s="6">
        <f t="shared" si="60"/>
        <v>916.82945524235856</v>
      </c>
      <c r="DZ18" s="6">
        <f t="shared" si="61"/>
        <v>60.169516877081719</v>
      </c>
      <c r="EA18" s="6">
        <v>21</v>
      </c>
      <c r="EB18" s="22">
        <f t="shared" si="62"/>
        <v>0.35</v>
      </c>
      <c r="EC18" s="18">
        <f t="shared" si="63"/>
        <v>96.031637435529674</v>
      </c>
      <c r="ED18">
        <f t="shared" si="64"/>
        <v>-0.45593195564972439</v>
      </c>
      <c r="EE18">
        <f t="shared" si="65"/>
        <v>1.9824143340824998</v>
      </c>
      <c r="EI18">
        <v>872</v>
      </c>
      <c r="EJ18">
        <v>604</v>
      </c>
      <c r="EK18">
        <v>582</v>
      </c>
      <c r="EL18">
        <v>608</v>
      </c>
      <c r="EM18" s="6">
        <f t="shared" si="66"/>
        <v>727</v>
      </c>
      <c r="EN18" s="6">
        <f t="shared" si="66"/>
        <v>606</v>
      </c>
      <c r="EO18" s="18">
        <f t="shared" si="67"/>
        <v>111</v>
      </c>
      <c r="EP18" s="18">
        <f t="shared" si="68"/>
        <v>-3.5</v>
      </c>
      <c r="EQ18" s="18">
        <f t="shared" si="69"/>
        <v>111.05516647144337</v>
      </c>
      <c r="ER18" s="6">
        <f t="shared" si="70"/>
        <v>946.44862512447025</v>
      </c>
      <c r="ES18" s="6">
        <f t="shared" si="71"/>
        <v>79.877075856898273</v>
      </c>
      <c r="ET18" s="6">
        <v>21</v>
      </c>
      <c r="EU18" s="22">
        <f t="shared" si="72"/>
        <v>0.35</v>
      </c>
      <c r="EV18" s="18">
        <f t="shared" si="73"/>
        <v>97.660068774557814</v>
      </c>
      <c r="EW18">
        <f t="shared" si="74"/>
        <v>-0.45593195564972439</v>
      </c>
      <c r="EX18">
        <f t="shared" si="75"/>
        <v>1.9897170257887808</v>
      </c>
      <c r="FB18">
        <v>890</v>
      </c>
      <c r="FC18">
        <v>602</v>
      </c>
      <c r="FD18">
        <v>558</v>
      </c>
      <c r="FE18">
        <v>609</v>
      </c>
      <c r="FF18" s="6">
        <f t="shared" si="76"/>
        <v>724</v>
      </c>
      <c r="FG18" s="6">
        <f t="shared" si="76"/>
        <v>605.5</v>
      </c>
      <c r="FH18" s="18">
        <f t="shared" si="117"/>
        <v>112</v>
      </c>
      <c r="FI18" s="18">
        <f t="shared" si="77"/>
        <v>-5.5</v>
      </c>
      <c r="FJ18" s="18">
        <f t="shared" si="78"/>
        <v>112.13496332544993</v>
      </c>
      <c r="FK18" s="6">
        <f t="shared" si="79"/>
        <v>943.82532811956264</v>
      </c>
      <c r="FL18" s="6">
        <f t="shared" si="80"/>
        <v>79.033445641471872</v>
      </c>
      <c r="FM18" s="6">
        <v>25</v>
      </c>
      <c r="FN18" s="22">
        <f t="shared" si="81"/>
        <v>0.41666666666666669</v>
      </c>
      <c r="FO18" s="18">
        <f t="shared" si="82"/>
        <v>98.158653331903608</v>
      </c>
      <c r="FP18">
        <f t="shared" si="83"/>
        <v>-0.38021124171160603</v>
      </c>
      <c r="FQ18">
        <f t="shared" si="84"/>
        <v>1.9919285915431626</v>
      </c>
      <c r="FU18">
        <v>416</v>
      </c>
      <c r="FV18">
        <v>595</v>
      </c>
      <c r="FW18">
        <v>183</v>
      </c>
      <c r="FX18">
        <v>604</v>
      </c>
      <c r="FY18">
        <f t="shared" si="85"/>
        <v>299.5</v>
      </c>
      <c r="FZ18">
        <f t="shared" si="86"/>
        <v>599.5</v>
      </c>
      <c r="GA18" s="18">
        <f t="shared" si="118"/>
        <v>73.5</v>
      </c>
      <c r="GB18" s="18">
        <f t="shared" si="87"/>
        <v>-2.5</v>
      </c>
      <c r="GC18" s="18">
        <f t="shared" si="88"/>
        <v>73.542504716660289</v>
      </c>
      <c r="GD18">
        <f t="shared" si="89"/>
        <v>670.14961016179063</v>
      </c>
      <c r="GE18">
        <v>17</v>
      </c>
      <c r="GF18" s="22">
        <f t="shared" si="90"/>
        <v>0.28333333333333333</v>
      </c>
      <c r="GG18" s="18">
        <f t="shared" si="115"/>
        <v>67.020838420925799</v>
      </c>
      <c r="GH18">
        <f t="shared" si="91"/>
        <v>-0.54770232900536975</v>
      </c>
      <c r="GI18">
        <f t="shared" si="92"/>
        <v>1.8262098564939413</v>
      </c>
      <c r="GN18">
        <v>442</v>
      </c>
      <c r="GO18">
        <v>594</v>
      </c>
      <c r="GP18">
        <v>242</v>
      </c>
      <c r="GQ18">
        <v>602</v>
      </c>
      <c r="GR18">
        <f t="shared" si="93"/>
        <v>342</v>
      </c>
      <c r="GS18">
        <f t="shared" si="94"/>
        <v>598</v>
      </c>
      <c r="GT18" s="18">
        <f t="shared" si="95"/>
        <v>97</v>
      </c>
      <c r="GU18" s="18">
        <f t="shared" si="96"/>
        <v>-6.5</v>
      </c>
      <c r="GV18" s="18">
        <f t="shared" si="97"/>
        <v>97.217539569771048</v>
      </c>
      <c r="GW18">
        <f t="shared" si="98"/>
        <v>688.88896057347301</v>
      </c>
      <c r="GX18">
        <v>19</v>
      </c>
      <c r="GY18" s="22">
        <f t="shared" si="99"/>
        <v>0.31666666666666665</v>
      </c>
      <c r="GZ18" s="18">
        <f t="shared" si="100"/>
        <v>81.370925572574848</v>
      </c>
      <c r="HA18">
        <f t="shared" si="101"/>
        <v>-0.49939764943081472</v>
      </c>
      <c r="HB18">
        <f t="shared" si="102"/>
        <v>1.9104692560076044</v>
      </c>
      <c r="HG18">
        <v>450</v>
      </c>
      <c r="HH18">
        <v>593</v>
      </c>
      <c r="HI18">
        <v>254</v>
      </c>
      <c r="HJ18">
        <v>602</v>
      </c>
      <c r="HK18">
        <f t="shared" si="103"/>
        <v>352</v>
      </c>
      <c r="HL18">
        <f t="shared" si="104"/>
        <v>597.5</v>
      </c>
      <c r="HM18" s="18">
        <f t="shared" si="105"/>
        <v>97</v>
      </c>
      <c r="HN18" s="18">
        <f t="shared" si="106"/>
        <v>-4</v>
      </c>
      <c r="HO18" s="18">
        <f t="shared" si="107"/>
        <v>97.082439194738001</v>
      </c>
      <c r="HP18">
        <f t="shared" si="108"/>
        <v>693.47692823914485</v>
      </c>
      <c r="HQ18">
        <v>18</v>
      </c>
      <c r="HR18" s="22">
        <f t="shared" si="109"/>
        <v>0.3</v>
      </c>
      <c r="HS18" s="18">
        <f t="shared" si="110"/>
        <v>78.327657524689684</v>
      </c>
      <c r="HT18">
        <f t="shared" si="111"/>
        <v>-0.52287874528033762</v>
      </c>
      <c r="HU18">
        <f t="shared" si="112"/>
        <v>1.8939151386795503</v>
      </c>
    </row>
    <row r="19" spans="1:229" x14ac:dyDescent="0.25">
      <c r="G19" s="6">
        <v>945</v>
      </c>
      <c r="H19" s="6">
        <v>576</v>
      </c>
      <c r="I19" s="6">
        <v>684</v>
      </c>
      <c r="J19" s="6">
        <v>579</v>
      </c>
      <c r="K19" s="6">
        <f t="shared" si="0"/>
        <v>814.5</v>
      </c>
      <c r="L19" s="6">
        <f t="shared" si="1"/>
        <v>577.5</v>
      </c>
      <c r="M19" s="18">
        <f t="shared" si="2"/>
        <v>38</v>
      </c>
      <c r="N19" s="18">
        <f t="shared" si="3"/>
        <v>-3</v>
      </c>
      <c r="O19" s="18">
        <f t="shared" si="4"/>
        <v>38.118237105091836</v>
      </c>
      <c r="P19" s="18">
        <f>SQRT(K19^2+L19^2)-SQRT($K$6^2+$L$6^2)</f>
        <v>28.955899276305104</v>
      </c>
      <c r="Q19" s="6">
        <v>19</v>
      </c>
      <c r="R19" s="22">
        <f t="shared" si="5"/>
        <v>0.31666666666666665</v>
      </c>
      <c r="S19" s="18">
        <f t="shared" si="6"/>
        <v>264.46257018977724</v>
      </c>
      <c r="T19">
        <f t="shared" si="7"/>
        <v>-0.49939764943081472</v>
      </c>
      <c r="U19">
        <f t="shared" si="8"/>
        <v>2.4223642143283999</v>
      </c>
      <c r="Y19" s="6">
        <v>859</v>
      </c>
      <c r="Z19" s="6">
        <v>573</v>
      </c>
      <c r="AA19" s="6">
        <v>560</v>
      </c>
      <c r="AB19" s="6">
        <v>578</v>
      </c>
      <c r="AC19" s="6">
        <f t="shared" si="9"/>
        <v>709.5</v>
      </c>
      <c r="AD19" s="6">
        <f t="shared" si="9"/>
        <v>575.5</v>
      </c>
      <c r="AE19" s="18">
        <f t="shared" si="10"/>
        <v>47</v>
      </c>
      <c r="AF19" s="18">
        <f t="shared" si="11"/>
        <v>5</v>
      </c>
      <c r="AG19" s="18">
        <f t="shared" si="12"/>
        <v>47.265209192385896</v>
      </c>
      <c r="AH19" s="6">
        <f t="shared" si="13"/>
        <v>913.55924821546193</v>
      </c>
      <c r="AI19" s="6">
        <f t="shared" si="114"/>
        <v>39.272967870173716</v>
      </c>
      <c r="AJ19" s="6">
        <v>20</v>
      </c>
      <c r="AK19" s="22">
        <f t="shared" si="14"/>
        <v>0.33333333333333331</v>
      </c>
      <c r="AL19" s="18">
        <f t="shared" si="15"/>
        <v>289.05138764434167</v>
      </c>
      <c r="AM19">
        <f t="shared" si="16"/>
        <v>-0.47712125471966244</v>
      </c>
      <c r="AN19">
        <f t="shared" si="17"/>
        <v>2.4609750586266639</v>
      </c>
      <c r="AR19" s="6">
        <v>1063</v>
      </c>
      <c r="AS19" s="6">
        <v>579</v>
      </c>
      <c r="AT19" s="6">
        <v>680</v>
      </c>
      <c r="AU19" s="6">
        <v>582</v>
      </c>
      <c r="AV19" s="6">
        <f t="shared" si="18"/>
        <v>871.5</v>
      </c>
      <c r="AW19" s="6">
        <f t="shared" si="18"/>
        <v>580.5</v>
      </c>
      <c r="AX19" s="18">
        <f t="shared" si="19"/>
        <v>40</v>
      </c>
      <c r="AY19" s="18">
        <f t="shared" si="20"/>
        <v>-0.5</v>
      </c>
      <c r="AZ19" s="18">
        <f t="shared" si="21"/>
        <v>40.003124877939221</v>
      </c>
      <c r="BA19" s="6">
        <f t="shared" si="22"/>
        <v>1047.1353780672296</v>
      </c>
      <c r="BB19" s="6">
        <f t="shared" si="23"/>
        <v>32.762049356345187</v>
      </c>
      <c r="BC19" s="6">
        <v>22</v>
      </c>
      <c r="BD19" s="22">
        <f t="shared" si="24"/>
        <v>0.36666666666666664</v>
      </c>
      <c r="BE19" s="18">
        <f t="shared" si="25"/>
        <v>286.61285672435002</v>
      </c>
      <c r="BF19">
        <f t="shared" si="26"/>
        <v>-0.43572856956143741</v>
      </c>
      <c r="BG19">
        <f t="shared" si="27"/>
        <v>2.4572956678450155</v>
      </c>
      <c r="BK19">
        <v>680</v>
      </c>
      <c r="BL19">
        <v>588</v>
      </c>
      <c r="BM19">
        <v>482</v>
      </c>
      <c r="BN19">
        <v>588</v>
      </c>
      <c r="BO19" s="6">
        <f t="shared" si="28"/>
        <v>581</v>
      </c>
      <c r="BP19" s="6">
        <f t="shared" si="28"/>
        <v>588</v>
      </c>
      <c r="BQ19" s="18">
        <f t="shared" si="29"/>
        <v>102.5</v>
      </c>
      <c r="BR19" s="18">
        <f>BP19-BP$6</f>
        <v>-1.5</v>
      </c>
      <c r="BS19" s="18">
        <f t="shared" si="31"/>
        <v>102.5109750221897</v>
      </c>
      <c r="BT19" s="6">
        <f t="shared" si="32"/>
        <v>826.62264667743045</v>
      </c>
      <c r="BU19" s="6">
        <f t="shared" si="33"/>
        <v>67.364785341770698</v>
      </c>
      <c r="BV19" s="6">
        <v>30</v>
      </c>
      <c r="BW19" s="22">
        <f t="shared" si="34"/>
        <v>0.5</v>
      </c>
      <c r="BX19" s="18">
        <f t="shared" si="35"/>
        <v>59.508800984341434</v>
      </c>
      <c r="BY19">
        <f t="shared" si="36"/>
        <v>-0.3010299956639812</v>
      </c>
      <c r="BZ19">
        <f t="shared" si="37"/>
        <v>1.7745811999517356</v>
      </c>
      <c r="CD19">
        <v>737</v>
      </c>
      <c r="CE19">
        <v>579</v>
      </c>
      <c r="CF19">
        <v>502</v>
      </c>
      <c r="CG19">
        <v>588</v>
      </c>
      <c r="CH19" s="6">
        <f t="shared" si="38"/>
        <v>619.5</v>
      </c>
      <c r="CI19" s="6">
        <f t="shared" si="38"/>
        <v>583.5</v>
      </c>
      <c r="CJ19" s="18">
        <f>CH19-CH$6</f>
        <v>87</v>
      </c>
      <c r="CK19" s="18">
        <f>CI19-CI$6</f>
        <v>-4.5</v>
      </c>
      <c r="CL19" s="18">
        <f t="shared" si="40"/>
        <v>87.116301574389624</v>
      </c>
      <c r="CM19" s="6">
        <f t="shared" si="41"/>
        <v>851.03025798146564</v>
      </c>
      <c r="CN19" s="6">
        <f t="shared" si="42"/>
        <v>57.745788197769457</v>
      </c>
      <c r="CO19" s="6">
        <v>19</v>
      </c>
      <c r="CP19" s="22">
        <f t="shared" si="43"/>
        <v>0.31666666666666665</v>
      </c>
      <c r="CQ19" s="18">
        <f t="shared" si="44"/>
        <v>64.924983410291404</v>
      </c>
      <c r="CR19">
        <f t="shared" si="45"/>
        <v>-0.49939764943081472</v>
      </c>
      <c r="CS19">
        <f t="shared" si="46"/>
        <v>1.8124118473299144</v>
      </c>
      <c r="CW19">
        <v>802</v>
      </c>
      <c r="CX19">
        <v>576</v>
      </c>
      <c r="CY19">
        <v>533</v>
      </c>
      <c r="CZ19">
        <v>587</v>
      </c>
      <c r="DA19" s="6">
        <f t="shared" si="47"/>
        <v>667.5</v>
      </c>
      <c r="DB19" s="6">
        <f t="shared" si="47"/>
        <v>581.5</v>
      </c>
      <c r="DC19" s="18">
        <f>DA19-DA$6</f>
        <v>125.5</v>
      </c>
      <c r="DD19" s="18">
        <f>DB19-DB$6</f>
        <v>-3</v>
      </c>
      <c r="DE19" s="18">
        <f t="shared" si="49"/>
        <v>125.53585145288177</v>
      </c>
      <c r="DF19" s="6">
        <f t="shared" si="50"/>
        <v>885.2674737049814</v>
      </c>
      <c r="DG19" s="6">
        <f t="shared" si="51"/>
        <v>88.144992526586861</v>
      </c>
      <c r="DH19" s="6">
        <v>19</v>
      </c>
      <c r="DI19" s="22">
        <f t="shared" si="52"/>
        <v>0.31666666666666665</v>
      </c>
      <c r="DJ19" s="18">
        <f t="shared" si="53"/>
        <v>69.431140916891778</v>
      </c>
      <c r="DK19">
        <f t="shared" si="54"/>
        <v>-0.49939764943081472</v>
      </c>
      <c r="DL19">
        <f t="shared" si="55"/>
        <v>1.8415543017946394</v>
      </c>
      <c r="DP19">
        <v>815</v>
      </c>
      <c r="DQ19">
        <v>598</v>
      </c>
      <c r="DR19">
        <v>585</v>
      </c>
      <c r="DS19">
        <v>604</v>
      </c>
      <c r="DT19" s="6">
        <f t="shared" si="56"/>
        <v>700</v>
      </c>
      <c r="DU19" s="6">
        <f t="shared" si="56"/>
        <v>601</v>
      </c>
      <c r="DV19" s="18">
        <f t="shared" si="57"/>
        <v>94.5</v>
      </c>
      <c r="DW19" s="18">
        <f t="shared" si="58"/>
        <v>-5</v>
      </c>
      <c r="DX19" s="18">
        <f t="shared" si="59"/>
        <v>94.632182686441297</v>
      </c>
      <c r="DY19" s="6">
        <f t="shared" si="60"/>
        <v>922.60554951723543</v>
      </c>
      <c r="DZ19" s="6">
        <f t="shared" si="61"/>
        <v>65.945611151958587</v>
      </c>
      <c r="EA19" s="6">
        <v>22</v>
      </c>
      <c r="EB19" s="22">
        <f t="shared" si="62"/>
        <v>0.36666666666666664</v>
      </c>
      <c r="EC19" s="18">
        <f t="shared" si="63"/>
        <v>96.845670770736319</v>
      </c>
      <c r="ED19">
        <f t="shared" si="64"/>
        <v>-0.43572856956143741</v>
      </c>
      <c r="EE19">
        <f t="shared" si="65"/>
        <v>1.986080211504244</v>
      </c>
      <c r="EI19">
        <v>881</v>
      </c>
      <c r="EJ19">
        <v>604</v>
      </c>
      <c r="EK19">
        <v>595</v>
      </c>
      <c r="EL19">
        <v>607</v>
      </c>
      <c r="EM19" s="6">
        <f t="shared" si="66"/>
        <v>738</v>
      </c>
      <c r="EN19" s="6">
        <f t="shared" si="66"/>
        <v>605.5</v>
      </c>
      <c r="EO19" s="18">
        <f t="shared" si="67"/>
        <v>122</v>
      </c>
      <c r="EP19" s="18">
        <f t="shared" si="68"/>
        <v>-4</v>
      </c>
      <c r="EQ19" s="18">
        <f t="shared" si="69"/>
        <v>122.06555615733703</v>
      </c>
      <c r="ER19" s="6">
        <f t="shared" si="70"/>
        <v>954.60685625025758</v>
      </c>
      <c r="ES19" s="6">
        <f t="shared" si="71"/>
        <v>88.035306982685597</v>
      </c>
      <c r="ET19" s="6">
        <v>22</v>
      </c>
      <c r="EU19" s="22">
        <f t="shared" si="72"/>
        <v>0.36666666666666664</v>
      </c>
      <c r="EV19" s="18">
        <f t="shared" si="73"/>
        <v>98.620835762855691</v>
      </c>
      <c r="EW19">
        <f t="shared" si="74"/>
        <v>-0.43572856956143741</v>
      </c>
      <c r="EX19">
        <f t="shared" si="75"/>
        <v>1.9939686786418682</v>
      </c>
      <c r="FB19">
        <v>904</v>
      </c>
      <c r="FC19">
        <v>602</v>
      </c>
      <c r="FD19">
        <v>572</v>
      </c>
      <c r="FE19">
        <v>611</v>
      </c>
      <c r="FF19" s="6">
        <f t="shared" si="76"/>
        <v>738</v>
      </c>
      <c r="FG19" s="6">
        <f t="shared" si="76"/>
        <v>606.5</v>
      </c>
      <c r="FH19" s="18">
        <f>FF19-FF$6</f>
        <v>126</v>
      </c>
      <c r="FI19" s="18">
        <f>FG19-FG$6</f>
        <v>-4.5</v>
      </c>
      <c r="FJ19" s="18">
        <f t="shared" si="78"/>
        <v>126.0803315350971</v>
      </c>
      <c r="FK19" s="6">
        <f t="shared" si="79"/>
        <v>955.24146162109196</v>
      </c>
      <c r="FL19" s="6">
        <f t="shared" si="80"/>
        <v>90.449579143001188</v>
      </c>
      <c r="FM19" s="6">
        <v>26</v>
      </c>
      <c r="FN19" s="22">
        <f t="shared" si="81"/>
        <v>0.43333333333333335</v>
      </c>
      <c r="FO19" s="18">
        <f t="shared" si="82"/>
        <v>99.400338685803277</v>
      </c>
      <c r="FP19">
        <f t="shared" si="83"/>
        <v>-0.36317790241282566</v>
      </c>
      <c r="FQ19">
        <f t="shared" si="84"/>
        <v>1.9973878641671812</v>
      </c>
      <c r="FU19">
        <v>421</v>
      </c>
      <c r="FV19">
        <v>595</v>
      </c>
      <c r="FW19">
        <v>191</v>
      </c>
      <c r="FX19">
        <v>603</v>
      </c>
      <c r="FY19">
        <f t="shared" si="85"/>
        <v>306</v>
      </c>
      <c r="FZ19">
        <f t="shared" si="86"/>
        <v>599</v>
      </c>
      <c r="GA19" s="18">
        <f>FY19-FY$6</f>
        <v>80</v>
      </c>
      <c r="GB19" s="18">
        <f>FZ19-FZ$6</f>
        <v>-3</v>
      </c>
      <c r="GC19" s="18">
        <f t="shared" si="88"/>
        <v>80.05623023850174</v>
      </c>
      <c r="GD19">
        <f t="shared" si="89"/>
        <v>672.63437319244997</v>
      </c>
      <c r="GE19">
        <v>18</v>
      </c>
      <c r="GF19" s="22">
        <f t="shared" si="90"/>
        <v>0.3</v>
      </c>
      <c r="GG19" s="18">
        <f t="shared" si="115"/>
        <v>67.83363172287757</v>
      </c>
      <c r="GH19">
        <f t="shared" si="91"/>
        <v>-0.52287874528033762</v>
      </c>
      <c r="GI19">
        <f t="shared" si="92"/>
        <v>1.8314450692393283</v>
      </c>
      <c r="GN19">
        <v>452</v>
      </c>
      <c r="GO19">
        <v>593</v>
      </c>
      <c r="GP19">
        <v>252</v>
      </c>
      <c r="GQ19">
        <v>602</v>
      </c>
      <c r="GR19">
        <f t="shared" si="93"/>
        <v>352</v>
      </c>
      <c r="GS19">
        <f t="shared" si="94"/>
        <v>597.5</v>
      </c>
      <c r="GT19" s="18">
        <f t="shared" si="95"/>
        <v>107</v>
      </c>
      <c r="GU19" s="18">
        <f t="shared" si="96"/>
        <v>-7</v>
      </c>
      <c r="GV19" s="18">
        <f t="shared" si="97"/>
        <v>107.22872749408155</v>
      </c>
      <c r="GW19">
        <f t="shared" si="98"/>
        <v>693.47692823914485</v>
      </c>
      <c r="GX19">
        <v>20</v>
      </c>
      <c r="GY19" s="22">
        <f t="shared" si="99"/>
        <v>0.33333333333333331</v>
      </c>
      <c r="GZ19" s="18">
        <f t="shared" si="100"/>
        <v>82.615494491172853</v>
      </c>
      <c r="HA19">
        <f t="shared" si="101"/>
        <v>-0.47712125471966244</v>
      </c>
      <c r="HB19">
        <f t="shared" si="102"/>
        <v>1.9170615066539238</v>
      </c>
      <c r="HG19">
        <v>460</v>
      </c>
      <c r="HH19">
        <v>593</v>
      </c>
      <c r="HI19">
        <v>265</v>
      </c>
      <c r="HJ19">
        <v>601</v>
      </c>
      <c r="HK19">
        <f t="shared" si="103"/>
        <v>362.5</v>
      </c>
      <c r="HL19">
        <f t="shared" si="104"/>
        <v>597</v>
      </c>
      <c r="HM19" s="18">
        <f t="shared" si="105"/>
        <v>107.5</v>
      </c>
      <c r="HN19" s="18">
        <f t="shared" si="106"/>
        <v>-4.5</v>
      </c>
      <c r="HO19" s="18">
        <f t="shared" si="107"/>
        <v>107.59414482210451</v>
      </c>
      <c r="HP19">
        <f t="shared" si="108"/>
        <v>698.43772091719097</v>
      </c>
      <c r="HQ19">
        <v>19</v>
      </c>
      <c r="HR19" s="22">
        <f t="shared" si="109"/>
        <v>0.31666666666666665</v>
      </c>
      <c r="HS19" s="18">
        <f t="shared" si="110"/>
        <v>79.637560030342968</v>
      </c>
      <c r="HT19">
        <f t="shared" si="111"/>
        <v>-0.49939764943081472</v>
      </c>
      <c r="HU19">
        <f t="shared" si="112"/>
        <v>1.9011179454589489</v>
      </c>
    </row>
    <row r="20" spans="1:229" x14ac:dyDescent="0.25">
      <c r="G20" s="6">
        <v>952</v>
      </c>
      <c r="H20" s="6">
        <v>576</v>
      </c>
      <c r="I20" s="6">
        <v>689</v>
      </c>
      <c r="J20" s="6">
        <v>579</v>
      </c>
      <c r="K20" s="6">
        <f t="shared" si="0"/>
        <v>820.5</v>
      </c>
      <c r="L20" s="6">
        <f t="shared" si="1"/>
        <v>577.5</v>
      </c>
      <c r="M20" s="18">
        <f t="shared" si="2"/>
        <v>44</v>
      </c>
      <c r="N20" s="18">
        <f t="shared" si="3"/>
        <v>-3</v>
      </c>
      <c r="O20" s="18">
        <f t="shared" si="4"/>
        <v>44.10215414239989</v>
      </c>
      <c r="P20" s="18">
        <f t="shared" si="113"/>
        <v>33.856452825483188</v>
      </c>
      <c r="Q20" s="6">
        <v>20</v>
      </c>
      <c r="R20" s="22">
        <f t="shared" si="5"/>
        <v>0.33333333333333331</v>
      </c>
      <c r="S20" s="18">
        <f t="shared" si="6"/>
        <v>264.9582968932242</v>
      </c>
      <c r="T20">
        <f t="shared" si="7"/>
        <v>-0.47712125471966244</v>
      </c>
      <c r="U20">
        <f t="shared" si="8"/>
        <v>2.4231775235428445</v>
      </c>
      <c r="Y20" s="6">
        <v>862</v>
      </c>
      <c r="Z20" s="6">
        <v>572</v>
      </c>
      <c r="AA20" s="6">
        <v>565</v>
      </c>
      <c r="AB20" s="6">
        <v>578</v>
      </c>
      <c r="AC20" s="6">
        <f t="shared" si="9"/>
        <v>713.5</v>
      </c>
      <c r="AD20" s="6">
        <f t="shared" si="9"/>
        <v>575</v>
      </c>
      <c r="AE20" s="18">
        <f t="shared" si="10"/>
        <v>51</v>
      </c>
      <c r="AF20" s="18">
        <f t="shared" si="11"/>
        <v>4.5</v>
      </c>
      <c r="AG20" s="18">
        <f t="shared" si="12"/>
        <v>51.198144497628036</v>
      </c>
      <c r="AH20" s="6">
        <f t="shared" si="13"/>
        <v>916.35541685527232</v>
      </c>
      <c r="AI20" s="6">
        <f t="shared" si="114"/>
        <v>42.069136509984105</v>
      </c>
      <c r="AJ20" s="6">
        <v>21</v>
      </c>
      <c r="AK20" s="22">
        <f t="shared" si="14"/>
        <v>0.35</v>
      </c>
      <c r="AL20" s="18">
        <f t="shared" si="15"/>
        <v>289.41926111784664</v>
      </c>
      <c r="AM20">
        <f t="shared" si="16"/>
        <v>-0.45593195564972439</v>
      </c>
      <c r="AN20">
        <f t="shared" si="17"/>
        <v>2.4615274304417638</v>
      </c>
      <c r="AR20" s="6">
        <v>1066</v>
      </c>
      <c r="AS20" s="6">
        <v>579</v>
      </c>
      <c r="AT20" s="6">
        <v>684</v>
      </c>
      <c r="AU20" s="6">
        <v>581</v>
      </c>
      <c r="AV20" s="6">
        <f t="shared" si="18"/>
        <v>875</v>
      </c>
      <c r="AW20" s="6">
        <f t="shared" si="18"/>
        <v>580</v>
      </c>
      <c r="AX20" s="18">
        <f t="shared" si="19"/>
        <v>43.5</v>
      </c>
      <c r="AY20" s="18">
        <f t="shared" si="20"/>
        <v>-1</v>
      </c>
      <c r="AZ20" s="18">
        <f t="shared" si="21"/>
        <v>43.511492734678733</v>
      </c>
      <c r="BA20" s="6">
        <f t="shared" si="22"/>
        <v>1049.7737851556401</v>
      </c>
      <c r="BB20" s="6">
        <f t="shared" si="23"/>
        <v>35.400456444755719</v>
      </c>
      <c r="BC20" s="6">
        <v>23</v>
      </c>
      <c r="BD20" s="22">
        <f t="shared" si="24"/>
        <v>0.3833333333333333</v>
      </c>
      <c r="BE20" s="18">
        <f t="shared" si="25"/>
        <v>286.90175394575476</v>
      </c>
      <c r="BF20">
        <f t="shared" si="26"/>
        <v>-0.41642341436605079</v>
      </c>
      <c r="BG20">
        <f t="shared" si="27"/>
        <v>2.4577332032708656</v>
      </c>
      <c r="BK20">
        <v>688</v>
      </c>
      <c r="BL20">
        <v>583</v>
      </c>
      <c r="BM20">
        <v>492</v>
      </c>
      <c r="BN20">
        <v>588</v>
      </c>
      <c r="BO20" s="6">
        <f t="shared" si="28"/>
        <v>590</v>
      </c>
      <c r="BP20" s="6">
        <f t="shared" si="28"/>
        <v>585.5</v>
      </c>
      <c r="BQ20" s="18">
        <f t="shared" si="29"/>
        <v>111.5</v>
      </c>
      <c r="BR20" s="18">
        <f>BP20-BP$6</f>
        <v>-4</v>
      </c>
      <c r="BS20" s="18">
        <f t="shared" si="31"/>
        <v>111.57172580900593</v>
      </c>
      <c r="BT20" s="6">
        <f t="shared" si="32"/>
        <v>831.21011182492236</v>
      </c>
      <c r="BU20" s="6">
        <f t="shared" si="33"/>
        <v>71.95225048926261</v>
      </c>
      <c r="BV20" s="6">
        <v>31</v>
      </c>
      <c r="BW20" s="22">
        <f t="shared" si="34"/>
        <v>0.51666666666666661</v>
      </c>
      <c r="BX20" s="18">
        <f t="shared" si="35"/>
        <v>60.375029549046616</v>
      </c>
      <c r="BY20">
        <f t="shared" si="36"/>
        <v>-0.28678955654937099</v>
      </c>
      <c r="BZ20">
        <f t="shared" si="37"/>
        <v>1.7808573563141814</v>
      </c>
      <c r="CD20">
        <v>742</v>
      </c>
      <c r="CE20">
        <v>579</v>
      </c>
      <c r="CF20">
        <v>511</v>
      </c>
      <c r="CG20">
        <v>586</v>
      </c>
      <c r="CH20" s="6">
        <f t="shared" si="38"/>
        <v>626.5</v>
      </c>
      <c r="CI20" s="6">
        <f t="shared" si="38"/>
        <v>582.5</v>
      </c>
      <c r="CJ20" s="18">
        <f t="shared" ref="CJ20:CJ83" si="120">CH20-CH$6</f>
        <v>94</v>
      </c>
      <c r="CK20" s="18">
        <f>CI20-CI$6</f>
        <v>-5.5</v>
      </c>
      <c r="CL20" s="18">
        <f t="shared" si="40"/>
        <v>94.160766776826961</v>
      </c>
      <c r="CM20" s="6">
        <f t="shared" si="41"/>
        <v>855.4580644309807</v>
      </c>
      <c r="CN20" s="6">
        <f t="shared" si="42"/>
        <v>62.173594647284517</v>
      </c>
      <c r="CO20" s="6">
        <v>20</v>
      </c>
      <c r="CP20" s="22">
        <f t="shared" si="43"/>
        <v>0.33333333333333331</v>
      </c>
      <c r="CQ20" s="18">
        <f t="shared" si="44"/>
        <v>65.609377192710269</v>
      </c>
      <c r="CR20">
        <f t="shared" si="45"/>
        <v>-0.47712125471966244</v>
      </c>
      <c r="CS20">
        <f t="shared" si="46"/>
        <v>1.8169659151684714</v>
      </c>
      <c r="CW20">
        <v>811</v>
      </c>
      <c r="CX20">
        <v>576</v>
      </c>
      <c r="CY20">
        <v>545</v>
      </c>
      <c r="CZ20">
        <v>588</v>
      </c>
      <c r="DA20" s="6">
        <f t="shared" si="47"/>
        <v>678</v>
      </c>
      <c r="DB20" s="6">
        <f t="shared" si="47"/>
        <v>582</v>
      </c>
      <c r="DC20" s="18">
        <f t="shared" ref="DC20:DC83" si="121">DA20-DA$6</f>
        <v>136</v>
      </c>
      <c r="DD20" s="18">
        <f>DB20-DB$6</f>
        <v>-2.5</v>
      </c>
      <c r="DE20" s="18">
        <f t="shared" si="49"/>
        <v>136.02297600038017</v>
      </c>
      <c r="DF20" s="6">
        <f t="shared" si="50"/>
        <v>893.53679275114348</v>
      </c>
      <c r="DG20" s="6">
        <f t="shared" si="51"/>
        <v>96.414311572748943</v>
      </c>
      <c r="DH20" s="6">
        <v>20</v>
      </c>
      <c r="DI20" s="22">
        <f t="shared" si="52"/>
        <v>0.33333333333333331</v>
      </c>
      <c r="DJ20" s="18">
        <f t="shared" si="53"/>
        <v>70.42867963538302</v>
      </c>
      <c r="DK20">
        <f t="shared" si="54"/>
        <v>-0.47712125471966244</v>
      </c>
      <c r="DL20">
        <f t="shared" si="55"/>
        <v>1.8477495465146883</v>
      </c>
      <c r="DP20">
        <v>824</v>
      </c>
      <c r="DQ20">
        <v>597</v>
      </c>
      <c r="DR20">
        <v>594</v>
      </c>
      <c r="DS20">
        <v>603</v>
      </c>
      <c r="DT20" s="6">
        <f t="shared" si="56"/>
        <v>709</v>
      </c>
      <c r="DU20" s="6">
        <f t="shared" si="56"/>
        <v>600</v>
      </c>
      <c r="DV20" s="18">
        <f t="shared" si="57"/>
        <v>103.5</v>
      </c>
      <c r="DW20" s="18">
        <f t="shared" si="58"/>
        <v>-6</v>
      </c>
      <c r="DX20" s="18">
        <f t="shared" si="59"/>
        <v>103.67376717376484</v>
      </c>
      <c r="DY20" s="6">
        <f t="shared" si="60"/>
        <v>928.80622306270106</v>
      </c>
      <c r="DZ20" s="6">
        <f t="shared" si="61"/>
        <v>72.146284697424221</v>
      </c>
      <c r="EA20" s="6">
        <v>23</v>
      </c>
      <c r="EB20" s="22">
        <f t="shared" si="62"/>
        <v>0.3833333333333333</v>
      </c>
      <c r="EC20" s="18">
        <f t="shared" si="63"/>
        <v>97.707594935400152</v>
      </c>
      <c r="ED20">
        <f t="shared" si="64"/>
        <v>-0.41642341436605079</v>
      </c>
      <c r="EE20">
        <f t="shared" si="65"/>
        <v>1.9899283232923193</v>
      </c>
      <c r="EI20">
        <v>896</v>
      </c>
      <c r="EJ20">
        <v>603</v>
      </c>
      <c r="EK20">
        <v>608</v>
      </c>
      <c r="EL20">
        <v>604</v>
      </c>
      <c r="EM20" s="6">
        <f t="shared" si="66"/>
        <v>752</v>
      </c>
      <c r="EN20" s="6">
        <f t="shared" si="66"/>
        <v>603.5</v>
      </c>
      <c r="EO20" s="18">
        <f t="shared" si="67"/>
        <v>136</v>
      </c>
      <c r="EP20" s="18">
        <f t="shared" si="68"/>
        <v>-6</v>
      </c>
      <c r="EQ20" s="18">
        <f t="shared" si="69"/>
        <v>136.13228860193308</v>
      </c>
      <c r="ER20" s="6">
        <f t="shared" si="70"/>
        <v>964.21794735422759</v>
      </c>
      <c r="ES20" s="6">
        <f t="shared" si="71"/>
        <v>97.646398086655608</v>
      </c>
      <c r="ET20" s="6">
        <v>23</v>
      </c>
      <c r="EU20" s="22">
        <f t="shared" si="72"/>
        <v>0.3833333333333333</v>
      </c>
      <c r="EV20" s="18">
        <f t="shared" si="73"/>
        <v>99.848299326956564</v>
      </c>
      <c r="EW20">
        <f t="shared" si="74"/>
        <v>-0.41642341436605079</v>
      </c>
      <c r="EX20">
        <f t="shared" si="75"/>
        <v>1.9993406721190066</v>
      </c>
      <c r="FB20">
        <v>916</v>
      </c>
      <c r="FC20">
        <v>602</v>
      </c>
      <c r="FD20">
        <v>586</v>
      </c>
      <c r="FE20">
        <v>611</v>
      </c>
      <c r="FF20" s="6">
        <f t="shared" si="76"/>
        <v>751</v>
      </c>
      <c r="FG20" s="6">
        <f t="shared" si="76"/>
        <v>606.5</v>
      </c>
      <c r="FH20" s="18">
        <f t="shared" ref="FH20:FH70" si="122">FF20-FF$6</f>
        <v>139</v>
      </c>
      <c r="FI20" s="18">
        <f>FG20-FG$6</f>
        <v>-4.5</v>
      </c>
      <c r="FJ20" s="18">
        <f t="shared" si="78"/>
        <v>139.07282265058117</v>
      </c>
      <c r="FK20" s="6">
        <f t="shared" si="79"/>
        <v>965.3202836364726</v>
      </c>
      <c r="FL20" s="6">
        <f t="shared" si="80"/>
        <v>100.52840115838183</v>
      </c>
      <c r="FM20" s="6">
        <v>27</v>
      </c>
      <c r="FN20" s="22">
        <f t="shared" si="81"/>
        <v>0.45</v>
      </c>
      <c r="FO20" s="18">
        <f t="shared" si="82"/>
        <v>100.55718056234892</v>
      </c>
      <c r="FP20">
        <f t="shared" si="83"/>
        <v>-0.34678748622465633</v>
      </c>
      <c r="FQ20">
        <f t="shared" si="84"/>
        <v>2.0024130880333146</v>
      </c>
      <c r="FU20">
        <v>426</v>
      </c>
      <c r="FV20">
        <v>595</v>
      </c>
      <c r="FW20">
        <v>196</v>
      </c>
      <c r="FX20">
        <v>603</v>
      </c>
      <c r="FY20">
        <f t="shared" si="85"/>
        <v>311</v>
      </c>
      <c r="FZ20">
        <f t="shared" si="86"/>
        <v>599</v>
      </c>
      <c r="GA20" s="18">
        <f t="shared" ref="GA20:GA83" si="123">FY20-FY$6</f>
        <v>85</v>
      </c>
      <c r="GB20" s="18">
        <f>FZ20-FZ$6</f>
        <v>-3</v>
      </c>
      <c r="GC20" s="18">
        <f t="shared" si="88"/>
        <v>85.052924699859673</v>
      </c>
      <c r="GD20">
        <f t="shared" si="89"/>
        <v>674.92369939127195</v>
      </c>
      <c r="GE20">
        <v>19</v>
      </c>
      <c r="GF20" s="22">
        <f t="shared" si="90"/>
        <v>0.31666666666666665</v>
      </c>
      <c r="GG20" s="18">
        <f t="shared" si="115"/>
        <v>68.457127413089438</v>
      </c>
      <c r="GH20">
        <f t="shared" si="91"/>
        <v>-0.49939764943081472</v>
      </c>
      <c r="GI20">
        <f t="shared" si="92"/>
        <v>1.8354186713893781</v>
      </c>
      <c r="GN20">
        <v>464</v>
      </c>
      <c r="GO20">
        <v>593</v>
      </c>
      <c r="GP20">
        <v>263</v>
      </c>
      <c r="GQ20">
        <v>601</v>
      </c>
      <c r="GR20">
        <f t="shared" si="93"/>
        <v>363.5</v>
      </c>
      <c r="GS20">
        <f t="shared" si="94"/>
        <v>597</v>
      </c>
      <c r="GT20" s="18">
        <f t="shared" si="95"/>
        <v>118.5</v>
      </c>
      <c r="GU20" s="18">
        <f t="shared" si="96"/>
        <v>-7.5</v>
      </c>
      <c r="GV20" s="18">
        <f t="shared" si="97"/>
        <v>118.73710456297981</v>
      </c>
      <c r="GW20">
        <f t="shared" si="98"/>
        <v>698.95725906524501</v>
      </c>
      <c r="GX20">
        <v>21</v>
      </c>
      <c r="GY20" s="22">
        <f t="shared" si="99"/>
        <v>0.35</v>
      </c>
      <c r="GZ20" s="18">
        <f t="shared" si="100"/>
        <v>84.046190679451954</v>
      </c>
      <c r="HA20">
        <f t="shared" si="101"/>
        <v>-0.45593195564972439</v>
      </c>
      <c r="HB20">
        <f t="shared" si="102"/>
        <v>1.9245180342016097</v>
      </c>
      <c r="HG20">
        <v>473</v>
      </c>
      <c r="HH20">
        <v>592</v>
      </c>
      <c r="HI20">
        <v>276</v>
      </c>
      <c r="HJ20">
        <v>601</v>
      </c>
      <c r="HK20">
        <f t="shared" si="103"/>
        <v>374.5</v>
      </c>
      <c r="HL20">
        <f t="shared" si="104"/>
        <v>596.5</v>
      </c>
      <c r="HM20" s="18">
        <f t="shared" si="105"/>
        <v>119.5</v>
      </c>
      <c r="HN20" s="18">
        <f t="shared" si="106"/>
        <v>-5</v>
      </c>
      <c r="HO20" s="18">
        <f t="shared" si="107"/>
        <v>119.60455676938065</v>
      </c>
      <c r="HP20">
        <f t="shared" si="108"/>
        <v>704.31704508694099</v>
      </c>
      <c r="HQ20">
        <v>20</v>
      </c>
      <c r="HR20" s="22">
        <f t="shared" si="109"/>
        <v>0.33333333333333331</v>
      </c>
      <c r="HS20" s="18">
        <f t="shared" si="110"/>
        <v>81.134221872043213</v>
      </c>
      <c r="HT20">
        <f t="shared" si="111"/>
        <v>-0.47712125471966244</v>
      </c>
      <c r="HU20">
        <f t="shared" si="112"/>
        <v>1.9092040753618813</v>
      </c>
    </row>
    <row r="21" spans="1:229" x14ac:dyDescent="0.25">
      <c r="G21" s="6">
        <v>952</v>
      </c>
      <c r="H21" s="6">
        <v>576</v>
      </c>
      <c r="I21" s="6">
        <v>693</v>
      </c>
      <c r="J21" s="6">
        <v>578</v>
      </c>
      <c r="K21" s="6">
        <f t="shared" si="0"/>
        <v>822.5</v>
      </c>
      <c r="L21" s="6">
        <f t="shared" si="1"/>
        <v>577</v>
      </c>
      <c r="M21" s="18">
        <f t="shared" si="2"/>
        <v>46</v>
      </c>
      <c r="N21" s="18">
        <f t="shared" si="3"/>
        <v>-3.5</v>
      </c>
      <c r="O21" s="18">
        <f t="shared" si="4"/>
        <v>46.13296001775737</v>
      </c>
      <c r="P21" s="18">
        <f t="shared" si="113"/>
        <v>35.205388806066367</v>
      </c>
      <c r="Q21" s="6">
        <v>21</v>
      </c>
      <c r="R21" s="22">
        <f t="shared" si="5"/>
        <v>0.35</v>
      </c>
      <c r="S21" s="18">
        <f t="shared" si="6"/>
        <v>265.12653530556429</v>
      </c>
      <c r="T21">
        <f t="shared" si="7"/>
        <v>-0.45593195564972439</v>
      </c>
      <c r="U21">
        <f t="shared" si="8"/>
        <v>2.4234531964621158</v>
      </c>
      <c r="Y21" s="6">
        <v>867</v>
      </c>
      <c r="Z21" s="6">
        <v>573</v>
      </c>
      <c r="AA21" s="6">
        <v>568</v>
      </c>
      <c r="AB21" s="6">
        <v>578</v>
      </c>
      <c r="AC21" s="6">
        <f t="shared" si="9"/>
        <v>717.5</v>
      </c>
      <c r="AD21" s="6">
        <f t="shared" si="9"/>
        <v>575.5</v>
      </c>
      <c r="AE21" s="18">
        <f t="shared" si="10"/>
        <v>55</v>
      </c>
      <c r="AF21" s="18">
        <f t="shared" si="11"/>
        <v>5</v>
      </c>
      <c r="AG21" s="18">
        <f t="shared" si="12"/>
        <v>55.226805085936306</v>
      </c>
      <c r="AH21" s="6">
        <f t="shared" si="13"/>
        <v>919.78611644229557</v>
      </c>
      <c r="AI21" s="6">
        <f t="shared" si="114"/>
        <v>45.499836097007346</v>
      </c>
      <c r="AJ21" s="6">
        <v>22</v>
      </c>
      <c r="AK21" s="22">
        <f t="shared" si="14"/>
        <v>0.36666666666666664</v>
      </c>
      <c r="AL21" s="18">
        <f t="shared" si="15"/>
        <v>289.79608841073866</v>
      </c>
      <c r="AM21">
        <f t="shared" si="16"/>
        <v>-0.43572856956143741</v>
      </c>
      <c r="AN21">
        <f t="shared" si="17"/>
        <v>2.4620925191852026</v>
      </c>
      <c r="AR21" s="6">
        <v>1070</v>
      </c>
      <c r="AS21" s="6">
        <v>579</v>
      </c>
      <c r="AT21" s="6">
        <v>689</v>
      </c>
      <c r="AU21" s="6">
        <v>580</v>
      </c>
      <c r="AV21" s="6">
        <f t="shared" si="18"/>
        <v>879.5</v>
      </c>
      <c r="AW21" s="6">
        <f t="shared" si="18"/>
        <v>579.5</v>
      </c>
      <c r="AX21" s="18">
        <f t="shared" si="19"/>
        <v>48</v>
      </c>
      <c r="AY21" s="18">
        <f t="shared" si="20"/>
        <v>-1.5</v>
      </c>
      <c r="AZ21" s="18">
        <f t="shared" si="21"/>
        <v>48.023431780746364</v>
      </c>
      <c r="BA21" s="6">
        <f t="shared" si="22"/>
        <v>1053.2523439328297</v>
      </c>
      <c r="BB21" s="6">
        <f t="shared" si="23"/>
        <v>38.879015221945338</v>
      </c>
      <c r="BC21" s="6">
        <v>24</v>
      </c>
      <c r="BD21" s="22">
        <f t="shared" si="24"/>
        <v>0.4</v>
      </c>
      <c r="BE21" s="18">
        <f t="shared" si="25"/>
        <v>287.27329042846787</v>
      </c>
      <c r="BF21">
        <f t="shared" si="26"/>
        <v>-0.3979400086720376</v>
      </c>
      <c r="BG21">
        <f t="shared" si="27"/>
        <v>2.458295248829514</v>
      </c>
      <c r="BK21">
        <v>697</v>
      </c>
      <c r="BL21">
        <v>583</v>
      </c>
      <c r="BM21">
        <v>500</v>
      </c>
      <c r="BN21">
        <v>588</v>
      </c>
      <c r="BO21" s="6">
        <f t="shared" si="28"/>
        <v>598.5</v>
      </c>
      <c r="BP21" s="6">
        <f t="shared" si="28"/>
        <v>585.5</v>
      </c>
      <c r="BQ21" s="18">
        <f t="shared" si="29"/>
        <v>120</v>
      </c>
      <c r="BR21" s="18">
        <f>BP21-BP$6</f>
        <v>-4</v>
      </c>
      <c r="BS21" s="18">
        <f t="shared" si="31"/>
        <v>120.06664815842908</v>
      </c>
      <c r="BT21" s="6">
        <f t="shared" si="32"/>
        <v>837.26489237277826</v>
      </c>
      <c r="BU21" s="6">
        <f t="shared" si="33"/>
        <v>78.007031037118509</v>
      </c>
      <c r="BV21" s="6">
        <v>32</v>
      </c>
      <c r="BW21" s="22">
        <f t="shared" si="34"/>
        <v>0.53333333333333333</v>
      </c>
      <c r="BX21" s="18">
        <f t="shared" si="35"/>
        <v>61.1871636168691</v>
      </c>
      <c r="BY21">
        <f t="shared" si="36"/>
        <v>-0.27300127206373764</v>
      </c>
      <c r="BZ21">
        <f t="shared" si="37"/>
        <v>1.7866603215723142</v>
      </c>
      <c r="CD21">
        <v>752</v>
      </c>
      <c r="CE21">
        <v>579</v>
      </c>
      <c r="CF21">
        <v>520</v>
      </c>
      <c r="CG21">
        <v>586</v>
      </c>
      <c r="CH21" s="6">
        <f t="shared" si="38"/>
        <v>636</v>
      </c>
      <c r="CI21" s="6">
        <f t="shared" si="38"/>
        <v>582.5</v>
      </c>
      <c r="CJ21" s="18">
        <f t="shared" si="120"/>
        <v>103.5</v>
      </c>
      <c r="CK21" s="18">
        <f>CI21-CI$6</f>
        <v>-5.5</v>
      </c>
      <c r="CL21" s="18">
        <f t="shared" si="40"/>
        <v>103.64603224436524</v>
      </c>
      <c r="CM21" s="6">
        <f t="shared" si="41"/>
        <v>862.43970803761113</v>
      </c>
      <c r="CN21" s="6">
        <f t="shared" si="42"/>
        <v>69.155238253914945</v>
      </c>
      <c r="CO21" s="6">
        <v>21</v>
      </c>
      <c r="CP21" s="22">
        <f t="shared" si="43"/>
        <v>0.35</v>
      </c>
      <c r="CQ21" s="18">
        <f t="shared" si="44"/>
        <v>66.530903032362289</v>
      </c>
      <c r="CR21">
        <f t="shared" si="45"/>
        <v>-0.45593195564972439</v>
      </c>
      <c r="CS21">
        <f t="shared" si="46"/>
        <v>1.8230234182199909</v>
      </c>
      <c r="CW21">
        <v>821</v>
      </c>
      <c r="CX21">
        <v>574</v>
      </c>
      <c r="CY21">
        <v>559</v>
      </c>
      <c r="CZ21">
        <v>588</v>
      </c>
      <c r="DA21" s="6">
        <f t="shared" si="47"/>
        <v>690</v>
      </c>
      <c r="DB21" s="6">
        <f t="shared" si="47"/>
        <v>581</v>
      </c>
      <c r="DC21" s="18">
        <f t="shared" si="121"/>
        <v>148</v>
      </c>
      <c r="DD21" s="18">
        <f>DB21-DB$6</f>
        <v>-3.5</v>
      </c>
      <c r="DE21" s="18">
        <f t="shared" si="49"/>
        <v>148.04137935050457</v>
      </c>
      <c r="DF21" s="6">
        <f t="shared" si="50"/>
        <v>902.03159589894631</v>
      </c>
      <c r="DG21" s="6">
        <f t="shared" si="51"/>
        <v>104.90911472055177</v>
      </c>
      <c r="DH21" s="6">
        <v>21</v>
      </c>
      <c r="DI21" s="22">
        <f t="shared" si="52"/>
        <v>0.35</v>
      </c>
      <c r="DJ21" s="18">
        <f t="shared" si="53"/>
        <v>71.571874094635788</v>
      </c>
      <c r="DK21">
        <f t="shared" si="54"/>
        <v>-0.45593195564972439</v>
      </c>
      <c r="DL21">
        <f t="shared" si="55"/>
        <v>1.8547423892735031</v>
      </c>
      <c r="DP21">
        <v>834</v>
      </c>
      <c r="DQ21">
        <v>597</v>
      </c>
      <c r="DR21">
        <v>605</v>
      </c>
      <c r="DS21">
        <v>603</v>
      </c>
      <c r="DT21" s="6">
        <f t="shared" si="56"/>
        <v>719.5</v>
      </c>
      <c r="DU21" s="6">
        <f t="shared" si="56"/>
        <v>600</v>
      </c>
      <c r="DV21" s="18">
        <f t="shared" si="57"/>
        <v>114</v>
      </c>
      <c r="DW21" s="18">
        <f t="shared" si="58"/>
        <v>-6</v>
      </c>
      <c r="DX21" s="18">
        <f t="shared" si="59"/>
        <v>114.15778554264269</v>
      </c>
      <c r="DY21" s="6">
        <f t="shared" si="60"/>
        <v>936.8459051519626</v>
      </c>
      <c r="DZ21" s="6">
        <f t="shared" si="61"/>
        <v>80.185966786685754</v>
      </c>
      <c r="EA21" s="6">
        <v>24</v>
      </c>
      <c r="EB21" s="22">
        <f t="shared" si="62"/>
        <v>0.4</v>
      </c>
      <c r="EC21" s="18">
        <f t="shared" si="63"/>
        <v>98.707024713176878</v>
      </c>
      <c r="ED21">
        <f t="shared" si="64"/>
        <v>-0.3979400086720376</v>
      </c>
      <c r="EE21">
        <f t="shared" si="65"/>
        <v>1.9943480613384179</v>
      </c>
      <c r="EI21">
        <v>908</v>
      </c>
      <c r="EJ21">
        <v>601</v>
      </c>
      <c r="EK21">
        <v>622</v>
      </c>
      <c r="EL21">
        <v>605</v>
      </c>
      <c r="EM21" s="6">
        <f t="shared" si="66"/>
        <v>765</v>
      </c>
      <c r="EN21" s="6">
        <f t="shared" si="66"/>
        <v>603</v>
      </c>
      <c r="EO21" s="18">
        <f t="shared" si="67"/>
        <v>149</v>
      </c>
      <c r="EP21" s="18">
        <f t="shared" si="68"/>
        <v>-6.5</v>
      </c>
      <c r="EQ21" s="18">
        <f t="shared" si="69"/>
        <v>149.14171113407542</v>
      </c>
      <c r="ER21" s="6">
        <f t="shared" si="70"/>
        <v>974.08110545272359</v>
      </c>
      <c r="ES21" s="6">
        <f t="shared" si="71"/>
        <v>107.50955618515161</v>
      </c>
      <c r="ET21" s="6">
        <v>24</v>
      </c>
      <c r="EU21" s="22">
        <f t="shared" si="72"/>
        <v>0.4</v>
      </c>
      <c r="EV21" s="18">
        <f t="shared" si="73"/>
        <v>100.98350199119237</v>
      </c>
      <c r="EW21">
        <f t="shared" si="74"/>
        <v>-0.3979400086720376</v>
      </c>
      <c r="EX21">
        <f t="shared" si="75"/>
        <v>2.0042504274515527</v>
      </c>
      <c r="FB21">
        <v>929</v>
      </c>
      <c r="FC21">
        <v>601</v>
      </c>
      <c r="FD21">
        <v>600</v>
      </c>
      <c r="FE21">
        <v>610</v>
      </c>
      <c r="FF21" s="6">
        <f t="shared" si="76"/>
        <v>764.5</v>
      </c>
      <c r="FG21" s="6">
        <f t="shared" si="76"/>
        <v>605.5</v>
      </c>
      <c r="FH21" s="18">
        <f t="shared" si="122"/>
        <v>152.5</v>
      </c>
      <c r="FI21" s="18">
        <f>FG21-FG$6</f>
        <v>-5.5</v>
      </c>
      <c r="FJ21" s="18">
        <f t="shared" si="78"/>
        <v>152.59914809722889</v>
      </c>
      <c r="FK21" s="6">
        <f t="shared" si="79"/>
        <v>975.23868873214826</v>
      </c>
      <c r="FL21" s="6">
        <f t="shared" si="80"/>
        <v>110.44680625405749</v>
      </c>
      <c r="FM21" s="6">
        <v>28</v>
      </c>
      <c r="FN21" s="22">
        <f t="shared" si="81"/>
        <v>0.46666666666666667</v>
      </c>
      <c r="FO21" s="18">
        <f t="shared" si="82"/>
        <v>101.7615546560759</v>
      </c>
      <c r="FP21">
        <f t="shared" si="83"/>
        <v>-0.33099321904142442</v>
      </c>
      <c r="FQ21">
        <f t="shared" si="84"/>
        <v>2.0075837332630404</v>
      </c>
      <c r="FU21">
        <v>432</v>
      </c>
      <c r="FV21">
        <v>594</v>
      </c>
      <c r="FW21">
        <v>201</v>
      </c>
      <c r="FX21">
        <v>603</v>
      </c>
      <c r="FY21">
        <f t="shared" si="85"/>
        <v>316.5</v>
      </c>
      <c r="FZ21">
        <f t="shared" si="86"/>
        <v>598.5</v>
      </c>
      <c r="GA21" s="18">
        <f t="shared" si="123"/>
        <v>90.5</v>
      </c>
      <c r="GB21" s="18">
        <f>FZ21-FZ$6</f>
        <v>-3.5</v>
      </c>
      <c r="GC21" s="18">
        <f t="shared" si="88"/>
        <v>90.56765427016424</v>
      </c>
      <c r="GD21">
        <f t="shared" si="89"/>
        <v>677.03360330193357</v>
      </c>
      <c r="GE21">
        <v>20</v>
      </c>
      <c r="GF21" s="22">
        <f t="shared" si="90"/>
        <v>0.33333333333333331</v>
      </c>
      <c r="GG21" s="18">
        <f t="shared" si="115"/>
        <v>69.14526436970344</v>
      </c>
      <c r="GH21">
        <f t="shared" si="91"/>
        <v>-0.47712125471966244</v>
      </c>
      <c r="GI21">
        <f t="shared" si="92"/>
        <v>1.8397624414441311</v>
      </c>
      <c r="GN21">
        <v>475</v>
      </c>
      <c r="GO21">
        <v>592</v>
      </c>
      <c r="GP21">
        <v>276</v>
      </c>
      <c r="GQ21">
        <v>602</v>
      </c>
      <c r="GR21">
        <f t="shared" si="93"/>
        <v>375.5</v>
      </c>
      <c r="GS21">
        <f t="shared" si="94"/>
        <v>597</v>
      </c>
      <c r="GT21" s="18">
        <f t="shared" si="95"/>
        <v>130.5</v>
      </c>
      <c r="GU21" s="18">
        <f t="shared" si="96"/>
        <v>-7.5</v>
      </c>
      <c r="GV21" s="18">
        <f t="shared" si="97"/>
        <v>130.71533957420607</v>
      </c>
      <c r="GW21">
        <f t="shared" si="98"/>
        <v>705.27246507998598</v>
      </c>
      <c r="GX21">
        <v>22</v>
      </c>
      <c r="GY21" s="22">
        <f t="shared" si="99"/>
        <v>0.36666666666666664</v>
      </c>
      <c r="GZ21" s="18">
        <f t="shared" si="100"/>
        <v>85.535298576271444</v>
      </c>
      <c r="HA21">
        <f t="shared" si="101"/>
        <v>-0.43572856956143741</v>
      </c>
      <c r="HB21">
        <f t="shared" si="102"/>
        <v>1.9321453757022404</v>
      </c>
      <c r="HG21">
        <v>484</v>
      </c>
      <c r="HH21">
        <v>591</v>
      </c>
      <c r="HI21">
        <v>289</v>
      </c>
      <c r="HJ21">
        <v>599</v>
      </c>
      <c r="HK21">
        <f t="shared" si="103"/>
        <v>386.5</v>
      </c>
      <c r="HL21">
        <f t="shared" si="104"/>
        <v>595</v>
      </c>
      <c r="HM21" s="18">
        <f t="shared" si="105"/>
        <v>131.5</v>
      </c>
      <c r="HN21" s="18">
        <f t="shared" si="106"/>
        <v>-6.5</v>
      </c>
      <c r="HO21" s="18">
        <f t="shared" si="107"/>
        <v>131.66054838105453</v>
      </c>
      <c r="HP21">
        <f t="shared" si="108"/>
        <v>709.51198016664944</v>
      </c>
      <c r="HQ21">
        <v>21</v>
      </c>
      <c r="HR21" s="22">
        <f t="shared" si="109"/>
        <v>0.35</v>
      </c>
      <c r="HS21" s="18">
        <f t="shared" si="110"/>
        <v>82.636563564256591</v>
      </c>
      <c r="HT21">
        <f t="shared" si="111"/>
        <v>-0.45593195564972439</v>
      </c>
      <c r="HU21">
        <f t="shared" si="112"/>
        <v>1.9171722487812697</v>
      </c>
    </row>
    <row r="22" spans="1:229" x14ac:dyDescent="0.25">
      <c r="G22" s="6">
        <v>958</v>
      </c>
      <c r="H22" s="6">
        <v>576</v>
      </c>
      <c r="I22" s="6">
        <v>697</v>
      </c>
      <c r="J22" s="6">
        <v>579</v>
      </c>
      <c r="K22" s="6">
        <f t="shared" si="0"/>
        <v>827.5</v>
      </c>
      <c r="L22" s="6">
        <f t="shared" si="1"/>
        <v>577.5</v>
      </c>
      <c r="M22" s="18">
        <f t="shared" si="2"/>
        <v>51</v>
      </c>
      <c r="N22" s="18">
        <f t="shared" si="3"/>
        <v>-3</v>
      </c>
      <c r="O22" s="18">
        <f t="shared" si="4"/>
        <v>51.088159097779204</v>
      </c>
      <c r="P22" s="18">
        <f t="shared" si="113"/>
        <v>39.58877613570769</v>
      </c>
      <c r="Q22" s="6">
        <v>22</v>
      </c>
      <c r="R22" s="22">
        <f t="shared" si="5"/>
        <v>0.36666666666666664</v>
      </c>
      <c r="S22" s="18">
        <f t="shared" si="6"/>
        <v>265.53703974430357</v>
      </c>
      <c r="T22">
        <f t="shared" si="7"/>
        <v>-0.43572856956143741</v>
      </c>
      <c r="U22">
        <f t="shared" si="8"/>
        <v>2.4241251093518814</v>
      </c>
      <c r="Y22" s="6">
        <v>870</v>
      </c>
      <c r="Z22" s="6">
        <v>573</v>
      </c>
      <c r="AA22" s="6">
        <v>573</v>
      </c>
      <c r="AB22" s="6">
        <v>579</v>
      </c>
      <c r="AC22" s="6">
        <f t="shared" si="9"/>
        <v>721.5</v>
      </c>
      <c r="AD22" s="6">
        <f t="shared" si="9"/>
        <v>576</v>
      </c>
      <c r="AE22" s="18">
        <f t="shared" si="10"/>
        <v>59</v>
      </c>
      <c r="AF22" s="18">
        <f t="shared" si="11"/>
        <v>5.5</v>
      </c>
      <c r="AG22" s="18">
        <f t="shared" si="12"/>
        <v>59.255801403744428</v>
      </c>
      <c r="AH22" s="6">
        <f t="shared" si="13"/>
        <v>923.22166893980557</v>
      </c>
      <c r="AI22" s="6">
        <f t="shared" si="114"/>
        <v>48.935388594517349</v>
      </c>
      <c r="AJ22" s="6">
        <v>23</v>
      </c>
      <c r="AK22" s="22">
        <f t="shared" si="14"/>
        <v>0.3833333333333333</v>
      </c>
      <c r="AL22" s="18">
        <f t="shared" si="15"/>
        <v>290.17294710663316</v>
      </c>
      <c r="AM22">
        <f t="shared" si="16"/>
        <v>-0.41642341436605079</v>
      </c>
      <c r="AN22">
        <f t="shared" si="17"/>
        <v>2.4626569206104381</v>
      </c>
      <c r="AR22" s="6">
        <v>1073</v>
      </c>
      <c r="AS22" s="6">
        <v>580</v>
      </c>
      <c r="AT22" s="6">
        <v>692</v>
      </c>
      <c r="AU22" s="6">
        <v>580</v>
      </c>
      <c r="AV22" s="6">
        <f t="shared" si="18"/>
        <v>882.5</v>
      </c>
      <c r="AW22" s="6">
        <f t="shared" si="18"/>
        <v>580</v>
      </c>
      <c r="AX22" s="18">
        <f t="shared" si="19"/>
        <v>51</v>
      </c>
      <c r="AY22" s="18">
        <f t="shared" si="20"/>
        <v>-1</v>
      </c>
      <c r="AZ22" s="18">
        <f t="shared" si="21"/>
        <v>51.009802979427398</v>
      </c>
      <c r="BA22" s="6">
        <f t="shared" si="22"/>
        <v>1056.0332617867678</v>
      </c>
      <c r="BB22" s="6">
        <f t="shared" si="23"/>
        <v>41.659933075883373</v>
      </c>
      <c r="BC22" s="6">
        <v>25</v>
      </c>
      <c r="BD22" s="22">
        <f t="shared" si="24"/>
        <v>0.41666666666666669</v>
      </c>
      <c r="BE22" s="18">
        <f t="shared" si="25"/>
        <v>287.5192037353421</v>
      </c>
      <c r="BF22">
        <f t="shared" si="26"/>
        <v>-0.38021124171160603</v>
      </c>
      <c r="BG22">
        <f t="shared" si="27"/>
        <v>2.4586668570178691</v>
      </c>
      <c r="BK22">
        <v>707</v>
      </c>
      <c r="BL22">
        <v>583</v>
      </c>
      <c r="BM22">
        <v>511</v>
      </c>
      <c r="BN22">
        <v>588</v>
      </c>
      <c r="BO22" s="6">
        <f t="shared" si="28"/>
        <v>609</v>
      </c>
      <c r="BP22" s="6">
        <f t="shared" si="28"/>
        <v>585.5</v>
      </c>
      <c r="BQ22" s="18">
        <f t="shared" si="29"/>
        <v>130.5</v>
      </c>
      <c r="BR22" s="18">
        <f t="shared" ref="BR22:BR85" si="124">BP22-BP$6</f>
        <v>-4</v>
      </c>
      <c r="BS22" s="18">
        <f t="shared" si="31"/>
        <v>130.56128829021259</v>
      </c>
      <c r="BT22" s="6">
        <f t="shared" si="32"/>
        <v>844.80249171034052</v>
      </c>
      <c r="BU22" s="6">
        <f t="shared" si="33"/>
        <v>85.544630374680764</v>
      </c>
      <c r="BV22" s="6">
        <v>33</v>
      </c>
      <c r="BW22" s="22">
        <f t="shared" si="34"/>
        <v>0.55000000000000004</v>
      </c>
      <c r="BX22" s="18">
        <f t="shared" si="35"/>
        <v>62.190475292947824</v>
      </c>
      <c r="BY22">
        <f t="shared" si="36"/>
        <v>-0.25963731050575611</v>
      </c>
      <c r="BZ22">
        <f t="shared" si="37"/>
        <v>1.7937238759374299</v>
      </c>
      <c r="CD22">
        <v>761</v>
      </c>
      <c r="CE22">
        <v>578</v>
      </c>
      <c r="CF22">
        <v>529</v>
      </c>
      <c r="CG22">
        <v>586</v>
      </c>
      <c r="CH22" s="6">
        <f t="shared" si="38"/>
        <v>645</v>
      </c>
      <c r="CI22" s="6">
        <f t="shared" si="38"/>
        <v>582</v>
      </c>
      <c r="CJ22" s="18">
        <f t="shared" si="120"/>
        <v>112.5</v>
      </c>
      <c r="CK22" s="18">
        <f t="shared" ref="CK22:CK84" si="125">CI22-CI$6</f>
        <v>-6</v>
      </c>
      <c r="CL22" s="18">
        <f t="shared" si="40"/>
        <v>112.65988638375241</v>
      </c>
      <c r="CM22" s="6">
        <f t="shared" si="41"/>
        <v>868.76291357308753</v>
      </c>
      <c r="CN22" s="6">
        <f t="shared" si="42"/>
        <v>75.478443789391349</v>
      </c>
      <c r="CO22" s="6">
        <v>22</v>
      </c>
      <c r="CP22" s="22">
        <f t="shared" si="43"/>
        <v>0.36666666666666664</v>
      </c>
      <c r="CQ22" s="18">
        <f t="shared" si="44"/>
        <v>67.406629656221924</v>
      </c>
      <c r="CR22">
        <f t="shared" si="45"/>
        <v>-0.43572856956143741</v>
      </c>
      <c r="CS22">
        <f t="shared" si="46"/>
        <v>1.828702612878333</v>
      </c>
      <c r="CW22">
        <v>833</v>
      </c>
      <c r="CX22">
        <v>574</v>
      </c>
      <c r="CY22">
        <v>569</v>
      </c>
      <c r="CZ22">
        <v>588</v>
      </c>
      <c r="DA22" s="6">
        <f t="shared" si="47"/>
        <v>701</v>
      </c>
      <c r="DB22" s="6">
        <f t="shared" si="47"/>
        <v>581</v>
      </c>
      <c r="DC22" s="18">
        <f t="shared" si="121"/>
        <v>159</v>
      </c>
      <c r="DD22" s="18">
        <f t="shared" ref="DD22:DD85" si="126">DB22-DB$6</f>
        <v>-3.5</v>
      </c>
      <c r="DE22" s="18">
        <f t="shared" si="49"/>
        <v>159.03851734721371</v>
      </c>
      <c r="DF22" s="6">
        <f t="shared" si="50"/>
        <v>910.47350318392023</v>
      </c>
      <c r="DG22" s="6">
        <f t="shared" si="51"/>
        <v>113.35102200552569</v>
      </c>
      <c r="DH22" s="6">
        <v>22</v>
      </c>
      <c r="DI22" s="22">
        <f t="shared" si="52"/>
        <v>0.36666666666666664</v>
      </c>
      <c r="DJ22" s="18">
        <f t="shared" si="53"/>
        <v>72.617925459299457</v>
      </c>
      <c r="DK22">
        <f t="shared" si="54"/>
        <v>-0.43572856956143741</v>
      </c>
      <c r="DL22">
        <f t="shared" si="55"/>
        <v>1.8610438378783347</v>
      </c>
      <c r="DP22">
        <v>845</v>
      </c>
      <c r="DQ22">
        <v>597</v>
      </c>
      <c r="DR22">
        <v>616</v>
      </c>
      <c r="DS22">
        <v>603</v>
      </c>
      <c r="DT22" s="6">
        <f t="shared" si="56"/>
        <v>730.5</v>
      </c>
      <c r="DU22" s="6">
        <f t="shared" si="56"/>
        <v>600</v>
      </c>
      <c r="DV22" s="18">
        <f t="shared" si="57"/>
        <v>125</v>
      </c>
      <c r="DW22" s="18">
        <f t="shared" si="58"/>
        <v>-6</v>
      </c>
      <c r="DX22" s="18">
        <f t="shared" si="59"/>
        <v>125.14391715141412</v>
      </c>
      <c r="DY22" s="6">
        <f t="shared" si="60"/>
        <v>945.3201838530689</v>
      </c>
      <c r="DZ22" s="6">
        <f t="shared" si="61"/>
        <v>88.660245487792054</v>
      </c>
      <c r="EA22" s="6">
        <v>25</v>
      </c>
      <c r="EB22" s="22">
        <f t="shared" si="62"/>
        <v>0.41666666666666669</v>
      </c>
      <c r="EC22" s="18">
        <f t="shared" si="63"/>
        <v>99.754320386081687</v>
      </c>
      <c r="ED22">
        <f t="shared" si="64"/>
        <v>-0.38021124171160603</v>
      </c>
      <c r="EE22">
        <f t="shared" si="65"/>
        <v>1.9989317141753515</v>
      </c>
      <c r="EI22">
        <v>922</v>
      </c>
      <c r="EJ22">
        <v>602</v>
      </c>
      <c r="EK22">
        <v>636</v>
      </c>
      <c r="EL22">
        <v>604</v>
      </c>
      <c r="EM22" s="6">
        <f t="shared" si="66"/>
        <v>779</v>
      </c>
      <c r="EN22" s="6">
        <f t="shared" si="66"/>
        <v>603</v>
      </c>
      <c r="EO22" s="18">
        <f t="shared" si="67"/>
        <v>163</v>
      </c>
      <c r="EP22" s="18">
        <f t="shared" si="68"/>
        <v>-6.5</v>
      </c>
      <c r="EQ22" s="18">
        <f t="shared" si="69"/>
        <v>163.1295497449803</v>
      </c>
      <c r="ER22" s="6">
        <f t="shared" si="70"/>
        <v>985.11420657708516</v>
      </c>
      <c r="ES22" s="6">
        <f t="shared" si="71"/>
        <v>118.54265730951317</v>
      </c>
      <c r="ET22" s="6">
        <v>25</v>
      </c>
      <c r="EU22" s="22">
        <f t="shared" si="72"/>
        <v>0.41666666666666669</v>
      </c>
      <c r="EV22" s="18">
        <f t="shared" si="73"/>
        <v>102.20408127661165</v>
      </c>
      <c r="EW22">
        <f t="shared" si="74"/>
        <v>-0.38021124171160603</v>
      </c>
      <c r="EX22">
        <f t="shared" si="75"/>
        <v>2.0094682386609373</v>
      </c>
      <c r="FB22">
        <v>945</v>
      </c>
      <c r="FC22">
        <v>603</v>
      </c>
      <c r="FD22">
        <v>615</v>
      </c>
      <c r="FE22">
        <v>610</v>
      </c>
      <c r="FF22" s="6">
        <f t="shared" si="76"/>
        <v>780</v>
      </c>
      <c r="FG22" s="6">
        <f t="shared" si="76"/>
        <v>606.5</v>
      </c>
      <c r="FH22" s="18">
        <f t="shared" si="122"/>
        <v>168</v>
      </c>
      <c r="FI22" s="18">
        <f t="shared" ref="FI22:FI70" si="127">FG22-FG$6</f>
        <v>-4.5</v>
      </c>
      <c r="FJ22" s="18">
        <f t="shared" si="78"/>
        <v>168.06025705085662</v>
      </c>
      <c r="FK22" s="6">
        <f t="shared" si="79"/>
        <v>988.04972040884661</v>
      </c>
      <c r="FL22" s="6">
        <f t="shared" si="80"/>
        <v>123.25783793075584</v>
      </c>
      <c r="FM22" s="6">
        <v>29</v>
      </c>
      <c r="FN22" s="22">
        <f t="shared" si="81"/>
        <v>0.48333333333333334</v>
      </c>
      <c r="FO22" s="18">
        <f t="shared" si="82"/>
        <v>103.13820045374554</v>
      </c>
      <c r="FP22">
        <f t="shared" si="83"/>
        <v>-0.31575325248468755</v>
      </c>
      <c r="FQ22">
        <f t="shared" si="84"/>
        <v>2.0134195496048606</v>
      </c>
      <c r="FU22">
        <v>437</v>
      </c>
      <c r="FV22">
        <v>593</v>
      </c>
      <c r="FW22">
        <v>209</v>
      </c>
      <c r="FX22">
        <v>602</v>
      </c>
      <c r="FY22">
        <f t="shared" si="85"/>
        <v>323</v>
      </c>
      <c r="FZ22">
        <f t="shared" si="86"/>
        <v>597.5</v>
      </c>
      <c r="GA22" s="18">
        <f t="shared" si="123"/>
        <v>97</v>
      </c>
      <c r="GB22" s="18">
        <f t="shared" ref="GB22:GB85" si="128">FZ22-FZ$6</f>
        <v>-4.5</v>
      </c>
      <c r="GC22" s="18">
        <f t="shared" si="88"/>
        <v>97.104325341356443</v>
      </c>
      <c r="GD22">
        <f t="shared" si="89"/>
        <v>679.21664437791867</v>
      </c>
      <c r="GE22">
        <v>21</v>
      </c>
      <c r="GF22" s="22">
        <f t="shared" si="90"/>
        <v>0.35</v>
      </c>
      <c r="GG22" s="18">
        <f t="shared" si="115"/>
        <v>69.960920854753624</v>
      </c>
      <c r="GH22">
        <f t="shared" si="91"/>
        <v>-0.45593195564972439</v>
      </c>
      <c r="GI22">
        <f t="shared" si="92"/>
        <v>1.8448555172089567</v>
      </c>
      <c r="GN22">
        <v>486</v>
      </c>
      <c r="GO22">
        <v>591</v>
      </c>
      <c r="GP22">
        <v>289</v>
      </c>
      <c r="GQ22">
        <v>600</v>
      </c>
      <c r="GR22">
        <f t="shared" si="93"/>
        <v>387.5</v>
      </c>
      <c r="GS22">
        <f t="shared" si="94"/>
        <v>595.5</v>
      </c>
      <c r="GT22" s="18">
        <f t="shared" si="95"/>
        <v>142.5</v>
      </c>
      <c r="GU22" s="18">
        <f t="shared" si="96"/>
        <v>-9</v>
      </c>
      <c r="GV22" s="18">
        <f t="shared" si="97"/>
        <v>142.78392766694716</v>
      </c>
      <c r="GW22">
        <f t="shared" si="98"/>
        <v>710.47624872334757</v>
      </c>
      <c r="GX22">
        <v>23</v>
      </c>
      <c r="GY22" s="22">
        <f t="shared" si="99"/>
        <v>0.3833333333333333</v>
      </c>
      <c r="GZ22" s="18">
        <f t="shared" si="100"/>
        <v>87.035638969953752</v>
      </c>
      <c r="HA22">
        <f t="shared" si="101"/>
        <v>-0.41642341436605079</v>
      </c>
      <c r="HB22">
        <f t="shared" si="102"/>
        <v>1.9396971220285806</v>
      </c>
      <c r="HG22">
        <v>496</v>
      </c>
      <c r="HH22">
        <v>591</v>
      </c>
      <c r="HI22">
        <v>303</v>
      </c>
      <c r="HJ22">
        <v>598</v>
      </c>
      <c r="HK22">
        <f t="shared" si="103"/>
        <v>399.5</v>
      </c>
      <c r="HL22">
        <f t="shared" si="104"/>
        <v>594.5</v>
      </c>
      <c r="HM22" s="18">
        <f t="shared" si="105"/>
        <v>144.5</v>
      </c>
      <c r="HN22" s="18">
        <f t="shared" si="106"/>
        <v>-7</v>
      </c>
      <c r="HO22" s="18">
        <f t="shared" si="107"/>
        <v>144.66945081806318</v>
      </c>
      <c r="HP22">
        <f t="shared" si="108"/>
        <v>716.26147460267612</v>
      </c>
      <c r="HQ22">
        <v>22</v>
      </c>
      <c r="HR22" s="22">
        <f t="shared" si="109"/>
        <v>0.36666666666666664</v>
      </c>
      <c r="HS22" s="18">
        <f t="shared" si="110"/>
        <v>84.257650997838567</v>
      </c>
      <c r="HT22">
        <f t="shared" si="111"/>
        <v>-0.43572856956143741</v>
      </c>
      <c r="HU22">
        <f t="shared" si="112"/>
        <v>1.9256093473507987</v>
      </c>
    </row>
    <row r="23" spans="1:229" x14ac:dyDescent="0.25">
      <c r="G23" s="6">
        <v>960</v>
      </c>
      <c r="H23" s="6">
        <v>576</v>
      </c>
      <c r="I23" s="6">
        <v>701</v>
      </c>
      <c r="J23" s="6">
        <v>579</v>
      </c>
      <c r="K23" s="6">
        <f t="shared" si="0"/>
        <v>830.5</v>
      </c>
      <c r="L23" s="6">
        <f t="shared" si="1"/>
        <v>577.5</v>
      </c>
      <c r="M23" s="18">
        <f t="shared" si="2"/>
        <v>54</v>
      </c>
      <c r="N23" s="18">
        <f t="shared" si="3"/>
        <v>-3</v>
      </c>
      <c r="O23" s="18">
        <f t="shared" si="4"/>
        <v>54.083269131959838</v>
      </c>
      <c r="P23" s="18">
        <f t="shared" si="113"/>
        <v>42.050370673766679</v>
      </c>
      <c r="Q23" s="6">
        <v>23</v>
      </c>
      <c r="R23" s="22">
        <f t="shared" si="5"/>
        <v>0.3833333333333333</v>
      </c>
      <c r="S23" s="18">
        <f t="shared" si="6"/>
        <v>265.78516417758834</v>
      </c>
      <c r="T23">
        <f t="shared" si="7"/>
        <v>-0.41642341436605079</v>
      </c>
      <c r="U23">
        <f t="shared" si="8"/>
        <v>2.424530735464395</v>
      </c>
      <c r="Y23" s="6">
        <v>874</v>
      </c>
      <c r="Z23" s="6">
        <v>574</v>
      </c>
      <c r="AA23" s="6">
        <v>576</v>
      </c>
      <c r="AB23" s="6">
        <v>578</v>
      </c>
      <c r="AC23" s="6">
        <f t="shared" si="9"/>
        <v>725</v>
      </c>
      <c r="AD23" s="6">
        <f t="shared" si="9"/>
        <v>576</v>
      </c>
      <c r="AE23" s="18">
        <f t="shared" si="10"/>
        <v>62.5</v>
      </c>
      <c r="AF23" s="18">
        <f t="shared" si="11"/>
        <v>5.5</v>
      </c>
      <c r="AG23" s="18">
        <f t="shared" si="12"/>
        <v>62.741533293345647</v>
      </c>
      <c r="AH23" s="6">
        <f t="shared" si="13"/>
        <v>925.95950235417968</v>
      </c>
      <c r="AI23" s="6">
        <f t="shared" si="114"/>
        <v>51.673222008891457</v>
      </c>
      <c r="AJ23" s="6">
        <v>24</v>
      </c>
      <c r="AK23" s="22">
        <f t="shared" si="14"/>
        <v>0.4</v>
      </c>
      <c r="AL23" s="18">
        <f t="shared" si="15"/>
        <v>290.49899068437156</v>
      </c>
      <c r="AM23">
        <f t="shared" si="16"/>
        <v>-0.3979400086720376</v>
      </c>
      <c r="AN23">
        <f t="shared" si="17"/>
        <v>2.4631446278073499</v>
      </c>
      <c r="AR23" s="6">
        <v>1077</v>
      </c>
      <c r="AS23" s="6">
        <v>580</v>
      </c>
      <c r="AT23" s="6">
        <v>696</v>
      </c>
      <c r="AU23" s="6">
        <v>580</v>
      </c>
      <c r="AV23" s="6">
        <f t="shared" si="18"/>
        <v>886.5</v>
      </c>
      <c r="AW23" s="6">
        <f t="shared" si="18"/>
        <v>580</v>
      </c>
      <c r="AX23" s="18">
        <f t="shared" si="19"/>
        <v>55</v>
      </c>
      <c r="AY23" s="18">
        <f t="shared" si="20"/>
        <v>-1</v>
      </c>
      <c r="AZ23" s="18">
        <f t="shared" si="21"/>
        <v>55.009090157900268</v>
      </c>
      <c r="BA23" s="6">
        <f t="shared" si="22"/>
        <v>1059.3782374581799</v>
      </c>
      <c r="BB23" s="6">
        <f t="shared" si="23"/>
        <v>45.004908747295531</v>
      </c>
      <c r="BC23" s="6">
        <v>26</v>
      </c>
      <c r="BD23" s="22">
        <f t="shared" si="24"/>
        <v>0.43333333333333335</v>
      </c>
      <c r="BE23" s="18">
        <f t="shared" si="25"/>
        <v>287.84852580208064</v>
      </c>
      <c r="BF23">
        <f t="shared" si="26"/>
        <v>-0.36317790241282566</v>
      </c>
      <c r="BG23">
        <f t="shared" si="27"/>
        <v>2.4591640095852778</v>
      </c>
      <c r="BK23">
        <v>715</v>
      </c>
      <c r="BL23">
        <v>584</v>
      </c>
      <c r="BM23">
        <v>520</v>
      </c>
      <c r="BN23">
        <v>587</v>
      </c>
      <c r="BO23" s="6">
        <f t="shared" si="28"/>
        <v>617.5</v>
      </c>
      <c r="BP23" s="6">
        <f t="shared" si="28"/>
        <v>585.5</v>
      </c>
      <c r="BQ23" s="18">
        <f t="shared" si="29"/>
        <v>139</v>
      </c>
      <c r="BR23" s="18">
        <f t="shared" si="124"/>
        <v>-4</v>
      </c>
      <c r="BS23" s="18">
        <f t="shared" si="31"/>
        <v>139.05754204644924</v>
      </c>
      <c r="BT23" s="6">
        <f t="shared" si="32"/>
        <v>850.9503510781343</v>
      </c>
      <c r="BU23" s="6">
        <f t="shared" si="33"/>
        <v>91.69248974247455</v>
      </c>
      <c r="BV23" s="6">
        <v>34</v>
      </c>
      <c r="BW23" s="22">
        <f t="shared" si="34"/>
        <v>0.56666666666666665</v>
      </c>
      <c r="BX23" s="18">
        <f t="shared" si="35"/>
        <v>63.002736646316535</v>
      </c>
      <c r="BY23">
        <f t="shared" si="36"/>
        <v>-0.24667233334138852</v>
      </c>
      <c r="BZ23">
        <f t="shared" si="37"/>
        <v>1.7993594142882037</v>
      </c>
      <c r="CD23">
        <v>768</v>
      </c>
      <c r="CE23">
        <v>576</v>
      </c>
      <c r="CF23">
        <v>538</v>
      </c>
      <c r="CG23">
        <v>585</v>
      </c>
      <c r="CH23" s="6">
        <f t="shared" si="38"/>
        <v>653</v>
      </c>
      <c r="CI23" s="6">
        <f t="shared" si="38"/>
        <v>580.5</v>
      </c>
      <c r="CJ23" s="18">
        <f t="shared" si="120"/>
        <v>120.5</v>
      </c>
      <c r="CK23" s="18">
        <f t="shared" si="125"/>
        <v>-7.5</v>
      </c>
      <c r="CL23" s="18">
        <f t="shared" si="40"/>
        <v>120.73317688191594</v>
      </c>
      <c r="CM23" s="6">
        <f t="shared" si="41"/>
        <v>873.72149452786152</v>
      </c>
      <c r="CN23" s="6">
        <f t="shared" si="42"/>
        <v>80.437024744165342</v>
      </c>
      <c r="CO23" s="6">
        <v>23</v>
      </c>
      <c r="CP23" s="22">
        <f t="shared" si="43"/>
        <v>0.3833333333333333</v>
      </c>
      <c r="CQ23" s="18">
        <f t="shared" si="44"/>
        <v>68.1909773195041</v>
      </c>
      <c r="CR23">
        <f t="shared" si="45"/>
        <v>-0.41642341436605079</v>
      </c>
      <c r="CS23">
        <f t="shared" si="46"/>
        <v>1.8337269148386219</v>
      </c>
      <c r="CW23">
        <v>846</v>
      </c>
      <c r="CX23">
        <v>574</v>
      </c>
      <c r="CY23">
        <v>581</v>
      </c>
      <c r="CZ23">
        <v>588</v>
      </c>
      <c r="DA23" s="6">
        <f t="shared" si="47"/>
        <v>713.5</v>
      </c>
      <c r="DB23" s="6">
        <f t="shared" si="47"/>
        <v>581</v>
      </c>
      <c r="DC23" s="18">
        <f t="shared" si="121"/>
        <v>171.5</v>
      </c>
      <c r="DD23" s="18">
        <f t="shared" si="126"/>
        <v>-3.5</v>
      </c>
      <c r="DE23" s="18">
        <f t="shared" si="49"/>
        <v>171.53571056779984</v>
      </c>
      <c r="DF23" s="6">
        <f t="shared" si="50"/>
        <v>920.13219158988238</v>
      </c>
      <c r="DG23" s="6">
        <f t="shared" si="51"/>
        <v>123.00971041148784</v>
      </c>
      <c r="DH23" s="6">
        <v>23</v>
      </c>
      <c r="DI23" s="22">
        <f t="shared" si="52"/>
        <v>0.3833333333333333</v>
      </c>
      <c r="DJ23" s="18">
        <f t="shared" si="53"/>
        <v>73.806662567697259</v>
      </c>
      <c r="DK23">
        <f t="shared" si="54"/>
        <v>-0.41642341436605079</v>
      </c>
      <c r="DL23">
        <f t="shared" si="55"/>
        <v>1.8680955675924542</v>
      </c>
      <c r="DP23">
        <v>854</v>
      </c>
      <c r="DQ23">
        <v>597</v>
      </c>
      <c r="DR23">
        <v>627</v>
      </c>
      <c r="DS23">
        <v>602</v>
      </c>
      <c r="DT23" s="6">
        <f t="shared" si="56"/>
        <v>740.5</v>
      </c>
      <c r="DU23" s="6">
        <f t="shared" si="56"/>
        <v>599.5</v>
      </c>
      <c r="DV23" s="18">
        <f t="shared" si="57"/>
        <v>135</v>
      </c>
      <c r="DW23" s="18">
        <f t="shared" si="58"/>
        <v>-6.5</v>
      </c>
      <c r="DX23" s="18">
        <f t="shared" si="59"/>
        <v>135.15639089588032</v>
      </c>
      <c r="DY23" s="6">
        <f t="shared" si="60"/>
        <v>952.75416556423409</v>
      </c>
      <c r="DZ23" s="6">
        <f t="shared" si="61"/>
        <v>96.094227198957242</v>
      </c>
      <c r="EA23" s="6">
        <v>26</v>
      </c>
      <c r="EB23" s="22">
        <f t="shared" si="62"/>
        <v>0.43333333333333335</v>
      </c>
      <c r="EC23" s="18">
        <f t="shared" si="63"/>
        <v>100.70879834074958</v>
      </c>
      <c r="ED23">
        <f t="shared" si="64"/>
        <v>-0.36317790241282566</v>
      </c>
      <c r="EE23">
        <f t="shared" si="65"/>
        <v>2.0030674139887745</v>
      </c>
      <c r="EI23">
        <v>936</v>
      </c>
      <c r="EJ23">
        <v>602</v>
      </c>
      <c r="EK23">
        <v>650</v>
      </c>
      <c r="EL23">
        <v>605</v>
      </c>
      <c r="EM23" s="6">
        <f t="shared" si="66"/>
        <v>793</v>
      </c>
      <c r="EN23" s="6">
        <f t="shared" si="66"/>
        <v>603.5</v>
      </c>
      <c r="EO23" s="18">
        <f t="shared" si="67"/>
        <v>177</v>
      </c>
      <c r="EP23" s="18">
        <f t="shared" si="68"/>
        <v>-6</v>
      </c>
      <c r="EQ23" s="18">
        <f t="shared" si="69"/>
        <v>177.10166571774531</v>
      </c>
      <c r="ER23" s="6">
        <f t="shared" si="70"/>
        <v>996.52458574788807</v>
      </c>
      <c r="ES23" s="6">
        <f t="shared" si="71"/>
        <v>129.95303648031609</v>
      </c>
      <c r="ET23" s="6">
        <v>26</v>
      </c>
      <c r="EU23" s="22">
        <f t="shared" si="72"/>
        <v>0.43333333333333335</v>
      </c>
      <c r="EV23" s="18">
        <f t="shared" si="73"/>
        <v>103.42328860407805</v>
      </c>
      <c r="EW23">
        <f t="shared" si="74"/>
        <v>-0.36317790241282566</v>
      </c>
      <c r="EX23">
        <f t="shared" si="75"/>
        <v>2.0146183431430424</v>
      </c>
      <c r="FB23">
        <v>956</v>
      </c>
      <c r="FC23">
        <v>604</v>
      </c>
      <c r="FD23">
        <v>630</v>
      </c>
      <c r="FE23">
        <v>606</v>
      </c>
      <c r="FF23" s="6">
        <f t="shared" si="76"/>
        <v>793</v>
      </c>
      <c r="FG23" s="6">
        <f t="shared" si="76"/>
        <v>605</v>
      </c>
      <c r="FH23" s="18">
        <f t="shared" si="122"/>
        <v>181</v>
      </c>
      <c r="FI23" s="18">
        <f t="shared" si="127"/>
        <v>-6</v>
      </c>
      <c r="FJ23" s="18">
        <f t="shared" si="78"/>
        <v>181.09942020890071</v>
      </c>
      <c r="FK23" s="6">
        <f t="shared" si="79"/>
        <v>997.43370707029953</v>
      </c>
      <c r="FL23" s="6">
        <f t="shared" si="80"/>
        <v>132.64182459220876</v>
      </c>
      <c r="FM23" s="6">
        <v>30</v>
      </c>
      <c r="FN23" s="22">
        <f t="shared" si="81"/>
        <v>0.5</v>
      </c>
      <c r="FO23" s="18">
        <f t="shared" si="82"/>
        <v>104.29919797471821</v>
      </c>
      <c r="FP23">
        <f t="shared" si="83"/>
        <v>-0.3010299956639812</v>
      </c>
      <c r="FQ23">
        <f t="shared" si="84"/>
        <v>2.0182809688628356</v>
      </c>
      <c r="FU23">
        <v>444</v>
      </c>
      <c r="FV23">
        <v>593</v>
      </c>
      <c r="FW23">
        <v>217</v>
      </c>
      <c r="FX23">
        <v>602</v>
      </c>
      <c r="FY23">
        <f t="shared" si="85"/>
        <v>330.5</v>
      </c>
      <c r="FZ23">
        <f t="shared" si="86"/>
        <v>597.5</v>
      </c>
      <c r="GA23" s="18">
        <f>FY23-FY$6</f>
        <v>104.5</v>
      </c>
      <c r="GB23" s="18">
        <f>FZ23-FZ$6</f>
        <v>-4.5</v>
      </c>
      <c r="GC23" s="18">
        <f t="shared" si="88"/>
        <v>104.59684507670391</v>
      </c>
      <c r="GD23">
        <f t="shared" si="89"/>
        <v>682.81512871347536</v>
      </c>
      <c r="GE23">
        <v>22</v>
      </c>
      <c r="GF23" s="22">
        <f t="shared" si="90"/>
        <v>0.36666666666666664</v>
      </c>
      <c r="GG23" s="18">
        <f t="shared" si="115"/>
        <v>70.895849696199534</v>
      </c>
      <c r="GH23">
        <f t="shared" si="91"/>
        <v>-0.43572856956143741</v>
      </c>
      <c r="GI23">
        <f t="shared" si="92"/>
        <v>1.8506208119560379</v>
      </c>
      <c r="GN23">
        <v>501</v>
      </c>
      <c r="GO23">
        <v>591</v>
      </c>
      <c r="GP23">
        <v>303</v>
      </c>
      <c r="GQ23">
        <v>600</v>
      </c>
      <c r="GR23">
        <f t="shared" si="93"/>
        <v>402</v>
      </c>
      <c r="GS23">
        <f t="shared" si="94"/>
        <v>595.5</v>
      </c>
      <c r="GT23" s="18">
        <f t="shared" si="95"/>
        <v>157</v>
      </c>
      <c r="GU23" s="18">
        <f t="shared" si="96"/>
        <v>-9</v>
      </c>
      <c r="GV23" s="18">
        <f t="shared" si="97"/>
        <v>157.25775020646836</v>
      </c>
      <c r="GW23">
        <f t="shared" si="98"/>
        <v>718.48747379477675</v>
      </c>
      <c r="GX23">
        <v>24</v>
      </c>
      <c r="GY23" s="22">
        <f t="shared" si="99"/>
        <v>0.4</v>
      </c>
      <c r="GZ23" s="18">
        <f t="shared" si="100"/>
        <v>88.834992833070046</v>
      </c>
      <c r="HA23">
        <f t="shared" si="101"/>
        <v>-0.3979400086720376</v>
      </c>
      <c r="HB23">
        <f t="shared" si="102"/>
        <v>1.9485840716430785</v>
      </c>
      <c r="HG23">
        <v>508</v>
      </c>
      <c r="HH23">
        <v>590</v>
      </c>
      <c r="HI23">
        <v>319</v>
      </c>
      <c r="HJ23">
        <v>598</v>
      </c>
      <c r="HK23">
        <f t="shared" si="103"/>
        <v>413.5</v>
      </c>
      <c r="HL23">
        <f t="shared" si="104"/>
        <v>594</v>
      </c>
      <c r="HM23" s="18">
        <f t="shared" si="105"/>
        <v>158.5</v>
      </c>
      <c r="HN23" s="18">
        <f t="shared" si="106"/>
        <v>-7.5</v>
      </c>
      <c r="HO23" s="18">
        <f t="shared" si="107"/>
        <v>158.67734557900823</v>
      </c>
      <c r="HP23">
        <f t="shared" si="108"/>
        <v>723.75289291304387</v>
      </c>
      <c r="HQ23">
        <v>23</v>
      </c>
      <c r="HR23" s="22">
        <f t="shared" si="109"/>
        <v>0.3833333333333333</v>
      </c>
      <c r="HS23" s="18">
        <f t="shared" si="110"/>
        <v>86.003226558717969</v>
      </c>
      <c r="HT23">
        <f t="shared" si="111"/>
        <v>-0.41642341436605079</v>
      </c>
      <c r="HU23">
        <f t="shared" si="112"/>
        <v>1.9345147448524138</v>
      </c>
    </row>
    <row r="24" spans="1:229" x14ac:dyDescent="0.25">
      <c r="G24" s="6">
        <v>963</v>
      </c>
      <c r="H24" s="6">
        <v>576</v>
      </c>
      <c r="I24" s="6">
        <v>706</v>
      </c>
      <c r="J24" s="6">
        <v>579</v>
      </c>
      <c r="K24" s="6">
        <f t="shared" si="0"/>
        <v>834.5</v>
      </c>
      <c r="L24" s="6">
        <f t="shared" si="1"/>
        <v>577.5</v>
      </c>
      <c r="M24" s="18">
        <f t="shared" si="2"/>
        <v>58</v>
      </c>
      <c r="N24" s="18">
        <f t="shared" si="3"/>
        <v>-3</v>
      </c>
      <c r="O24" s="18">
        <f t="shared" si="4"/>
        <v>58.077534382926416</v>
      </c>
      <c r="P24" s="18">
        <f>SQRT(K24^2+L24^2)-SQRT($K$6^2+$L$6^2)</f>
        <v>45.337004046794391</v>
      </c>
      <c r="Q24" s="6">
        <v>24</v>
      </c>
      <c r="R24" s="22">
        <f t="shared" si="5"/>
        <v>0.4</v>
      </c>
      <c r="S24" s="18">
        <f t="shared" si="6"/>
        <v>266.11606180421137</v>
      </c>
      <c r="T24">
        <f t="shared" si="7"/>
        <v>-0.3979400086720376</v>
      </c>
      <c r="U24">
        <f t="shared" si="8"/>
        <v>2.4250710877886101</v>
      </c>
      <c r="Y24" s="6">
        <v>877</v>
      </c>
      <c r="Z24" s="6">
        <v>573</v>
      </c>
      <c r="AA24" s="6">
        <v>582</v>
      </c>
      <c r="AB24" s="6">
        <v>576</v>
      </c>
      <c r="AC24" s="6">
        <f t="shared" si="9"/>
        <v>729.5</v>
      </c>
      <c r="AD24" s="6">
        <f t="shared" si="9"/>
        <v>574.5</v>
      </c>
      <c r="AE24" s="18">
        <f t="shared" si="10"/>
        <v>67</v>
      </c>
      <c r="AF24" s="18">
        <f t="shared" si="11"/>
        <v>4</v>
      </c>
      <c r="AG24" s="18">
        <f t="shared" si="12"/>
        <v>67.119296778199342</v>
      </c>
      <c r="AH24" s="6">
        <f t="shared" si="13"/>
        <v>928.5582911158566</v>
      </c>
      <c r="AI24" s="6">
        <f t="shared" si="114"/>
        <v>54.272010770568386</v>
      </c>
      <c r="AJ24" s="6">
        <v>25</v>
      </c>
      <c r="AK24" s="22">
        <f t="shared" si="14"/>
        <v>0.41666666666666669</v>
      </c>
      <c r="AL24" s="18">
        <f t="shared" si="15"/>
        <v>290.90847188209432</v>
      </c>
      <c r="AM24">
        <f t="shared" si="16"/>
        <v>-0.38021124171160603</v>
      </c>
      <c r="AN24">
        <f t="shared" si="17"/>
        <v>2.4637563690231676</v>
      </c>
      <c r="AR24" s="6">
        <v>1081</v>
      </c>
      <c r="AS24" s="6">
        <v>579</v>
      </c>
      <c r="AT24" s="6">
        <v>700</v>
      </c>
      <c r="AU24" s="6">
        <v>580</v>
      </c>
      <c r="AV24" s="6">
        <f t="shared" si="18"/>
        <v>890.5</v>
      </c>
      <c r="AW24" s="6">
        <f t="shared" si="18"/>
        <v>579.5</v>
      </c>
      <c r="AX24" s="18">
        <f t="shared" si="19"/>
        <v>59</v>
      </c>
      <c r="AY24" s="18">
        <f t="shared" si="20"/>
        <v>-1.5</v>
      </c>
      <c r="AZ24" s="18">
        <f t="shared" si="21"/>
        <v>59.019064716411762</v>
      </c>
      <c r="BA24" s="6">
        <f t="shared" si="22"/>
        <v>1062.4549402209959</v>
      </c>
      <c r="BB24" s="6">
        <f t="shared" si="23"/>
        <v>48.081611510111543</v>
      </c>
      <c r="BC24" s="6">
        <v>27</v>
      </c>
      <c r="BD24" s="22">
        <f t="shared" si="24"/>
        <v>0.45</v>
      </c>
      <c r="BE24" s="18">
        <f t="shared" si="25"/>
        <v>288.17872792317019</v>
      </c>
      <c r="BF24">
        <f t="shared" si="26"/>
        <v>-0.34678748622465633</v>
      </c>
      <c r="BG24">
        <f t="shared" si="27"/>
        <v>2.4596619199667136</v>
      </c>
      <c r="BK24">
        <v>724</v>
      </c>
      <c r="BL24">
        <v>584</v>
      </c>
      <c r="BM24">
        <v>528</v>
      </c>
      <c r="BN24">
        <v>586</v>
      </c>
      <c r="BO24" s="6">
        <f t="shared" si="28"/>
        <v>626</v>
      </c>
      <c r="BP24" s="6">
        <f t="shared" si="28"/>
        <v>585</v>
      </c>
      <c r="BQ24" s="18">
        <f t="shared" si="29"/>
        <v>147.5</v>
      </c>
      <c r="BR24" s="18">
        <f t="shared" si="124"/>
        <v>-4.5</v>
      </c>
      <c r="BS24" s="18">
        <f t="shared" si="31"/>
        <v>147.56862810231721</v>
      </c>
      <c r="BT24" s="6">
        <f t="shared" si="32"/>
        <v>856.79694210472064</v>
      </c>
      <c r="BU24" s="6">
        <f t="shared" si="33"/>
        <v>97.539080769060888</v>
      </c>
      <c r="BV24" s="6">
        <v>35</v>
      </c>
      <c r="BW24" s="22">
        <f t="shared" si="34"/>
        <v>0.58333333333333337</v>
      </c>
      <c r="BX24" s="18">
        <f t="shared" si="35"/>
        <v>63.816416001562033</v>
      </c>
      <c r="BY24">
        <f t="shared" si="36"/>
        <v>-0.23408320603336796</v>
      </c>
      <c r="BZ24">
        <f t="shared" si="37"/>
        <v>1.8049324100979869</v>
      </c>
      <c r="CD24">
        <v>776</v>
      </c>
      <c r="CE24">
        <v>576</v>
      </c>
      <c r="CF24">
        <v>547</v>
      </c>
      <c r="CG24">
        <v>584</v>
      </c>
      <c r="CH24" s="6">
        <f t="shared" si="38"/>
        <v>661.5</v>
      </c>
      <c r="CI24" s="6">
        <f t="shared" si="38"/>
        <v>580</v>
      </c>
      <c r="CJ24" s="18">
        <f t="shared" si="120"/>
        <v>129</v>
      </c>
      <c r="CK24" s="18">
        <f t="shared" si="125"/>
        <v>-8</v>
      </c>
      <c r="CL24" s="18">
        <f t="shared" si="40"/>
        <v>129.24782396620841</v>
      </c>
      <c r="CM24" s="6">
        <f t="shared" si="41"/>
        <v>879.76261002613649</v>
      </c>
      <c r="CN24" s="6">
        <f t="shared" si="42"/>
        <v>86.478140242440304</v>
      </c>
      <c r="CO24" s="6">
        <v>24</v>
      </c>
      <c r="CP24" s="22">
        <f t="shared" si="43"/>
        <v>0.4</v>
      </c>
      <c r="CQ24" s="18">
        <f t="shared" si="44"/>
        <v>69.018204278048017</v>
      </c>
      <c r="CR24">
        <f t="shared" si="45"/>
        <v>-0.3979400086720376</v>
      </c>
      <c r="CS24">
        <f t="shared" si="46"/>
        <v>1.8389636555889064</v>
      </c>
      <c r="CW24">
        <v>856</v>
      </c>
      <c r="CX24">
        <v>576</v>
      </c>
      <c r="CY24">
        <v>593</v>
      </c>
      <c r="CZ24">
        <v>588</v>
      </c>
      <c r="DA24" s="6">
        <f t="shared" si="47"/>
        <v>724.5</v>
      </c>
      <c r="DB24" s="6">
        <f t="shared" si="47"/>
        <v>582</v>
      </c>
      <c r="DC24" s="18">
        <f t="shared" si="121"/>
        <v>182.5</v>
      </c>
      <c r="DD24" s="18">
        <f t="shared" si="126"/>
        <v>-2.5</v>
      </c>
      <c r="DE24" s="18">
        <f t="shared" si="49"/>
        <v>182.5171224844398</v>
      </c>
      <c r="DF24" s="6">
        <f t="shared" si="50"/>
        <v>929.31385979119023</v>
      </c>
      <c r="DG24" s="6">
        <f t="shared" si="51"/>
        <v>132.19137861279569</v>
      </c>
      <c r="DH24" s="6">
        <v>24</v>
      </c>
      <c r="DI24" s="22">
        <f t="shared" si="52"/>
        <v>0.4</v>
      </c>
      <c r="DJ24" s="18">
        <f t="shared" si="53"/>
        <v>74.851218062478964</v>
      </c>
      <c r="DK24">
        <f t="shared" si="54"/>
        <v>-0.3979400086720376</v>
      </c>
      <c r="DL24">
        <f t="shared" si="55"/>
        <v>1.8741988720606206</v>
      </c>
      <c r="DP24">
        <v>863</v>
      </c>
      <c r="DQ24">
        <v>597</v>
      </c>
      <c r="DR24">
        <v>638</v>
      </c>
      <c r="DS24">
        <v>602</v>
      </c>
      <c r="DT24" s="6">
        <f t="shared" si="56"/>
        <v>750.5</v>
      </c>
      <c r="DU24" s="6">
        <f t="shared" si="56"/>
        <v>599.5</v>
      </c>
      <c r="DV24" s="18">
        <f t="shared" si="57"/>
        <v>145</v>
      </c>
      <c r="DW24" s="18">
        <f t="shared" si="58"/>
        <v>-6.5</v>
      </c>
      <c r="DX24" s="18">
        <f t="shared" si="59"/>
        <v>145.14561653732434</v>
      </c>
      <c r="DY24" s="6">
        <f t="shared" si="60"/>
        <v>960.54697959027487</v>
      </c>
      <c r="DZ24" s="6">
        <f t="shared" si="61"/>
        <v>103.88704122499803</v>
      </c>
      <c r="EA24" s="6">
        <v>27</v>
      </c>
      <c r="EB24" s="22">
        <f t="shared" si="62"/>
        <v>0.45</v>
      </c>
      <c r="EC24" s="18">
        <f t="shared" si="63"/>
        <v>101.6610600796861</v>
      </c>
      <c r="ED24">
        <f t="shared" si="64"/>
        <v>-0.34678748622465633</v>
      </c>
      <c r="EE24">
        <f t="shared" si="65"/>
        <v>2.0071546340343778</v>
      </c>
      <c r="EI24">
        <v>950</v>
      </c>
      <c r="EJ24">
        <v>602</v>
      </c>
      <c r="EK24">
        <v>663</v>
      </c>
      <c r="EL24">
        <v>605</v>
      </c>
      <c r="EM24" s="6">
        <f t="shared" si="66"/>
        <v>806.5</v>
      </c>
      <c r="EN24" s="6">
        <f t="shared" si="66"/>
        <v>603.5</v>
      </c>
      <c r="EO24" s="18">
        <f t="shared" si="67"/>
        <v>190.5</v>
      </c>
      <c r="EP24" s="18">
        <f t="shared" si="68"/>
        <v>-6</v>
      </c>
      <c r="EQ24" s="18">
        <f t="shared" si="69"/>
        <v>190.59446476747431</v>
      </c>
      <c r="ER24" s="6">
        <f t="shared" si="70"/>
        <v>1007.3006006153278</v>
      </c>
      <c r="ES24" s="6">
        <f t="shared" si="71"/>
        <v>140.72905134775579</v>
      </c>
      <c r="ET24" s="6">
        <v>27</v>
      </c>
      <c r="EU24" s="22">
        <f t="shared" si="72"/>
        <v>0.45</v>
      </c>
      <c r="EV24" s="18">
        <f t="shared" si="73"/>
        <v>104.60067072011024</v>
      </c>
      <c r="EW24">
        <f t="shared" si="74"/>
        <v>-0.34678748622465633</v>
      </c>
      <c r="EX24">
        <f t="shared" si="75"/>
        <v>2.0195344693219712</v>
      </c>
      <c r="FB24">
        <v>972</v>
      </c>
      <c r="FC24">
        <v>604</v>
      </c>
      <c r="FD24">
        <v>646</v>
      </c>
      <c r="FE24">
        <v>606</v>
      </c>
      <c r="FF24" s="6">
        <f t="shared" si="76"/>
        <v>809</v>
      </c>
      <c r="FG24" s="6">
        <f t="shared" si="76"/>
        <v>605</v>
      </c>
      <c r="FH24" s="18">
        <f t="shared" si="122"/>
        <v>197</v>
      </c>
      <c r="FI24" s="18">
        <f t="shared" si="127"/>
        <v>-6</v>
      </c>
      <c r="FJ24" s="18">
        <f t="shared" si="78"/>
        <v>197.0913493789111</v>
      </c>
      <c r="FK24" s="6">
        <f t="shared" si="79"/>
        <v>1010.2009701044639</v>
      </c>
      <c r="FL24" s="6">
        <f t="shared" si="80"/>
        <v>145.40908762637309</v>
      </c>
      <c r="FM24" s="6">
        <v>31</v>
      </c>
      <c r="FN24" s="22">
        <f t="shared" si="81"/>
        <v>0.51666666666666661</v>
      </c>
      <c r="FO24" s="18">
        <f t="shared" si="82"/>
        <v>105.7231076150005</v>
      </c>
      <c r="FP24">
        <f t="shared" si="83"/>
        <v>-0.28678955654937099</v>
      </c>
      <c r="FQ24">
        <f t="shared" si="84"/>
        <v>2.0241699202581129</v>
      </c>
      <c r="FU24">
        <v>450</v>
      </c>
      <c r="FV24">
        <v>594</v>
      </c>
      <c r="FW24">
        <v>230</v>
      </c>
      <c r="FX24">
        <v>604</v>
      </c>
      <c r="FY24">
        <f t="shared" si="85"/>
        <v>340</v>
      </c>
      <c r="FZ24">
        <f t="shared" si="86"/>
        <v>599</v>
      </c>
      <c r="GA24" s="18">
        <f t="shared" si="123"/>
        <v>114</v>
      </c>
      <c r="GB24" s="18">
        <f t="shared" si="128"/>
        <v>-3</v>
      </c>
      <c r="GC24" s="18">
        <f t="shared" si="88"/>
        <v>114.03946685248927</v>
      </c>
      <c r="GD24">
        <f t="shared" si="89"/>
        <v>688.76774024340023</v>
      </c>
      <c r="GE24">
        <v>23</v>
      </c>
      <c r="GF24" s="22">
        <f t="shared" si="90"/>
        <v>0.3833333333333333</v>
      </c>
      <c r="GG24" s="18">
        <f t="shared" si="115"/>
        <v>72.074115453098131</v>
      </c>
      <c r="GH24">
        <f t="shared" si="91"/>
        <v>-0.41642341436605079</v>
      </c>
      <c r="GI24">
        <f t="shared" si="92"/>
        <v>1.8577793211095583</v>
      </c>
      <c r="GN24">
        <v>515</v>
      </c>
      <c r="GO24">
        <v>591</v>
      </c>
      <c r="GP24">
        <v>320</v>
      </c>
      <c r="GQ24">
        <v>599</v>
      </c>
      <c r="GR24">
        <f t="shared" si="93"/>
        <v>417.5</v>
      </c>
      <c r="GS24">
        <f t="shared" si="94"/>
        <v>595</v>
      </c>
      <c r="GT24" s="18">
        <f t="shared" si="95"/>
        <v>172.5</v>
      </c>
      <c r="GU24" s="18">
        <f t="shared" si="96"/>
        <v>-9.5</v>
      </c>
      <c r="GV24" s="18">
        <f t="shared" si="97"/>
        <v>172.76139615087627</v>
      </c>
      <c r="GW24">
        <f t="shared" si="98"/>
        <v>726.86398314952987</v>
      </c>
      <c r="GX24">
        <v>25</v>
      </c>
      <c r="GY24" s="22">
        <f t="shared" si="99"/>
        <v>0.41666666666666669</v>
      </c>
      <c r="GZ24" s="18">
        <f t="shared" si="100"/>
        <v>90.762372082489847</v>
      </c>
      <c r="HA24">
        <f t="shared" si="101"/>
        <v>-0.38021124171160603</v>
      </c>
      <c r="HB24">
        <f t="shared" si="102"/>
        <v>1.9579058376852858</v>
      </c>
      <c r="HG24">
        <v>519</v>
      </c>
      <c r="HH24">
        <v>589</v>
      </c>
      <c r="HI24">
        <v>334</v>
      </c>
      <c r="HJ24">
        <v>598</v>
      </c>
      <c r="HK24">
        <f t="shared" si="103"/>
        <v>426.5</v>
      </c>
      <c r="HL24">
        <f t="shared" si="104"/>
        <v>593.5</v>
      </c>
      <c r="HM24" s="18">
        <f t="shared" si="105"/>
        <v>171.5</v>
      </c>
      <c r="HN24" s="18">
        <f t="shared" si="106"/>
        <v>-8</v>
      </c>
      <c r="HO24" s="18">
        <f t="shared" si="107"/>
        <v>171.68648752886756</v>
      </c>
      <c r="HP24">
        <f t="shared" si="108"/>
        <v>730.85190018224625</v>
      </c>
      <c r="HQ24">
        <v>24</v>
      </c>
      <c r="HR24" s="22">
        <f t="shared" si="109"/>
        <v>0.4</v>
      </c>
      <c r="HS24" s="18">
        <f t="shared" si="110"/>
        <v>87.624343838881884</v>
      </c>
      <c r="HT24">
        <f t="shared" si="111"/>
        <v>-0.3979400086720376</v>
      </c>
      <c r="HU24">
        <f t="shared" si="112"/>
        <v>1.9426247788409656</v>
      </c>
    </row>
    <row r="25" spans="1:229" x14ac:dyDescent="0.25">
      <c r="G25" s="6">
        <v>967</v>
      </c>
      <c r="H25" s="6">
        <v>580</v>
      </c>
      <c r="I25" s="6">
        <v>711</v>
      </c>
      <c r="J25" s="6">
        <v>579</v>
      </c>
      <c r="K25" s="6">
        <f t="shared" si="0"/>
        <v>839</v>
      </c>
      <c r="L25" s="6">
        <f t="shared" si="1"/>
        <v>579.5</v>
      </c>
      <c r="M25" s="18">
        <f t="shared" si="2"/>
        <v>62.5</v>
      </c>
      <c r="N25" s="18">
        <f t="shared" si="3"/>
        <v>-1</v>
      </c>
      <c r="O25" s="18">
        <f t="shared" si="4"/>
        <v>62.507999488065522</v>
      </c>
      <c r="P25" s="18">
        <f t="shared" si="113"/>
        <v>50.175871810603212</v>
      </c>
      <c r="Q25" s="6">
        <v>25</v>
      </c>
      <c r="R25" s="22">
        <f t="shared" si="5"/>
        <v>0.41666666666666669</v>
      </c>
      <c r="S25" s="18">
        <f t="shared" si="6"/>
        <v>266.48309561293803</v>
      </c>
      <c r="T25">
        <f t="shared" si="7"/>
        <v>-0.38021124171160603</v>
      </c>
      <c r="U25">
        <f t="shared" si="8"/>
        <v>2.4256696647139235</v>
      </c>
      <c r="Y25" s="6">
        <v>882</v>
      </c>
      <c r="Z25" s="6">
        <v>573</v>
      </c>
      <c r="AA25" s="6">
        <v>589</v>
      </c>
      <c r="AB25" s="6">
        <v>575</v>
      </c>
      <c r="AC25" s="6">
        <f t="shared" si="9"/>
        <v>735.5</v>
      </c>
      <c r="AD25" s="6">
        <f t="shared" si="9"/>
        <v>574</v>
      </c>
      <c r="AE25" s="18">
        <f t="shared" si="10"/>
        <v>73</v>
      </c>
      <c r="AF25" s="18">
        <f t="shared" si="11"/>
        <v>3.5</v>
      </c>
      <c r="AG25" s="18">
        <f t="shared" si="12"/>
        <v>73.083855946440039</v>
      </c>
      <c r="AH25" s="6">
        <f t="shared" si="13"/>
        <v>932.97173054707287</v>
      </c>
      <c r="AI25" s="6">
        <f t="shared" si="114"/>
        <v>58.685450201784647</v>
      </c>
      <c r="AJ25" s="6">
        <v>26</v>
      </c>
      <c r="AK25" s="22">
        <f t="shared" si="14"/>
        <v>0.43333333333333335</v>
      </c>
      <c r="AL25" s="18">
        <f t="shared" si="15"/>
        <v>291.46637658401562</v>
      </c>
      <c r="AM25">
        <f t="shared" si="16"/>
        <v>-0.36317790241282566</v>
      </c>
      <c r="AN25">
        <f t="shared" si="17"/>
        <v>2.4645884619895138</v>
      </c>
      <c r="AR25" s="6">
        <v>1085</v>
      </c>
      <c r="AS25" s="6">
        <v>579</v>
      </c>
      <c r="AT25" s="6">
        <v>706</v>
      </c>
      <c r="AU25" s="6">
        <v>580</v>
      </c>
      <c r="AV25" s="6">
        <f t="shared" si="18"/>
        <v>895.5</v>
      </c>
      <c r="AW25" s="6">
        <f t="shared" si="18"/>
        <v>579.5</v>
      </c>
      <c r="AX25" s="18">
        <f t="shared" si="19"/>
        <v>64</v>
      </c>
      <c r="AY25" s="18">
        <f t="shared" si="20"/>
        <v>-1.5</v>
      </c>
      <c r="AZ25" s="18">
        <f t="shared" si="21"/>
        <v>64.017575711674681</v>
      </c>
      <c r="BA25" s="6">
        <f t="shared" si="22"/>
        <v>1066.6491925652033</v>
      </c>
      <c r="BB25" s="6">
        <f t="shared" si="23"/>
        <v>52.275863854318914</v>
      </c>
      <c r="BC25" s="6">
        <v>28</v>
      </c>
      <c r="BD25" s="22">
        <f t="shared" si="24"/>
        <v>0.46666666666666667</v>
      </c>
      <c r="BE25" s="18">
        <f t="shared" si="25"/>
        <v>288.59033126599491</v>
      </c>
      <c r="BF25">
        <f t="shared" si="26"/>
        <v>-0.33099321904142442</v>
      </c>
      <c r="BG25">
        <f t="shared" si="27"/>
        <v>2.4602817766945297</v>
      </c>
      <c r="BK25">
        <v>734</v>
      </c>
      <c r="BL25">
        <v>584</v>
      </c>
      <c r="BM25">
        <v>541</v>
      </c>
      <c r="BN25">
        <v>587</v>
      </c>
      <c r="BO25" s="6">
        <f t="shared" si="28"/>
        <v>637.5</v>
      </c>
      <c r="BP25" s="6">
        <f t="shared" si="28"/>
        <v>585.5</v>
      </c>
      <c r="BQ25" s="18">
        <f t="shared" si="29"/>
        <v>159</v>
      </c>
      <c r="BR25" s="18">
        <f t="shared" si="124"/>
        <v>-4</v>
      </c>
      <c r="BS25" s="18">
        <f t="shared" si="31"/>
        <v>159.05030650709227</v>
      </c>
      <c r="BT25" s="6">
        <f t="shared" si="32"/>
        <v>865.57293164701036</v>
      </c>
      <c r="BU25" s="6">
        <f t="shared" si="33"/>
        <v>106.31507031135061</v>
      </c>
      <c r="BV25" s="6">
        <v>36</v>
      </c>
      <c r="BW25" s="22">
        <f t="shared" si="34"/>
        <v>0.6</v>
      </c>
      <c r="BX25" s="18">
        <f t="shared" si="35"/>
        <v>64.914090801253721</v>
      </c>
      <c r="BY25">
        <f t="shared" si="36"/>
        <v>-0.22184874961635639</v>
      </c>
      <c r="BZ25">
        <f t="shared" si="37"/>
        <v>1.8123389786647854</v>
      </c>
      <c r="CD25">
        <v>786</v>
      </c>
      <c r="CE25">
        <v>577</v>
      </c>
      <c r="CF25">
        <v>557</v>
      </c>
      <c r="CG25">
        <v>583</v>
      </c>
      <c r="CH25" s="6">
        <f t="shared" si="38"/>
        <v>671.5</v>
      </c>
      <c r="CI25" s="6">
        <f t="shared" si="38"/>
        <v>580</v>
      </c>
      <c r="CJ25" s="18">
        <f t="shared" si="120"/>
        <v>139</v>
      </c>
      <c r="CK25" s="18">
        <f t="shared" si="125"/>
        <v>-8</v>
      </c>
      <c r="CL25" s="18">
        <f t="shared" si="40"/>
        <v>139.23002549737609</v>
      </c>
      <c r="CM25" s="6">
        <f t="shared" si="41"/>
        <v>887.30617601817698</v>
      </c>
      <c r="CN25" s="6">
        <f t="shared" si="42"/>
        <v>94.021706234480803</v>
      </c>
      <c r="CO25" s="6">
        <v>25</v>
      </c>
      <c r="CP25" s="22">
        <f t="shared" si="43"/>
        <v>0.41666666666666669</v>
      </c>
      <c r="CQ25" s="18">
        <f t="shared" si="44"/>
        <v>69.988009148461671</v>
      </c>
      <c r="CR25">
        <f t="shared" si="45"/>
        <v>-0.38021124171160603</v>
      </c>
      <c r="CS25">
        <f t="shared" si="46"/>
        <v>1.8450236399181223</v>
      </c>
      <c r="CW25">
        <v>868</v>
      </c>
      <c r="CX25">
        <v>576</v>
      </c>
      <c r="CY25">
        <v>601</v>
      </c>
      <c r="CZ25">
        <v>583</v>
      </c>
      <c r="DA25" s="6">
        <f t="shared" si="47"/>
        <v>734.5</v>
      </c>
      <c r="DB25" s="6">
        <f t="shared" si="47"/>
        <v>579.5</v>
      </c>
      <c r="DC25" s="18">
        <f t="shared" si="121"/>
        <v>192.5</v>
      </c>
      <c r="DD25" s="18">
        <f t="shared" si="126"/>
        <v>-5</v>
      </c>
      <c r="DE25" s="18">
        <f t="shared" si="49"/>
        <v>192.56492411651712</v>
      </c>
      <c r="DF25" s="6">
        <f t="shared" si="50"/>
        <v>935.58030120348303</v>
      </c>
      <c r="DG25" s="6">
        <f t="shared" si="51"/>
        <v>138.45782002508849</v>
      </c>
      <c r="DH25" s="6">
        <v>25</v>
      </c>
      <c r="DI25" s="22">
        <f t="shared" si="52"/>
        <v>0.41666666666666669</v>
      </c>
      <c r="DJ25" s="18">
        <f t="shared" si="53"/>
        <v>75.806968241502773</v>
      </c>
      <c r="DK25">
        <f t="shared" si="54"/>
        <v>-0.38021124171160603</v>
      </c>
      <c r="DL25">
        <f t="shared" si="55"/>
        <v>1.8797091281879947</v>
      </c>
      <c r="DP25">
        <v>874</v>
      </c>
      <c r="DQ25">
        <v>597</v>
      </c>
      <c r="DR25">
        <v>650</v>
      </c>
      <c r="DS25">
        <v>602</v>
      </c>
      <c r="DT25" s="6">
        <f t="shared" si="56"/>
        <v>762</v>
      </c>
      <c r="DU25" s="6">
        <f t="shared" si="56"/>
        <v>599.5</v>
      </c>
      <c r="DV25" s="18">
        <f t="shared" si="57"/>
        <v>156.5</v>
      </c>
      <c r="DW25" s="18">
        <f t="shared" si="58"/>
        <v>-6.5</v>
      </c>
      <c r="DX25" s="18">
        <f t="shared" si="59"/>
        <v>156.63492586265681</v>
      </c>
      <c r="DY25" s="6">
        <f t="shared" si="60"/>
        <v>969.55879140978345</v>
      </c>
      <c r="DZ25" s="6">
        <f t="shared" si="61"/>
        <v>112.89885304450661</v>
      </c>
      <c r="EA25" s="6">
        <v>28</v>
      </c>
      <c r="EB25" s="22">
        <f t="shared" si="62"/>
        <v>0.46666666666666667</v>
      </c>
      <c r="EC25" s="18">
        <f t="shared" si="63"/>
        <v>102.75632312309243</v>
      </c>
      <c r="ED25">
        <f t="shared" si="64"/>
        <v>-0.33099321904142442</v>
      </c>
      <c r="EE25">
        <f t="shared" si="65"/>
        <v>2.0118085557352114</v>
      </c>
      <c r="EI25">
        <v>966</v>
      </c>
      <c r="EJ25">
        <v>602</v>
      </c>
      <c r="EK25">
        <v>679</v>
      </c>
      <c r="EL25">
        <v>604</v>
      </c>
      <c r="EM25" s="6">
        <f t="shared" si="66"/>
        <v>822.5</v>
      </c>
      <c r="EN25" s="6">
        <f t="shared" si="66"/>
        <v>603</v>
      </c>
      <c r="EO25" s="18">
        <f t="shared" si="67"/>
        <v>206.5</v>
      </c>
      <c r="EP25" s="18">
        <f t="shared" si="68"/>
        <v>-6.5</v>
      </c>
      <c r="EQ25" s="18">
        <f t="shared" si="69"/>
        <v>206.60227491487115</v>
      </c>
      <c r="ER25" s="6">
        <f t="shared" si="70"/>
        <v>1019.8604071146208</v>
      </c>
      <c r="ES25" s="6">
        <f t="shared" si="71"/>
        <v>153.2888578470488</v>
      </c>
      <c r="ET25" s="6">
        <v>28</v>
      </c>
      <c r="EU25" s="22">
        <f t="shared" si="72"/>
        <v>0.46666666666666667</v>
      </c>
      <c r="EV25" s="18">
        <f t="shared" si="73"/>
        <v>105.99751279230892</v>
      </c>
      <c r="EW25">
        <f t="shared" si="74"/>
        <v>-0.33099321904142442</v>
      </c>
      <c r="EX25">
        <f t="shared" si="75"/>
        <v>2.0252956747624253</v>
      </c>
      <c r="FB25">
        <v>986</v>
      </c>
      <c r="FC25">
        <v>603</v>
      </c>
      <c r="FD25">
        <v>660</v>
      </c>
      <c r="FE25">
        <v>607</v>
      </c>
      <c r="FF25" s="6">
        <f t="shared" si="76"/>
        <v>823</v>
      </c>
      <c r="FG25" s="6">
        <f t="shared" si="76"/>
        <v>605</v>
      </c>
      <c r="FH25" s="18">
        <f>FF25-FF$6</f>
        <v>211</v>
      </c>
      <c r="FI25" s="18">
        <f>FG25-FG$6</f>
        <v>-6</v>
      </c>
      <c r="FJ25" s="18">
        <f t="shared" si="78"/>
        <v>211.08529081866411</v>
      </c>
      <c r="FK25" s="6">
        <f t="shared" si="79"/>
        <v>1021.4470128205378</v>
      </c>
      <c r="FL25" s="6">
        <f t="shared" si="80"/>
        <v>156.65513034244702</v>
      </c>
      <c r="FM25" s="6">
        <v>32</v>
      </c>
      <c r="FN25" s="22">
        <f t="shared" si="81"/>
        <v>0.53333333333333333</v>
      </c>
      <c r="FO25" s="18">
        <f t="shared" si="82"/>
        <v>106.96911789367141</v>
      </c>
      <c r="FP25">
        <f t="shared" si="83"/>
        <v>-0.27300127206373764</v>
      </c>
      <c r="FQ25">
        <f t="shared" si="84"/>
        <v>2.0292584144683752</v>
      </c>
      <c r="FU25">
        <v>454</v>
      </c>
      <c r="FV25">
        <v>594</v>
      </c>
      <c r="FW25">
        <v>240</v>
      </c>
      <c r="FX25">
        <v>604</v>
      </c>
      <c r="FY25">
        <f t="shared" si="85"/>
        <v>347</v>
      </c>
      <c r="FZ25">
        <f t="shared" si="86"/>
        <v>599</v>
      </c>
      <c r="GA25" s="18">
        <f t="shared" si="123"/>
        <v>121</v>
      </c>
      <c r="GB25" s="18">
        <f t="shared" si="128"/>
        <v>-3</v>
      </c>
      <c r="GC25" s="18">
        <f t="shared" si="88"/>
        <v>121.03718436910205</v>
      </c>
      <c r="GD25">
        <f t="shared" si="89"/>
        <v>692.2499548573478</v>
      </c>
      <c r="GE25">
        <v>24</v>
      </c>
      <c r="GF25" s="22">
        <f t="shared" si="90"/>
        <v>0.4</v>
      </c>
      <c r="GG25" s="18">
        <f t="shared" si="115"/>
        <v>72.947302066101969</v>
      </c>
      <c r="GH25">
        <f t="shared" si="91"/>
        <v>-0.3979400086720376</v>
      </c>
      <c r="GI25">
        <f t="shared" si="92"/>
        <v>1.8630092342764666</v>
      </c>
      <c r="GN25">
        <v>529</v>
      </c>
      <c r="GO25">
        <v>591</v>
      </c>
      <c r="GP25">
        <v>337</v>
      </c>
      <c r="GQ25">
        <v>598</v>
      </c>
      <c r="GR25">
        <f t="shared" si="93"/>
        <v>433</v>
      </c>
      <c r="GS25">
        <f t="shared" si="94"/>
        <v>594.5</v>
      </c>
      <c r="GT25" s="18">
        <f t="shared" si="95"/>
        <v>188</v>
      </c>
      <c r="GU25" s="18">
        <f t="shared" si="96"/>
        <v>-10</v>
      </c>
      <c r="GV25" s="18">
        <f t="shared" si="97"/>
        <v>188.26576959181932</v>
      </c>
      <c r="GW25">
        <f t="shared" si="98"/>
        <v>735.47212727607837</v>
      </c>
      <c r="GX25">
        <v>26</v>
      </c>
      <c r="GY25" s="22">
        <f t="shared" si="99"/>
        <v>0.43333333333333335</v>
      </c>
      <c r="GZ25" s="18">
        <f t="shared" si="100"/>
        <v>92.689841772682797</v>
      </c>
      <c r="HA25">
        <f t="shared" si="101"/>
        <v>-0.36317790241282566</v>
      </c>
      <c r="HB25">
        <f t="shared" si="102"/>
        <v>1.9670321407916789</v>
      </c>
      <c r="HG25">
        <v>531</v>
      </c>
      <c r="HH25">
        <v>589</v>
      </c>
      <c r="HI25">
        <v>348</v>
      </c>
      <c r="HJ25">
        <v>597</v>
      </c>
      <c r="HK25">
        <f t="shared" si="103"/>
        <v>439.5</v>
      </c>
      <c r="HL25">
        <f t="shared" si="104"/>
        <v>593</v>
      </c>
      <c r="HM25" s="18">
        <f t="shared" si="105"/>
        <v>184.5</v>
      </c>
      <c r="HN25" s="18">
        <f t="shared" si="106"/>
        <v>-8.5</v>
      </c>
      <c r="HO25" s="18">
        <f t="shared" si="107"/>
        <v>184.69569567263878</v>
      </c>
      <c r="HP25">
        <f t="shared" si="108"/>
        <v>738.11194950359663</v>
      </c>
      <c r="HQ25">
        <v>25</v>
      </c>
      <c r="HR25" s="22">
        <f t="shared" si="109"/>
        <v>0.41666666666666669</v>
      </c>
      <c r="HS25" s="18">
        <f t="shared" si="110"/>
        <v>89.245469367713909</v>
      </c>
      <c r="HT25">
        <f t="shared" si="111"/>
        <v>-0.38021124171160603</v>
      </c>
      <c r="HU25">
        <f t="shared" si="112"/>
        <v>1.9505861779658014</v>
      </c>
    </row>
    <row r="26" spans="1:229" x14ac:dyDescent="0.25">
      <c r="G26" s="6">
        <v>971</v>
      </c>
      <c r="H26" s="6">
        <v>579</v>
      </c>
      <c r="I26" s="6">
        <v>714</v>
      </c>
      <c r="J26" s="6">
        <v>579</v>
      </c>
      <c r="K26" s="6">
        <f t="shared" si="0"/>
        <v>842.5</v>
      </c>
      <c r="L26" s="6">
        <f t="shared" si="1"/>
        <v>579</v>
      </c>
      <c r="M26" s="18">
        <f t="shared" si="2"/>
        <v>66</v>
      </c>
      <c r="N26" s="18">
        <f t="shared" si="3"/>
        <v>-1.5</v>
      </c>
      <c r="O26" s="18">
        <f t="shared" si="4"/>
        <v>66.017043253996164</v>
      </c>
      <c r="P26" s="18">
        <f t="shared" si="113"/>
        <v>52.774365090984702</v>
      </c>
      <c r="Q26" s="6">
        <v>26</v>
      </c>
      <c r="R26" s="22">
        <f t="shared" si="5"/>
        <v>0.43333333333333335</v>
      </c>
      <c r="S26" s="18">
        <f t="shared" si="6"/>
        <v>266.77379594977265</v>
      </c>
      <c r="T26">
        <f t="shared" si="7"/>
        <v>-0.36317790241282566</v>
      </c>
      <c r="U26">
        <f t="shared" si="8"/>
        <v>2.4261431684479717</v>
      </c>
      <c r="Y26" s="6">
        <v>887</v>
      </c>
      <c r="Z26" s="6">
        <v>573</v>
      </c>
      <c r="AA26" s="6">
        <v>595</v>
      </c>
      <c r="AB26" s="6">
        <v>575</v>
      </c>
      <c r="AC26" s="6">
        <f t="shared" si="9"/>
        <v>741</v>
      </c>
      <c r="AD26" s="6">
        <f t="shared" si="9"/>
        <v>574</v>
      </c>
      <c r="AE26" s="18">
        <f t="shared" si="10"/>
        <v>78.5</v>
      </c>
      <c r="AF26" s="18">
        <f t="shared" si="11"/>
        <v>3.5</v>
      </c>
      <c r="AG26" s="18">
        <f t="shared" si="12"/>
        <v>78.57798673928977</v>
      </c>
      <c r="AH26" s="6">
        <f t="shared" si="13"/>
        <v>937.3137148255114</v>
      </c>
      <c r="AI26" s="6">
        <f t="shared" si="114"/>
        <v>63.027434480223178</v>
      </c>
      <c r="AJ26" s="6">
        <v>27</v>
      </c>
      <c r="AK26" s="22">
        <f t="shared" si="14"/>
        <v>0.45</v>
      </c>
      <c r="AL26" s="18">
        <f t="shared" si="15"/>
        <v>291.98027900594525</v>
      </c>
      <c r="AM26">
        <f t="shared" si="16"/>
        <v>-0.34678748622465633</v>
      </c>
      <c r="AN26">
        <f t="shared" si="17"/>
        <v>2.4653535192287981</v>
      </c>
      <c r="AR26" s="6">
        <v>1089</v>
      </c>
      <c r="AS26" s="6">
        <v>579</v>
      </c>
      <c r="AT26" s="6">
        <v>710</v>
      </c>
      <c r="AU26" s="6">
        <v>581</v>
      </c>
      <c r="AV26" s="6">
        <f t="shared" si="18"/>
        <v>899.5</v>
      </c>
      <c r="AW26" s="6">
        <f t="shared" si="18"/>
        <v>580</v>
      </c>
      <c r="AX26" s="18">
        <f t="shared" si="19"/>
        <v>68</v>
      </c>
      <c r="AY26" s="18">
        <f t="shared" si="20"/>
        <v>-1</v>
      </c>
      <c r="AZ26" s="18">
        <f t="shared" si="21"/>
        <v>68.007352543677214</v>
      </c>
      <c r="BA26" s="6">
        <f t="shared" si="22"/>
        <v>1070.2804538998178</v>
      </c>
      <c r="BB26" s="6">
        <f t="shared" si="23"/>
        <v>55.907125188933378</v>
      </c>
      <c r="BC26" s="6">
        <v>29</v>
      </c>
      <c r="BD26" s="22">
        <f t="shared" si="24"/>
        <v>0.48333333333333334</v>
      </c>
      <c r="BE26" s="18">
        <f t="shared" si="25"/>
        <v>288.91887020143645</v>
      </c>
      <c r="BF26">
        <f t="shared" si="26"/>
        <v>-0.31575325248468755</v>
      </c>
      <c r="BG26">
        <f t="shared" si="27"/>
        <v>2.46077590791108</v>
      </c>
      <c r="BK26">
        <v>742</v>
      </c>
      <c r="BL26">
        <v>584</v>
      </c>
      <c r="BM26">
        <v>553</v>
      </c>
      <c r="BN26">
        <v>587</v>
      </c>
      <c r="BO26" s="6">
        <f t="shared" si="28"/>
        <v>647.5</v>
      </c>
      <c r="BP26" s="6">
        <f t="shared" si="28"/>
        <v>585.5</v>
      </c>
      <c r="BQ26" s="18">
        <f t="shared" si="29"/>
        <v>169</v>
      </c>
      <c r="BR26" s="18">
        <f>BP26-BP$6</f>
        <v>-4</v>
      </c>
      <c r="BS26" s="18">
        <f t="shared" si="31"/>
        <v>169.04733065032408</v>
      </c>
      <c r="BT26" s="6">
        <f t="shared" si="32"/>
        <v>872.96420316070237</v>
      </c>
      <c r="BU26" s="6">
        <f t="shared" si="33"/>
        <v>113.70634182504261</v>
      </c>
      <c r="BV26" s="6">
        <v>37</v>
      </c>
      <c r="BW26" s="22">
        <f t="shared" si="34"/>
        <v>0.6166666666666667</v>
      </c>
      <c r="BX26" s="18">
        <f t="shared" si="35"/>
        <v>65.86982924706939</v>
      </c>
      <c r="BY26">
        <f t="shared" si="36"/>
        <v>-0.20994952631664862</v>
      </c>
      <c r="BZ26">
        <f t="shared" si="37"/>
        <v>1.818686537630801</v>
      </c>
      <c r="CD26">
        <v>792</v>
      </c>
      <c r="CE26">
        <v>577</v>
      </c>
      <c r="CF26">
        <v>565</v>
      </c>
      <c r="CG26">
        <v>583</v>
      </c>
      <c r="CH26" s="6">
        <f t="shared" si="38"/>
        <v>678.5</v>
      </c>
      <c r="CI26" s="6">
        <f t="shared" si="38"/>
        <v>580</v>
      </c>
      <c r="CJ26" s="18">
        <f t="shared" si="120"/>
        <v>146</v>
      </c>
      <c r="CK26" s="18">
        <f t="shared" si="125"/>
        <v>-8</v>
      </c>
      <c r="CL26" s="18">
        <f t="shared" si="40"/>
        <v>146.21901381147393</v>
      </c>
      <c r="CM26" s="6">
        <f t="shared" si="41"/>
        <v>892.61539870203899</v>
      </c>
      <c r="CN26" s="6">
        <f t="shared" si="42"/>
        <v>99.330928918342806</v>
      </c>
      <c r="CO26" s="6">
        <v>26</v>
      </c>
      <c r="CP26" s="22">
        <f t="shared" si="43"/>
        <v>0.43333333333333335</v>
      </c>
      <c r="CQ26" s="18">
        <f t="shared" si="44"/>
        <v>70.667013162266954</v>
      </c>
      <c r="CR26">
        <f t="shared" si="45"/>
        <v>-0.36317790241282566</v>
      </c>
      <c r="CS26">
        <f t="shared" si="46"/>
        <v>1.8492167356537816</v>
      </c>
      <c r="CW26">
        <v>877</v>
      </c>
      <c r="CX26">
        <v>576</v>
      </c>
      <c r="CY26">
        <v>614</v>
      </c>
      <c r="CZ26">
        <v>585</v>
      </c>
      <c r="DA26" s="6">
        <f t="shared" si="47"/>
        <v>745.5</v>
      </c>
      <c r="DB26" s="6">
        <f t="shared" si="47"/>
        <v>580.5</v>
      </c>
      <c r="DC26" s="18">
        <f t="shared" si="121"/>
        <v>203.5</v>
      </c>
      <c r="DD26" s="18">
        <f t="shared" si="126"/>
        <v>-4</v>
      </c>
      <c r="DE26" s="18">
        <f t="shared" si="49"/>
        <v>203.53930824290427</v>
      </c>
      <c r="DF26" s="6">
        <f t="shared" si="50"/>
        <v>944.85475074214446</v>
      </c>
      <c r="DG26" s="6">
        <f t="shared" si="51"/>
        <v>147.73226956374992</v>
      </c>
      <c r="DH26" s="6">
        <v>26</v>
      </c>
      <c r="DI26" s="22">
        <f t="shared" si="52"/>
        <v>0.43333333333333335</v>
      </c>
      <c r="DJ26" s="18">
        <f t="shared" si="53"/>
        <v>76.850855250576032</v>
      </c>
      <c r="DK26">
        <f t="shared" si="54"/>
        <v>-0.36317790241282566</v>
      </c>
      <c r="DL26">
        <f t="shared" si="55"/>
        <v>1.8856487049982757</v>
      </c>
      <c r="DP26">
        <v>885</v>
      </c>
      <c r="DQ26">
        <v>597</v>
      </c>
      <c r="DR26">
        <v>661</v>
      </c>
      <c r="DS26">
        <v>602</v>
      </c>
      <c r="DT26" s="6">
        <f t="shared" si="56"/>
        <v>773</v>
      </c>
      <c r="DU26" s="6">
        <f t="shared" si="56"/>
        <v>599.5</v>
      </c>
      <c r="DV26" s="18">
        <f t="shared" si="57"/>
        <v>167.5</v>
      </c>
      <c r="DW26" s="18">
        <f t="shared" si="58"/>
        <v>-6.5</v>
      </c>
      <c r="DX26" s="18">
        <f t="shared" si="59"/>
        <v>167.6260719577954</v>
      </c>
      <c r="DY26" s="6">
        <f t="shared" si="60"/>
        <v>978.2276064393194</v>
      </c>
      <c r="DZ26" s="6">
        <f t="shared" si="61"/>
        <v>121.56766807404256</v>
      </c>
      <c r="EA26" s="6">
        <v>29</v>
      </c>
      <c r="EB26" s="22">
        <f t="shared" si="62"/>
        <v>0.48333333333333334</v>
      </c>
      <c r="EC26" s="18">
        <f t="shared" si="63"/>
        <v>103.80409682138972</v>
      </c>
      <c r="ED26">
        <f t="shared" si="64"/>
        <v>-0.31575325248468755</v>
      </c>
      <c r="EE26">
        <f t="shared" si="65"/>
        <v>2.0162144940886644</v>
      </c>
      <c r="EI26">
        <v>981</v>
      </c>
      <c r="EJ26">
        <v>600</v>
      </c>
      <c r="EK26">
        <v>693</v>
      </c>
      <c r="EL26">
        <v>602</v>
      </c>
      <c r="EM26" s="6">
        <f t="shared" si="66"/>
        <v>837</v>
      </c>
      <c r="EN26" s="6">
        <f t="shared" si="66"/>
        <v>601</v>
      </c>
      <c r="EO26" s="18">
        <f t="shared" si="67"/>
        <v>221</v>
      </c>
      <c r="EP26" s="18">
        <f t="shared" si="68"/>
        <v>-8.5</v>
      </c>
      <c r="EQ26" s="18">
        <f t="shared" si="69"/>
        <v>221.16340113138068</v>
      </c>
      <c r="ER26" s="6">
        <f t="shared" si="70"/>
        <v>1030.4222435487309</v>
      </c>
      <c r="ES26" s="6">
        <f t="shared" si="71"/>
        <v>163.85069428115889</v>
      </c>
      <c r="ET26" s="6">
        <v>29</v>
      </c>
      <c r="EU26" s="22">
        <f t="shared" si="72"/>
        <v>0.48333333333333334</v>
      </c>
      <c r="EV26" s="18">
        <f t="shared" si="73"/>
        <v>107.2681171742033</v>
      </c>
      <c r="EW26">
        <f t="shared" si="74"/>
        <v>-0.31575325248468755</v>
      </c>
      <c r="EX26">
        <f t="shared" si="75"/>
        <v>2.0304706577266294</v>
      </c>
      <c r="FB26">
        <v>1002</v>
      </c>
      <c r="FC26">
        <v>603</v>
      </c>
      <c r="FD26">
        <v>676</v>
      </c>
      <c r="FE26">
        <v>603</v>
      </c>
      <c r="FF26" s="6">
        <f t="shared" si="76"/>
        <v>839</v>
      </c>
      <c r="FG26" s="6">
        <f t="shared" si="76"/>
        <v>603</v>
      </c>
      <c r="FH26" s="18">
        <f t="shared" si="122"/>
        <v>227</v>
      </c>
      <c r="FI26" s="18">
        <f t="shared" si="127"/>
        <v>-8</v>
      </c>
      <c r="FJ26" s="18">
        <f t="shared" si="78"/>
        <v>227.14092541856036</v>
      </c>
      <c r="FK26" s="6">
        <f t="shared" si="79"/>
        <v>1033.2134339041475</v>
      </c>
      <c r="FL26" s="6">
        <f t="shared" si="80"/>
        <v>168.42155142605668</v>
      </c>
      <c r="FM26" s="6">
        <v>33</v>
      </c>
      <c r="FN26" s="22">
        <f t="shared" si="81"/>
        <v>0.55000000000000004</v>
      </c>
      <c r="FO26" s="18">
        <f t="shared" si="82"/>
        <v>108.39869981869111</v>
      </c>
      <c r="FP26">
        <f t="shared" si="83"/>
        <v>-0.25963731050575611</v>
      </c>
      <c r="FQ26">
        <f t="shared" si="84"/>
        <v>2.0350240731160736</v>
      </c>
      <c r="FU26">
        <v>460</v>
      </c>
      <c r="FV26">
        <v>594</v>
      </c>
      <c r="FW26">
        <v>252</v>
      </c>
      <c r="FX26">
        <v>602</v>
      </c>
      <c r="FY26">
        <f t="shared" si="85"/>
        <v>356</v>
      </c>
      <c r="FZ26">
        <f t="shared" si="86"/>
        <v>598</v>
      </c>
      <c r="GA26" s="18">
        <f t="shared" si="123"/>
        <v>130</v>
      </c>
      <c r="GB26" s="18">
        <f t="shared" si="128"/>
        <v>-4</v>
      </c>
      <c r="GC26" s="18">
        <f t="shared" si="88"/>
        <v>130.06152390311286</v>
      </c>
      <c r="GD26">
        <f t="shared" si="89"/>
        <v>695.94540015722498</v>
      </c>
      <c r="GE26">
        <v>25</v>
      </c>
      <c r="GF26" s="22">
        <f t="shared" si="90"/>
        <v>0.41666666666666669</v>
      </c>
      <c r="GG26" s="18">
        <f t="shared" si="115"/>
        <v>74.07337388217519</v>
      </c>
      <c r="GH26">
        <f t="shared" si="91"/>
        <v>-0.38021124171160603</v>
      </c>
      <c r="GI26">
        <f t="shared" si="92"/>
        <v>1.8696621262776389</v>
      </c>
      <c r="GN26">
        <v>541</v>
      </c>
      <c r="GO26">
        <v>589</v>
      </c>
      <c r="GP26">
        <v>353</v>
      </c>
      <c r="GQ26">
        <v>597</v>
      </c>
      <c r="GR26">
        <f t="shared" si="93"/>
        <v>447</v>
      </c>
      <c r="GS26">
        <f t="shared" si="94"/>
        <v>593</v>
      </c>
      <c r="GT26" s="18">
        <f t="shared" si="95"/>
        <v>202</v>
      </c>
      <c r="GU26" s="18">
        <f t="shared" si="96"/>
        <v>-11.5</v>
      </c>
      <c r="GV26" s="18">
        <f t="shared" si="97"/>
        <v>202.32708666908641</v>
      </c>
      <c r="GW26">
        <f t="shared" si="98"/>
        <v>742.60218152116954</v>
      </c>
      <c r="GX26">
        <v>27</v>
      </c>
      <c r="GY26" s="22">
        <f t="shared" si="99"/>
        <v>0.45</v>
      </c>
      <c r="GZ26" s="18">
        <f t="shared" si="100"/>
        <v>94.437913861752406</v>
      </c>
      <c r="HA26">
        <f t="shared" si="101"/>
        <v>-0.34678748622465633</v>
      </c>
      <c r="HB26">
        <f t="shared" si="102"/>
        <v>1.9751463849257902</v>
      </c>
      <c r="HG26">
        <v>542</v>
      </c>
      <c r="HH26">
        <v>589</v>
      </c>
      <c r="HI26">
        <v>363</v>
      </c>
      <c r="HJ26">
        <v>598</v>
      </c>
      <c r="HK26">
        <f t="shared" si="103"/>
        <v>452.5</v>
      </c>
      <c r="HL26">
        <f t="shared" si="104"/>
        <v>593.5</v>
      </c>
      <c r="HM26" s="18">
        <f t="shared" si="105"/>
        <v>197.5</v>
      </c>
      <c r="HN26" s="18">
        <f t="shared" si="106"/>
        <v>-8</v>
      </c>
      <c r="HO26" s="18">
        <f t="shared" si="107"/>
        <v>197.66195890964957</v>
      </c>
      <c r="HP26">
        <f t="shared" si="108"/>
        <v>746.32332135609965</v>
      </c>
      <c r="HQ26">
        <v>26</v>
      </c>
      <c r="HR26" s="22">
        <f t="shared" si="109"/>
        <v>0.43333333333333335</v>
      </c>
      <c r="HS26" s="18">
        <f t="shared" si="110"/>
        <v>90.861243372924108</v>
      </c>
      <c r="HT26">
        <f t="shared" si="111"/>
        <v>-0.36317790241282566</v>
      </c>
      <c r="HU26">
        <f t="shared" si="112"/>
        <v>1.9583786755372159</v>
      </c>
    </row>
    <row r="27" spans="1:229" x14ac:dyDescent="0.25">
      <c r="G27" s="6">
        <v>976</v>
      </c>
      <c r="H27" s="6">
        <v>576</v>
      </c>
      <c r="I27" s="6">
        <v>720</v>
      </c>
      <c r="J27" s="6">
        <v>578</v>
      </c>
      <c r="K27" s="6">
        <f t="shared" si="0"/>
        <v>848</v>
      </c>
      <c r="L27" s="6">
        <f t="shared" si="1"/>
        <v>577</v>
      </c>
      <c r="M27" s="18">
        <f t="shared" si="2"/>
        <v>71.5</v>
      </c>
      <c r="N27" s="18">
        <f t="shared" si="3"/>
        <v>-3.5</v>
      </c>
      <c r="O27" s="18">
        <f t="shared" si="4"/>
        <v>71.58561307972434</v>
      </c>
      <c r="P27" s="18">
        <f t="shared" si="113"/>
        <v>56.185438916735052</v>
      </c>
      <c r="Q27" s="6">
        <v>27</v>
      </c>
      <c r="R27" s="22">
        <f t="shared" si="5"/>
        <v>0.45</v>
      </c>
      <c r="S27" s="18">
        <f t="shared" si="6"/>
        <v>267.23511397029523</v>
      </c>
      <c r="T27">
        <f t="shared" si="7"/>
        <v>-0.34678748622465633</v>
      </c>
      <c r="U27">
        <f t="shared" si="8"/>
        <v>2.4268935226717776</v>
      </c>
      <c r="Y27" s="6">
        <v>892</v>
      </c>
      <c r="Z27" s="6">
        <v>573</v>
      </c>
      <c r="AA27" s="6">
        <v>602</v>
      </c>
      <c r="AB27" s="6">
        <v>576</v>
      </c>
      <c r="AC27" s="6">
        <f t="shared" si="9"/>
        <v>747</v>
      </c>
      <c r="AD27" s="6">
        <f t="shared" si="9"/>
        <v>574.5</v>
      </c>
      <c r="AE27" s="18">
        <f t="shared" si="10"/>
        <v>84.5</v>
      </c>
      <c r="AF27" s="18">
        <f t="shared" si="11"/>
        <v>4</v>
      </c>
      <c r="AG27" s="18">
        <f t="shared" si="12"/>
        <v>84.594621578443153</v>
      </c>
      <c r="AH27" s="6">
        <f t="shared" si="13"/>
        <v>942.36895640720252</v>
      </c>
      <c r="AI27" s="6">
        <f t="shared" si="114"/>
        <v>68.082676061914299</v>
      </c>
      <c r="AJ27" s="6">
        <v>28</v>
      </c>
      <c r="AK27" s="22">
        <f t="shared" si="14"/>
        <v>0.46666666666666667</v>
      </c>
      <c r="AL27" s="18">
        <f t="shared" si="15"/>
        <v>292.54305469008642</v>
      </c>
      <c r="AM27">
        <f t="shared" si="16"/>
        <v>-0.33099321904142442</v>
      </c>
      <c r="AN27">
        <f t="shared" si="17"/>
        <v>2.4661897919166544</v>
      </c>
      <c r="AR27" s="6">
        <v>1095</v>
      </c>
      <c r="AS27" s="6">
        <v>579</v>
      </c>
      <c r="AT27" s="6">
        <v>717</v>
      </c>
      <c r="AU27" s="6">
        <v>580</v>
      </c>
      <c r="AV27" s="6">
        <f t="shared" si="18"/>
        <v>906</v>
      </c>
      <c r="AW27" s="6">
        <f t="shared" si="18"/>
        <v>579.5</v>
      </c>
      <c r="AX27" s="18">
        <f t="shared" si="19"/>
        <v>74.5</v>
      </c>
      <c r="AY27" s="18">
        <f t="shared" si="20"/>
        <v>-1.5</v>
      </c>
      <c r="AZ27" s="18">
        <f t="shared" si="21"/>
        <v>74.515099141046576</v>
      </c>
      <c r="BA27" s="6">
        <f t="shared" si="22"/>
        <v>1075.4795442034219</v>
      </c>
      <c r="BB27" s="6">
        <f t="shared" si="23"/>
        <v>61.106215492537558</v>
      </c>
      <c r="BC27" s="6">
        <v>30</v>
      </c>
      <c r="BD27" s="22">
        <f t="shared" si="24"/>
        <v>0.5</v>
      </c>
      <c r="BE27" s="18">
        <f t="shared" si="25"/>
        <v>289.45475183824226</v>
      </c>
      <c r="BF27">
        <f t="shared" si="26"/>
        <v>-0.3010299956639812</v>
      </c>
      <c r="BG27">
        <f t="shared" si="27"/>
        <v>2.4615806835631715</v>
      </c>
      <c r="BK27">
        <v>752</v>
      </c>
      <c r="BL27">
        <v>584</v>
      </c>
      <c r="BM27">
        <v>568</v>
      </c>
      <c r="BN27">
        <v>587</v>
      </c>
      <c r="BO27" s="6">
        <f t="shared" si="28"/>
        <v>660</v>
      </c>
      <c r="BP27" s="6">
        <f t="shared" si="28"/>
        <v>585.5</v>
      </c>
      <c r="BQ27" s="18">
        <f t="shared" si="29"/>
        <v>181.5</v>
      </c>
      <c r="BR27" s="18">
        <f t="shared" si="124"/>
        <v>-4</v>
      </c>
      <c r="BS27" s="18">
        <f t="shared" si="31"/>
        <v>181.54407178423645</v>
      </c>
      <c r="BT27" s="6">
        <f t="shared" si="32"/>
        <v>882.27560886607307</v>
      </c>
      <c r="BU27" s="6">
        <f t="shared" si="33"/>
        <v>123.01774753041332</v>
      </c>
      <c r="BV27" s="6">
        <v>38</v>
      </c>
      <c r="BW27" s="22">
        <f t="shared" si="34"/>
        <v>0.6333333333333333</v>
      </c>
      <c r="BX27" s="18">
        <f t="shared" si="35"/>
        <v>67.064546372682429</v>
      </c>
      <c r="BY27">
        <f t="shared" si="36"/>
        <v>-0.19836765376683349</v>
      </c>
      <c r="BZ27">
        <f t="shared" si="37"/>
        <v>1.82649299134812</v>
      </c>
      <c r="CD27">
        <v>798</v>
      </c>
      <c r="CE27">
        <v>575</v>
      </c>
      <c r="CF27">
        <v>574</v>
      </c>
      <c r="CG27">
        <v>583</v>
      </c>
      <c r="CH27" s="6">
        <f t="shared" si="38"/>
        <v>686</v>
      </c>
      <c r="CI27" s="6">
        <f t="shared" si="38"/>
        <v>579</v>
      </c>
      <c r="CJ27" s="18">
        <f t="shared" si="120"/>
        <v>153.5</v>
      </c>
      <c r="CK27" s="18">
        <f t="shared" si="125"/>
        <v>-9</v>
      </c>
      <c r="CL27" s="18">
        <f t="shared" si="40"/>
        <v>153.76361728315317</v>
      </c>
      <c r="CM27" s="6">
        <f t="shared" si="41"/>
        <v>897.68424292732243</v>
      </c>
      <c r="CN27" s="6">
        <f t="shared" si="42"/>
        <v>104.39977314362625</v>
      </c>
      <c r="CO27" s="6">
        <v>27</v>
      </c>
      <c r="CP27" s="22">
        <f t="shared" si="43"/>
        <v>0.45</v>
      </c>
      <c r="CQ27" s="18">
        <f t="shared" si="44"/>
        <v>71.399997080626932</v>
      </c>
      <c r="CR27">
        <f t="shared" si="45"/>
        <v>-0.34678748622465633</v>
      </c>
      <c r="CS27">
        <f t="shared" si="46"/>
        <v>1.8536981940189245</v>
      </c>
      <c r="CW27">
        <v>888</v>
      </c>
      <c r="CX27">
        <v>574</v>
      </c>
      <c r="CY27">
        <v>630</v>
      </c>
      <c r="CZ27">
        <v>583</v>
      </c>
      <c r="DA27" s="6">
        <f t="shared" si="47"/>
        <v>759</v>
      </c>
      <c r="DB27" s="6">
        <f t="shared" si="47"/>
        <v>578.5</v>
      </c>
      <c r="DC27" s="18">
        <f t="shared" si="121"/>
        <v>217</v>
      </c>
      <c r="DD27" s="18">
        <f t="shared" si="126"/>
        <v>-6</v>
      </c>
      <c r="DE27" s="18">
        <f t="shared" si="49"/>
        <v>217.0829334609241</v>
      </c>
      <c r="DF27" s="6">
        <f t="shared" si="50"/>
        <v>954.32869075596795</v>
      </c>
      <c r="DG27" s="6">
        <f t="shared" si="51"/>
        <v>157.20620957757342</v>
      </c>
      <c r="DH27" s="6">
        <v>27</v>
      </c>
      <c r="DI27" s="22">
        <f t="shared" si="52"/>
        <v>0.45</v>
      </c>
      <c r="DJ27" s="18">
        <f t="shared" si="53"/>
        <v>78.139129312976848</v>
      </c>
      <c r="DK27">
        <f t="shared" si="54"/>
        <v>-0.34678748622465633</v>
      </c>
      <c r="DL27">
        <f t="shared" si="55"/>
        <v>1.8928685676684387</v>
      </c>
      <c r="DP27">
        <v>895</v>
      </c>
      <c r="DQ27">
        <v>597</v>
      </c>
      <c r="DR27">
        <v>672</v>
      </c>
      <c r="DS27">
        <v>602</v>
      </c>
      <c r="DT27" s="6">
        <f t="shared" si="56"/>
        <v>783.5</v>
      </c>
      <c r="DU27" s="6">
        <f t="shared" si="56"/>
        <v>599.5</v>
      </c>
      <c r="DV27" s="18">
        <f t="shared" si="57"/>
        <v>178</v>
      </c>
      <c r="DW27" s="18">
        <f t="shared" si="58"/>
        <v>-6.5</v>
      </c>
      <c r="DX27" s="18">
        <f t="shared" si="59"/>
        <v>178.11864023734293</v>
      </c>
      <c r="DY27" s="6">
        <f t="shared" si="60"/>
        <v>986.54574146361813</v>
      </c>
      <c r="DZ27" s="6">
        <f t="shared" si="61"/>
        <v>129.88580309834128</v>
      </c>
      <c r="EA27" s="6">
        <v>30</v>
      </c>
      <c r="EB27" s="22">
        <f t="shared" si="62"/>
        <v>0.5</v>
      </c>
      <c r="EC27" s="18">
        <f t="shared" si="63"/>
        <v>104.80434165261445</v>
      </c>
      <c r="ED27">
        <f t="shared" si="64"/>
        <v>-0.3010299956639812</v>
      </c>
      <c r="EE27">
        <f t="shared" si="65"/>
        <v>2.02037927421943</v>
      </c>
      <c r="EI27">
        <v>996</v>
      </c>
      <c r="EJ27">
        <v>597</v>
      </c>
      <c r="EK27">
        <v>708</v>
      </c>
      <c r="EL27">
        <v>603</v>
      </c>
      <c r="EM27" s="6">
        <f t="shared" si="66"/>
        <v>852</v>
      </c>
      <c r="EN27" s="6">
        <f t="shared" si="66"/>
        <v>600</v>
      </c>
      <c r="EO27" s="18">
        <f t="shared" si="67"/>
        <v>236</v>
      </c>
      <c r="EP27" s="18">
        <f t="shared" si="68"/>
        <v>-9.5</v>
      </c>
      <c r="EQ27" s="18">
        <f t="shared" si="69"/>
        <v>236.1911302314293</v>
      </c>
      <c r="ER27" s="6">
        <f t="shared" si="70"/>
        <v>1042.0671763374951</v>
      </c>
      <c r="ES27" s="6">
        <f t="shared" si="71"/>
        <v>175.4956270699231</v>
      </c>
      <c r="ET27" s="6">
        <v>30</v>
      </c>
      <c r="EU27" s="22">
        <f t="shared" si="72"/>
        <v>0.5</v>
      </c>
      <c r="EV27" s="18">
        <f t="shared" si="73"/>
        <v>108.57943734000162</v>
      </c>
      <c r="EW27">
        <f t="shared" si="74"/>
        <v>-0.3010299956639812</v>
      </c>
      <c r="EX27">
        <f t="shared" si="75"/>
        <v>2.035747586806071</v>
      </c>
      <c r="FB27">
        <v>1018</v>
      </c>
      <c r="FC27">
        <v>602</v>
      </c>
      <c r="FD27">
        <v>691</v>
      </c>
      <c r="FE27">
        <v>605</v>
      </c>
      <c r="FF27" s="6">
        <f t="shared" si="76"/>
        <v>854.5</v>
      </c>
      <c r="FG27" s="6">
        <f t="shared" si="76"/>
        <v>603.5</v>
      </c>
      <c r="FH27" s="18">
        <f t="shared" si="122"/>
        <v>242.5</v>
      </c>
      <c r="FI27" s="18">
        <f t="shared" si="127"/>
        <v>-7.5</v>
      </c>
      <c r="FJ27" s="18">
        <f t="shared" si="78"/>
        <v>242.61595166023193</v>
      </c>
      <c r="FK27" s="6">
        <f t="shared" si="79"/>
        <v>1046.1273823010274</v>
      </c>
      <c r="FL27" s="6">
        <f t="shared" si="80"/>
        <v>181.33549982293664</v>
      </c>
      <c r="FM27" s="6">
        <v>34</v>
      </c>
      <c r="FN27" s="22">
        <f t="shared" si="81"/>
        <v>0.56666666666666665</v>
      </c>
      <c r="FO27" s="18">
        <f t="shared" si="82"/>
        <v>109.77658480147728</v>
      </c>
      <c r="FP27">
        <f t="shared" si="83"/>
        <v>-0.24667233334138852</v>
      </c>
      <c r="FQ27">
        <f t="shared" si="84"/>
        <v>2.0405097155606962</v>
      </c>
      <c r="FU27">
        <v>468</v>
      </c>
      <c r="FV27">
        <v>593</v>
      </c>
      <c r="FW27">
        <v>262</v>
      </c>
      <c r="FX27">
        <v>600</v>
      </c>
      <c r="FY27">
        <f t="shared" si="85"/>
        <v>365</v>
      </c>
      <c r="FZ27">
        <f t="shared" si="86"/>
        <v>596.5</v>
      </c>
      <c r="GA27" s="18">
        <f t="shared" si="123"/>
        <v>139</v>
      </c>
      <c r="GB27" s="18">
        <f t="shared" si="128"/>
        <v>-5.5</v>
      </c>
      <c r="GC27" s="18">
        <f t="shared" si="88"/>
        <v>139.10877039209282</v>
      </c>
      <c r="GD27">
        <f t="shared" si="89"/>
        <v>699.31198330930954</v>
      </c>
      <c r="GE27">
        <v>26</v>
      </c>
      <c r="GF27" s="22">
        <f t="shared" si="90"/>
        <v>0.43333333333333335</v>
      </c>
      <c r="GG27" s="18">
        <f t="shared" si="115"/>
        <v>75.202304065476909</v>
      </c>
      <c r="GH27">
        <f t="shared" si="91"/>
        <v>-0.36317790241282566</v>
      </c>
      <c r="GI27">
        <f t="shared" si="92"/>
        <v>1.8762311468096402</v>
      </c>
      <c r="GN27">
        <v>551</v>
      </c>
      <c r="GO27">
        <v>587</v>
      </c>
      <c r="GP27">
        <v>366</v>
      </c>
      <c r="GQ27">
        <v>598</v>
      </c>
      <c r="GR27">
        <f t="shared" si="93"/>
        <v>458.5</v>
      </c>
      <c r="GS27">
        <f t="shared" si="94"/>
        <v>592.5</v>
      </c>
      <c r="GT27" s="18">
        <f t="shared" si="95"/>
        <v>213.5</v>
      </c>
      <c r="GU27" s="18">
        <f t="shared" si="96"/>
        <v>-12</v>
      </c>
      <c r="GV27" s="18">
        <f t="shared" si="97"/>
        <v>213.8369706107903</v>
      </c>
      <c r="GW27">
        <f t="shared" si="98"/>
        <v>749.18522409348145</v>
      </c>
      <c r="GX27">
        <v>28</v>
      </c>
      <c r="GY27" s="22">
        <f t="shared" si="99"/>
        <v>0.46666666666666667</v>
      </c>
      <c r="GZ27" s="18">
        <f t="shared" si="100"/>
        <v>95.868797381152689</v>
      </c>
      <c r="HA27">
        <f t="shared" si="101"/>
        <v>-0.33099321904142442</v>
      </c>
      <c r="HB27">
        <f t="shared" si="102"/>
        <v>1.9816772794313133</v>
      </c>
      <c r="HG27">
        <v>554</v>
      </c>
      <c r="HH27">
        <v>589</v>
      </c>
      <c r="HI27">
        <v>380</v>
      </c>
      <c r="HJ27">
        <v>596</v>
      </c>
      <c r="HK27">
        <f t="shared" si="103"/>
        <v>467</v>
      </c>
      <c r="HL27">
        <f t="shared" si="104"/>
        <v>592.5</v>
      </c>
      <c r="HM27" s="18">
        <f t="shared" si="105"/>
        <v>212</v>
      </c>
      <c r="HN27" s="18">
        <f t="shared" si="106"/>
        <v>-9</v>
      </c>
      <c r="HO27" s="18">
        <f t="shared" si="107"/>
        <v>212.19095173922943</v>
      </c>
      <c r="HP27">
        <f t="shared" si="108"/>
        <v>754.41715913677365</v>
      </c>
      <c r="HQ27">
        <v>27</v>
      </c>
      <c r="HR27" s="22">
        <f t="shared" si="109"/>
        <v>0.45</v>
      </c>
      <c r="HS27" s="18">
        <f t="shared" si="110"/>
        <v>92.671754890915807</v>
      </c>
      <c r="HT27">
        <f t="shared" si="111"/>
        <v>-0.34678748622465633</v>
      </c>
      <c r="HU27">
        <f t="shared" si="112"/>
        <v>1.96694738717375</v>
      </c>
    </row>
    <row r="28" spans="1:229" x14ac:dyDescent="0.25">
      <c r="G28" s="6">
        <v>980</v>
      </c>
      <c r="H28" s="6">
        <v>577</v>
      </c>
      <c r="I28" s="6">
        <v>724</v>
      </c>
      <c r="J28" s="6">
        <v>578</v>
      </c>
      <c r="K28" s="6">
        <f t="shared" si="0"/>
        <v>852</v>
      </c>
      <c r="L28" s="6">
        <f t="shared" si="1"/>
        <v>577.5</v>
      </c>
      <c r="M28" s="18">
        <f t="shared" si="2"/>
        <v>75.5</v>
      </c>
      <c r="N28" s="18">
        <f t="shared" si="3"/>
        <v>-3</v>
      </c>
      <c r="O28" s="18">
        <f t="shared" si="4"/>
        <v>75.559579141231325</v>
      </c>
      <c r="P28" s="18">
        <f t="shared" si="113"/>
        <v>59.775405940646465</v>
      </c>
      <c r="Q28" s="6">
        <v>28</v>
      </c>
      <c r="R28" s="22">
        <f t="shared" si="5"/>
        <v>0.46666666666666667</v>
      </c>
      <c r="S28" s="18">
        <f t="shared" si="6"/>
        <v>267.56432994755534</v>
      </c>
      <c r="T28">
        <f t="shared" si="7"/>
        <v>-0.33099321904142442</v>
      </c>
      <c r="U28">
        <f t="shared" si="8"/>
        <v>2.4274282154504059</v>
      </c>
      <c r="Y28" s="6">
        <v>897</v>
      </c>
      <c r="Z28" s="6">
        <v>573</v>
      </c>
      <c r="AA28" s="6">
        <v>609</v>
      </c>
      <c r="AB28" s="6">
        <v>576</v>
      </c>
      <c r="AC28" s="6">
        <f t="shared" si="9"/>
        <v>753</v>
      </c>
      <c r="AD28" s="6">
        <f t="shared" si="9"/>
        <v>574.5</v>
      </c>
      <c r="AE28" s="18">
        <f t="shared" si="10"/>
        <v>90.5</v>
      </c>
      <c r="AF28" s="18">
        <f t="shared" si="11"/>
        <v>4</v>
      </c>
      <c r="AG28" s="18">
        <f t="shared" si="12"/>
        <v>90.588354659967194</v>
      </c>
      <c r="AH28" s="6">
        <f t="shared" si="13"/>
        <v>947.13211855580107</v>
      </c>
      <c r="AI28" s="6">
        <f t="shared" si="114"/>
        <v>72.845838210512852</v>
      </c>
      <c r="AJ28" s="6">
        <v>29</v>
      </c>
      <c r="AK28" s="22">
        <f t="shared" si="14"/>
        <v>0.48333333333333334</v>
      </c>
      <c r="AL28" s="18">
        <f t="shared" si="15"/>
        <v>293.10368822123638</v>
      </c>
      <c r="AM28">
        <f t="shared" si="16"/>
        <v>-0.31575325248468755</v>
      </c>
      <c r="AN28">
        <f t="shared" si="17"/>
        <v>2.467021283344792</v>
      </c>
      <c r="AR28" s="6">
        <v>1099</v>
      </c>
      <c r="AS28" s="6">
        <v>580</v>
      </c>
      <c r="AT28" s="6">
        <v>722</v>
      </c>
      <c r="AU28" s="6">
        <v>580</v>
      </c>
      <c r="AV28" s="6">
        <f t="shared" si="18"/>
        <v>910.5</v>
      </c>
      <c r="AW28" s="6">
        <f t="shared" si="18"/>
        <v>580</v>
      </c>
      <c r="AX28" s="18">
        <f t="shared" si="19"/>
        <v>79</v>
      </c>
      <c r="AY28" s="18">
        <f t="shared" si="20"/>
        <v>-1</v>
      </c>
      <c r="AZ28" s="18">
        <f t="shared" si="21"/>
        <v>79.006328860414726</v>
      </c>
      <c r="BA28" s="6">
        <f t="shared" si="22"/>
        <v>1079.5416851608834</v>
      </c>
      <c r="BB28" s="6">
        <f t="shared" si="23"/>
        <v>65.16835644999901</v>
      </c>
      <c r="BC28" s="6">
        <v>31</v>
      </c>
      <c r="BD28" s="22">
        <f t="shared" si="24"/>
        <v>0.51666666666666661</v>
      </c>
      <c r="BE28" s="18">
        <f t="shared" si="25"/>
        <v>289.82458300749192</v>
      </c>
      <c r="BF28">
        <f t="shared" si="26"/>
        <v>-0.28678955654937099</v>
      </c>
      <c r="BG28">
        <f t="shared" si="27"/>
        <v>2.4621352196848711</v>
      </c>
      <c r="BK28">
        <v>762</v>
      </c>
      <c r="BL28">
        <v>584</v>
      </c>
      <c r="BM28">
        <v>577</v>
      </c>
      <c r="BN28">
        <v>586</v>
      </c>
      <c r="BO28" s="6">
        <f t="shared" si="28"/>
        <v>669.5</v>
      </c>
      <c r="BP28" s="6">
        <f t="shared" si="28"/>
        <v>585</v>
      </c>
      <c r="BQ28" s="18">
        <f t="shared" si="29"/>
        <v>191</v>
      </c>
      <c r="BR28" s="18">
        <f t="shared" si="124"/>
        <v>-4.5</v>
      </c>
      <c r="BS28" s="18">
        <f t="shared" si="31"/>
        <v>191.05300311693611</v>
      </c>
      <c r="BT28" s="6">
        <f t="shared" si="32"/>
        <v>889.07550298048363</v>
      </c>
      <c r="BU28" s="6">
        <f t="shared" si="33"/>
        <v>129.81764164482388</v>
      </c>
      <c r="BV28" s="6">
        <v>39</v>
      </c>
      <c r="BW28" s="22">
        <f t="shared" si="34"/>
        <v>0.65</v>
      </c>
      <c r="BX28" s="18">
        <f t="shared" si="35"/>
        <v>67.973622025904191</v>
      </c>
      <c r="BY28">
        <f t="shared" si="36"/>
        <v>-0.18708664335714442</v>
      </c>
      <c r="BZ28">
        <f t="shared" si="37"/>
        <v>1.832340412249065</v>
      </c>
      <c r="CD28">
        <v>807</v>
      </c>
      <c r="CE28">
        <v>575</v>
      </c>
      <c r="CF28">
        <v>583</v>
      </c>
      <c r="CG28">
        <v>583</v>
      </c>
      <c r="CH28" s="6">
        <f t="shared" si="38"/>
        <v>695</v>
      </c>
      <c r="CI28" s="6">
        <f t="shared" si="38"/>
        <v>579</v>
      </c>
      <c r="CJ28" s="18">
        <f t="shared" si="120"/>
        <v>162.5</v>
      </c>
      <c r="CK28" s="18">
        <f t="shared" si="125"/>
        <v>-9</v>
      </c>
      <c r="CL28" s="18">
        <f t="shared" si="40"/>
        <v>162.74903993572434</v>
      </c>
      <c r="CM28" s="6">
        <f t="shared" si="41"/>
        <v>904.5805657872603</v>
      </c>
      <c r="CN28" s="6">
        <f t="shared" si="42"/>
        <v>111.29609600356412</v>
      </c>
      <c r="CO28" s="6">
        <v>28</v>
      </c>
      <c r="CP28" s="22">
        <f t="shared" si="43"/>
        <v>0.46666666666666667</v>
      </c>
      <c r="CQ28" s="18">
        <f t="shared" si="44"/>
        <v>72.272961488726722</v>
      </c>
      <c r="CR28">
        <f t="shared" si="45"/>
        <v>-0.33099321904142442</v>
      </c>
      <c r="CS28">
        <f t="shared" si="46"/>
        <v>1.8589758509247414</v>
      </c>
      <c r="CW28">
        <v>897</v>
      </c>
      <c r="CX28">
        <v>571</v>
      </c>
      <c r="CY28">
        <v>644</v>
      </c>
      <c r="CZ28">
        <v>584</v>
      </c>
      <c r="DA28" s="6">
        <f t="shared" si="47"/>
        <v>770.5</v>
      </c>
      <c r="DB28" s="6">
        <f t="shared" si="47"/>
        <v>577.5</v>
      </c>
      <c r="DC28" s="18">
        <f t="shared" si="121"/>
        <v>228.5</v>
      </c>
      <c r="DD28" s="18">
        <f t="shared" si="126"/>
        <v>-7</v>
      </c>
      <c r="DE28" s="18">
        <f t="shared" si="49"/>
        <v>228.60719586224752</v>
      </c>
      <c r="DF28" s="6">
        <f t="shared" si="50"/>
        <v>962.90004673382373</v>
      </c>
      <c r="DG28" s="6">
        <f t="shared" si="51"/>
        <v>165.77756555542919</v>
      </c>
      <c r="DH28" s="6">
        <v>28</v>
      </c>
      <c r="DI28" s="22">
        <f t="shared" si="52"/>
        <v>0.46666666666666667</v>
      </c>
      <c r="DJ28" s="18">
        <f t="shared" si="53"/>
        <v>79.235320923489866</v>
      </c>
      <c r="DK28">
        <f t="shared" si="54"/>
        <v>-0.33099321904142442</v>
      </c>
      <c r="DL28">
        <f t="shared" si="55"/>
        <v>1.8989188212694852</v>
      </c>
      <c r="DP28">
        <v>906</v>
      </c>
      <c r="DQ28">
        <v>598</v>
      </c>
      <c r="DR28">
        <v>684</v>
      </c>
      <c r="DS28">
        <v>602</v>
      </c>
      <c r="DT28" s="6">
        <f t="shared" si="56"/>
        <v>795</v>
      </c>
      <c r="DU28" s="6">
        <f t="shared" si="56"/>
        <v>600</v>
      </c>
      <c r="DV28" s="18">
        <f t="shared" si="57"/>
        <v>189.5</v>
      </c>
      <c r="DW28" s="18">
        <f t="shared" si="58"/>
        <v>-6</v>
      </c>
      <c r="DX28" s="18">
        <f t="shared" si="59"/>
        <v>189.59496301326152</v>
      </c>
      <c r="DY28" s="6">
        <f t="shared" si="60"/>
        <v>996.00451806204171</v>
      </c>
      <c r="DZ28" s="6">
        <f t="shared" si="61"/>
        <v>139.34457969676487</v>
      </c>
      <c r="EA28" s="6">
        <v>31</v>
      </c>
      <c r="EB28" s="22">
        <f t="shared" si="62"/>
        <v>0.51666666666666661</v>
      </c>
      <c r="EC28" s="18">
        <f t="shared" si="63"/>
        <v>105.89836670274968</v>
      </c>
      <c r="ED28">
        <f t="shared" si="64"/>
        <v>-0.28678955654937099</v>
      </c>
      <c r="EE28">
        <f t="shared" si="65"/>
        <v>2.0248892619256798</v>
      </c>
      <c r="EI28">
        <v>1011</v>
      </c>
      <c r="EJ28">
        <v>597</v>
      </c>
      <c r="EK28">
        <v>727</v>
      </c>
      <c r="EL28">
        <v>605</v>
      </c>
      <c r="EM28" s="6">
        <f t="shared" si="66"/>
        <v>869</v>
      </c>
      <c r="EN28" s="6">
        <f t="shared" si="66"/>
        <v>601</v>
      </c>
      <c r="EO28" s="18">
        <f t="shared" si="67"/>
        <v>253</v>
      </c>
      <c r="EP28" s="18">
        <f t="shared" si="68"/>
        <v>-8.5</v>
      </c>
      <c r="EQ28" s="18">
        <f t="shared" si="69"/>
        <v>253.1427462914946</v>
      </c>
      <c r="ER28" s="6">
        <f t="shared" si="70"/>
        <v>1056.5803329610105</v>
      </c>
      <c r="ES28" s="6">
        <f t="shared" si="71"/>
        <v>190.00878369343855</v>
      </c>
      <c r="ET28" s="6">
        <v>31</v>
      </c>
      <c r="EU28" s="22">
        <f t="shared" si="72"/>
        <v>0.51666666666666661</v>
      </c>
      <c r="EV28" s="18">
        <f t="shared" si="73"/>
        <v>110.05863594908234</v>
      </c>
      <c r="EW28">
        <f t="shared" si="74"/>
        <v>-0.28678955654937099</v>
      </c>
      <c r="EX28">
        <f t="shared" si="75"/>
        <v>2.0416241259250958</v>
      </c>
      <c r="FB28">
        <v>1034</v>
      </c>
      <c r="FC28">
        <v>602</v>
      </c>
      <c r="FD28">
        <v>705</v>
      </c>
      <c r="FE28">
        <v>605</v>
      </c>
      <c r="FF28" s="6">
        <f t="shared" si="76"/>
        <v>869.5</v>
      </c>
      <c r="FG28" s="6">
        <f t="shared" si="76"/>
        <v>603.5</v>
      </c>
      <c r="FH28" s="18">
        <f t="shared" si="122"/>
        <v>257.5</v>
      </c>
      <c r="FI28" s="18">
        <f t="shared" si="127"/>
        <v>-7.5</v>
      </c>
      <c r="FJ28" s="18">
        <f t="shared" si="78"/>
        <v>257.60920014626805</v>
      </c>
      <c r="FK28" s="6">
        <f t="shared" si="79"/>
        <v>1058.4150887057497</v>
      </c>
      <c r="FL28" s="6">
        <f t="shared" si="80"/>
        <v>193.6232062276589</v>
      </c>
      <c r="FM28" s="6">
        <v>35</v>
      </c>
      <c r="FN28" s="22">
        <f t="shared" si="81"/>
        <v>0.58333333333333337</v>
      </c>
      <c r="FO28" s="18">
        <f t="shared" si="82"/>
        <v>111.1115726463741</v>
      </c>
      <c r="FP28">
        <f t="shared" si="83"/>
        <v>-0.23408320603336796</v>
      </c>
      <c r="FQ28">
        <f t="shared" si="84"/>
        <v>2.0457592945368899</v>
      </c>
      <c r="FU28">
        <v>476</v>
      </c>
      <c r="FV28">
        <v>594</v>
      </c>
      <c r="FW28">
        <v>274</v>
      </c>
      <c r="FX28">
        <v>600</v>
      </c>
      <c r="FY28">
        <f t="shared" si="85"/>
        <v>375</v>
      </c>
      <c r="FZ28">
        <f t="shared" si="86"/>
        <v>597</v>
      </c>
      <c r="GA28" s="18">
        <f t="shared" si="123"/>
        <v>149</v>
      </c>
      <c r="GB28" s="18">
        <f t="shared" si="128"/>
        <v>-5</v>
      </c>
      <c r="GC28" s="18">
        <f t="shared" si="88"/>
        <v>149.08386901338454</v>
      </c>
      <c r="GD28">
        <f t="shared" si="89"/>
        <v>705.00638294982832</v>
      </c>
      <c r="GE28">
        <v>27</v>
      </c>
      <c r="GF28" s="22">
        <f t="shared" si="90"/>
        <v>0.45</v>
      </c>
      <c r="GG28" s="18">
        <f t="shared" si="115"/>
        <v>76.447013152236536</v>
      </c>
      <c r="GH28">
        <f t="shared" si="91"/>
        <v>-0.34678748622465633</v>
      </c>
      <c r="GI28">
        <f t="shared" si="92"/>
        <v>1.8833605218367313</v>
      </c>
      <c r="GN28">
        <v>561</v>
      </c>
      <c r="GO28">
        <v>588</v>
      </c>
      <c r="GP28">
        <v>384</v>
      </c>
      <c r="GQ28">
        <v>596</v>
      </c>
      <c r="GR28">
        <f t="shared" si="93"/>
        <v>472.5</v>
      </c>
      <c r="GS28">
        <f t="shared" si="94"/>
        <v>592</v>
      </c>
      <c r="GT28" s="18">
        <f t="shared" si="95"/>
        <v>227.5</v>
      </c>
      <c r="GU28" s="18">
        <f t="shared" si="96"/>
        <v>-12.5</v>
      </c>
      <c r="GV28" s="18">
        <f t="shared" si="97"/>
        <v>227.84314780128895</v>
      </c>
      <c r="GW28">
        <f t="shared" si="98"/>
        <v>757.44323219631451</v>
      </c>
      <c r="GX28">
        <v>29</v>
      </c>
      <c r="GY28" s="22">
        <f t="shared" si="99"/>
        <v>0.48333333333333334</v>
      </c>
      <c r="GZ28" s="18">
        <f t="shared" si="100"/>
        <v>97.610014600473988</v>
      </c>
      <c r="HA28">
        <f t="shared" si="101"/>
        <v>-0.31575325248468755</v>
      </c>
      <c r="HB28">
        <f t="shared" si="102"/>
        <v>1.9894943777343403</v>
      </c>
      <c r="HG28">
        <v>566</v>
      </c>
      <c r="HH28">
        <v>588</v>
      </c>
      <c r="HI28">
        <v>395</v>
      </c>
      <c r="HJ28">
        <v>595</v>
      </c>
      <c r="HK28">
        <f t="shared" si="103"/>
        <v>480.5</v>
      </c>
      <c r="HL28">
        <f t="shared" si="104"/>
        <v>591.5</v>
      </c>
      <c r="HM28" s="18">
        <f t="shared" si="105"/>
        <v>225.5</v>
      </c>
      <c r="HN28" s="18">
        <f t="shared" si="106"/>
        <v>-10</v>
      </c>
      <c r="HO28" s="18">
        <f t="shared" si="107"/>
        <v>225.72162058606614</v>
      </c>
      <c r="HP28">
        <f t="shared" si="108"/>
        <v>762.07119090016784</v>
      </c>
      <c r="HQ28">
        <v>28</v>
      </c>
      <c r="HR28" s="22">
        <f t="shared" si="109"/>
        <v>0.46666666666666667</v>
      </c>
      <c r="HS28" s="18">
        <f t="shared" si="110"/>
        <v>94.357861566077403</v>
      </c>
      <c r="HT28">
        <f t="shared" si="111"/>
        <v>-0.33099321904142442</v>
      </c>
      <c r="HU28">
        <f t="shared" si="112"/>
        <v>1.9747780899013905</v>
      </c>
    </row>
    <row r="29" spans="1:229" x14ac:dyDescent="0.25">
      <c r="G29" s="6">
        <v>983</v>
      </c>
      <c r="H29" s="6">
        <v>576</v>
      </c>
      <c r="I29" s="6">
        <v>728</v>
      </c>
      <c r="J29" s="6">
        <v>578</v>
      </c>
      <c r="K29" s="6">
        <f t="shared" si="0"/>
        <v>855.5</v>
      </c>
      <c r="L29" s="6">
        <f t="shared" si="1"/>
        <v>577</v>
      </c>
      <c r="M29" s="18">
        <f t="shared" si="2"/>
        <v>79</v>
      </c>
      <c r="N29" s="18">
        <f t="shared" si="3"/>
        <v>-3.5</v>
      </c>
      <c r="O29" s="18">
        <f t="shared" si="4"/>
        <v>79.077493637570484</v>
      </c>
      <c r="P29" s="18">
        <f t="shared" si="113"/>
        <v>62.394788820674535</v>
      </c>
      <c r="Q29" s="6">
        <v>29</v>
      </c>
      <c r="R29" s="22">
        <f t="shared" si="5"/>
        <v>0.48333333333333334</v>
      </c>
      <c r="S29" s="18">
        <f t="shared" si="6"/>
        <v>267.85576516388699</v>
      </c>
      <c r="T29">
        <f t="shared" si="7"/>
        <v>-0.31575325248468755</v>
      </c>
      <c r="U29">
        <f t="shared" si="8"/>
        <v>2.4279009982986421</v>
      </c>
      <c r="Y29" s="6">
        <v>904</v>
      </c>
      <c r="Z29" s="6">
        <v>573</v>
      </c>
      <c r="AA29" s="6">
        <v>614</v>
      </c>
      <c r="AB29" s="6">
        <v>577</v>
      </c>
      <c r="AC29" s="6">
        <f t="shared" si="9"/>
        <v>759</v>
      </c>
      <c r="AD29" s="6">
        <f t="shared" si="9"/>
        <v>575</v>
      </c>
      <c r="AE29" s="18">
        <f t="shared" si="10"/>
        <v>96.5</v>
      </c>
      <c r="AF29" s="18">
        <f t="shared" si="11"/>
        <v>4.5</v>
      </c>
      <c r="AG29" s="18">
        <f t="shared" si="12"/>
        <v>96.604865301909101</v>
      </c>
      <c r="AH29" s="6">
        <f t="shared" si="13"/>
        <v>952.21111104628471</v>
      </c>
      <c r="AI29" s="6">
        <f t="shared" si="114"/>
        <v>77.924830700996495</v>
      </c>
      <c r="AJ29" s="6">
        <v>30</v>
      </c>
      <c r="AK29" s="22">
        <f t="shared" si="14"/>
        <v>0.5</v>
      </c>
      <c r="AL29" s="18">
        <f t="shared" si="15"/>
        <v>293.66645228839025</v>
      </c>
      <c r="AM29">
        <f t="shared" si="16"/>
        <v>-0.3010299956639812</v>
      </c>
      <c r="AN29">
        <f t="shared" si="17"/>
        <v>2.4678543366549173</v>
      </c>
      <c r="AR29" s="6">
        <v>1103</v>
      </c>
      <c r="AS29" s="6">
        <v>580</v>
      </c>
      <c r="AT29" s="6">
        <v>726</v>
      </c>
      <c r="AU29" s="6">
        <v>580</v>
      </c>
      <c r="AV29" s="6">
        <f t="shared" si="18"/>
        <v>914.5</v>
      </c>
      <c r="AW29" s="6">
        <f t="shared" si="18"/>
        <v>580</v>
      </c>
      <c r="AX29" s="18">
        <f t="shared" si="19"/>
        <v>83</v>
      </c>
      <c r="AY29" s="18">
        <f t="shared" si="20"/>
        <v>-1</v>
      </c>
      <c r="AZ29" s="18">
        <f t="shared" si="21"/>
        <v>83.006023877788536</v>
      </c>
      <c r="BA29" s="6">
        <f t="shared" si="22"/>
        <v>1082.9174714630842</v>
      </c>
      <c r="BB29" s="6">
        <f t="shared" si="23"/>
        <v>68.544142752199832</v>
      </c>
      <c r="BC29" s="6">
        <v>32</v>
      </c>
      <c r="BD29" s="22">
        <f t="shared" si="24"/>
        <v>0.53333333333333333</v>
      </c>
      <c r="BE29" s="18">
        <f t="shared" si="25"/>
        <v>290.15393865780266</v>
      </c>
      <c r="BF29">
        <f t="shared" si="26"/>
        <v>-0.27300127206373764</v>
      </c>
      <c r="BG29">
        <f t="shared" si="27"/>
        <v>2.4626284702158689</v>
      </c>
      <c r="BK29">
        <v>771</v>
      </c>
      <c r="BL29">
        <v>584</v>
      </c>
      <c r="BM29">
        <v>588</v>
      </c>
      <c r="BN29">
        <v>584</v>
      </c>
      <c r="BO29" s="6">
        <f t="shared" si="28"/>
        <v>679.5</v>
      </c>
      <c r="BP29" s="6">
        <f t="shared" si="28"/>
        <v>584</v>
      </c>
      <c r="BQ29" s="18">
        <f t="shared" si="29"/>
        <v>201</v>
      </c>
      <c r="BR29" s="18">
        <f t="shared" si="124"/>
        <v>-5.5</v>
      </c>
      <c r="BS29" s="18">
        <f t="shared" si="31"/>
        <v>201.07523467597892</v>
      </c>
      <c r="BT29" s="6">
        <f t="shared" si="32"/>
        <v>895.97781780577577</v>
      </c>
      <c r="BU29" s="6">
        <f t="shared" si="33"/>
        <v>136.71995647011602</v>
      </c>
      <c r="BV29" s="6">
        <v>40</v>
      </c>
      <c r="BW29" s="22">
        <f t="shared" si="34"/>
        <v>0.66666666666666663</v>
      </c>
      <c r="BX29" s="18">
        <f t="shared" si="35"/>
        <v>68.931770358508658</v>
      </c>
      <c r="BY29">
        <f t="shared" si="36"/>
        <v>-0.17609125905568127</v>
      </c>
      <c r="BZ29">
        <f t="shared" si="37"/>
        <v>1.8384194325208518</v>
      </c>
      <c r="CD29">
        <v>818</v>
      </c>
      <c r="CE29">
        <v>575</v>
      </c>
      <c r="CF29">
        <v>590</v>
      </c>
      <c r="CG29">
        <v>579</v>
      </c>
      <c r="CH29" s="6">
        <f t="shared" si="38"/>
        <v>704</v>
      </c>
      <c r="CI29" s="6">
        <f t="shared" si="38"/>
        <v>577</v>
      </c>
      <c r="CJ29" s="18">
        <f t="shared" si="120"/>
        <v>171.5</v>
      </c>
      <c r="CK29" s="18">
        <f t="shared" si="125"/>
        <v>-11</v>
      </c>
      <c r="CL29" s="18">
        <f t="shared" si="40"/>
        <v>171.85240760606177</v>
      </c>
      <c r="CM29" s="6">
        <f t="shared" si="41"/>
        <v>910.2444726555608</v>
      </c>
      <c r="CN29" s="6">
        <f t="shared" si="42"/>
        <v>116.96000287186462</v>
      </c>
      <c r="CO29" s="6">
        <v>29</v>
      </c>
      <c r="CP29" s="22">
        <f t="shared" si="43"/>
        <v>0.48333333333333334</v>
      </c>
      <c r="CQ29" s="18">
        <f t="shared" si="44"/>
        <v>73.157384656932052</v>
      </c>
      <c r="CR29">
        <f t="shared" si="45"/>
        <v>-0.31575325248468755</v>
      </c>
      <c r="CS29">
        <f t="shared" si="46"/>
        <v>1.8642581712526414</v>
      </c>
      <c r="CW29">
        <v>906</v>
      </c>
      <c r="CX29">
        <v>570</v>
      </c>
      <c r="CY29">
        <v>659</v>
      </c>
      <c r="CZ29">
        <v>585</v>
      </c>
      <c r="DA29" s="6">
        <f t="shared" si="47"/>
        <v>782.5</v>
      </c>
      <c r="DB29" s="6">
        <f t="shared" si="47"/>
        <v>577.5</v>
      </c>
      <c r="DC29" s="18">
        <f t="shared" si="121"/>
        <v>240.5</v>
      </c>
      <c r="DD29" s="18">
        <f t="shared" si="126"/>
        <v>-7</v>
      </c>
      <c r="DE29" s="18">
        <f t="shared" si="49"/>
        <v>240.60184953570078</v>
      </c>
      <c r="DF29" s="6">
        <f t="shared" si="50"/>
        <v>972.52891987847852</v>
      </c>
      <c r="DG29" s="6">
        <f t="shared" si="51"/>
        <v>175.40643870008398</v>
      </c>
      <c r="DH29" s="6">
        <v>29</v>
      </c>
      <c r="DI29" s="22">
        <f t="shared" si="52"/>
        <v>0.48333333333333334</v>
      </c>
      <c r="DJ29" s="18">
        <f t="shared" si="53"/>
        <v>80.376256305726457</v>
      </c>
      <c r="DK29">
        <f t="shared" si="54"/>
        <v>-0.31575325248468755</v>
      </c>
      <c r="DL29">
        <f t="shared" si="55"/>
        <v>1.9051277741423009</v>
      </c>
      <c r="DP29">
        <v>917</v>
      </c>
      <c r="DQ29">
        <v>598</v>
      </c>
      <c r="DR29">
        <v>698</v>
      </c>
      <c r="DS29">
        <v>602</v>
      </c>
      <c r="DT29" s="6">
        <f t="shared" si="56"/>
        <v>807.5</v>
      </c>
      <c r="DU29" s="6">
        <f t="shared" si="56"/>
        <v>600</v>
      </c>
      <c r="DV29" s="18">
        <f t="shared" si="57"/>
        <v>202</v>
      </c>
      <c r="DW29" s="18">
        <f t="shared" si="58"/>
        <v>-6</v>
      </c>
      <c r="DX29" s="18">
        <f t="shared" si="59"/>
        <v>202.08908926510605</v>
      </c>
      <c r="DY29" s="6">
        <f t="shared" si="60"/>
        <v>1006.0100645619804</v>
      </c>
      <c r="DZ29" s="6">
        <f t="shared" si="61"/>
        <v>149.35012619670351</v>
      </c>
      <c r="EA29" s="6">
        <v>32</v>
      </c>
      <c r="EB29" s="22">
        <f t="shared" si="62"/>
        <v>0.53333333333333333</v>
      </c>
      <c r="EC29" s="18">
        <f t="shared" si="63"/>
        <v>107.08941782303992</v>
      </c>
      <c r="ED29">
        <f t="shared" si="64"/>
        <v>-0.27300127206373764</v>
      </c>
      <c r="EE29">
        <f t="shared" si="65"/>
        <v>2.0297465575907561</v>
      </c>
      <c r="EI29">
        <v>1024</v>
      </c>
      <c r="EJ29">
        <v>599</v>
      </c>
      <c r="EK29">
        <v>744</v>
      </c>
      <c r="EL29">
        <v>604</v>
      </c>
      <c r="EM29" s="6">
        <f t="shared" si="66"/>
        <v>884</v>
      </c>
      <c r="EN29" s="6">
        <f t="shared" si="66"/>
        <v>601.5</v>
      </c>
      <c r="EO29" s="18">
        <f t="shared" si="67"/>
        <v>268</v>
      </c>
      <c r="EP29" s="18">
        <f t="shared" si="68"/>
        <v>-8</v>
      </c>
      <c r="EQ29" s="18">
        <f t="shared" si="69"/>
        <v>268.11937639790227</v>
      </c>
      <c r="ER29" s="6">
        <f t="shared" si="70"/>
        <v>1069.2325518800856</v>
      </c>
      <c r="ES29" s="6">
        <f t="shared" si="71"/>
        <v>202.66100261251358</v>
      </c>
      <c r="ET29" s="6">
        <v>32</v>
      </c>
      <c r="EU29" s="22">
        <f t="shared" si="72"/>
        <v>0.53333333333333333</v>
      </c>
      <c r="EV29" s="18">
        <f t="shared" si="73"/>
        <v>111.36549721491198</v>
      </c>
      <c r="EW29">
        <f t="shared" si="74"/>
        <v>-0.27300127206373764</v>
      </c>
      <c r="EX29">
        <f t="shared" si="75"/>
        <v>2.0467506604056531</v>
      </c>
      <c r="FB29">
        <v>1051</v>
      </c>
      <c r="FC29">
        <v>601</v>
      </c>
      <c r="FD29">
        <v>721</v>
      </c>
      <c r="FE29">
        <v>604</v>
      </c>
      <c r="FF29" s="6">
        <f t="shared" si="76"/>
        <v>886</v>
      </c>
      <c r="FG29" s="6">
        <f t="shared" si="76"/>
        <v>602.5</v>
      </c>
      <c r="FH29" s="18">
        <f t="shared" si="122"/>
        <v>274</v>
      </c>
      <c r="FI29" s="18">
        <f t="shared" si="127"/>
        <v>-8.5</v>
      </c>
      <c r="FJ29" s="18">
        <f t="shared" si="78"/>
        <v>274.13181136088531</v>
      </c>
      <c r="FK29" s="6">
        <f t="shared" si="79"/>
        <v>1071.4486688591292</v>
      </c>
      <c r="FL29" s="6">
        <f t="shared" si="80"/>
        <v>206.65678638103839</v>
      </c>
      <c r="FM29" s="6">
        <v>36</v>
      </c>
      <c r="FN29" s="22">
        <f t="shared" si="81"/>
        <v>0.6</v>
      </c>
      <c r="FO29" s="18">
        <f t="shared" si="82"/>
        <v>112.5827338265555</v>
      </c>
      <c r="FP29">
        <f t="shared" si="83"/>
        <v>-0.22184874961635639</v>
      </c>
      <c r="FQ29">
        <f t="shared" si="84"/>
        <v>2.0514717903480961</v>
      </c>
      <c r="FU29">
        <v>484</v>
      </c>
      <c r="FV29">
        <v>591</v>
      </c>
      <c r="FW29">
        <v>285</v>
      </c>
      <c r="FX29">
        <v>600</v>
      </c>
      <c r="FY29">
        <f t="shared" si="85"/>
        <v>384.5</v>
      </c>
      <c r="FZ29">
        <f t="shared" si="86"/>
        <v>595.5</v>
      </c>
      <c r="GA29" s="18">
        <f t="shared" si="123"/>
        <v>158.5</v>
      </c>
      <c r="GB29" s="18">
        <f t="shared" si="128"/>
        <v>-6.5</v>
      </c>
      <c r="GC29" s="18">
        <f t="shared" si="88"/>
        <v>158.63322476707077</v>
      </c>
      <c r="GD29">
        <f t="shared" si="89"/>
        <v>708.84448223852314</v>
      </c>
      <c r="GE29">
        <v>28</v>
      </c>
      <c r="GF29" s="22">
        <f t="shared" si="90"/>
        <v>0.46666666666666667</v>
      </c>
      <c r="GG29" s="18">
        <f t="shared" si="115"/>
        <v>77.63859734910281</v>
      </c>
      <c r="GH29">
        <f t="shared" si="91"/>
        <v>-0.33099321904142442</v>
      </c>
      <c r="GI29">
        <f t="shared" si="92"/>
        <v>1.8900776806441026</v>
      </c>
      <c r="GN29">
        <v>572</v>
      </c>
      <c r="GO29">
        <v>588</v>
      </c>
      <c r="GP29">
        <v>401</v>
      </c>
      <c r="GQ29">
        <v>596</v>
      </c>
      <c r="GR29">
        <f t="shared" si="93"/>
        <v>486.5</v>
      </c>
      <c r="GS29">
        <f t="shared" si="94"/>
        <v>592</v>
      </c>
      <c r="GT29" s="18">
        <f t="shared" si="95"/>
        <v>241.5</v>
      </c>
      <c r="GU29" s="18">
        <f t="shared" si="96"/>
        <v>-12.5</v>
      </c>
      <c r="GV29" s="18">
        <f t="shared" si="97"/>
        <v>241.82328258461797</v>
      </c>
      <c r="GW29">
        <f t="shared" si="98"/>
        <v>766.25469003458636</v>
      </c>
      <c r="GX29">
        <v>30</v>
      </c>
      <c r="GY29" s="22">
        <f t="shared" si="99"/>
        <v>0.5</v>
      </c>
      <c r="GZ29" s="18">
        <f t="shared" si="100"/>
        <v>99.347994284871987</v>
      </c>
      <c r="HA29">
        <f t="shared" si="101"/>
        <v>-0.3010299956639812</v>
      </c>
      <c r="HB29">
        <f t="shared" si="102"/>
        <v>1.9971591036571552</v>
      </c>
      <c r="HG29">
        <v>578</v>
      </c>
      <c r="HH29">
        <v>588</v>
      </c>
      <c r="HI29">
        <v>412</v>
      </c>
      <c r="HJ29">
        <v>594</v>
      </c>
      <c r="HK29">
        <f t="shared" si="103"/>
        <v>495</v>
      </c>
      <c r="HL29">
        <f t="shared" si="104"/>
        <v>591</v>
      </c>
      <c r="HM29" s="18">
        <f t="shared" si="105"/>
        <v>240</v>
      </c>
      <c r="HN29" s="18">
        <f t="shared" si="106"/>
        <v>-10.5</v>
      </c>
      <c r="HO29" s="18">
        <f t="shared" si="107"/>
        <v>240.22957769600313</v>
      </c>
      <c r="HP29">
        <f t="shared" si="108"/>
        <v>770.91244639063905</v>
      </c>
      <c r="HQ29">
        <v>29</v>
      </c>
      <c r="HR29" s="22">
        <f t="shared" si="109"/>
        <v>0.48333333333333334</v>
      </c>
      <c r="HS29" s="18">
        <f t="shared" si="110"/>
        <v>96.165751745264046</v>
      </c>
      <c r="HT29">
        <f t="shared" si="111"/>
        <v>-0.31575325248468755</v>
      </c>
      <c r="HU29">
        <f t="shared" si="112"/>
        <v>1.9830204309120527</v>
      </c>
    </row>
    <row r="30" spans="1:229" x14ac:dyDescent="0.25">
      <c r="G30" s="6">
        <v>989</v>
      </c>
      <c r="H30" s="6">
        <v>576</v>
      </c>
      <c r="I30" s="6">
        <v>732</v>
      </c>
      <c r="J30" s="6">
        <v>578</v>
      </c>
      <c r="K30" s="6">
        <f t="shared" si="0"/>
        <v>860.5</v>
      </c>
      <c r="L30" s="6">
        <f t="shared" si="1"/>
        <v>577</v>
      </c>
      <c r="M30" s="18">
        <f t="shared" si="2"/>
        <v>84</v>
      </c>
      <c r="N30" s="18">
        <f t="shared" si="3"/>
        <v>-3.5</v>
      </c>
      <c r="O30" s="18">
        <f t="shared" si="4"/>
        <v>84.072885046250192</v>
      </c>
      <c r="P30" s="18">
        <f t="shared" si="113"/>
        <v>66.543843457510889</v>
      </c>
      <c r="Q30" s="6">
        <v>30</v>
      </c>
      <c r="R30" s="22">
        <f t="shared" si="5"/>
        <v>0.5</v>
      </c>
      <c r="S30" s="18">
        <f t="shared" si="6"/>
        <v>268.26959926285804</v>
      </c>
      <c r="T30">
        <f t="shared" si="7"/>
        <v>-0.3010299956639812</v>
      </c>
      <c r="U30">
        <f t="shared" si="8"/>
        <v>2.4285714605197084</v>
      </c>
      <c r="Y30" s="6">
        <v>907</v>
      </c>
      <c r="Z30" s="6">
        <v>573</v>
      </c>
      <c r="AA30" s="6">
        <v>618</v>
      </c>
      <c r="AB30" s="6">
        <v>575</v>
      </c>
      <c r="AC30" s="6">
        <f t="shared" si="9"/>
        <v>762.5</v>
      </c>
      <c r="AD30" s="6">
        <f t="shared" si="9"/>
        <v>574</v>
      </c>
      <c r="AE30" s="18">
        <f t="shared" si="10"/>
        <v>100</v>
      </c>
      <c r="AF30" s="18">
        <f t="shared" si="11"/>
        <v>3.5</v>
      </c>
      <c r="AG30" s="18">
        <f t="shared" si="12"/>
        <v>100.06123125366787</v>
      </c>
      <c r="AH30" s="6">
        <f t="shared" si="13"/>
        <v>954.40151403903383</v>
      </c>
      <c r="AI30" s="6">
        <f t="shared" si="114"/>
        <v>80.115233693745608</v>
      </c>
      <c r="AJ30" s="6">
        <v>31</v>
      </c>
      <c r="AK30" s="22">
        <f t="shared" si="14"/>
        <v>0.51666666666666661</v>
      </c>
      <c r="AL30" s="18">
        <f t="shared" si="15"/>
        <v>293.98974907557186</v>
      </c>
      <c r="AM30">
        <f t="shared" si="16"/>
        <v>-0.28678955654937099</v>
      </c>
      <c r="AN30">
        <f t="shared" si="17"/>
        <v>2.4683321875634223</v>
      </c>
      <c r="AR30" s="6">
        <v>1108</v>
      </c>
      <c r="AS30" s="6">
        <v>580</v>
      </c>
      <c r="AT30" s="6">
        <v>733</v>
      </c>
      <c r="AU30" s="6">
        <v>580</v>
      </c>
      <c r="AV30" s="6">
        <f t="shared" si="18"/>
        <v>920.5</v>
      </c>
      <c r="AW30" s="6">
        <f t="shared" si="18"/>
        <v>580</v>
      </c>
      <c r="AX30" s="18">
        <f t="shared" si="19"/>
        <v>89</v>
      </c>
      <c r="AY30" s="18">
        <f t="shared" si="20"/>
        <v>-1</v>
      </c>
      <c r="AZ30" s="18">
        <f t="shared" si="21"/>
        <v>89.005617800226517</v>
      </c>
      <c r="BA30" s="6">
        <f t="shared" si="22"/>
        <v>1087.9890854231949</v>
      </c>
      <c r="BB30" s="6">
        <f t="shared" si="23"/>
        <v>73.615756712310485</v>
      </c>
      <c r="BC30" s="6">
        <v>33</v>
      </c>
      <c r="BD30" s="22">
        <f t="shared" si="24"/>
        <v>0.55000000000000004</v>
      </c>
      <c r="BE30" s="18">
        <f t="shared" si="25"/>
        <v>290.64797636551333</v>
      </c>
      <c r="BF30">
        <f t="shared" si="26"/>
        <v>-0.25963731050575611</v>
      </c>
      <c r="BG30">
        <f t="shared" si="27"/>
        <v>2.4633673035306645</v>
      </c>
      <c r="BK30">
        <v>778</v>
      </c>
      <c r="BL30">
        <v>583</v>
      </c>
      <c r="BM30">
        <v>600</v>
      </c>
      <c r="BN30">
        <v>584</v>
      </c>
      <c r="BO30" s="6">
        <f t="shared" si="28"/>
        <v>689</v>
      </c>
      <c r="BP30" s="6">
        <f t="shared" si="28"/>
        <v>583.5</v>
      </c>
      <c r="BQ30" s="18">
        <f t="shared" si="29"/>
        <v>210.5</v>
      </c>
      <c r="BR30" s="18">
        <f t="shared" si="124"/>
        <v>-6</v>
      </c>
      <c r="BS30" s="18">
        <f t="shared" si="31"/>
        <v>210.58549332753194</v>
      </c>
      <c r="BT30" s="6">
        <f t="shared" si="32"/>
        <v>902.88052919530833</v>
      </c>
      <c r="BU30" s="6">
        <f t="shared" si="33"/>
        <v>143.62266785964857</v>
      </c>
      <c r="BV30" s="6">
        <v>41</v>
      </c>
      <c r="BW30" s="22">
        <f t="shared" si="34"/>
        <v>0.68333333333333335</v>
      </c>
      <c r="BX30" s="18">
        <f t="shared" si="35"/>
        <v>69.840972906458276</v>
      </c>
      <c r="BY30">
        <f t="shared" si="36"/>
        <v>-0.16536739366390812</v>
      </c>
      <c r="BZ30">
        <f t="shared" si="37"/>
        <v>1.844110280596758</v>
      </c>
      <c r="CD30">
        <v>826</v>
      </c>
      <c r="CE30">
        <v>574</v>
      </c>
      <c r="CF30">
        <v>599</v>
      </c>
      <c r="CG30">
        <v>579</v>
      </c>
      <c r="CH30" s="6">
        <f t="shared" si="38"/>
        <v>712.5</v>
      </c>
      <c r="CI30" s="6">
        <f t="shared" si="38"/>
        <v>576.5</v>
      </c>
      <c r="CJ30" s="18">
        <f t="shared" si="120"/>
        <v>180</v>
      </c>
      <c r="CK30" s="18">
        <f t="shared" si="125"/>
        <v>-11.5</v>
      </c>
      <c r="CL30" s="18">
        <f t="shared" si="40"/>
        <v>180.36698700150203</v>
      </c>
      <c r="CM30" s="6">
        <f t="shared" si="41"/>
        <v>916.51977610960478</v>
      </c>
      <c r="CN30" s="6">
        <f t="shared" si="42"/>
        <v>123.2353063259086</v>
      </c>
      <c r="CO30" s="6">
        <v>30</v>
      </c>
      <c r="CP30" s="22">
        <f t="shared" si="43"/>
        <v>0.5</v>
      </c>
      <c r="CQ30" s="18">
        <f t="shared" si="44"/>
        <v>73.984605039273475</v>
      </c>
      <c r="CR30">
        <f t="shared" si="45"/>
        <v>-0.3010299956639812</v>
      </c>
      <c r="CS30">
        <f t="shared" si="46"/>
        <v>1.8691413597031208</v>
      </c>
      <c r="CW30">
        <v>919</v>
      </c>
      <c r="CX30">
        <v>571</v>
      </c>
      <c r="CY30">
        <v>674</v>
      </c>
      <c r="CZ30">
        <v>585</v>
      </c>
      <c r="DA30" s="6">
        <f t="shared" si="47"/>
        <v>796.5</v>
      </c>
      <c r="DB30" s="6">
        <f t="shared" si="47"/>
        <v>578</v>
      </c>
      <c r="DC30" s="18">
        <f t="shared" si="121"/>
        <v>254.5</v>
      </c>
      <c r="DD30" s="18">
        <f t="shared" si="126"/>
        <v>-6.5</v>
      </c>
      <c r="DE30" s="18">
        <f t="shared" si="49"/>
        <v>254.58299236201935</v>
      </c>
      <c r="DF30" s="6">
        <f t="shared" si="50"/>
        <v>984.12207068025862</v>
      </c>
      <c r="DG30" s="6">
        <f t="shared" si="51"/>
        <v>186.99958950186408</v>
      </c>
      <c r="DH30" s="6">
        <v>30</v>
      </c>
      <c r="DI30" s="22">
        <f t="shared" si="52"/>
        <v>0.5</v>
      </c>
      <c r="DJ30" s="18">
        <f t="shared" si="53"/>
        <v>81.70614718619052</v>
      </c>
      <c r="DK30">
        <f t="shared" si="54"/>
        <v>-0.3010299956639812</v>
      </c>
      <c r="DL30">
        <f t="shared" si="55"/>
        <v>1.9122547320356202</v>
      </c>
      <c r="DP30">
        <v>928</v>
      </c>
      <c r="DQ30">
        <v>595</v>
      </c>
      <c r="DR30">
        <v>711</v>
      </c>
      <c r="DS30">
        <v>601</v>
      </c>
      <c r="DT30" s="6">
        <f t="shared" si="56"/>
        <v>819.5</v>
      </c>
      <c r="DU30" s="6">
        <f t="shared" si="56"/>
        <v>598</v>
      </c>
      <c r="DV30" s="18">
        <f t="shared" si="57"/>
        <v>214</v>
      </c>
      <c r="DW30" s="18">
        <f t="shared" si="58"/>
        <v>-8</v>
      </c>
      <c r="DX30" s="18">
        <f t="shared" si="59"/>
        <v>214.14948050368929</v>
      </c>
      <c r="DY30" s="6">
        <f t="shared" si="60"/>
        <v>1014.4871857248863</v>
      </c>
      <c r="DZ30" s="6">
        <f t="shared" si="61"/>
        <v>157.82724735960949</v>
      </c>
      <c r="EA30" s="6">
        <v>33</v>
      </c>
      <c r="EB30" s="22">
        <f t="shared" si="62"/>
        <v>0.55000000000000004</v>
      </c>
      <c r="EC30" s="18">
        <f t="shared" si="63"/>
        <v>108.23912146828141</v>
      </c>
      <c r="ED30">
        <f t="shared" si="64"/>
        <v>-0.25963731050575611</v>
      </c>
      <c r="EE30">
        <f t="shared" si="65"/>
        <v>2.0343842586170431</v>
      </c>
      <c r="EI30">
        <v>1042</v>
      </c>
      <c r="EJ30">
        <v>598</v>
      </c>
      <c r="EK30">
        <v>762</v>
      </c>
      <c r="EL30">
        <v>603</v>
      </c>
      <c r="EM30" s="6">
        <f t="shared" si="66"/>
        <v>902</v>
      </c>
      <c r="EN30" s="6">
        <f t="shared" si="66"/>
        <v>600.5</v>
      </c>
      <c r="EO30" s="18">
        <f t="shared" si="67"/>
        <v>286</v>
      </c>
      <c r="EP30" s="18">
        <f t="shared" si="68"/>
        <v>-9</v>
      </c>
      <c r="EQ30" s="18">
        <f t="shared" si="69"/>
        <v>286.14157335137446</v>
      </c>
      <c r="ER30" s="6">
        <f t="shared" si="70"/>
        <v>1083.607055163448</v>
      </c>
      <c r="ES30" s="6">
        <f t="shared" si="71"/>
        <v>217.03550589587599</v>
      </c>
      <c r="ET30" s="6">
        <v>33</v>
      </c>
      <c r="EU30" s="22">
        <f t="shared" si="72"/>
        <v>0.55000000000000004</v>
      </c>
      <c r="EV30" s="18">
        <f t="shared" si="73"/>
        <v>112.93811475011898</v>
      </c>
      <c r="EW30">
        <f t="shared" si="74"/>
        <v>-0.25963731050575611</v>
      </c>
      <c r="EX30">
        <f t="shared" si="75"/>
        <v>2.0528405338838254</v>
      </c>
      <c r="FB30">
        <v>1069</v>
      </c>
      <c r="FC30">
        <v>600</v>
      </c>
      <c r="FD30">
        <v>737</v>
      </c>
      <c r="FE30">
        <v>604</v>
      </c>
      <c r="FF30" s="6">
        <f t="shared" si="76"/>
        <v>903</v>
      </c>
      <c r="FG30" s="6">
        <f t="shared" si="76"/>
        <v>602</v>
      </c>
      <c r="FH30" s="18">
        <f t="shared" si="122"/>
        <v>291</v>
      </c>
      <c r="FI30" s="18">
        <f t="shared" si="127"/>
        <v>-9</v>
      </c>
      <c r="FJ30" s="18">
        <f t="shared" si="78"/>
        <v>291.13914199227833</v>
      </c>
      <c r="FK30" s="6">
        <f t="shared" si="79"/>
        <v>1085.2709339146609</v>
      </c>
      <c r="FL30" s="6">
        <f t="shared" si="80"/>
        <v>220.4790514365701</v>
      </c>
      <c r="FM30" s="6">
        <v>37</v>
      </c>
      <c r="FN30" s="22">
        <f t="shared" si="81"/>
        <v>0.6166666666666667</v>
      </c>
      <c r="FO30" s="18">
        <f t="shared" si="82"/>
        <v>114.09705406797595</v>
      </c>
      <c r="FP30">
        <f t="shared" si="83"/>
        <v>-0.20994952631664862</v>
      </c>
      <c r="FQ30">
        <f t="shared" si="84"/>
        <v>2.0572744312846587</v>
      </c>
      <c r="FU30">
        <v>491</v>
      </c>
      <c r="FV30">
        <v>592</v>
      </c>
      <c r="FW30">
        <v>298</v>
      </c>
      <c r="FX30">
        <v>600</v>
      </c>
      <c r="FY30">
        <f t="shared" si="85"/>
        <v>394.5</v>
      </c>
      <c r="FZ30">
        <f t="shared" si="86"/>
        <v>596</v>
      </c>
      <c r="GA30" s="18">
        <f t="shared" si="123"/>
        <v>168.5</v>
      </c>
      <c r="GB30" s="18">
        <f t="shared" si="128"/>
        <v>-6</v>
      </c>
      <c r="GC30" s="18">
        <f t="shared" si="88"/>
        <v>168.60679108505684</v>
      </c>
      <c r="GD30">
        <f t="shared" si="89"/>
        <v>714.73509078539018</v>
      </c>
      <c r="GE30">
        <v>29</v>
      </c>
      <c r="GF30" s="22">
        <f t="shared" si="90"/>
        <v>0.48333333333333334</v>
      </c>
      <c r="GG30" s="18">
        <f t="shared" si="115"/>
        <v>78.883115232555028</v>
      </c>
      <c r="GH30">
        <f t="shared" si="91"/>
        <v>-0.31575325248468755</v>
      </c>
      <c r="GI30">
        <f t="shared" si="92"/>
        <v>1.8969840533225233</v>
      </c>
      <c r="GN30">
        <v>584</v>
      </c>
      <c r="GO30">
        <v>588</v>
      </c>
      <c r="GP30">
        <v>418</v>
      </c>
      <c r="GQ30">
        <v>594</v>
      </c>
      <c r="GR30">
        <f t="shared" si="93"/>
        <v>501</v>
      </c>
      <c r="GS30">
        <f t="shared" si="94"/>
        <v>591</v>
      </c>
      <c r="GT30" s="18">
        <f t="shared" si="95"/>
        <v>256</v>
      </c>
      <c r="GU30" s="18">
        <f t="shared" si="96"/>
        <v>-13.5</v>
      </c>
      <c r="GV30" s="18">
        <f t="shared" si="97"/>
        <v>256.35570990325141</v>
      </c>
      <c r="GW30">
        <f t="shared" si="98"/>
        <v>774.77867807522944</v>
      </c>
      <c r="GX30">
        <v>31</v>
      </c>
      <c r="GY30" s="22">
        <f t="shared" si="99"/>
        <v>0.51666666666666661</v>
      </c>
      <c r="GZ30" s="18">
        <f t="shared" si="100"/>
        <v>101.15463376555094</v>
      </c>
      <c r="HA30">
        <f t="shared" si="101"/>
        <v>-0.28678955654937099</v>
      </c>
      <c r="HB30">
        <f t="shared" si="102"/>
        <v>2.0049857820422199</v>
      </c>
      <c r="HG30">
        <v>591</v>
      </c>
      <c r="HH30">
        <v>588</v>
      </c>
      <c r="HI30">
        <v>429</v>
      </c>
      <c r="HJ30">
        <v>593</v>
      </c>
      <c r="HK30">
        <f t="shared" si="103"/>
        <v>510</v>
      </c>
      <c r="HL30">
        <f t="shared" si="104"/>
        <v>590.5</v>
      </c>
      <c r="HM30" s="18">
        <f t="shared" si="105"/>
        <v>255</v>
      </c>
      <c r="HN30" s="18">
        <f t="shared" si="106"/>
        <v>-11</v>
      </c>
      <c r="HO30" s="18">
        <f t="shared" si="107"/>
        <v>255.23714463220279</v>
      </c>
      <c r="HP30">
        <f t="shared" si="108"/>
        <v>780.25012015378763</v>
      </c>
      <c r="HQ30">
        <v>30</v>
      </c>
      <c r="HR30" s="22">
        <f t="shared" si="109"/>
        <v>0.5</v>
      </c>
      <c r="HS30" s="18">
        <f t="shared" si="110"/>
        <v>98.035900152227413</v>
      </c>
      <c r="HT30">
        <f t="shared" si="111"/>
        <v>-0.3010299956639812</v>
      </c>
      <c r="HU30">
        <f t="shared" si="112"/>
        <v>1.9913851408246879</v>
      </c>
    </row>
    <row r="31" spans="1:229" x14ac:dyDescent="0.25">
      <c r="G31" s="6">
        <v>991</v>
      </c>
      <c r="H31" s="6">
        <v>575</v>
      </c>
      <c r="I31" s="6">
        <v>736</v>
      </c>
      <c r="J31" s="6">
        <v>578</v>
      </c>
      <c r="K31" s="6">
        <f t="shared" si="0"/>
        <v>863.5</v>
      </c>
      <c r="L31" s="6">
        <f t="shared" si="1"/>
        <v>576.5</v>
      </c>
      <c r="M31" s="18">
        <f t="shared" si="2"/>
        <v>87</v>
      </c>
      <c r="N31" s="18">
        <f t="shared" si="3"/>
        <v>-4</v>
      </c>
      <c r="O31" s="18">
        <f t="shared" si="4"/>
        <v>87.091905479212016</v>
      </c>
      <c r="P31" s="18">
        <f t="shared" si="113"/>
        <v>68.759163419680704</v>
      </c>
      <c r="Q31" s="6">
        <v>31</v>
      </c>
      <c r="R31" s="22">
        <f t="shared" si="5"/>
        <v>0.51666666666666661</v>
      </c>
      <c r="S31" s="18">
        <f t="shared" si="6"/>
        <v>268.51970450956185</v>
      </c>
      <c r="T31">
        <f t="shared" si="7"/>
        <v>-0.28678955654937099</v>
      </c>
      <c r="U31">
        <f t="shared" si="8"/>
        <v>2.4289761605971321</v>
      </c>
      <c r="Y31" s="6">
        <v>914</v>
      </c>
      <c r="Z31" s="6">
        <v>573</v>
      </c>
      <c r="AA31" s="6">
        <v>623</v>
      </c>
      <c r="AB31" s="6">
        <v>575</v>
      </c>
      <c r="AC31" s="6">
        <f t="shared" si="9"/>
        <v>768.5</v>
      </c>
      <c r="AD31" s="6">
        <f t="shared" si="9"/>
        <v>574</v>
      </c>
      <c r="AE31" s="18">
        <f t="shared" si="10"/>
        <v>106</v>
      </c>
      <c r="AF31" s="18">
        <f t="shared" si="11"/>
        <v>3.5</v>
      </c>
      <c r="AG31" s="18">
        <f t="shared" si="12"/>
        <v>106.05776727802636</v>
      </c>
      <c r="AH31" s="6">
        <f t="shared" si="13"/>
        <v>959.20188177463456</v>
      </c>
      <c r="AI31" s="6">
        <f t="shared" si="114"/>
        <v>84.915601429346339</v>
      </c>
      <c r="AJ31" s="6">
        <v>32</v>
      </c>
      <c r="AK31" s="22">
        <f t="shared" si="14"/>
        <v>0.53333333333333333</v>
      </c>
      <c r="AL31" s="18">
        <f t="shared" si="15"/>
        <v>294.55064478451942</v>
      </c>
      <c r="AM31">
        <f t="shared" si="16"/>
        <v>-0.27300127206373764</v>
      </c>
      <c r="AN31">
        <f t="shared" si="17"/>
        <v>2.4691599777630739</v>
      </c>
      <c r="AR31" s="6">
        <v>1111</v>
      </c>
      <c r="AS31" s="6">
        <v>580</v>
      </c>
      <c r="AT31" s="6">
        <v>736</v>
      </c>
      <c r="AU31" s="6">
        <v>580</v>
      </c>
      <c r="AV31" s="6">
        <f t="shared" si="18"/>
        <v>923.5</v>
      </c>
      <c r="AW31" s="6">
        <f t="shared" si="18"/>
        <v>580</v>
      </c>
      <c r="AX31" s="18">
        <f t="shared" si="19"/>
        <v>92</v>
      </c>
      <c r="AY31" s="18">
        <f t="shared" si="20"/>
        <v>-1</v>
      </c>
      <c r="AZ31" s="18">
        <f t="shared" si="21"/>
        <v>92.005434622091755</v>
      </c>
      <c r="BA31" s="6">
        <f t="shared" si="22"/>
        <v>1090.5284269563999</v>
      </c>
      <c r="BB31" s="6">
        <f t="shared" si="23"/>
        <v>76.155098245515546</v>
      </c>
      <c r="BC31" s="6">
        <v>34</v>
      </c>
      <c r="BD31" s="22">
        <f t="shared" si="24"/>
        <v>0.56666666666666665</v>
      </c>
      <c r="BE31" s="18">
        <f t="shared" si="25"/>
        <v>290.89499685479734</v>
      </c>
      <c r="BF31">
        <f t="shared" si="26"/>
        <v>-0.24667233334138852</v>
      </c>
      <c r="BG31">
        <f t="shared" si="27"/>
        <v>2.4637362518175676</v>
      </c>
      <c r="BK31">
        <v>788</v>
      </c>
      <c r="BL31">
        <v>583</v>
      </c>
      <c r="BM31">
        <v>612</v>
      </c>
      <c r="BN31">
        <v>584</v>
      </c>
      <c r="BO31" s="6">
        <f t="shared" si="28"/>
        <v>700</v>
      </c>
      <c r="BP31" s="6">
        <f t="shared" si="28"/>
        <v>583.5</v>
      </c>
      <c r="BQ31" s="18">
        <f t="shared" si="29"/>
        <v>221.5</v>
      </c>
      <c r="BR31" s="18">
        <f t="shared" si="124"/>
        <v>-6</v>
      </c>
      <c r="BS31" s="18">
        <f t="shared" si="31"/>
        <v>221.58124920669619</v>
      </c>
      <c r="BT31" s="6">
        <f t="shared" si="32"/>
        <v>911.30250191689913</v>
      </c>
      <c r="BU31" s="6">
        <f t="shared" si="33"/>
        <v>152.04464058123938</v>
      </c>
      <c r="BV31" s="6">
        <v>42</v>
      </c>
      <c r="BW31" s="22">
        <f t="shared" si="34"/>
        <v>0.7</v>
      </c>
      <c r="BX31" s="18">
        <f t="shared" si="35"/>
        <v>70.892192397774181</v>
      </c>
      <c r="BY31">
        <f t="shared" si="36"/>
        <v>-0.15490195998574319</v>
      </c>
      <c r="BZ31">
        <f t="shared" si="37"/>
        <v>1.8505984074640693</v>
      </c>
      <c r="CD31">
        <v>833</v>
      </c>
      <c r="CE31">
        <v>574</v>
      </c>
      <c r="CF31">
        <v>609</v>
      </c>
      <c r="CG31">
        <v>580</v>
      </c>
      <c r="CH31" s="6">
        <f t="shared" si="38"/>
        <v>721</v>
      </c>
      <c r="CI31" s="6">
        <f t="shared" si="38"/>
        <v>577</v>
      </c>
      <c r="CJ31" s="18">
        <f t="shared" si="120"/>
        <v>188.5</v>
      </c>
      <c r="CK31" s="18">
        <f t="shared" si="125"/>
        <v>-11</v>
      </c>
      <c r="CL31" s="18">
        <f t="shared" si="40"/>
        <v>188.82068212989805</v>
      </c>
      <c r="CM31" s="6">
        <f t="shared" si="41"/>
        <v>923.45546725329427</v>
      </c>
      <c r="CN31" s="6">
        <f t="shared" si="42"/>
        <v>130.17099746959809</v>
      </c>
      <c r="CO31" s="6">
        <v>31</v>
      </c>
      <c r="CP31" s="22">
        <f t="shared" si="43"/>
        <v>0.51666666666666661</v>
      </c>
      <c r="CQ31" s="18">
        <f t="shared" si="44"/>
        <v>74.805910307746814</v>
      </c>
      <c r="CR31">
        <f t="shared" si="45"/>
        <v>-0.28678955654937099</v>
      </c>
      <c r="CS31">
        <f t="shared" si="46"/>
        <v>1.8739359122045411</v>
      </c>
      <c r="CW31">
        <v>932</v>
      </c>
      <c r="CX31">
        <v>571</v>
      </c>
      <c r="CY31">
        <v>690</v>
      </c>
      <c r="CZ31">
        <v>583</v>
      </c>
      <c r="DA31" s="6">
        <f t="shared" si="47"/>
        <v>811</v>
      </c>
      <c r="DB31" s="6">
        <f t="shared" si="47"/>
        <v>577</v>
      </c>
      <c r="DC31" s="18">
        <f t="shared" si="121"/>
        <v>269</v>
      </c>
      <c r="DD31" s="18">
        <f t="shared" si="126"/>
        <v>-7.5</v>
      </c>
      <c r="DE31" s="18">
        <f t="shared" si="49"/>
        <v>269.10453359243132</v>
      </c>
      <c r="DF31" s="6">
        <f t="shared" si="50"/>
        <v>995.31402079946611</v>
      </c>
      <c r="DG31" s="6">
        <f t="shared" si="51"/>
        <v>198.19153962107157</v>
      </c>
      <c r="DH31" s="6">
        <v>31</v>
      </c>
      <c r="DI31" s="22">
        <f t="shared" si="52"/>
        <v>0.51666666666666661</v>
      </c>
      <c r="DJ31" s="18">
        <f t="shared" si="53"/>
        <v>83.087440939677805</v>
      </c>
      <c r="DK31">
        <f t="shared" si="54"/>
        <v>-0.28678955654937099</v>
      </c>
      <c r="DL31">
        <f t="shared" si="55"/>
        <v>1.9195353830765418</v>
      </c>
      <c r="DP31">
        <v>940</v>
      </c>
      <c r="DQ31">
        <v>595</v>
      </c>
      <c r="DR31">
        <v>724</v>
      </c>
      <c r="DS31">
        <v>601</v>
      </c>
      <c r="DT31" s="6">
        <f t="shared" si="56"/>
        <v>832</v>
      </c>
      <c r="DU31" s="6">
        <f t="shared" si="56"/>
        <v>598</v>
      </c>
      <c r="DV31" s="18">
        <f t="shared" si="57"/>
        <v>226.5</v>
      </c>
      <c r="DW31" s="18">
        <f t="shared" si="58"/>
        <v>-8</v>
      </c>
      <c r="DX31" s="18">
        <f t="shared" si="59"/>
        <v>226.64123631854818</v>
      </c>
      <c r="DY31" s="6">
        <f t="shared" si="60"/>
        <v>1024.6111457523775</v>
      </c>
      <c r="DZ31" s="6">
        <f t="shared" si="61"/>
        <v>167.95120738710068</v>
      </c>
      <c r="EA31" s="6">
        <v>34</v>
      </c>
      <c r="EB31" s="22">
        <f t="shared" si="62"/>
        <v>0.56666666666666665</v>
      </c>
      <c r="EC31" s="18">
        <f t="shared" si="63"/>
        <v>109.42994661745766</v>
      </c>
      <c r="ED31">
        <f t="shared" si="64"/>
        <v>-0.24667233334138852</v>
      </c>
      <c r="EE31">
        <f t="shared" si="65"/>
        <v>2.039136187362923</v>
      </c>
      <c r="EI31">
        <v>1056</v>
      </c>
      <c r="EJ31">
        <v>597</v>
      </c>
      <c r="EK31">
        <v>781</v>
      </c>
      <c r="EL31">
        <v>603</v>
      </c>
      <c r="EM31" s="6">
        <f t="shared" si="66"/>
        <v>918.5</v>
      </c>
      <c r="EN31" s="6">
        <f t="shared" si="66"/>
        <v>600</v>
      </c>
      <c r="EO31" s="18">
        <f t="shared" si="67"/>
        <v>302.5</v>
      </c>
      <c r="EP31" s="18">
        <f t="shared" si="68"/>
        <v>-9.5</v>
      </c>
      <c r="EQ31" s="18">
        <f t="shared" si="69"/>
        <v>302.64913679044253</v>
      </c>
      <c r="ER31" s="6">
        <f t="shared" si="70"/>
        <v>1097.1063075199231</v>
      </c>
      <c r="ES31" s="6">
        <f t="shared" si="71"/>
        <v>230.53475825235114</v>
      </c>
      <c r="ET31" s="6">
        <v>34</v>
      </c>
      <c r="EU31" s="22">
        <f t="shared" si="72"/>
        <v>0.56666666666666665</v>
      </c>
      <c r="EV31" s="18">
        <f t="shared" si="73"/>
        <v>114.37856531199229</v>
      </c>
      <c r="EW31">
        <f t="shared" si="74"/>
        <v>-0.24667233334138852</v>
      </c>
      <c r="EX31">
        <f t="shared" si="75"/>
        <v>2.0583446447461253</v>
      </c>
      <c r="FB31">
        <v>1085</v>
      </c>
      <c r="FC31">
        <v>600</v>
      </c>
      <c r="FD31">
        <v>758</v>
      </c>
      <c r="FE31">
        <v>605</v>
      </c>
      <c r="FF31" s="6">
        <f t="shared" si="76"/>
        <v>921.5</v>
      </c>
      <c r="FG31" s="6">
        <f t="shared" si="76"/>
        <v>602.5</v>
      </c>
      <c r="FH31" s="18">
        <f t="shared" si="122"/>
        <v>309.5</v>
      </c>
      <c r="FI31" s="18">
        <f t="shared" si="127"/>
        <v>-8.5</v>
      </c>
      <c r="FJ31" s="18">
        <f t="shared" si="78"/>
        <v>309.61669851608457</v>
      </c>
      <c r="FK31" s="6">
        <f t="shared" si="79"/>
        <v>1100.9852405913532</v>
      </c>
      <c r="FL31" s="6">
        <f t="shared" si="80"/>
        <v>236.19335811326243</v>
      </c>
      <c r="FM31" s="6">
        <v>38</v>
      </c>
      <c r="FN31" s="22">
        <f t="shared" si="81"/>
        <v>0.6333333333333333</v>
      </c>
      <c r="FO31" s="18">
        <f t="shared" si="82"/>
        <v>115.7422821441763</v>
      </c>
      <c r="FP31">
        <f t="shared" si="83"/>
        <v>-0.19836765376683349</v>
      </c>
      <c r="FQ31">
        <f t="shared" si="84"/>
        <v>2.0634920412973692</v>
      </c>
      <c r="FU31">
        <v>497</v>
      </c>
      <c r="FV31">
        <v>591</v>
      </c>
      <c r="FW31">
        <v>312</v>
      </c>
      <c r="FX31">
        <v>599</v>
      </c>
      <c r="FY31">
        <f t="shared" si="85"/>
        <v>404.5</v>
      </c>
      <c r="FZ31">
        <f t="shared" si="86"/>
        <v>595</v>
      </c>
      <c r="GA31" s="18">
        <f t="shared" si="123"/>
        <v>178.5</v>
      </c>
      <c r="GB31" s="18">
        <f t="shared" si="128"/>
        <v>-7</v>
      </c>
      <c r="GC31" s="18">
        <f t="shared" si="88"/>
        <v>178.63720217244784</v>
      </c>
      <c r="GD31">
        <f t="shared" si="89"/>
        <v>719.47567714273703</v>
      </c>
      <c r="GE31">
        <v>30</v>
      </c>
      <c r="GF31" s="22">
        <f t="shared" si="90"/>
        <v>0.5</v>
      </c>
      <c r="GG31" s="18">
        <f t="shared" si="115"/>
        <v>80.13472629911243</v>
      </c>
      <c r="GH31">
        <f t="shared" si="91"/>
        <v>-0.3010299956639812</v>
      </c>
      <c r="GI31">
        <f t="shared" si="92"/>
        <v>1.9038207579300086</v>
      </c>
      <c r="GN31">
        <v>596</v>
      </c>
      <c r="GO31">
        <v>588</v>
      </c>
      <c r="GP31">
        <v>433</v>
      </c>
      <c r="GQ31">
        <v>595</v>
      </c>
      <c r="GR31">
        <f t="shared" si="93"/>
        <v>514.5</v>
      </c>
      <c r="GS31">
        <f t="shared" si="94"/>
        <v>591.5</v>
      </c>
      <c r="GT31" s="18">
        <f t="shared" si="95"/>
        <v>269.5</v>
      </c>
      <c r="GU31" s="18">
        <f t="shared" si="96"/>
        <v>-13</v>
      </c>
      <c r="GV31" s="18">
        <f t="shared" si="97"/>
        <v>269.81336141859248</v>
      </c>
      <c r="GW31">
        <f t="shared" si="98"/>
        <v>783.95312359859884</v>
      </c>
      <c r="GX31">
        <v>32</v>
      </c>
      <c r="GY31" s="22">
        <f t="shared" si="99"/>
        <v>0.53333333333333333</v>
      </c>
      <c r="GZ31" s="18">
        <f t="shared" si="100"/>
        <v>102.8276594763804</v>
      </c>
      <c r="HA31">
        <f t="shared" si="101"/>
        <v>-0.27300127206373764</v>
      </c>
      <c r="HB31">
        <f t="shared" si="102"/>
        <v>2.0121099506731217</v>
      </c>
      <c r="HG31">
        <v>606</v>
      </c>
      <c r="HH31">
        <v>587</v>
      </c>
      <c r="HI31">
        <v>446</v>
      </c>
      <c r="HJ31">
        <v>595</v>
      </c>
      <c r="HK31">
        <f t="shared" si="103"/>
        <v>526</v>
      </c>
      <c r="HL31">
        <f t="shared" si="104"/>
        <v>591</v>
      </c>
      <c r="HM31" s="18">
        <f t="shared" si="105"/>
        <v>271</v>
      </c>
      <c r="HN31" s="18">
        <f t="shared" si="106"/>
        <v>-10.5</v>
      </c>
      <c r="HO31" s="18">
        <f t="shared" si="107"/>
        <v>271.20333700011878</v>
      </c>
      <c r="HP31">
        <f t="shared" si="108"/>
        <v>791.17444346995944</v>
      </c>
      <c r="HQ31">
        <v>31</v>
      </c>
      <c r="HR31" s="22">
        <f t="shared" si="109"/>
        <v>0.51666666666666661</v>
      </c>
      <c r="HS31" s="18">
        <f t="shared" si="110"/>
        <v>100.02550641879057</v>
      </c>
      <c r="HT31">
        <f t="shared" si="111"/>
        <v>-0.28678955654937099</v>
      </c>
      <c r="HU31">
        <f t="shared" si="112"/>
        <v>2.0001107588446314</v>
      </c>
    </row>
    <row r="32" spans="1:229" x14ac:dyDescent="0.25">
      <c r="G32" s="6">
        <v>999</v>
      </c>
      <c r="H32" s="6">
        <v>576</v>
      </c>
      <c r="I32" s="6">
        <v>741</v>
      </c>
      <c r="J32" s="6">
        <v>579</v>
      </c>
      <c r="K32" s="6">
        <f t="shared" si="0"/>
        <v>870</v>
      </c>
      <c r="L32" s="6">
        <f t="shared" si="1"/>
        <v>577.5</v>
      </c>
      <c r="M32" s="18">
        <f t="shared" si="2"/>
        <v>93.5</v>
      </c>
      <c r="N32" s="18">
        <f t="shared" si="3"/>
        <v>-3</v>
      </c>
      <c r="O32" s="18">
        <f t="shared" si="4"/>
        <v>93.548115961787275</v>
      </c>
      <c r="P32" s="18">
        <f t="shared" si="113"/>
        <v>74.724030839060674</v>
      </c>
      <c r="Q32" s="6">
        <v>32</v>
      </c>
      <c r="R32" s="22">
        <f t="shared" si="5"/>
        <v>0.53333333333333333</v>
      </c>
      <c r="S32" s="18">
        <f t="shared" si="6"/>
        <v>269.05455750289923</v>
      </c>
      <c r="T32">
        <f t="shared" si="7"/>
        <v>-0.27300127206373764</v>
      </c>
      <c r="U32">
        <f t="shared" si="8"/>
        <v>2.4298403529392743</v>
      </c>
      <c r="Y32" s="6">
        <v>920</v>
      </c>
      <c r="Z32" s="6">
        <v>573</v>
      </c>
      <c r="AA32" s="6">
        <v>629</v>
      </c>
      <c r="AB32" s="6">
        <v>575</v>
      </c>
      <c r="AC32" s="6">
        <f t="shared" si="9"/>
        <v>774.5</v>
      </c>
      <c r="AD32" s="6">
        <f t="shared" si="9"/>
        <v>574</v>
      </c>
      <c r="AE32" s="18">
        <f t="shared" si="10"/>
        <v>112</v>
      </c>
      <c r="AF32" s="18">
        <f t="shared" si="11"/>
        <v>3.5</v>
      </c>
      <c r="AG32" s="18">
        <f t="shared" si="12"/>
        <v>112.05467415507485</v>
      </c>
      <c r="AH32" s="6">
        <f t="shared" si="13"/>
        <v>964.01568970634503</v>
      </c>
      <c r="AI32" s="6">
        <f t="shared" si="114"/>
        <v>89.72940936105681</v>
      </c>
      <c r="AJ32" s="6">
        <v>33</v>
      </c>
      <c r="AK32" s="22">
        <f t="shared" si="14"/>
        <v>0.55000000000000004</v>
      </c>
      <c r="AL32" s="18">
        <f t="shared" si="15"/>
        <v>295.11157518177396</v>
      </c>
      <c r="AM32">
        <f t="shared" si="16"/>
        <v>-0.25963731050575611</v>
      </c>
      <c r="AN32">
        <f t="shared" si="17"/>
        <v>2.4699862441966123</v>
      </c>
      <c r="AR32" s="6">
        <v>1116</v>
      </c>
      <c r="AS32" s="6">
        <v>580</v>
      </c>
      <c r="AT32" s="6">
        <v>739</v>
      </c>
      <c r="AU32" s="6">
        <v>581</v>
      </c>
      <c r="AV32" s="6">
        <f t="shared" si="18"/>
        <v>927.5</v>
      </c>
      <c r="AW32" s="6">
        <f t="shared" si="18"/>
        <v>580.5</v>
      </c>
      <c r="AX32" s="18">
        <f t="shared" si="19"/>
        <v>96</v>
      </c>
      <c r="AY32" s="18">
        <f t="shared" si="20"/>
        <v>-0.5</v>
      </c>
      <c r="AZ32" s="18">
        <f t="shared" si="21"/>
        <v>96.00130207450313</v>
      </c>
      <c r="BA32" s="6">
        <f t="shared" si="22"/>
        <v>1094.1830285651483</v>
      </c>
      <c r="BB32" s="6">
        <f t="shared" si="23"/>
        <v>79.809699854263954</v>
      </c>
      <c r="BC32" s="6">
        <v>35</v>
      </c>
      <c r="BD32" s="22">
        <f t="shared" si="24"/>
        <v>0.58333333333333337</v>
      </c>
      <c r="BE32" s="18">
        <f t="shared" si="25"/>
        <v>291.22403732354002</v>
      </c>
      <c r="BF32">
        <f t="shared" si="26"/>
        <v>-0.23408320603336796</v>
      </c>
      <c r="BG32">
        <f t="shared" si="27"/>
        <v>2.4642272183269127</v>
      </c>
      <c r="BK32">
        <v>800</v>
      </c>
      <c r="BL32">
        <v>583</v>
      </c>
      <c r="BM32">
        <v>623</v>
      </c>
      <c r="BN32">
        <v>583</v>
      </c>
      <c r="BO32" s="6">
        <f t="shared" si="28"/>
        <v>711.5</v>
      </c>
      <c r="BP32" s="6">
        <f t="shared" si="28"/>
        <v>583</v>
      </c>
      <c r="BQ32" s="18">
        <f t="shared" si="29"/>
        <v>233</v>
      </c>
      <c r="BR32" s="18">
        <f t="shared" si="124"/>
        <v>-6.5</v>
      </c>
      <c r="BS32" s="18">
        <f t="shared" si="31"/>
        <v>233.09064760303019</v>
      </c>
      <c r="BT32" s="6">
        <f t="shared" si="32"/>
        <v>919.84849295957429</v>
      </c>
      <c r="BU32" s="6">
        <f t="shared" si="33"/>
        <v>160.59063162391453</v>
      </c>
      <c r="BV32" s="6">
        <v>43</v>
      </c>
      <c r="BW32" s="22">
        <f t="shared" si="34"/>
        <v>0.71666666666666667</v>
      </c>
      <c r="BX32" s="18">
        <f t="shared" si="35"/>
        <v>71.992517292261169</v>
      </c>
      <c r="BY32">
        <f t="shared" si="36"/>
        <v>-0.1446827948040571</v>
      </c>
      <c r="BZ32">
        <f t="shared" si="37"/>
        <v>1.857287359381862</v>
      </c>
      <c r="CD32">
        <v>842</v>
      </c>
      <c r="CE32">
        <v>574</v>
      </c>
      <c r="CF32">
        <v>622</v>
      </c>
      <c r="CG32">
        <v>581</v>
      </c>
      <c r="CH32" s="6">
        <f t="shared" si="38"/>
        <v>732</v>
      </c>
      <c r="CI32" s="6">
        <f t="shared" si="38"/>
        <v>577.5</v>
      </c>
      <c r="CJ32" s="18">
        <f t="shared" si="120"/>
        <v>199.5</v>
      </c>
      <c r="CK32" s="18">
        <f t="shared" si="125"/>
        <v>-10.5</v>
      </c>
      <c r="CL32" s="18">
        <f t="shared" si="40"/>
        <v>199.77612469962472</v>
      </c>
      <c r="CM32" s="6">
        <f t="shared" si="41"/>
        <v>932.37881250058444</v>
      </c>
      <c r="CN32" s="6">
        <f t="shared" si="42"/>
        <v>139.09434271688826</v>
      </c>
      <c r="CO32" s="6">
        <v>32</v>
      </c>
      <c r="CP32" s="22">
        <f t="shared" si="43"/>
        <v>0.53333333333333333</v>
      </c>
      <c r="CQ32" s="18">
        <f t="shared" si="44"/>
        <v>75.870268859162977</v>
      </c>
      <c r="CR32">
        <f t="shared" si="45"/>
        <v>-0.27300127206373764</v>
      </c>
      <c r="CS32">
        <f t="shared" si="46"/>
        <v>1.8800716230629337</v>
      </c>
      <c r="CW32">
        <v>947</v>
      </c>
      <c r="CX32">
        <v>572</v>
      </c>
      <c r="CY32">
        <v>705</v>
      </c>
      <c r="CZ32">
        <v>584</v>
      </c>
      <c r="DA32" s="6">
        <f t="shared" si="47"/>
        <v>826</v>
      </c>
      <c r="DB32" s="6">
        <f t="shared" si="47"/>
        <v>578</v>
      </c>
      <c r="DC32" s="18">
        <f t="shared" si="121"/>
        <v>284</v>
      </c>
      <c r="DD32" s="18">
        <f t="shared" si="126"/>
        <v>-6.5</v>
      </c>
      <c r="DE32" s="18">
        <f t="shared" si="49"/>
        <v>284.07437406425805</v>
      </c>
      <c r="DF32" s="6">
        <f t="shared" si="50"/>
        <v>1008.1468147050805</v>
      </c>
      <c r="DG32" s="6">
        <f t="shared" si="51"/>
        <v>211.02433352668595</v>
      </c>
      <c r="DH32" s="6">
        <v>32</v>
      </c>
      <c r="DI32" s="22">
        <f t="shared" si="52"/>
        <v>0.53333333333333333</v>
      </c>
      <c r="DJ32" s="18">
        <f t="shared" si="53"/>
        <v>84.511377063698234</v>
      </c>
      <c r="DK32">
        <f t="shared" si="54"/>
        <v>-0.27300127206373764</v>
      </c>
      <c r="DL32">
        <f t="shared" si="55"/>
        <v>1.9269151783388863</v>
      </c>
      <c r="DP32">
        <v>952</v>
      </c>
      <c r="DQ32">
        <v>596</v>
      </c>
      <c r="DR32">
        <v>739</v>
      </c>
      <c r="DS32">
        <v>600</v>
      </c>
      <c r="DT32" s="6">
        <f t="shared" si="56"/>
        <v>845.5</v>
      </c>
      <c r="DU32" s="6">
        <f t="shared" si="56"/>
        <v>598</v>
      </c>
      <c r="DV32" s="18">
        <f t="shared" si="57"/>
        <v>240</v>
      </c>
      <c r="DW32" s="18">
        <f t="shared" si="58"/>
        <v>-8</v>
      </c>
      <c r="DX32" s="18">
        <f t="shared" si="59"/>
        <v>240.13329631685815</v>
      </c>
      <c r="DY32" s="6">
        <f t="shared" si="60"/>
        <v>1035.603326568624</v>
      </c>
      <c r="DZ32" s="6">
        <f t="shared" si="61"/>
        <v>178.94338820334713</v>
      </c>
      <c r="EA32" s="6">
        <v>35</v>
      </c>
      <c r="EB32" s="22">
        <f t="shared" si="62"/>
        <v>0.58333333333333337</v>
      </c>
      <c r="EC32" s="18">
        <f t="shared" si="63"/>
        <v>110.71612964875509</v>
      </c>
      <c r="ED32">
        <f t="shared" si="64"/>
        <v>-0.23408320603336796</v>
      </c>
      <c r="EE32">
        <f t="shared" si="65"/>
        <v>2.0442108955595049</v>
      </c>
      <c r="EI32">
        <v>1072</v>
      </c>
      <c r="EJ32">
        <v>597</v>
      </c>
      <c r="EK32">
        <v>800</v>
      </c>
      <c r="EL32">
        <v>603</v>
      </c>
      <c r="EM32" s="6">
        <f t="shared" si="66"/>
        <v>936</v>
      </c>
      <c r="EN32" s="6">
        <f t="shared" si="66"/>
        <v>600</v>
      </c>
      <c r="EO32" s="18">
        <f t="shared" si="67"/>
        <v>320</v>
      </c>
      <c r="EP32" s="18">
        <f t="shared" si="68"/>
        <v>-9.5</v>
      </c>
      <c r="EQ32" s="18">
        <f t="shared" si="69"/>
        <v>320.14098456773695</v>
      </c>
      <c r="ER32" s="6">
        <f t="shared" si="70"/>
        <v>1111.798542902445</v>
      </c>
      <c r="ES32" s="6">
        <f t="shared" si="71"/>
        <v>245.226993634873</v>
      </c>
      <c r="ET32" s="6">
        <v>35</v>
      </c>
      <c r="EU32" s="22">
        <f t="shared" si="72"/>
        <v>0.58333333333333337</v>
      </c>
      <c r="EV32" s="18">
        <f t="shared" si="73"/>
        <v>115.9049045595747</v>
      </c>
      <c r="EW32">
        <f t="shared" si="74"/>
        <v>-0.23408320603336796</v>
      </c>
      <c r="EX32">
        <f t="shared" si="75"/>
        <v>2.0641018136865679</v>
      </c>
      <c r="FB32">
        <v>1103</v>
      </c>
      <c r="FC32">
        <v>600</v>
      </c>
      <c r="FD32">
        <v>778</v>
      </c>
      <c r="FE32">
        <v>605</v>
      </c>
      <c r="FF32" s="6">
        <f t="shared" si="76"/>
        <v>940.5</v>
      </c>
      <c r="FG32" s="6">
        <f t="shared" si="76"/>
        <v>602.5</v>
      </c>
      <c r="FH32" s="18">
        <f t="shared" si="122"/>
        <v>328.5</v>
      </c>
      <c r="FI32" s="18">
        <f t="shared" si="127"/>
        <v>-8.5</v>
      </c>
      <c r="FJ32" s="18">
        <f t="shared" si="78"/>
        <v>328.60995115790394</v>
      </c>
      <c r="FK32" s="6">
        <f t="shared" si="79"/>
        <v>1116.9362112493266</v>
      </c>
      <c r="FL32" s="6">
        <f t="shared" si="80"/>
        <v>252.14432877123579</v>
      </c>
      <c r="FM32" s="6">
        <v>39</v>
      </c>
      <c r="FN32" s="22">
        <f t="shared" si="81"/>
        <v>0.65</v>
      </c>
      <c r="FO32" s="18">
        <f t="shared" si="82"/>
        <v>117.43342742436678</v>
      </c>
      <c r="FP32">
        <f t="shared" si="83"/>
        <v>-0.18708664335714442</v>
      </c>
      <c r="FQ32">
        <f t="shared" si="84"/>
        <v>2.0697917364309264</v>
      </c>
      <c r="FU32">
        <v>503</v>
      </c>
      <c r="FV32">
        <v>591</v>
      </c>
      <c r="FW32">
        <v>325</v>
      </c>
      <c r="FX32">
        <v>600</v>
      </c>
      <c r="FY32">
        <f t="shared" si="85"/>
        <v>414</v>
      </c>
      <c r="FZ32">
        <f t="shared" si="86"/>
        <v>595.5</v>
      </c>
      <c r="GA32" s="18">
        <f t="shared" si="123"/>
        <v>188</v>
      </c>
      <c r="GB32" s="18">
        <f t="shared" si="128"/>
        <v>-6.5</v>
      </c>
      <c r="GC32" s="18">
        <f t="shared" si="88"/>
        <v>188.11233346062133</v>
      </c>
      <c r="GD32">
        <f t="shared" si="89"/>
        <v>725.26977739321251</v>
      </c>
      <c r="GE32">
        <v>31</v>
      </c>
      <c r="GF32" s="22">
        <f t="shared" si="90"/>
        <v>0.51666666666666661</v>
      </c>
      <c r="GG32" s="18">
        <f t="shared" si="115"/>
        <v>81.317048646027004</v>
      </c>
      <c r="GH32">
        <f t="shared" si="91"/>
        <v>-0.28678955654937099</v>
      </c>
      <c r="GI32">
        <f t="shared" si="92"/>
        <v>1.910181607791817</v>
      </c>
      <c r="GN32">
        <v>611</v>
      </c>
      <c r="GO32">
        <v>587</v>
      </c>
      <c r="GP32">
        <v>447</v>
      </c>
      <c r="GQ32">
        <v>594</v>
      </c>
      <c r="GR32">
        <f t="shared" si="93"/>
        <v>529</v>
      </c>
      <c r="GS32">
        <f t="shared" si="94"/>
        <v>590.5</v>
      </c>
      <c r="GT32" s="18">
        <f t="shared" si="95"/>
        <v>284</v>
      </c>
      <c r="GU32" s="18">
        <f t="shared" si="96"/>
        <v>-14</v>
      </c>
      <c r="GV32" s="18">
        <f t="shared" si="97"/>
        <v>284.3448610402516</v>
      </c>
      <c r="GW32">
        <f t="shared" si="98"/>
        <v>792.79962790102263</v>
      </c>
      <c r="GX32">
        <v>33</v>
      </c>
      <c r="GY32" s="22">
        <f t="shared" si="99"/>
        <v>0.55000000000000004</v>
      </c>
      <c r="GZ32" s="18">
        <f t="shared" si="100"/>
        <v>104.63418362780683</v>
      </c>
      <c r="HA32">
        <f t="shared" si="101"/>
        <v>-0.25963731050575611</v>
      </c>
      <c r="HB32">
        <f t="shared" si="102"/>
        <v>2.019673590225656</v>
      </c>
      <c r="HG32">
        <v>621</v>
      </c>
      <c r="HH32">
        <v>585</v>
      </c>
      <c r="HI32">
        <v>464</v>
      </c>
      <c r="HJ32">
        <v>593</v>
      </c>
      <c r="HK32">
        <f t="shared" si="103"/>
        <v>542.5</v>
      </c>
      <c r="HL32">
        <f t="shared" si="104"/>
        <v>589</v>
      </c>
      <c r="HM32" s="18">
        <f t="shared" si="105"/>
        <v>287.5</v>
      </c>
      <c r="HN32" s="18">
        <f t="shared" si="106"/>
        <v>-12.5</v>
      </c>
      <c r="HO32" s="18">
        <f t="shared" si="107"/>
        <v>287.77161083053346</v>
      </c>
      <c r="HP32">
        <f t="shared" si="108"/>
        <v>800.76666389154832</v>
      </c>
      <c r="HQ32">
        <v>32</v>
      </c>
      <c r="HR32" s="22">
        <f t="shared" si="109"/>
        <v>0.53333333333333333</v>
      </c>
      <c r="HS32" s="18">
        <f t="shared" si="110"/>
        <v>102.09014028261456</v>
      </c>
      <c r="HT32">
        <f t="shared" si="111"/>
        <v>-0.27300127206373764</v>
      </c>
      <c r="HU32">
        <f t="shared" si="112"/>
        <v>2.0089838005822811</v>
      </c>
    </row>
    <row r="33" spans="7:229" x14ac:dyDescent="0.25">
      <c r="G33" s="6">
        <v>1002</v>
      </c>
      <c r="H33" s="6">
        <v>577</v>
      </c>
      <c r="I33" s="6">
        <v>744</v>
      </c>
      <c r="J33" s="6">
        <v>578</v>
      </c>
      <c r="K33" s="6">
        <f t="shared" si="0"/>
        <v>873</v>
      </c>
      <c r="L33" s="6">
        <f t="shared" si="1"/>
        <v>577.5</v>
      </c>
      <c r="M33" s="18">
        <f t="shared" si="2"/>
        <v>96.5</v>
      </c>
      <c r="N33" s="18">
        <f t="shared" si="3"/>
        <v>-3</v>
      </c>
      <c r="O33" s="18">
        <f t="shared" si="4"/>
        <v>96.546620862669243</v>
      </c>
      <c r="P33" s="18">
        <f t="shared" si="113"/>
        <v>77.224806612520638</v>
      </c>
      <c r="Q33" s="6">
        <v>33</v>
      </c>
      <c r="R33" s="22">
        <f t="shared" si="5"/>
        <v>0.55000000000000004</v>
      </c>
      <c r="S33" s="18">
        <f t="shared" si="6"/>
        <v>269.30296317772996</v>
      </c>
      <c r="T33">
        <f t="shared" si="7"/>
        <v>-0.25963731050575611</v>
      </c>
      <c r="U33">
        <f t="shared" si="8"/>
        <v>2.4302411320400181</v>
      </c>
      <c r="Y33" s="6">
        <v>926</v>
      </c>
      <c r="Z33" s="6">
        <v>572</v>
      </c>
      <c r="AA33" s="6">
        <v>635</v>
      </c>
      <c r="AB33" s="6">
        <v>574</v>
      </c>
      <c r="AC33" s="6">
        <f t="shared" si="9"/>
        <v>780.5</v>
      </c>
      <c r="AD33" s="6">
        <f t="shared" si="9"/>
        <v>573</v>
      </c>
      <c r="AE33" s="18">
        <f t="shared" si="10"/>
        <v>118</v>
      </c>
      <c r="AF33" s="18">
        <f t="shared" si="11"/>
        <v>2.5</v>
      </c>
      <c r="AG33" s="18">
        <f t="shared" si="12"/>
        <v>118.02648007968381</v>
      </c>
      <c r="AH33" s="6">
        <f t="shared" si="13"/>
        <v>968.25061321953217</v>
      </c>
      <c r="AI33" s="6">
        <f t="shared" si="114"/>
        <v>93.964332874243951</v>
      </c>
      <c r="AJ33" s="6">
        <v>34</v>
      </c>
      <c r="AK33" s="22">
        <f t="shared" si="14"/>
        <v>0.56666666666666665</v>
      </c>
      <c r="AL33" s="18">
        <f t="shared" si="15"/>
        <v>295.67015772078895</v>
      </c>
      <c r="AM33">
        <f t="shared" si="16"/>
        <v>-0.24667233334138852</v>
      </c>
      <c r="AN33">
        <f t="shared" si="17"/>
        <v>2.4708074929697545</v>
      </c>
      <c r="AR33" s="6">
        <v>1121</v>
      </c>
      <c r="AS33" s="6">
        <v>580</v>
      </c>
      <c r="AT33" s="6">
        <v>743</v>
      </c>
      <c r="AU33" s="6">
        <v>581</v>
      </c>
      <c r="AV33" s="6">
        <f t="shared" si="18"/>
        <v>932</v>
      </c>
      <c r="AW33" s="6">
        <f t="shared" si="18"/>
        <v>580.5</v>
      </c>
      <c r="AX33" s="18">
        <f t="shared" si="19"/>
        <v>100.5</v>
      </c>
      <c r="AY33" s="18">
        <f t="shared" si="20"/>
        <v>-0.5</v>
      </c>
      <c r="AZ33" s="18">
        <f t="shared" si="21"/>
        <v>100.50124377339814</v>
      </c>
      <c r="BA33" s="6">
        <f t="shared" si="22"/>
        <v>1098.0001138433456</v>
      </c>
      <c r="BB33" s="6">
        <f t="shared" si="23"/>
        <v>83.626785132461237</v>
      </c>
      <c r="BC33" s="6">
        <v>36</v>
      </c>
      <c r="BD33" s="22">
        <f t="shared" si="24"/>
        <v>0.6</v>
      </c>
      <c r="BE33" s="18">
        <f t="shared" si="25"/>
        <v>291.59458588240818</v>
      </c>
      <c r="BF33">
        <f t="shared" si="26"/>
        <v>-0.22184874961635639</v>
      </c>
      <c r="BG33">
        <f t="shared" si="27"/>
        <v>2.4647794560546368</v>
      </c>
      <c r="BK33">
        <v>811</v>
      </c>
      <c r="BL33">
        <v>583</v>
      </c>
      <c r="BM33">
        <v>635</v>
      </c>
      <c r="BN33">
        <v>583</v>
      </c>
      <c r="BO33" s="6">
        <f t="shared" si="28"/>
        <v>723</v>
      </c>
      <c r="BP33" s="6">
        <f t="shared" si="28"/>
        <v>583</v>
      </c>
      <c r="BQ33" s="18">
        <f t="shared" si="29"/>
        <v>244.5</v>
      </c>
      <c r="BR33" s="18">
        <f t="shared" si="124"/>
        <v>-6.5</v>
      </c>
      <c r="BS33" s="18">
        <f t="shared" si="31"/>
        <v>244.58638555733228</v>
      </c>
      <c r="BT33" s="6">
        <f t="shared" si="32"/>
        <v>928.77230794204888</v>
      </c>
      <c r="BU33" s="6">
        <f t="shared" si="33"/>
        <v>169.51444660638913</v>
      </c>
      <c r="BV33" s="6">
        <v>44</v>
      </c>
      <c r="BW33" s="22">
        <f t="shared" si="34"/>
        <v>0.73333333333333328</v>
      </c>
      <c r="BX33" s="18">
        <f t="shared" si="35"/>
        <v>73.091536217146654</v>
      </c>
      <c r="BY33">
        <f t="shared" si="36"/>
        <v>-0.13469857389745624</v>
      </c>
      <c r="BZ33">
        <f t="shared" si="37"/>
        <v>1.8638670898579577</v>
      </c>
      <c r="CD33">
        <v>851</v>
      </c>
      <c r="CE33">
        <v>574</v>
      </c>
      <c r="CF33">
        <v>633</v>
      </c>
      <c r="CG33">
        <v>581</v>
      </c>
      <c r="CH33" s="6">
        <f t="shared" si="38"/>
        <v>742</v>
      </c>
      <c r="CI33" s="6">
        <f t="shared" si="38"/>
        <v>577.5</v>
      </c>
      <c r="CJ33" s="18">
        <f t="shared" si="120"/>
        <v>209.5</v>
      </c>
      <c r="CK33" s="18">
        <f t="shared" si="125"/>
        <v>-10.5</v>
      </c>
      <c r="CL33" s="18">
        <f t="shared" si="40"/>
        <v>209.76296145888102</v>
      </c>
      <c r="CM33" s="6">
        <f t="shared" si="41"/>
        <v>940.25009970751933</v>
      </c>
      <c r="CN33" s="6">
        <f t="shared" si="42"/>
        <v>146.96562992382314</v>
      </c>
      <c r="CO33" s="6">
        <v>33</v>
      </c>
      <c r="CP33" s="22">
        <f t="shared" si="43"/>
        <v>0.55000000000000004</v>
      </c>
      <c r="CQ33" s="18">
        <f t="shared" si="44"/>
        <v>76.840524057769443</v>
      </c>
      <c r="CR33">
        <f t="shared" si="45"/>
        <v>-0.25963731050575611</v>
      </c>
      <c r="CS33">
        <f t="shared" si="46"/>
        <v>1.8855903181186169</v>
      </c>
      <c r="CW33">
        <v>959</v>
      </c>
      <c r="CX33">
        <v>572</v>
      </c>
      <c r="CY33">
        <v>720</v>
      </c>
      <c r="CZ33">
        <v>581</v>
      </c>
      <c r="DA33" s="6">
        <f t="shared" si="47"/>
        <v>839.5</v>
      </c>
      <c r="DB33" s="6">
        <f t="shared" si="47"/>
        <v>576.5</v>
      </c>
      <c r="DC33" s="18">
        <f t="shared" si="121"/>
        <v>297.5</v>
      </c>
      <c r="DD33" s="18">
        <f t="shared" si="126"/>
        <v>-8</v>
      </c>
      <c r="DE33" s="18">
        <f t="shared" si="49"/>
        <v>297.60754358718799</v>
      </c>
      <c r="DF33" s="6">
        <f t="shared" si="50"/>
        <v>1018.3872053398943</v>
      </c>
      <c r="DG33" s="6">
        <f t="shared" si="51"/>
        <v>221.26472416149977</v>
      </c>
      <c r="DH33" s="6">
        <v>33</v>
      </c>
      <c r="DI33" s="22">
        <f t="shared" si="52"/>
        <v>0.55000000000000004</v>
      </c>
      <c r="DJ33" s="18">
        <f t="shared" si="53"/>
        <v>85.798656576960866</v>
      </c>
      <c r="DK33">
        <f t="shared" si="54"/>
        <v>-0.25963731050575611</v>
      </c>
      <c r="DL33">
        <f t="shared" si="55"/>
        <v>1.9334804877813343</v>
      </c>
      <c r="DP33">
        <v>964</v>
      </c>
      <c r="DQ33">
        <v>596</v>
      </c>
      <c r="DR33">
        <v>753</v>
      </c>
      <c r="DS33">
        <v>599</v>
      </c>
      <c r="DT33" s="6">
        <f t="shared" si="56"/>
        <v>858.5</v>
      </c>
      <c r="DU33" s="6">
        <f t="shared" si="56"/>
        <v>597.5</v>
      </c>
      <c r="DV33" s="18">
        <f t="shared" si="57"/>
        <v>253</v>
      </c>
      <c r="DW33" s="18">
        <f t="shared" si="58"/>
        <v>-8.5</v>
      </c>
      <c r="DX33" s="18">
        <f t="shared" si="59"/>
        <v>253.1427462914946</v>
      </c>
      <c r="DY33" s="6">
        <f t="shared" si="60"/>
        <v>1045.9581731599021</v>
      </c>
      <c r="DZ33" s="6">
        <f t="shared" si="61"/>
        <v>189.29823479462527</v>
      </c>
      <c r="EA33" s="6">
        <v>36</v>
      </c>
      <c r="EB33" s="22">
        <f t="shared" si="62"/>
        <v>0.6</v>
      </c>
      <c r="EC33" s="18">
        <f t="shared" si="63"/>
        <v>111.95630600477382</v>
      </c>
      <c r="ED33">
        <f t="shared" si="64"/>
        <v>-0.22184874961635639</v>
      </c>
      <c r="EE33">
        <f t="shared" si="65"/>
        <v>2.0490485604960789</v>
      </c>
      <c r="EI33">
        <v>1089</v>
      </c>
      <c r="EJ33">
        <v>599</v>
      </c>
      <c r="EK33">
        <v>819</v>
      </c>
      <c r="EL33">
        <v>602</v>
      </c>
      <c r="EM33" s="6">
        <f t="shared" si="66"/>
        <v>954</v>
      </c>
      <c r="EN33" s="6">
        <f t="shared" si="66"/>
        <v>600.5</v>
      </c>
      <c r="EO33" s="18">
        <f t="shared" si="67"/>
        <v>338</v>
      </c>
      <c r="EP33" s="18">
        <f t="shared" si="68"/>
        <v>-9</v>
      </c>
      <c r="EQ33" s="18">
        <f t="shared" si="69"/>
        <v>338.11980125393427</v>
      </c>
      <c r="ER33" s="6">
        <f t="shared" si="70"/>
        <v>1127.2605067152845</v>
      </c>
      <c r="ES33" s="6">
        <f t="shared" si="71"/>
        <v>260.68895744771248</v>
      </c>
      <c r="ET33" s="6">
        <v>36</v>
      </c>
      <c r="EU33" s="22">
        <f t="shared" si="72"/>
        <v>0.6</v>
      </c>
      <c r="EV33" s="18">
        <f t="shared" si="73"/>
        <v>117.47373673114515</v>
      </c>
      <c r="EW33">
        <f t="shared" si="74"/>
        <v>-0.22184874961635639</v>
      </c>
      <c r="EX33">
        <f t="shared" si="75"/>
        <v>2.0699407834788355</v>
      </c>
      <c r="FB33">
        <v>1118</v>
      </c>
      <c r="FC33">
        <v>599</v>
      </c>
      <c r="FD33">
        <v>799</v>
      </c>
      <c r="FE33">
        <v>605</v>
      </c>
      <c r="FF33" s="6">
        <f t="shared" si="76"/>
        <v>958.5</v>
      </c>
      <c r="FG33" s="6">
        <f t="shared" si="76"/>
        <v>602</v>
      </c>
      <c r="FH33" s="18">
        <f t="shared" si="122"/>
        <v>346.5</v>
      </c>
      <c r="FI33" s="18">
        <f t="shared" si="127"/>
        <v>-9</v>
      </c>
      <c r="FJ33" s="18">
        <f t="shared" si="78"/>
        <v>346.61686340973085</v>
      </c>
      <c r="FK33" s="6">
        <f t="shared" si="79"/>
        <v>1131.8684773417801</v>
      </c>
      <c r="FL33" s="6">
        <f t="shared" si="80"/>
        <v>267.07659486368937</v>
      </c>
      <c r="FM33" s="6">
        <v>40</v>
      </c>
      <c r="FN33" s="22">
        <f t="shared" si="81"/>
        <v>0.66666666666666663</v>
      </c>
      <c r="FO33" s="18">
        <f t="shared" si="82"/>
        <v>119.03674967989407</v>
      </c>
      <c r="FP33">
        <f t="shared" si="83"/>
        <v>-0.17609125905568127</v>
      </c>
      <c r="FQ33">
        <f t="shared" si="84"/>
        <v>2.0756810598738618</v>
      </c>
      <c r="FU33">
        <v>510</v>
      </c>
      <c r="FV33">
        <v>591</v>
      </c>
      <c r="FW33">
        <v>337</v>
      </c>
      <c r="FX33">
        <v>598</v>
      </c>
      <c r="FY33">
        <f t="shared" si="85"/>
        <v>423.5</v>
      </c>
      <c r="FZ33">
        <f t="shared" si="86"/>
        <v>594.5</v>
      </c>
      <c r="GA33" s="18">
        <f t="shared" si="123"/>
        <v>197.5</v>
      </c>
      <c r="GB33" s="18">
        <f t="shared" si="128"/>
        <v>-7.5</v>
      </c>
      <c r="GC33" s="18">
        <f t="shared" si="88"/>
        <v>197.64235376052372</v>
      </c>
      <c r="GD33">
        <f t="shared" si="89"/>
        <v>729.9195161111943</v>
      </c>
      <c r="GE33">
        <v>32</v>
      </c>
      <c r="GF33" s="22">
        <f t="shared" si="90"/>
        <v>0.53333333333333333</v>
      </c>
      <c r="GG33" s="18">
        <f t="shared" si="115"/>
        <v>82.506220133411887</v>
      </c>
      <c r="GH33">
        <f t="shared" si="91"/>
        <v>-0.27300127206373764</v>
      </c>
      <c r="GI33">
        <f t="shared" si="92"/>
        <v>1.9164866911897671</v>
      </c>
      <c r="GN33">
        <v>628</v>
      </c>
      <c r="GO33">
        <v>587</v>
      </c>
      <c r="GP33">
        <v>467</v>
      </c>
      <c r="GQ33">
        <v>593</v>
      </c>
      <c r="GR33">
        <f t="shared" si="93"/>
        <v>547.5</v>
      </c>
      <c r="GS33">
        <f t="shared" si="94"/>
        <v>590</v>
      </c>
      <c r="GT33" s="18">
        <f t="shared" si="95"/>
        <v>302.5</v>
      </c>
      <c r="GU33" s="18">
        <f t="shared" si="96"/>
        <v>-14.5</v>
      </c>
      <c r="GV33" s="18">
        <f t="shared" si="97"/>
        <v>302.8473212693155</v>
      </c>
      <c r="GW33">
        <f t="shared" si="98"/>
        <v>804.89517951097207</v>
      </c>
      <c r="GX33">
        <v>34</v>
      </c>
      <c r="GY33" s="22">
        <f t="shared" si="99"/>
        <v>0.56666666666666665</v>
      </c>
      <c r="GZ33" s="18">
        <f t="shared" si="100"/>
        <v>106.93436888981455</v>
      </c>
      <c r="HA33">
        <f t="shared" si="101"/>
        <v>-0.24667233334138852</v>
      </c>
      <c r="HB33">
        <f t="shared" si="102"/>
        <v>2.0291173106370506</v>
      </c>
      <c r="HG33">
        <v>637</v>
      </c>
      <c r="HH33">
        <v>584</v>
      </c>
      <c r="HI33">
        <v>480</v>
      </c>
      <c r="HJ33">
        <v>593</v>
      </c>
      <c r="HK33">
        <f t="shared" si="103"/>
        <v>558.5</v>
      </c>
      <c r="HL33">
        <f t="shared" si="104"/>
        <v>588.5</v>
      </c>
      <c r="HM33" s="18">
        <f t="shared" si="105"/>
        <v>303.5</v>
      </c>
      <c r="HN33" s="18">
        <f t="shared" si="106"/>
        <v>-13</v>
      </c>
      <c r="HO33" s="18">
        <f t="shared" si="107"/>
        <v>303.77829086358361</v>
      </c>
      <c r="HP33">
        <f t="shared" si="108"/>
        <v>811.32884824835367</v>
      </c>
      <c r="HQ33">
        <v>33</v>
      </c>
      <c r="HR33" s="22">
        <f t="shared" si="109"/>
        <v>0.55000000000000004</v>
      </c>
      <c r="HS33" s="18">
        <f t="shared" si="110"/>
        <v>104.08479186683473</v>
      </c>
      <c r="HT33">
        <f t="shared" si="111"/>
        <v>-0.25963731050575611</v>
      </c>
      <c r="HU33">
        <f t="shared" si="112"/>
        <v>2.0173872781098239</v>
      </c>
    </row>
    <row r="34" spans="7:229" x14ac:dyDescent="0.25">
      <c r="G34" s="6">
        <v>1007</v>
      </c>
      <c r="H34" s="6">
        <v>576</v>
      </c>
      <c r="I34" s="6">
        <v>748</v>
      </c>
      <c r="J34" s="6">
        <v>578</v>
      </c>
      <c r="K34" s="6">
        <f t="shared" si="0"/>
        <v>877.5</v>
      </c>
      <c r="L34" s="6">
        <f t="shared" si="1"/>
        <v>577</v>
      </c>
      <c r="M34" s="18">
        <f t="shared" si="2"/>
        <v>101</v>
      </c>
      <c r="N34" s="18">
        <f t="shared" si="3"/>
        <v>-3.5</v>
      </c>
      <c r="O34" s="18">
        <f t="shared" si="4"/>
        <v>101.06062536913177</v>
      </c>
      <c r="P34" s="18">
        <f t="shared" si="113"/>
        <v>80.706081061587497</v>
      </c>
      <c r="Q34" s="6">
        <v>34</v>
      </c>
      <c r="R34" s="22">
        <f t="shared" si="5"/>
        <v>0.56666666666666665</v>
      </c>
      <c r="S34" s="18">
        <f t="shared" si="6"/>
        <v>269.67691765593912</v>
      </c>
      <c r="T34">
        <f t="shared" si="7"/>
        <v>-0.24667233334138852</v>
      </c>
      <c r="U34">
        <f t="shared" si="8"/>
        <v>2.4308437756569856</v>
      </c>
      <c r="Y34" s="6">
        <v>932</v>
      </c>
      <c r="Z34" s="6">
        <v>572</v>
      </c>
      <c r="AA34" s="6">
        <v>639</v>
      </c>
      <c r="AB34" s="6">
        <v>575</v>
      </c>
      <c r="AC34" s="6">
        <f t="shared" si="9"/>
        <v>785.5</v>
      </c>
      <c r="AD34" s="6">
        <f t="shared" si="9"/>
        <v>573.5</v>
      </c>
      <c r="AE34" s="18">
        <f t="shared" si="10"/>
        <v>123</v>
      </c>
      <c r="AF34" s="18">
        <f t="shared" si="11"/>
        <v>3</v>
      </c>
      <c r="AG34" s="18">
        <f t="shared" si="12"/>
        <v>123.03657992645927</v>
      </c>
      <c r="AH34" s="6">
        <f t="shared" si="13"/>
        <v>972.58033087246838</v>
      </c>
      <c r="AI34" s="6">
        <f t="shared" si="114"/>
        <v>98.294050527180161</v>
      </c>
      <c r="AJ34" s="6">
        <v>35</v>
      </c>
      <c r="AK34" s="22">
        <f t="shared" si="14"/>
        <v>0.58333333333333337</v>
      </c>
      <c r="AL34" s="18">
        <f t="shared" si="15"/>
        <v>296.13878552424751</v>
      </c>
      <c r="AM34">
        <f t="shared" si="16"/>
        <v>-0.23408320603336796</v>
      </c>
      <c r="AN34">
        <f t="shared" si="17"/>
        <v>2.4714952909963652</v>
      </c>
      <c r="AR34" s="6">
        <v>1127</v>
      </c>
      <c r="AS34" s="6">
        <v>579</v>
      </c>
      <c r="AT34" s="6">
        <v>748</v>
      </c>
      <c r="AU34" s="6">
        <v>581</v>
      </c>
      <c r="AV34" s="6">
        <f t="shared" si="18"/>
        <v>937.5</v>
      </c>
      <c r="AW34" s="6">
        <f t="shared" si="18"/>
        <v>580</v>
      </c>
      <c r="AX34" s="18">
        <f t="shared" si="19"/>
        <v>106</v>
      </c>
      <c r="AY34" s="18">
        <f t="shared" si="20"/>
        <v>-1</v>
      </c>
      <c r="AZ34" s="18">
        <f t="shared" si="21"/>
        <v>106.00471687618433</v>
      </c>
      <c r="BA34" s="6">
        <f t="shared" si="22"/>
        <v>1102.4092933207703</v>
      </c>
      <c r="BB34" s="6">
        <f t="shared" si="23"/>
        <v>88.035964609885923</v>
      </c>
      <c r="BC34" s="6">
        <v>37</v>
      </c>
      <c r="BD34" s="22">
        <f t="shared" si="24"/>
        <v>0.6166666666666667</v>
      </c>
      <c r="BE34" s="18">
        <f t="shared" si="25"/>
        <v>292.04777042644525</v>
      </c>
      <c r="BF34">
        <f t="shared" si="26"/>
        <v>-0.20994952631664862</v>
      </c>
      <c r="BG34">
        <f t="shared" si="27"/>
        <v>2.465453895064027</v>
      </c>
      <c r="BK34">
        <v>823</v>
      </c>
      <c r="BL34">
        <v>582</v>
      </c>
      <c r="BM34">
        <v>646</v>
      </c>
      <c r="BN34">
        <v>582</v>
      </c>
      <c r="BO34" s="6">
        <f t="shared" si="28"/>
        <v>734.5</v>
      </c>
      <c r="BP34" s="6">
        <f t="shared" si="28"/>
        <v>582</v>
      </c>
      <c r="BQ34" s="18">
        <f t="shared" si="29"/>
        <v>256</v>
      </c>
      <c r="BR34" s="18">
        <f t="shared" si="124"/>
        <v>-7.5</v>
      </c>
      <c r="BS34" s="18">
        <f t="shared" si="31"/>
        <v>256.10983971725881</v>
      </c>
      <c r="BT34" s="6">
        <f t="shared" si="32"/>
        <v>937.13086065927848</v>
      </c>
      <c r="BU34" s="6">
        <f t="shared" si="33"/>
        <v>177.87299932361873</v>
      </c>
      <c r="BV34" s="6">
        <v>45</v>
      </c>
      <c r="BW34" s="22">
        <f t="shared" si="34"/>
        <v>0.75</v>
      </c>
      <c r="BX34" s="18">
        <f t="shared" si="35"/>
        <v>74.193204874883406</v>
      </c>
      <c r="BY34">
        <f t="shared" si="36"/>
        <v>-0.12493873660829995</v>
      </c>
      <c r="BZ34">
        <f t="shared" si="37"/>
        <v>1.8703641314181345</v>
      </c>
      <c r="CD34">
        <v>860</v>
      </c>
      <c r="CE34">
        <v>573</v>
      </c>
      <c r="CF34">
        <v>647</v>
      </c>
      <c r="CG34">
        <v>582</v>
      </c>
      <c r="CH34" s="6">
        <f t="shared" si="38"/>
        <v>753.5</v>
      </c>
      <c r="CI34" s="6">
        <f t="shared" si="38"/>
        <v>577.5</v>
      </c>
      <c r="CJ34" s="18">
        <f t="shared" si="120"/>
        <v>221</v>
      </c>
      <c r="CK34" s="18">
        <f t="shared" si="125"/>
        <v>-10.5</v>
      </c>
      <c r="CL34" s="18">
        <f t="shared" si="40"/>
        <v>221.24929378418364</v>
      </c>
      <c r="CM34" s="6">
        <f t="shared" si="41"/>
        <v>949.35162084445824</v>
      </c>
      <c r="CN34" s="6">
        <f t="shared" si="42"/>
        <v>156.06715106076206</v>
      </c>
      <c r="CO34" s="6">
        <v>34</v>
      </c>
      <c r="CP34" s="22">
        <f t="shared" si="43"/>
        <v>0.56666666666666665</v>
      </c>
      <c r="CQ34" s="18">
        <f t="shared" si="44"/>
        <v>77.956460356739868</v>
      </c>
      <c r="CR34">
        <f t="shared" si="45"/>
        <v>-0.24667233334138852</v>
      </c>
      <c r="CS34">
        <f t="shared" si="46"/>
        <v>1.8918521115841818</v>
      </c>
      <c r="CW34">
        <v>967</v>
      </c>
      <c r="CX34">
        <v>573</v>
      </c>
      <c r="CY34">
        <v>736</v>
      </c>
      <c r="CZ34">
        <v>581</v>
      </c>
      <c r="DA34" s="6">
        <f t="shared" si="47"/>
        <v>851.5</v>
      </c>
      <c r="DB34" s="6">
        <f t="shared" si="47"/>
        <v>577</v>
      </c>
      <c r="DC34" s="18">
        <f t="shared" si="121"/>
        <v>309.5</v>
      </c>
      <c r="DD34" s="18">
        <f t="shared" si="126"/>
        <v>-7.5</v>
      </c>
      <c r="DE34" s="18">
        <f t="shared" si="49"/>
        <v>309.59085903818283</v>
      </c>
      <c r="DF34" s="6">
        <f t="shared" si="50"/>
        <v>1028.5821552020043</v>
      </c>
      <c r="DG34" s="6">
        <f t="shared" si="51"/>
        <v>231.45967402360975</v>
      </c>
      <c r="DH34" s="6">
        <v>34</v>
      </c>
      <c r="DI34" s="22">
        <f t="shared" si="52"/>
        <v>0.56666666666666665</v>
      </c>
      <c r="DJ34" s="18">
        <f t="shared" si="53"/>
        <v>86.93851346376718</v>
      </c>
      <c r="DK34">
        <f t="shared" si="54"/>
        <v>-0.24667233334138852</v>
      </c>
      <c r="DL34">
        <f t="shared" si="55"/>
        <v>1.939212210043886</v>
      </c>
      <c r="DP34">
        <v>976</v>
      </c>
      <c r="DQ34">
        <v>595</v>
      </c>
      <c r="DR34">
        <v>767</v>
      </c>
      <c r="DS34">
        <v>600</v>
      </c>
      <c r="DT34" s="6">
        <f t="shared" si="56"/>
        <v>871.5</v>
      </c>
      <c r="DU34" s="6">
        <f t="shared" si="56"/>
        <v>597.5</v>
      </c>
      <c r="DV34" s="18">
        <f t="shared" si="57"/>
        <v>266</v>
      </c>
      <c r="DW34" s="18">
        <f t="shared" si="58"/>
        <v>-8.5</v>
      </c>
      <c r="DX34" s="18">
        <f t="shared" si="59"/>
        <v>266.13577361940651</v>
      </c>
      <c r="DY34" s="6">
        <f t="shared" si="60"/>
        <v>1056.6543900443512</v>
      </c>
      <c r="DZ34" s="6">
        <f t="shared" si="61"/>
        <v>199.99445167907436</v>
      </c>
      <c r="EA34" s="6">
        <v>37</v>
      </c>
      <c r="EB34" s="22">
        <f t="shared" si="62"/>
        <v>0.6166666666666667</v>
      </c>
      <c r="EC34" s="18">
        <f t="shared" si="63"/>
        <v>113.19491680819726</v>
      </c>
      <c r="ED34">
        <f t="shared" si="64"/>
        <v>-0.20994952631664862</v>
      </c>
      <c r="EE34">
        <f t="shared" si="65"/>
        <v>2.0538269246285994</v>
      </c>
      <c r="EI34">
        <v>1104</v>
      </c>
      <c r="EJ34">
        <v>599</v>
      </c>
      <c r="EK34">
        <v>839</v>
      </c>
      <c r="EL34">
        <v>601</v>
      </c>
      <c r="EM34" s="6">
        <f t="shared" si="66"/>
        <v>971.5</v>
      </c>
      <c r="EN34" s="6">
        <f t="shared" si="66"/>
        <v>600</v>
      </c>
      <c r="EO34" s="18">
        <f t="shared" si="67"/>
        <v>355.5</v>
      </c>
      <c r="EP34" s="18">
        <f t="shared" si="68"/>
        <v>-9.5</v>
      </c>
      <c r="EQ34" s="18">
        <f t="shared" si="69"/>
        <v>355.62691124266735</v>
      </c>
      <c r="ER34" s="6">
        <f t="shared" si="70"/>
        <v>1141.8459834846378</v>
      </c>
      <c r="ES34" s="6">
        <f t="shared" si="71"/>
        <v>275.27443421706585</v>
      </c>
      <c r="ET34" s="6">
        <v>37</v>
      </c>
      <c r="EU34" s="22">
        <f t="shared" si="72"/>
        <v>0.6166666666666667</v>
      </c>
      <c r="EV34" s="18">
        <f t="shared" si="73"/>
        <v>119.00140775983041</v>
      </c>
      <c r="EW34">
        <f t="shared" si="74"/>
        <v>-0.20994952631664862</v>
      </c>
      <c r="EX34">
        <f t="shared" si="75"/>
        <v>2.0755520990287484</v>
      </c>
      <c r="FB34">
        <v>1136</v>
      </c>
      <c r="FC34">
        <v>595</v>
      </c>
      <c r="FD34">
        <v>819</v>
      </c>
      <c r="FE34">
        <v>605</v>
      </c>
      <c r="FF34" s="6">
        <f t="shared" si="76"/>
        <v>977.5</v>
      </c>
      <c r="FG34" s="6">
        <f t="shared" si="76"/>
        <v>600</v>
      </c>
      <c r="FH34" s="18">
        <f t="shared" si="122"/>
        <v>365.5</v>
      </c>
      <c r="FI34" s="18">
        <f t="shared" si="127"/>
        <v>-11</v>
      </c>
      <c r="FJ34" s="18">
        <f t="shared" si="78"/>
        <v>365.66548921110945</v>
      </c>
      <c r="FK34" s="6">
        <f t="shared" si="79"/>
        <v>1146.955208366918</v>
      </c>
      <c r="FL34" s="6">
        <f t="shared" si="80"/>
        <v>282.16332588882722</v>
      </c>
      <c r="FM34" s="6">
        <v>41</v>
      </c>
      <c r="FN34" s="22">
        <f t="shared" si="81"/>
        <v>0.68333333333333335</v>
      </c>
      <c r="FO34" s="18">
        <f t="shared" si="82"/>
        <v>120.73282534558534</v>
      </c>
      <c r="FP34">
        <f t="shared" si="83"/>
        <v>-0.16536739366390812</v>
      </c>
      <c r="FQ34">
        <f t="shared" si="84"/>
        <v>2.0818253639524138</v>
      </c>
      <c r="FU34">
        <v>518</v>
      </c>
      <c r="FV34">
        <v>590</v>
      </c>
      <c r="FW34">
        <v>348</v>
      </c>
      <c r="FX34">
        <v>597</v>
      </c>
      <c r="FY34">
        <f t="shared" si="85"/>
        <v>433</v>
      </c>
      <c r="FZ34">
        <f t="shared" si="86"/>
        <v>593.5</v>
      </c>
      <c r="GA34" s="18">
        <f t="shared" si="123"/>
        <v>207</v>
      </c>
      <c r="GB34" s="18">
        <f t="shared" si="128"/>
        <v>-8.5</v>
      </c>
      <c r="GC34" s="18">
        <f t="shared" si="88"/>
        <v>207.17444340458599</v>
      </c>
      <c r="GD34">
        <f t="shared" si="89"/>
        <v>734.66403886402384</v>
      </c>
      <c r="GE34">
        <v>33</v>
      </c>
      <c r="GF34" s="22">
        <f t="shared" si="90"/>
        <v>0.55000000000000004</v>
      </c>
      <c r="GG34" s="18">
        <f t="shared" si="115"/>
        <v>83.6956498369385</v>
      </c>
      <c r="GH34">
        <f t="shared" si="91"/>
        <v>-0.25963731050575611</v>
      </c>
      <c r="GI34">
        <f t="shared" si="92"/>
        <v>1.9227028857004285</v>
      </c>
      <c r="GN34">
        <v>644</v>
      </c>
      <c r="GO34">
        <v>587</v>
      </c>
      <c r="GP34">
        <v>488</v>
      </c>
      <c r="GQ34">
        <v>593</v>
      </c>
      <c r="GR34">
        <f t="shared" si="93"/>
        <v>566</v>
      </c>
      <c r="GS34">
        <f t="shared" si="94"/>
        <v>590</v>
      </c>
      <c r="GT34" s="18">
        <f t="shared" si="95"/>
        <v>321</v>
      </c>
      <c r="GU34" s="18">
        <f t="shared" si="96"/>
        <v>-14.5</v>
      </c>
      <c r="GV34" s="18">
        <f t="shared" si="97"/>
        <v>321.32732532419334</v>
      </c>
      <c r="GW34">
        <f t="shared" si="98"/>
        <v>817.59158508389748</v>
      </c>
      <c r="GX34">
        <v>35</v>
      </c>
      <c r="GY34" s="22">
        <f t="shared" si="99"/>
        <v>0.58333333333333337</v>
      </c>
      <c r="GZ34" s="18">
        <f t="shared" si="100"/>
        <v>109.23176244951543</v>
      </c>
      <c r="HA34">
        <f t="shared" si="101"/>
        <v>-0.23408320603336796</v>
      </c>
      <c r="HB34">
        <f t="shared" si="102"/>
        <v>2.0383489410318369</v>
      </c>
      <c r="HG34">
        <v>654</v>
      </c>
      <c r="HH34">
        <v>584</v>
      </c>
      <c r="HI34">
        <v>496</v>
      </c>
      <c r="HJ34">
        <v>591</v>
      </c>
      <c r="HK34">
        <f t="shared" si="103"/>
        <v>575</v>
      </c>
      <c r="HL34">
        <f t="shared" si="104"/>
        <v>587.5</v>
      </c>
      <c r="HM34" s="18">
        <f t="shared" si="105"/>
        <v>320</v>
      </c>
      <c r="HN34" s="18">
        <f t="shared" si="106"/>
        <v>-14</v>
      </c>
      <c r="HO34" s="18">
        <f t="shared" si="107"/>
        <v>320.30610359467084</v>
      </c>
      <c r="HP34">
        <f t="shared" si="108"/>
        <v>822.05915237286911</v>
      </c>
      <c r="HQ34">
        <v>34</v>
      </c>
      <c r="HR34" s="22">
        <f t="shared" si="109"/>
        <v>0.56666666666666665</v>
      </c>
      <c r="HS34" s="18">
        <f t="shared" si="110"/>
        <v>106.14438372346508</v>
      </c>
      <c r="HT34">
        <f t="shared" si="111"/>
        <v>-0.24667233334138852</v>
      </c>
      <c r="HU34">
        <f t="shared" si="112"/>
        <v>2.0258970198639044</v>
      </c>
    </row>
    <row r="35" spans="7:229" x14ac:dyDescent="0.25">
      <c r="G35" s="6">
        <v>1012</v>
      </c>
      <c r="H35" s="6">
        <v>579</v>
      </c>
      <c r="I35" s="6">
        <v>753</v>
      </c>
      <c r="J35" s="6">
        <v>578</v>
      </c>
      <c r="K35" s="6">
        <f t="shared" si="0"/>
        <v>882.5</v>
      </c>
      <c r="L35" s="6">
        <f t="shared" si="1"/>
        <v>578.5</v>
      </c>
      <c r="M35" s="18">
        <f t="shared" si="2"/>
        <v>106</v>
      </c>
      <c r="N35" s="18">
        <f t="shared" si="3"/>
        <v>-2</v>
      </c>
      <c r="O35" s="18">
        <f t="shared" si="4"/>
        <v>106.01886624558857</v>
      </c>
      <c r="P35" s="18">
        <f t="shared" si="113"/>
        <v>85.709008248143959</v>
      </c>
      <c r="Q35" s="6">
        <v>35</v>
      </c>
      <c r="R35" s="22">
        <f t="shared" si="5"/>
        <v>0.58333333333333337</v>
      </c>
      <c r="S35" s="18">
        <f t="shared" si="6"/>
        <v>270.08767408676147</v>
      </c>
      <c r="T35">
        <f t="shared" si="7"/>
        <v>-0.23408320603336796</v>
      </c>
      <c r="U35">
        <f t="shared" si="8"/>
        <v>2.431504764867753</v>
      </c>
      <c r="Y35" s="6">
        <v>937</v>
      </c>
      <c r="Z35" s="6">
        <v>574</v>
      </c>
      <c r="AA35" s="6">
        <v>642</v>
      </c>
      <c r="AB35" s="6">
        <v>575</v>
      </c>
      <c r="AC35" s="6">
        <f t="shared" si="9"/>
        <v>789.5</v>
      </c>
      <c r="AD35" s="6">
        <f t="shared" si="9"/>
        <v>574.5</v>
      </c>
      <c r="AE35" s="18">
        <f t="shared" si="10"/>
        <v>127</v>
      </c>
      <c r="AF35" s="18">
        <f t="shared" si="11"/>
        <v>4</v>
      </c>
      <c r="AG35" s="18">
        <f t="shared" si="12"/>
        <v>127.06297651164952</v>
      </c>
      <c r="AH35" s="6">
        <f t="shared" si="13"/>
        <v>976.40181277996408</v>
      </c>
      <c r="AI35" s="6">
        <f t="shared" si="114"/>
        <v>102.11553243467586</v>
      </c>
      <c r="AJ35" s="6">
        <v>36</v>
      </c>
      <c r="AK35" s="22">
        <f t="shared" si="14"/>
        <v>0.6</v>
      </c>
      <c r="AL35" s="18">
        <f t="shared" si="15"/>
        <v>296.51540104994109</v>
      </c>
      <c r="AM35">
        <f t="shared" si="16"/>
        <v>-0.22184874961635639</v>
      </c>
      <c r="AN35">
        <f t="shared" si="17"/>
        <v>2.4720472556001085</v>
      </c>
      <c r="AR35" s="6">
        <v>1131</v>
      </c>
      <c r="AS35" s="6">
        <v>579</v>
      </c>
      <c r="AT35" s="6">
        <v>754</v>
      </c>
      <c r="AU35" s="6">
        <v>581</v>
      </c>
      <c r="AV35" s="6">
        <f t="shared" si="18"/>
        <v>942.5</v>
      </c>
      <c r="AW35" s="6">
        <f t="shared" si="18"/>
        <v>580</v>
      </c>
      <c r="AX35" s="18">
        <f t="shared" si="19"/>
        <v>111</v>
      </c>
      <c r="AY35" s="18">
        <f t="shared" si="20"/>
        <v>-1</v>
      </c>
      <c r="AZ35" s="18">
        <f t="shared" si="21"/>
        <v>111.00450441310929</v>
      </c>
      <c r="BA35" s="6">
        <f t="shared" si="22"/>
        <v>1106.6644703793468</v>
      </c>
      <c r="BB35" s="6">
        <f t="shared" si="23"/>
        <v>92.291141668462387</v>
      </c>
      <c r="BC35" s="6">
        <v>38</v>
      </c>
      <c r="BD35" s="22">
        <f t="shared" si="24"/>
        <v>0.6333333333333333</v>
      </c>
      <c r="BE35" s="18">
        <f t="shared" si="25"/>
        <v>292.45947888633697</v>
      </c>
      <c r="BF35">
        <f t="shared" si="26"/>
        <v>-0.19836765376683349</v>
      </c>
      <c r="BG35">
        <f t="shared" si="27"/>
        <v>2.4660657018194234</v>
      </c>
      <c r="BK35">
        <v>835</v>
      </c>
      <c r="BL35">
        <v>582</v>
      </c>
      <c r="BM35">
        <v>657</v>
      </c>
      <c r="BN35">
        <v>582</v>
      </c>
      <c r="BO35" s="6">
        <f t="shared" si="28"/>
        <v>746</v>
      </c>
      <c r="BP35" s="6">
        <f t="shared" si="28"/>
        <v>582</v>
      </c>
      <c r="BQ35" s="18">
        <f t="shared" si="29"/>
        <v>267.5</v>
      </c>
      <c r="BR35" s="18">
        <f t="shared" si="124"/>
        <v>-7.5</v>
      </c>
      <c r="BS35" s="18">
        <f t="shared" si="31"/>
        <v>267.60511953249323</v>
      </c>
      <c r="BT35" s="6">
        <f t="shared" si="32"/>
        <v>946.17123186028016</v>
      </c>
      <c r="BU35" s="6">
        <f t="shared" si="33"/>
        <v>186.9133705246204</v>
      </c>
      <c r="BV35" s="6">
        <v>46</v>
      </c>
      <c r="BW35" s="22">
        <f t="shared" si="34"/>
        <v>0.76666666666666661</v>
      </c>
      <c r="BX35" s="18">
        <f t="shared" si="35"/>
        <v>75.292180000622835</v>
      </c>
      <c r="BY35">
        <f t="shared" si="36"/>
        <v>-0.11539341870206959</v>
      </c>
      <c r="BZ35">
        <f t="shared" si="37"/>
        <v>1.8767498718323192</v>
      </c>
      <c r="CD35">
        <v>868</v>
      </c>
      <c r="CE35">
        <v>573</v>
      </c>
      <c r="CF35">
        <v>658</v>
      </c>
      <c r="CG35">
        <v>582</v>
      </c>
      <c r="CH35" s="6">
        <f t="shared" si="38"/>
        <v>763</v>
      </c>
      <c r="CI35" s="6">
        <f t="shared" si="38"/>
        <v>577.5</v>
      </c>
      <c r="CJ35" s="18">
        <f t="shared" si="120"/>
        <v>230.5</v>
      </c>
      <c r="CK35" s="18">
        <f t="shared" si="125"/>
        <v>-10.5</v>
      </c>
      <c r="CL35" s="18">
        <f t="shared" si="40"/>
        <v>230.73903007510455</v>
      </c>
      <c r="CM35" s="6">
        <f t="shared" si="41"/>
        <v>956.90921721969005</v>
      </c>
      <c r="CN35" s="6">
        <f t="shared" si="42"/>
        <v>163.62474743599387</v>
      </c>
      <c r="CO35" s="6">
        <v>35</v>
      </c>
      <c r="CP35" s="22">
        <f t="shared" si="43"/>
        <v>0.58333333333333337</v>
      </c>
      <c r="CQ35" s="18">
        <f t="shared" si="44"/>
        <v>78.878420552107684</v>
      </c>
      <c r="CR35">
        <f t="shared" si="45"/>
        <v>-0.23408320603336796</v>
      </c>
      <c r="CS35">
        <f t="shared" si="46"/>
        <v>1.8969582057823984</v>
      </c>
      <c r="CW35">
        <v>978</v>
      </c>
      <c r="CX35">
        <v>572</v>
      </c>
      <c r="CY35">
        <v>754</v>
      </c>
      <c r="CZ35">
        <v>581</v>
      </c>
      <c r="DA35" s="6">
        <f t="shared" si="47"/>
        <v>866</v>
      </c>
      <c r="DB35" s="6">
        <f t="shared" si="47"/>
        <v>576.5</v>
      </c>
      <c r="DC35" s="18">
        <f t="shared" si="121"/>
        <v>324</v>
      </c>
      <c r="DD35" s="18">
        <f t="shared" si="126"/>
        <v>-8</v>
      </c>
      <c r="DE35" s="18">
        <f t="shared" si="49"/>
        <v>324.09875038327436</v>
      </c>
      <c r="DF35" s="6">
        <f t="shared" si="50"/>
        <v>1040.3404490838564</v>
      </c>
      <c r="DG35" s="6">
        <f t="shared" si="51"/>
        <v>243.21796790546182</v>
      </c>
      <c r="DH35" s="6">
        <v>35</v>
      </c>
      <c r="DI35" s="22">
        <f t="shared" si="52"/>
        <v>0.58333333333333337</v>
      </c>
      <c r="DJ35" s="18">
        <f t="shared" si="53"/>
        <v>88.318508835696363</v>
      </c>
      <c r="DK35">
        <f t="shared" si="54"/>
        <v>-0.23408320603336796</v>
      </c>
      <c r="DL35">
        <f t="shared" si="55"/>
        <v>1.9460517278455436</v>
      </c>
      <c r="DP35">
        <v>988</v>
      </c>
      <c r="DQ35">
        <v>595</v>
      </c>
      <c r="DR35">
        <v>782</v>
      </c>
      <c r="DS35">
        <v>600</v>
      </c>
      <c r="DT35" s="6">
        <f t="shared" si="56"/>
        <v>885</v>
      </c>
      <c r="DU35" s="6">
        <f t="shared" si="56"/>
        <v>597.5</v>
      </c>
      <c r="DV35" s="18">
        <f t="shared" si="57"/>
        <v>279.5</v>
      </c>
      <c r="DW35" s="18">
        <f t="shared" si="58"/>
        <v>-8.5</v>
      </c>
      <c r="DX35" s="18">
        <f t="shared" si="59"/>
        <v>279.62921878802291</v>
      </c>
      <c r="DY35" s="6">
        <f t="shared" si="60"/>
        <v>1067.8161124463331</v>
      </c>
      <c r="DZ35" s="6">
        <f t="shared" si="61"/>
        <v>211.15617408105629</v>
      </c>
      <c r="EA35" s="6">
        <v>38</v>
      </c>
      <c r="EB35" s="22">
        <f t="shared" si="62"/>
        <v>0.6333333333333333</v>
      </c>
      <c r="EC35" s="18">
        <f t="shared" si="63"/>
        <v>114.48123188623505</v>
      </c>
      <c r="ED35">
        <f t="shared" si="64"/>
        <v>-0.19836765376683349</v>
      </c>
      <c r="EE35">
        <f t="shared" si="65"/>
        <v>2.0587342940441355</v>
      </c>
      <c r="EI35">
        <v>1119</v>
      </c>
      <c r="EJ35">
        <v>598</v>
      </c>
      <c r="EK35">
        <v>859</v>
      </c>
      <c r="EL35">
        <v>603</v>
      </c>
      <c r="EM35" s="6">
        <f t="shared" si="66"/>
        <v>989</v>
      </c>
      <c r="EN35" s="6">
        <f t="shared" si="66"/>
        <v>600.5</v>
      </c>
      <c r="EO35" s="18">
        <f t="shared" si="67"/>
        <v>373</v>
      </c>
      <c r="EP35" s="18">
        <f t="shared" si="68"/>
        <v>-9</v>
      </c>
      <c r="EQ35" s="18">
        <f t="shared" si="69"/>
        <v>373.10856328956055</v>
      </c>
      <c r="ER35" s="6">
        <f t="shared" si="70"/>
        <v>1157.0312225692096</v>
      </c>
      <c r="ES35" s="6">
        <f t="shared" si="71"/>
        <v>290.45967330163762</v>
      </c>
      <c r="ET35" s="6">
        <v>38</v>
      </c>
      <c r="EU35" s="22">
        <f t="shared" si="72"/>
        <v>0.6333333333333333</v>
      </c>
      <c r="EV35" s="18">
        <f t="shared" si="73"/>
        <v>120.52685732762214</v>
      </c>
      <c r="EW35">
        <f t="shared" si="74"/>
        <v>-0.19836765376683349</v>
      </c>
      <c r="EX35">
        <f t="shared" si="75"/>
        <v>2.0810838327161085</v>
      </c>
      <c r="FB35">
        <v>1155</v>
      </c>
      <c r="FC35">
        <v>596</v>
      </c>
      <c r="FD35">
        <v>841</v>
      </c>
      <c r="FE35">
        <v>604</v>
      </c>
      <c r="FF35" s="6">
        <f t="shared" si="76"/>
        <v>998</v>
      </c>
      <c r="FG35" s="6">
        <f t="shared" si="76"/>
        <v>600</v>
      </c>
      <c r="FH35" s="18">
        <f t="shared" si="122"/>
        <v>386</v>
      </c>
      <c r="FI35" s="18">
        <f t="shared" si="127"/>
        <v>-11</v>
      </c>
      <c r="FJ35" s="18">
        <f t="shared" si="78"/>
        <v>386.15670394284234</v>
      </c>
      <c r="FK35" s="6">
        <f t="shared" si="79"/>
        <v>1164.4758477529708</v>
      </c>
      <c r="FL35" s="6">
        <f t="shared" si="80"/>
        <v>299.68396527488005</v>
      </c>
      <c r="FM35" s="6">
        <v>42</v>
      </c>
      <c r="FN35" s="22">
        <f t="shared" si="81"/>
        <v>0.7</v>
      </c>
      <c r="FO35" s="18">
        <f t="shared" si="82"/>
        <v>122.55734807123157</v>
      </c>
      <c r="FP35">
        <f t="shared" si="83"/>
        <v>-0.15490195998574319</v>
      </c>
      <c r="FQ35">
        <f t="shared" si="84"/>
        <v>2.088339355009718</v>
      </c>
      <c r="FU35">
        <v>529</v>
      </c>
      <c r="FV35">
        <v>589</v>
      </c>
      <c r="FW35">
        <v>361</v>
      </c>
      <c r="FX35">
        <v>596</v>
      </c>
      <c r="FY35">
        <f t="shared" si="85"/>
        <v>445</v>
      </c>
      <c r="FZ35">
        <f t="shared" si="86"/>
        <v>592.5</v>
      </c>
      <c r="GA35" s="18">
        <f t="shared" si="123"/>
        <v>219</v>
      </c>
      <c r="GB35" s="18">
        <f t="shared" si="128"/>
        <v>-9.5</v>
      </c>
      <c r="GC35" s="18">
        <f t="shared" si="88"/>
        <v>219.20595338630747</v>
      </c>
      <c r="GD35">
        <f t="shared" si="89"/>
        <v>741.00016869093895</v>
      </c>
      <c r="GE35">
        <v>34</v>
      </c>
      <c r="GF35" s="22">
        <f t="shared" si="90"/>
        <v>0.56666666666666665</v>
      </c>
      <c r="GG35" s="18">
        <f t="shared" si="115"/>
        <v>85.196961289611508</v>
      </c>
      <c r="GH35">
        <f t="shared" si="91"/>
        <v>-0.24667233334138852</v>
      </c>
      <c r="GI35">
        <f t="shared" si="92"/>
        <v>1.9304241051107347</v>
      </c>
      <c r="GN35">
        <v>661</v>
      </c>
      <c r="GO35">
        <v>585</v>
      </c>
      <c r="GP35">
        <v>506</v>
      </c>
      <c r="GQ35">
        <v>591</v>
      </c>
      <c r="GR35">
        <f t="shared" si="93"/>
        <v>583.5</v>
      </c>
      <c r="GS35">
        <f t="shared" si="94"/>
        <v>588</v>
      </c>
      <c r="GT35" s="18">
        <f t="shared" si="95"/>
        <v>338.5</v>
      </c>
      <c r="GU35" s="18">
        <f t="shared" si="96"/>
        <v>-16.5</v>
      </c>
      <c r="GV35" s="18">
        <f t="shared" si="97"/>
        <v>338.90190321094394</v>
      </c>
      <c r="GW35">
        <f t="shared" si="98"/>
        <v>828.38170549572135</v>
      </c>
      <c r="GX35">
        <v>36</v>
      </c>
      <c r="GY35" s="22">
        <f t="shared" si="99"/>
        <v>0.6</v>
      </c>
      <c r="GZ35" s="18">
        <f t="shared" si="100"/>
        <v>111.4165954144641</v>
      </c>
      <c r="HA35">
        <f t="shared" si="101"/>
        <v>-0.22184874961635639</v>
      </c>
      <c r="HB35">
        <f t="shared" si="102"/>
        <v>2.0469498834780997</v>
      </c>
      <c r="HG35">
        <v>670</v>
      </c>
      <c r="HH35">
        <v>583</v>
      </c>
      <c r="HI35">
        <v>511</v>
      </c>
      <c r="HJ35">
        <v>590</v>
      </c>
      <c r="HK35">
        <f t="shared" si="103"/>
        <v>590.5</v>
      </c>
      <c r="HL35">
        <f t="shared" si="104"/>
        <v>586.5</v>
      </c>
      <c r="HM35" s="18">
        <f t="shared" si="105"/>
        <v>335.5</v>
      </c>
      <c r="HN35" s="18">
        <f t="shared" si="106"/>
        <v>-15</v>
      </c>
      <c r="HO35" s="18">
        <f t="shared" si="107"/>
        <v>335.83515301409409</v>
      </c>
      <c r="HP35">
        <f t="shared" si="108"/>
        <v>832.26948760602772</v>
      </c>
      <c r="HQ35">
        <v>35</v>
      </c>
      <c r="HR35" s="22">
        <f t="shared" si="109"/>
        <v>0.58333333333333337</v>
      </c>
      <c r="HS35" s="18">
        <f t="shared" si="110"/>
        <v>108.07951599086405</v>
      </c>
      <c r="HT35">
        <f t="shared" si="111"/>
        <v>-0.23408320603336796</v>
      </c>
      <c r="HU35">
        <f t="shared" si="112"/>
        <v>2.0337433911308542</v>
      </c>
    </row>
    <row r="36" spans="7:229" x14ac:dyDescent="0.25">
      <c r="G36" s="6">
        <v>1016</v>
      </c>
      <c r="H36" s="6">
        <v>581</v>
      </c>
      <c r="I36" s="6">
        <v>758</v>
      </c>
      <c r="J36" s="6">
        <v>578</v>
      </c>
      <c r="K36" s="6">
        <f t="shared" si="0"/>
        <v>887</v>
      </c>
      <c r="L36" s="6">
        <f t="shared" si="1"/>
        <v>579.5</v>
      </c>
      <c r="M36" s="18">
        <f t="shared" si="2"/>
        <v>110.5</v>
      </c>
      <c r="N36" s="18">
        <f t="shared" si="3"/>
        <v>-1</v>
      </c>
      <c r="O36" s="18">
        <f t="shared" si="4"/>
        <v>110.50452479423636</v>
      </c>
      <c r="P36" s="18">
        <f t="shared" si="113"/>
        <v>90.021963471546201</v>
      </c>
      <c r="Q36" s="6">
        <v>36</v>
      </c>
      <c r="R36" s="22">
        <f t="shared" si="5"/>
        <v>0.6</v>
      </c>
      <c r="S36" s="18">
        <f t="shared" si="6"/>
        <v>270.45928029574566</v>
      </c>
      <c r="T36">
        <f t="shared" si="7"/>
        <v>-0.22184874961635639</v>
      </c>
      <c r="U36">
        <f t="shared" si="8"/>
        <v>2.4321018880228031</v>
      </c>
      <c r="Y36" s="6">
        <v>941</v>
      </c>
      <c r="Z36" s="6">
        <v>573</v>
      </c>
      <c r="AA36" s="6">
        <v>648</v>
      </c>
      <c r="AB36" s="6">
        <v>574</v>
      </c>
      <c r="AC36" s="6">
        <f t="shared" si="9"/>
        <v>794.5</v>
      </c>
      <c r="AD36" s="6">
        <f t="shared" si="9"/>
        <v>573.5</v>
      </c>
      <c r="AE36" s="18">
        <f t="shared" si="10"/>
        <v>132</v>
      </c>
      <c r="AF36" s="18">
        <f t="shared" si="11"/>
        <v>3</v>
      </c>
      <c r="AG36" s="18">
        <f t="shared" si="12"/>
        <v>132.03408650799233</v>
      </c>
      <c r="AH36" s="6">
        <f t="shared" si="13"/>
        <v>979.86351090343192</v>
      </c>
      <c r="AI36" s="6">
        <f t="shared" si="114"/>
        <v>105.5772305581437</v>
      </c>
      <c r="AJ36" s="6">
        <v>37</v>
      </c>
      <c r="AK36" s="22">
        <f t="shared" si="14"/>
        <v>0.6166666666666667</v>
      </c>
      <c r="AL36" s="18">
        <f t="shared" si="15"/>
        <v>296.98038187459201</v>
      </c>
      <c r="AM36">
        <f t="shared" si="16"/>
        <v>-0.20994952631664862</v>
      </c>
      <c r="AN36">
        <f t="shared" si="17"/>
        <v>2.4727277613541987</v>
      </c>
      <c r="AR36" s="6">
        <v>1136</v>
      </c>
      <c r="AS36" s="6">
        <v>579</v>
      </c>
      <c r="AT36" s="6">
        <v>759</v>
      </c>
      <c r="AU36" s="6">
        <v>580</v>
      </c>
      <c r="AV36" s="6">
        <f t="shared" si="18"/>
        <v>947.5</v>
      </c>
      <c r="AW36" s="6">
        <f t="shared" si="18"/>
        <v>579.5</v>
      </c>
      <c r="AX36" s="18">
        <f t="shared" si="19"/>
        <v>116</v>
      </c>
      <c r="AY36" s="18">
        <f t="shared" si="20"/>
        <v>-1.5</v>
      </c>
      <c r="AZ36" s="18">
        <f t="shared" si="21"/>
        <v>116.00969787047978</v>
      </c>
      <c r="BA36" s="6">
        <f t="shared" si="22"/>
        <v>1110.6648909549631</v>
      </c>
      <c r="BB36" s="6">
        <f t="shared" si="23"/>
        <v>96.291562244078705</v>
      </c>
      <c r="BC36" s="6">
        <v>39</v>
      </c>
      <c r="BD36" s="22">
        <f t="shared" si="24"/>
        <v>0.65</v>
      </c>
      <c r="BE36" s="18">
        <f t="shared" si="25"/>
        <v>292.87163249778052</v>
      </c>
      <c r="BF36">
        <f t="shared" si="26"/>
        <v>-0.18708664335714442</v>
      </c>
      <c r="BG36">
        <f t="shared" si="27"/>
        <v>2.4666773080205902</v>
      </c>
      <c r="BK36">
        <v>847</v>
      </c>
      <c r="BL36">
        <v>582</v>
      </c>
      <c r="BM36">
        <v>667</v>
      </c>
      <c r="BN36">
        <v>581</v>
      </c>
      <c r="BO36" s="6">
        <f t="shared" si="28"/>
        <v>757</v>
      </c>
      <c r="BP36" s="6">
        <f t="shared" si="28"/>
        <v>581.5</v>
      </c>
      <c r="BQ36" s="18">
        <f t="shared" si="29"/>
        <v>278.5</v>
      </c>
      <c r="BR36" s="18">
        <f t="shared" si="124"/>
        <v>-8</v>
      </c>
      <c r="BS36" s="18">
        <f t="shared" si="31"/>
        <v>278.61487756399515</v>
      </c>
      <c r="BT36" s="6">
        <f t="shared" si="32"/>
        <v>954.56338186628545</v>
      </c>
      <c r="BU36" s="6">
        <f t="shared" si="33"/>
        <v>195.3055205306257</v>
      </c>
      <c r="BV36" s="6">
        <v>47</v>
      </c>
      <c r="BW36" s="22">
        <f t="shared" si="34"/>
        <v>0.78333333333333333</v>
      </c>
      <c r="BX36" s="18">
        <f t="shared" si="35"/>
        <v>76.344738129829523</v>
      </c>
      <c r="BY36">
        <f t="shared" si="36"/>
        <v>-0.10605339244792618</v>
      </c>
      <c r="BZ36">
        <f t="shared" si="37"/>
        <v>1.8827791097627267</v>
      </c>
      <c r="CD36">
        <v>878</v>
      </c>
      <c r="CE36">
        <v>572</v>
      </c>
      <c r="CF36">
        <v>667</v>
      </c>
      <c r="CG36">
        <v>581</v>
      </c>
      <c r="CH36" s="6">
        <f t="shared" si="38"/>
        <v>772.5</v>
      </c>
      <c r="CI36" s="6">
        <f t="shared" si="38"/>
        <v>576.5</v>
      </c>
      <c r="CJ36" s="18">
        <f t="shared" si="120"/>
        <v>240</v>
      </c>
      <c r="CK36" s="18">
        <f t="shared" si="125"/>
        <v>-11.5</v>
      </c>
      <c r="CL36" s="18">
        <f t="shared" si="40"/>
        <v>240.27536286519265</v>
      </c>
      <c r="CM36" s="6">
        <f t="shared" si="41"/>
        <v>963.90274405668129</v>
      </c>
      <c r="CN36" s="6">
        <f t="shared" si="42"/>
        <v>170.6182742729851</v>
      </c>
      <c r="CO36" s="6">
        <v>36</v>
      </c>
      <c r="CP36" s="22">
        <f t="shared" si="43"/>
        <v>0.6</v>
      </c>
      <c r="CQ36" s="18">
        <f t="shared" si="44"/>
        <v>79.804907756041246</v>
      </c>
      <c r="CR36">
        <f t="shared" si="45"/>
        <v>-0.22184874961635639</v>
      </c>
      <c r="CS36">
        <f t="shared" si="46"/>
        <v>1.9020295999450687</v>
      </c>
      <c r="CW36">
        <v>991</v>
      </c>
      <c r="CX36">
        <v>572</v>
      </c>
      <c r="CY36">
        <v>769</v>
      </c>
      <c r="CZ36">
        <v>581</v>
      </c>
      <c r="DA36" s="6">
        <f t="shared" si="47"/>
        <v>880</v>
      </c>
      <c r="DB36" s="6">
        <f t="shared" si="47"/>
        <v>576.5</v>
      </c>
      <c r="DC36" s="18">
        <f t="shared" si="121"/>
        <v>338</v>
      </c>
      <c r="DD36" s="18">
        <f t="shared" si="126"/>
        <v>-8</v>
      </c>
      <c r="DE36" s="18">
        <f t="shared" si="49"/>
        <v>338.09466130064817</v>
      </c>
      <c r="DF36" s="6">
        <f t="shared" si="50"/>
        <v>1052.0229322595587</v>
      </c>
      <c r="DG36" s="6">
        <f t="shared" si="51"/>
        <v>254.90045108116419</v>
      </c>
      <c r="DH36" s="6">
        <v>36</v>
      </c>
      <c r="DI36" s="22">
        <f t="shared" si="52"/>
        <v>0.6</v>
      </c>
      <c r="DJ36" s="18">
        <f t="shared" si="53"/>
        <v>89.649804461813915</v>
      </c>
      <c r="DK36">
        <f t="shared" si="54"/>
        <v>-0.22184874961635639</v>
      </c>
      <c r="DL36">
        <f t="shared" si="55"/>
        <v>1.952549346645019</v>
      </c>
      <c r="DP36">
        <v>1001</v>
      </c>
      <c r="DQ36">
        <v>594</v>
      </c>
      <c r="DR36">
        <v>796</v>
      </c>
      <c r="DS36">
        <v>600</v>
      </c>
      <c r="DT36" s="6">
        <f t="shared" si="56"/>
        <v>898.5</v>
      </c>
      <c r="DU36" s="6">
        <f t="shared" si="56"/>
        <v>597</v>
      </c>
      <c r="DV36" s="18">
        <f t="shared" si="57"/>
        <v>293</v>
      </c>
      <c r="DW36" s="18">
        <f t="shared" si="58"/>
        <v>-9</v>
      </c>
      <c r="DX36" s="18">
        <f t="shared" si="59"/>
        <v>293.1381926668717</v>
      </c>
      <c r="DY36" s="6">
        <f t="shared" si="60"/>
        <v>1078.7544901412925</v>
      </c>
      <c r="DZ36" s="6">
        <f t="shared" si="61"/>
        <v>222.09455177601569</v>
      </c>
      <c r="EA36" s="6">
        <v>39</v>
      </c>
      <c r="EB36" s="22">
        <f t="shared" si="62"/>
        <v>0.65</v>
      </c>
      <c r="EC36" s="18">
        <f t="shared" si="63"/>
        <v>115.76902729889937</v>
      </c>
      <c r="ED36">
        <f t="shared" si="64"/>
        <v>-0.18708664335714442</v>
      </c>
      <c r="EE36">
        <f t="shared" si="65"/>
        <v>2.0635923843276385</v>
      </c>
      <c r="EI36">
        <v>1137</v>
      </c>
      <c r="EJ36">
        <v>597</v>
      </c>
      <c r="EK36">
        <v>879</v>
      </c>
      <c r="EL36">
        <v>602</v>
      </c>
      <c r="EM36" s="6">
        <f t="shared" si="66"/>
        <v>1008</v>
      </c>
      <c r="EN36" s="6">
        <f t="shared" si="66"/>
        <v>599.5</v>
      </c>
      <c r="EO36" s="18">
        <f t="shared" si="67"/>
        <v>392</v>
      </c>
      <c r="EP36" s="18">
        <f t="shared" si="68"/>
        <v>-10</v>
      </c>
      <c r="EQ36" s="18">
        <f t="shared" si="69"/>
        <v>392.12753027554697</v>
      </c>
      <c r="ER36" s="6">
        <f t="shared" si="70"/>
        <v>1172.8018801144549</v>
      </c>
      <c r="ES36" s="6">
        <f t="shared" si="71"/>
        <v>306.23033084688291</v>
      </c>
      <c r="ET36" s="6">
        <v>39</v>
      </c>
      <c r="EU36" s="22">
        <f t="shared" si="72"/>
        <v>0.65</v>
      </c>
      <c r="EV36" s="18">
        <f t="shared" si="73"/>
        <v>122.1864530506576</v>
      </c>
      <c r="EW36">
        <f t="shared" si="74"/>
        <v>-0.18708664335714442</v>
      </c>
      <c r="EX36">
        <f t="shared" si="75"/>
        <v>2.0870230578584041</v>
      </c>
      <c r="FB36">
        <v>1172</v>
      </c>
      <c r="FC36">
        <v>598</v>
      </c>
      <c r="FD36">
        <v>862</v>
      </c>
      <c r="FE36">
        <v>603</v>
      </c>
      <c r="FF36" s="6">
        <f t="shared" si="76"/>
        <v>1017</v>
      </c>
      <c r="FG36" s="6">
        <f t="shared" si="76"/>
        <v>600.5</v>
      </c>
      <c r="FH36" s="18">
        <f t="shared" si="122"/>
        <v>405</v>
      </c>
      <c r="FI36" s="18">
        <f t="shared" si="127"/>
        <v>-10.5</v>
      </c>
      <c r="FJ36" s="18">
        <f t="shared" si="78"/>
        <v>405.13608824690004</v>
      </c>
      <c r="FK36" s="6">
        <f t="shared" si="79"/>
        <v>1181.0542959576414</v>
      </c>
      <c r="FL36" s="6">
        <f t="shared" si="80"/>
        <v>316.26241347955067</v>
      </c>
      <c r="FM36" s="6">
        <v>43</v>
      </c>
      <c r="FN36" s="22">
        <f t="shared" si="81"/>
        <v>0.71666666666666667</v>
      </c>
      <c r="FO36" s="18">
        <f t="shared" si="82"/>
        <v>124.24725852480273</v>
      </c>
      <c r="FP36">
        <f t="shared" si="83"/>
        <v>-0.1446827948040571</v>
      </c>
      <c r="FQ36">
        <f t="shared" si="84"/>
        <v>2.0942868149451241</v>
      </c>
      <c r="FU36">
        <v>541</v>
      </c>
      <c r="FV36">
        <v>588</v>
      </c>
      <c r="FW36">
        <v>371</v>
      </c>
      <c r="FX36">
        <v>597</v>
      </c>
      <c r="FY36">
        <f t="shared" si="85"/>
        <v>456</v>
      </c>
      <c r="FZ36">
        <f t="shared" si="86"/>
        <v>592.5</v>
      </c>
      <c r="GA36" s="18">
        <f t="shared" si="123"/>
        <v>230</v>
      </c>
      <c r="GB36" s="18">
        <f t="shared" si="128"/>
        <v>-9.5</v>
      </c>
      <c r="GC36" s="18">
        <f t="shared" si="88"/>
        <v>230.19611204362249</v>
      </c>
      <c r="GD36">
        <f t="shared" si="89"/>
        <v>747.65784286664177</v>
      </c>
      <c r="GE36">
        <v>35</v>
      </c>
      <c r="GF36" s="22">
        <f t="shared" si="90"/>
        <v>0.58333333333333337</v>
      </c>
      <c r="GG36" s="18">
        <f t="shared" si="115"/>
        <v>86.568331224390022</v>
      </c>
      <c r="GH36">
        <f t="shared" si="91"/>
        <v>-0.23408320603336796</v>
      </c>
      <c r="GI36">
        <f t="shared" si="92"/>
        <v>1.9373590457138439</v>
      </c>
      <c r="GN36">
        <v>679</v>
      </c>
      <c r="GO36">
        <v>584</v>
      </c>
      <c r="GP36">
        <v>521</v>
      </c>
      <c r="GQ36">
        <v>590</v>
      </c>
      <c r="GR36">
        <f t="shared" si="93"/>
        <v>600</v>
      </c>
      <c r="GS36">
        <f t="shared" si="94"/>
        <v>587</v>
      </c>
      <c r="GT36" s="18">
        <f t="shared" si="95"/>
        <v>355</v>
      </c>
      <c r="GU36" s="18">
        <f t="shared" si="96"/>
        <v>-17.5</v>
      </c>
      <c r="GV36" s="18">
        <f t="shared" si="97"/>
        <v>355.43107630031454</v>
      </c>
      <c r="GW36">
        <f t="shared" si="98"/>
        <v>839.38608518368949</v>
      </c>
      <c r="GX36">
        <v>37</v>
      </c>
      <c r="GY36" s="22">
        <f t="shared" si="99"/>
        <v>0.6166666666666667</v>
      </c>
      <c r="GZ36" s="18">
        <f t="shared" si="100"/>
        <v>113.47146594857946</v>
      </c>
      <c r="HA36">
        <f t="shared" si="101"/>
        <v>-0.20994952631664862</v>
      </c>
      <c r="HB36">
        <f t="shared" si="102"/>
        <v>2.0548866655904203</v>
      </c>
      <c r="HG36">
        <v>685</v>
      </c>
      <c r="HH36">
        <v>584</v>
      </c>
      <c r="HI36">
        <v>527</v>
      </c>
      <c r="HJ36">
        <v>590</v>
      </c>
      <c r="HK36">
        <f t="shared" si="103"/>
        <v>606</v>
      </c>
      <c r="HL36">
        <f t="shared" si="104"/>
        <v>587</v>
      </c>
      <c r="HM36" s="18">
        <f t="shared" si="105"/>
        <v>351</v>
      </c>
      <c r="HN36" s="18">
        <f t="shared" si="106"/>
        <v>-14.5</v>
      </c>
      <c r="HO36" s="18">
        <f t="shared" si="107"/>
        <v>351.29937375406746</v>
      </c>
      <c r="HP36">
        <f t="shared" si="108"/>
        <v>843.68536789492805</v>
      </c>
      <c r="HQ36">
        <v>36</v>
      </c>
      <c r="HR36" s="22">
        <f t="shared" si="109"/>
        <v>0.6</v>
      </c>
      <c r="HS36" s="18">
        <f t="shared" si="110"/>
        <v>110.00656971681029</v>
      </c>
      <c r="HT36">
        <f t="shared" si="111"/>
        <v>-0.22184874961635639</v>
      </c>
      <c r="HU36">
        <f t="shared" si="112"/>
        <v>2.0414186224905775</v>
      </c>
    </row>
    <row r="37" spans="7:229" x14ac:dyDescent="0.25">
      <c r="G37" s="6">
        <v>1022</v>
      </c>
      <c r="H37" s="6">
        <v>580</v>
      </c>
      <c r="I37" s="6">
        <v>761</v>
      </c>
      <c r="J37" s="6">
        <v>578</v>
      </c>
      <c r="K37" s="6">
        <f t="shared" si="0"/>
        <v>891.5</v>
      </c>
      <c r="L37" s="6">
        <f t="shared" si="1"/>
        <v>579</v>
      </c>
      <c r="M37" s="18">
        <f t="shared" si="2"/>
        <v>115</v>
      </c>
      <c r="N37" s="18">
        <f t="shared" si="3"/>
        <v>-1.5</v>
      </c>
      <c r="O37" s="18">
        <f t="shared" si="4"/>
        <v>115.00978219264655</v>
      </c>
      <c r="P37" s="18">
        <f t="shared" si="113"/>
        <v>93.519653139688558</v>
      </c>
      <c r="Q37" s="6">
        <v>37</v>
      </c>
      <c r="R37" s="22">
        <f t="shared" si="5"/>
        <v>0.6166666666666667</v>
      </c>
      <c r="S37" s="18">
        <f t="shared" si="6"/>
        <v>270.83251013572658</v>
      </c>
      <c r="T37">
        <f t="shared" si="7"/>
        <v>-0.20994952631664862</v>
      </c>
      <c r="U37">
        <f t="shared" si="8"/>
        <v>2.4327007948916628</v>
      </c>
      <c r="Y37" s="6">
        <v>947</v>
      </c>
      <c r="Z37" s="6">
        <v>573</v>
      </c>
      <c r="AA37" s="6">
        <v>653</v>
      </c>
      <c r="AB37" s="6">
        <v>575</v>
      </c>
      <c r="AC37" s="6">
        <f t="shared" si="9"/>
        <v>800</v>
      </c>
      <c r="AD37" s="6">
        <f t="shared" si="9"/>
        <v>574</v>
      </c>
      <c r="AE37" s="18">
        <f t="shared" si="10"/>
        <v>137.5</v>
      </c>
      <c r="AF37" s="18">
        <f t="shared" si="11"/>
        <v>3.5</v>
      </c>
      <c r="AG37" s="18">
        <f t="shared" si="12"/>
        <v>137.5445382412548</v>
      </c>
      <c r="AH37" s="6">
        <f t="shared" si="13"/>
        <v>984.61972354813201</v>
      </c>
      <c r="AI37" s="6">
        <f t="shared" si="114"/>
        <v>110.3334432028438</v>
      </c>
      <c r="AJ37" s="6">
        <v>38</v>
      </c>
      <c r="AK37" s="22">
        <f t="shared" si="14"/>
        <v>0.6333333333333333</v>
      </c>
      <c r="AL37" s="18">
        <f t="shared" si="15"/>
        <v>297.49581090211632</v>
      </c>
      <c r="AM37">
        <f t="shared" si="16"/>
        <v>-0.19836765376683349</v>
      </c>
      <c r="AN37">
        <f t="shared" si="17"/>
        <v>2.4734808547203535</v>
      </c>
      <c r="AR37" s="6">
        <v>1142</v>
      </c>
      <c r="AS37" s="6">
        <v>578</v>
      </c>
      <c r="AT37" s="6">
        <v>766</v>
      </c>
      <c r="AU37" s="6">
        <v>580</v>
      </c>
      <c r="AV37" s="6">
        <f t="shared" si="18"/>
        <v>954</v>
      </c>
      <c r="AW37" s="6">
        <f t="shared" si="18"/>
        <v>579</v>
      </c>
      <c r="AX37" s="18">
        <f t="shared" si="19"/>
        <v>122.5</v>
      </c>
      <c r="AY37" s="18">
        <f t="shared" si="20"/>
        <v>-2</v>
      </c>
      <c r="AZ37" s="18">
        <f t="shared" si="21"/>
        <v>122.51632544277517</v>
      </c>
      <c r="BA37" s="6">
        <f t="shared" si="22"/>
        <v>1115.9556442798253</v>
      </c>
      <c r="BB37" s="6">
        <f t="shared" si="23"/>
        <v>101.58231556894088</v>
      </c>
      <c r="BC37" s="6">
        <v>40</v>
      </c>
      <c r="BD37" s="22">
        <f t="shared" si="24"/>
        <v>0.66666666666666663</v>
      </c>
      <c r="BE37" s="18">
        <f t="shared" si="25"/>
        <v>293.40742198825285</v>
      </c>
      <c r="BF37">
        <f t="shared" si="26"/>
        <v>-0.17609125905568127</v>
      </c>
      <c r="BG37">
        <f t="shared" si="27"/>
        <v>2.4674710954914976</v>
      </c>
      <c r="BK37">
        <v>858</v>
      </c>
      <c r="BL37">
        <v>582</v>
      </c>
      <c r="BM37">
        <v>678</v>
      </c>
      <c r="BN37">
        <v>580</v>
      </c>
      <c r="BO37" s="6">
        <f t="shared" si="28"/>
        <v>768</v>
      </c>
      <c r="BP37" s="6">
        <f t="shared" si="28"/>
        <v>581</v>
      </c>
      <c r="BQ37" s="18">
        <f t="shared" si="29"/>
        <v>289.5</v>
      </c>
      <c r="BR37" s="18">
        <f t="shared" si="124"/>
        <v>-8.5</v>
      </c>
      <c r="BS37" s="18">
        <f t="shared" si="31"/>
        <v>289.62475722907391</v>
      </c>
      <c r="BT37" s="6">
        <f t="shared" si="32"/>
        <v>963.00830733696171</v>
      </c>
      <c r="BU37" s="6">
        <f t="shared" si="33"/>
        <v>203.75044600130195</v>
      </c>
      <c r="BV37" s="6">
        <v>48</v>
      </c>
      <c r="BW37" s="22">
        <f t="shared" si="34"/>
        <v>0.8</v>
      </c>
      <c r="BX37" s="18">
        <f t="shared" si="35"/>
        <v>77.39730788748524</v>
      </c>
      <c r="BY37">
        <f t="shared" si="36"/>
        <v>-9.6910013008056392E-2</v>
      </c>
      <c r="BZ37">
        <f t="shared" si="37"/>
        <v>1.8887258548696728</v>
      </c>
      <c r="CD37">
        <v>884</v>
      </c>
      <c r="CE37">
        <v>572</v>
      </c>
      <c r="CF37">
        <v>678</v>
      </c>
      <c r="CG37">
        <v>578</v>
      </c>
      <c r="CH37" s="6">
        <f t="shared" si="38"/>
        <v>781</v>
      </c>
      <c r="CI37" s="6">
        <f t="shared" si="38"/>
        <v>575</v>
      </c>
      <c r="CJ37" s="18">
        <f t="shared" si="120"/>
        <v>248.5</v>
      </c>
      <c r="CK37" s="18">
        <f t="shared" si="125"/>
        <v>-13</v>
      </c>
      <c r="CL37" s="18">
        <f t="shared" si="40"/>
        <v>248.83980790862222</v>
      </c>
      <c r="CM37" s="6">
        <f t="shared" si="41"/>
        <v>969.83813082390202</v>
      </c>
      <c r="CN37" s="6">
        <f t="shared" si="42"/>
        <v>176.55366104020584</v>
      </c>
      <c r="CO37" s="6">
        <v>37</v>
      </c>
      <c r="CP37" s="22">
        <f t="shared" si="43"/>
        <v>0.6166666666666667</v>
      </c>
      <c r="CQ37" s="18">
        <f t="shared" si="44"/>
        <v>80.636972755888664</v>
      </c>
      <c r="CR37">
        <f t="shared" si="45"/>
        <v>-0.20994952631664862</v>
      </c>
      <c r="CS37">
        <f t="shared" si="46"/>
        <v>1.9065342152808784</v>
      </c>
      <c r="CW37">
        <v>1003</v>
      </c>
      <c r="CX37">
        <v>570</v>
      </c>
      <c r="CY37">
        <v>779</v>
      </c>
      <c r="CZ37">
        <v>582</v>
      </c>
      <c r="DA37" s="6">
        <f t="shared" si="47"/>
        <v>891</v>
      </c>
      <c r="DB37" s="6">
        <f t="shared" si="47"/>
        <v>576</v>
      </c>
      <c r="DC37" s="18">
        <f t="shared" si="121"/>
        <v>349</v>
      </c>
      <c r="DD37" s="18">
        <f t="shared" si="126"/>
        <v>-8.5</v>
      </c>
      <c r="DE37" s="18">
        <f t="shared" si="49"/>
        <v>349.10349468316701</v>
      </c>
      <c r="DF37" s="6">
        <f t="shared" si="50"/>
        <v>1060.9698393451154</v>
      </c>
      <c r="DG37" s="6">
        <f t="shared" si="51"/>
        <v>263.84735816672082</v>
      </c>
      <c r="DH37" s="6">
        <v>37</v>
      </c>
      <c r="DI37" s="22">
        <f t="shared" si="52"/>
        <v>0.6166666666666667</v>
      </c>
      <c r="DJ37" s="18">
        <f t="shared" si="53"/>
        <v>90.696968295402698</v>
      </c>
      <c r="DK37">
        <f t="shared" si="54"/>
        <v>-0.20994952631664862</v>
      </c>
      <c r="DL37">
        <f t="shared" si="55"/>
        <v>1.9575927702510232</v>
      </c>
      <c r="DP37">
        <v>1014</v>
      </c>
      <c r="DQ37">
        <v>593</v>
      </c>
      <c r="DR37">
        <v>811</v>
      </c>
      <c r="DS37">
        <v>600</v>
      </c>
      <c r="DT37" s="6">
        <f t="shared" si="56"/>
        <v>912.5</v>
      </c>
      <c r="DU37" s="6">
        <f t="shared" si="56"/>
        <v>596.5</v>
      </c>
      <c r="DV37" s="18">
        <f t="shared" si="57"/>
        <v>307</v>
      </c>
      <c r="DW37" s="18">
        <f t="shared" si="58"/>
        <v>-9.5</v>
      </c>
      <c r="DX37" s="18">
        <f t="shared" si="59"/>
        <v>307.14695179994868</v>
      </c>
      <c r="DY37" s="6">
        <f t="shared" si="60"/>
        <v>1090.1690235922135</v>
      </c>
      <c r="DZ37" s="6">
        <f t="shared" si="61"/>
        <v>233.50908522693669</v>
      </c>
      <c r="EA37" s="6">
        <v>40</v>
      </c>
      <c r="EB37" s="22">
        <f t="shared" si="62"/>
        <v>0.66666666666666663</v>
      </c>
      <c r="EC37" s="18">
        <f t="shared" si="63"/>
        <v>117.10446668241482</v>
      </c>
      <c r="ED37">
        <f t="shared" si="64"/>
        <v>-0.17609125905568127</v>
      </c>
      <c r="EE37">
        <f t="shared" si="65"/>
        <v>2.0685734605593744</v>
      </c>
      <c r="EI37">
        <v>1151</v>
      </c>
      <c r="EJ37">
        <v>596</v>
      </c>
      <c r="EK37">
        <v>898</v>
      </c>
      <c r="EL37">
        <v>602</v>
      </c>
      <c r="EM37" s="6">
        <f t="shared" si="66"/>
        <v>1024.5</v>
      </c>
      <c r="EN37" s="6">
        <f t="shared" si="66"/>
        <v>599</v>
      </c>
      <c r="EO37" s="18">
        <f t="shared" si="67"/>
        <v>408.5</v>
      </c>
      <c r="EP37" s="18">
        <f t="shared" si="68"/>
        <v>-10.5</v>
      </c>
      <c r="EQ37" s="18">
        <f t="shared" si="69"/>
        <v>408.63492263877788</v>
      </c>
      <c r="ER37" s="6">
        <f t="shared" si="70"/>
        <v>1186.7608225754675</v>
      </c>
      <c r="ES37" s="6">
        <f t="shared" si="71"/>
        <v>320.18927330789552</v>
      </c>
      <c r="ET37" s="6">
        <v>40</v>
      </c>
      <c r="EU37" s="22">
        <f t="shared" si="72"/>
        <v>0.66666666666666663</v>
      </c>
      <c r="EV37" s="18">
        <f t="shared" si="73"/>
        <v>123.62688868444738</v>
      </c>
      <c r="EW37">
        <f t="shared" si="74"/>
        <v>-0.17609125905568127</v>
      </c>
      <c r="EX37">
        <f t="shared" si="75"/>
        <v>2.0921129395008311</v>
      </c>
      <c r="FB37">
        <v>1190</v>
      </c>
      <c r="FC37">
        <v>598</v>
      </c>
      <c r="FD37">
        <v>882</v>
      </c>
      <c r="FE37">
        <v>603</v>
      </c>
      <c r="FF37" s="6">
        <f t="shared" si="76"/>
        <v>1036</v>
      </c>
      <c r="FG37" s="6">
        <f t="shared" si="76"/>
        <v>600.5</v>
      </c>
      <c r="FH37" s="18">
        <f t="shared" si="122"/>
        <v>424</v>
      </c>
      <c r="FI37" s="18">
        <f t="shared" si="127"/>
        <v>-10.5</v>
      </c>
      <c r="FJ37" s="18">
        <f t="shared" si="78"/>
        <v>424.12999186570147</v>
      </c>
      <c r="FK37" s="6">
        <f t="shared" si="79"/>
        <v>1197.4540701003943</v>
      </c>
      <c r="FL37" s="6">
        <f t="shared" si="80"/>
        <v>332.66218762230358</v>
      </c>
      <c r="FM37" s="6">
        <v>44</v>
      </c>
      <c r="FN37" s="22">
        <f t="shared" si="81"/>
        <v>0.73333333333333328</v>
      </c>
      <c r="FO37" s="18">
        <f t="shared" si="82"/>
        <v>125.9384617675061</v>
      </c>
      <c r="FP37">
        <f t="shared" si="83"/>
        <v>-0.13469857389745624</v>
      </c>
      <c r="FQ37">
        <f t="shared" si="84"/>
        <v>2.1001583844562477</v>
      </c>
      <c r="FU37">
        <v>555</v>
      </c>
      <c r="FV37">
        <v>588</v>
      </c>
      <c r="FW37">
        <v>382</v>
      </c>
      <c r="FX37">
        <v>595</v>
      </c>
      <c r="FY37">
        <f t="shared" si="85"/>
        <v>468.5</v>
      </c>
      <c r="FZ37">
        <f t="shared" si="86"/>
        <v>591.5</v>
      </c>
      <c r="GA37" s="18">
        <f t="shared" si="123"/>
        <v>242.5</v>
      </c>
      <c r="GB37" s="18">
        <f t="shared" si="128"/>
        <v>-10.5</v>
      </c>
      <c r="GC37" s="18">
        <f t="shared" si="88"/>
        <v>242.72721314265527</v>
      </c>
      <c r="GD37">
        <f t="shared" si="89"/>
        <v>754.56245599685121</v>
      </c>
      <c r="GE37">
        <v>36</v>
      </c>
      <c r="GF37" s="22">
        <f t="shared" si="90"/>
        <v>0.6</v>
      </c>
      <c r="GG37" s="18">
        <f t="shared" si="115"/>
        <v>88.131982472085653</v>
      </c>
      <c r="GH37">
        <f t="shared" si="91"/>
        <v>-0.22184874961635639</v>
      </c>
      <c r="GI37">
        <f t="shared" si="92"/>
        <v>1.9451335394061737</v>
      </c>
      <c r="GN37">
        <v>696</v>
      </c>
      <c r="GO37">
        <v>583</v>
      </c>
      <c r="GP37">
        <v>536</v>
      </c>
      <c r="GQ37">
        <v>588</v>
      </c>
      <c r="GR37">
        <f t="shared" si="93"/>
        <v>616</v>
      </c>
      <c r="GS37">
        <f t="shared" si="94"/>
        <v>585.5</v>
      </c>
      <c r="GT37" s="18">
        <f t="shared" si="95"/>
        <v>371</v>
      </c>
      <c r="GU37" s="18">
        <f t="shared" si="96"/>
        <v>-19</v>
      </c>
      <c r="GV37" s="18">
        <f t="shared" si="97"/>
        <v>371.48620431989127</v>
      </c>
      <c r="GW37">
        <f t="shared" si="98"/>
        <v>849.86248887687702</v>
      </c>
      <c r="GX37">
        <v>38</v>
      </c>
      <c r="GY37" s="22">
        <f t="shared" si="99"/>
        <v>0.6333333333333333</v>
      </c>
      <c r="GZ37" s="18">
        <f t="shared" si="100"/>
        <v>115.46740423965429</v>
      </c>
      <c r="HA37">
        <f t="shared" si="101"/>
        <v>-0.19836765376683349</v>
      </c>
      <c r="HB37">
        <f t="shared" si="102"/>
        <v>2.0624594027843255</v>
      </c>
      <c r="HG37">
        <v>701</v>
      </c>
      <c r="HH37">
        <v>583</v>
      </c>
      <c r="HI37">
        <v>542</v>
      </c>
      <c r="HJ37">
        <v>590</v>
      </c>
      <c r="HK37">
        <f t="shared" si="103"/>
        <v>621.5</v>
      </c>
      <c r="HL37">
        <f t="shared" si="104"/>
        <v>586.5</v>
      </c>
      <c r="HM37" s="18">
        <f t="shared" si="105"/>
        <v>366.5</v>
      </c>
      <c r="HN37" s="18">
        <f t="shared" si="106"/>
        <v>-15</v>
      </c>
      <c r="HO37" s="18">
        <f t="shared" si="107"/>
        <v>366.80682927121188</v>
      </c>
      <c r="HP37">
        <f t="shared" si="108"/>
        <v>854.5434453554717</v>
      </c>
      <c r="HQ37">
        <v>37</v>
      </c>
      <c r="HR37" s="22">
        <f t="shared" si="109"/>
        <v>0.6166666666666667</v>
      </c>
      <c r="HS37" s="18">
        <f t="shared" si="110"/>
        <v>111.93901108820202</v>
      </c>
      <c r="HT37">
        <f t="shared" si="111"/>
        <v>-0.20994952631664862</v>
      </c>
      <c r="HU37">
        <f t="shared" si="112"/>
        <v>2.0489814658650292</v>
      </c>
    </row>
    <row r="38" spans="7:229" x14ac:dyDescent="0.25">
      <c r="G38" s="6">
        <v>1027</v>
      </c>
      <c r="H38" s="6">
        <v>580</v>
      </c>
      <c r="I38" s="6">
        <v>767</v>
      </c>
      <c r="J38" s="6">
        <v>578</v>
      </c>
      <c r="K38" s="6">
        <f t="shared" ref="K38:K69" si="129">(G38+I38)/2</f>
        <v>897</v>
      </c>
      <c r="L38" s="6">
        <f t="shared" ref="L38:L69" si="130">(H38+J38)/2</f>
        <v>579</v>
      </c>
      <c r="M38" s="18">
        <f t="shared" si="2"/>
        <v>120.5</v>
      </c>
      <c r="N38" s="18">
        <f t="shared" si="3"/>
        <v>-1.5</v>
      </c>
      <c r="O38" s="18">
        <f t="shared" si="4"/>
        <v>120.5093357379419</v>
      </c>
      <c r="P38" s="18">
        <f t="shared" si="113"/>
        <v>98.136418565194504</v>
      </c>
      <c r="Q38" s="6">
        <v>38</v>
      </c>
      <c r="R38" s="22">
        <f t="shared" si="5"/>
        <v>0.6333333333333333</v>
      </c>
      <c r="S38" s="18">
        <f t="shared" si="6"/>
        <v>271.28811062825378</v>
      </c>
      <c r="T38">
        <f t="shared" si="7"/>
        <v>-0.19836765376683349</v>
      </c>
      <c r="U38">
        <f t="shared" si="8"/>
        <v>2.4334307609503627</v>
      </c>
      <c r="Y38" s="6">
        <v>952</v>
      </c>
      <c r="Z38" s="6">
        <v>573</v>
      </c>
      <c r="AA38" s="6">
        <v>659</v>
      </c>
      <c r="AB38" s="6">
        <v>576</v>
      </c>
      <c r="AC38" s="6">
        <f t="shared" si="9"/>
        <v>805.5</v>
      </c>
      <c r="AD38" s="6">
        <f t="shared" si="9"/>
        <v>574.5</v>
      </c>
      <c r="AE38" s="18">
        <f t="shared" si="10"/>
        <v>143</v>
      </c>
      <c r="AF38" s="18">
        <f t="shared" si="11"/>
        <v>4</v>
      </c>
      <c r="AG38" s="18">
        <f t="shared" si="12"/>
        <v>143.05593311708537</v>
      </c>
      <c r="AH38" s="6">
        <f t="shared" si="13"/>
        <v>989.38389920192253</v>
      </c>
      <c r="AI38" s="6">
        <f t="shared" si="114"/>
        <v>115.09761885663431</v>
      </c>
      <c r="AJ38" s="6">
        <v>39</v>
      </c>
      <c r="AK38" s="22">
        <f t="shared" si="14"/>
        <v>0.65</v>
      </c>
      <c r="AL38" s="18">
        <f t="shared" si="15"/>
        <v>298.01132814800826</v>
      </c>
      <c r="AM38">
        <f t="shared" si="16"/>
        <v>-0.18708664335714442</v>
      </c>
      <c r="AN38">
        <f t="shared" si="17"/>
        <v>2.4742327729979432</v>
      </c>
      <c r="AR38" s="6">
        <v>1146</v>
      </c>
      <c r="AS38" s="6">
        <v>579</v>
      </c>
      <c r="AT38" s="6">
        <v>769</v>
      </c>
      <c r="AU38" s="6">
        <v>580</v>
      </c>
      <c r="AV38" s="6">
        <f t="shared" si="18"/>
        <v>957.5</v>
      </c>
      <c r="AW38" s="6">
        <f t="shared" si="18"/>
        <v>579.5</v>
      </c>
      <c r="AX38" s="18">
        <f t="shared" si="19"/>
        <v>126</v>
      </c>
      <c r="AY38" s="18">
        <f t="shared" si="20"/>
        <v>-1.5</v>
      </c>
      <c r="AZ38" s="18">
        <f t="shared" si="21"/>
        <v>126.00892825510421</v>
      </c>
      <c r="BA38" s="6">
        <f t="shared" si="22"/>
        <v>1119.2079788850685</v>
      </c>
      <c r="BB38" s="6">
        <f t="shared" si="23"/>
        <v>104.83465017418416</v>
      </c>
      <c r="BC38" s="6">
        <v>41</v>
      </c>
      <c r="BD38" s="22">
        <f t="shared" si="24"/>
        <v>0.68333333333333335</v>
      </c>
      <c r="BE38" s="18">
        <f t="shared" si="25"/>
        <v>293.69502103406387</v>
      </c>
      <c r="BF38">
        <f t="shared" si="26"/>
        <v>-0.16536739366390812</v>
      </c>
      <c r="BG38">
        <f t="shared" si="27"/>
        <v>2.4678965840585154</v>
      </c>
      <c r="BK38">
        <v>868</v>
      </c>
      <c r="BL38">
        <v>582</v>
      </c>
      <c r="BM38">
        <v>691</v>
      </c>
      <c r="BN38">
        <v>579</v>
      </c>
      <c r="BO38" s="6">
        <f t="shared" si="28"/>
        <v>779.5</v>
      </c>
      <c r="BP38" s="6">
        <f t="shared" si="28"/>
        <v>580.5</v>
      </c>
      <c r="BQ38" s="18">
        <f t="shared" si="29"/>
        <v>301</v>
      </c>
      <c r="BR38" s="18">
        <f t="shared" si="124"/>
        <v>-9</v>
      </c>
      <c r="BS38" s="18">
        <f t="shared" si="31"/>
        <v>301.1345214351885</v>
      </c>
      <c r="BT38" s="6">
        <f t="shared" si="32"/>
        <v>971.90560241208607</v>
      </c>
      <c r="BU38" s="6">
        <f t="shared" si="33"/>
        <v>212.64774107642631</v>
      </c>
      <c r="BV38" s="6">
        <v>49</v>
      </c>
      <c r="BW38" s="22">
        <f t="shared" si="34"/>
        <v>0.81666666666666665</v>
      </c>
      <c r="BX38" s="18">
        <f t="shared" si="35"/>
        <v>78.497667754226597</v>
      </c>
      <c r="BY38">
        <f t="shared" si="36"/>
        <v>-8.795517035512998E-2</v>
      </c>
      <c r="BZ38">
        <f t="shared" si="37"/>
        <v>1.8948567536049143</v>
      </c>
      <c r="CD38">
        <v>892</v>
      </c>
      <c r="CE38">
        <v>572</v>
      </c>
      <c r="CF38">
        <v>689</v>
      </c>
      <c r="CG38">
        <v>578</v>
      </c>
      <c r="CH38" s="6">
        <f t="shared" si="38"/>
        <v>790.5</v>
      </c>
      <c r="CI38" s="6">
        <f t="shared" si="38"/>
        <v>575</v>
      </c>
      <c r="CJ38" s="18">
        <f t="shared" si="120"/>
        <v>258</v>
      </c>
      <c r="CK38" s="18">
        <f t="shared" si="125"/>
        <v>-13</v>
      </c>
      <c r="CL38" s="18">
        <f t="shared" si="40"/>
        <v>258.32731175777758</v>
      </c>
      <c r="CM38" s="6">
        <f t="shared" si="41"/>
        <v>977.50460356972235</v>
      </c>
      <c r="CN38" s="6">
        <f t="shared" si="42"/>
        <v>184.22013378602617</v>
      </c>
      <c r="CO38" s="6">
        <v>38</v>
      </c>
      <c r="CP38" s="22">
        <f t="shared" si="43"/>
        <v>0.6333333333333333</v>
      </c>
      <c r="CQ38" s="18">
        <f t="shared" si="44"/>
        <v>81.558716061936991</v>
      </c>
      <c r="CR38">
        <f t="shared" si="45"/>
        <v>-0.19836765376683349</v>
      </c>
      <c r="CS38">
        <f t="shared" si="46"/>
        <v>1.9114703802791662</v>
      </c>
      <c r="CW38">
        <v>1018</v>
      </c>
      <c r="CX38">
        <v>566</v>
      </c>
      <c r="CY38">
        <v>791</v>
      </c>
      <c r="CZ38">
        <v>575</v>
      </c>
      <c r="DA38" s="6">
        <f t="shared" si="47"/>
        <v>904.5</v>
      </c>
      <c r="DB38" s="6">
        <f t="shared" si="47"/>
        <v>570.5</v>
      </c>
      <c r="DC38" s="18">
        <f t="shared" si="121"/>
        <v>362.5</v>
      </c>
      <c r="DD38" s="18">
        <f t="shared" si="126"/>
        <v>-14</v>
      </c>
      <c r="DE38" s="18">
        <f t="shared" si="49"/>
        <v>362.77024409397194</v>
      </c>
      <c r="DF38" s="6">
        <f t="shared" si="50"/>
        <v>1069.387909039559</v>
      </c>
      <c r="DG38" s="6">
        <f t="shared" si="51"/>
        <v>272.26542786116443</v>
      </c>
      <c r="DH38" s="6">
        <v>38</v>
      </c>
      <c r="DI38" s="22">
        <f t="shared" si="52"/>
        <v>0.6333333333333333</v>
      </c>
      <c r="DJ38" s="18">
        <f t="shared" si="53"/>
        <v>91.996953971309182</v>
      </c>
      <c r="DK38">
        <f t="shared" si="54"/>
        <v>-0.19836765376683349</v>
      </c>
      <c r="DL38">
        <f t="shared" si="55"/>
        <v>1.9637734480482494</v>
      </c>
      <c r="DP38">
        <v>1028</v>
      </c>
      <c r="DQ38">
        <v>594</v>
      </c>
      <c r="DR38">
        <v>824</v>
      </c>
      <c r="DS38">
        <v>600</v>
      </c>
      <c r="DT38" s="6">
        <f t="shared" si="56"/>
        <v>926</v>
      </c>
      <c r="DU38" s="6">
        <f t="shared" si="56"/>
        <v>597</v>
      </c>
      <c r="DV38" s="18">
        <f t="shared" si="57"/>
        <v>320.5</v>
      </c>
      <c r="DW38" s="18">
        <f t="shared" si="58"/>
        <v>-9</v>
      </c>
      <c r="DX38" s="18">
        <f t="shared" si="59"/>
        <v>320.62634015314461</v>
      </c>
      <c r="DY38" s="6">
        <f t="shared" si="60"/>
        <v>1101.7644938915032</v>
      </c>
      <c r="DZ38" s="6">
        <f t="shared" si="61"/>
        <v>245.10455552622636</v>
      </c>
      <c r="EA38" s="6">
        <v>41</v>
      </c>
      <c r="EB38" s="22">
        <f t="shared" si="62"/>
        <v>0.68333333333333335</v>
      </c>
      <c r="EC38" s="18">
        <f t="shared" si="63"/>
        <v>118.3894417399168</v>
      </c>
      <c r="ED38">
        <f t="shared" si="64"/>
        <v>-0.16536739366390812</v>
      </c>
      <c r="EE38">
        <f t="shared" si="65"/>
        <v>2.0733129726693766</v>
      </c>
      <c r="EI38">
        <v>1170</v>
      </c>
      <c r="EJ38">
        <v>595</v>
      </c>
      <c r="EK38">
        <v>918</v>
      </c>
      <c r="EL38">
        <v>602</v>
      </c>
      <c r="EM38" s="6">
        <f t="shared" si="66"/>
        <v>1044</v>
      </c>
      <c r="EN38" s="6">
        <f t="shared" si="66"/>
        <v>598.5</v>
      </c>
      <c r="EO38" s="18">
        <f t="shared" si="67"/>
        <v>428</v>
      </c>
      <c r="EP38" s="18">
        <f t="shared" si="68"/>
        <v>-11</v>
      </c>
      <c r="EQ38" s="18">
        <f t="shared" si="69"/>
        <v>428.14133180528131</v>
      </c>
      <c r="ER38" s="6">
        <f t="shared" si="70"/>
        <v>1203.3861599669492</v>
      </c>
      <c r="ES38" s="6">
        <f t="shared" si="71"/>
        <v>336.81461069937723</v>
      </c>
      <c r="ET38" s="6">
        <v>41</v>
      </c>
      <c r="EU38" s="22">
        <f t="shared" si="72"/>
        <v>0.68333333333333335</v>
      </c>
      <c r="EV38" s="18">
        <f t="shared" si="73"/>
        <v>125.32901862916844</v>
      </c>
      <c r="EW38">
        <f t="shared" si="74"/>
        <v>-0.16536739366390812</v>
      </c>
      <c r="EX38">
        <f t="shared" si="75"/>
        <v>2.0980516390021604</v>
      </c>
      <c r="FB38">
        <v>1208</v>
      </c>
      <c r="FC38">
        <v>598</v>
      </c>
      <c r="FD38">
        <v>903</v>
      </c>
      <c r="FE38">
        <v>602</v>
      </c>
      <c r="FF38" s="6">
        <f t="shared" si="76"/>
        <v>1055.5</v>
      </c>
      <c r="FG38" s="6">
        <f t="shared" si="76"/>
        <v>600</v>
      </c>
      <c r="FH38" s="18">
        <f t="shared" si="122"/>
        <v>443.5</v>
      </c>
      <c r="FI38" s="18">
        <f t="shared" si="127"/>
        <v>-11</v>
      </c>
      <c r="FJ38" s="18">
        <f t="shared" si="78"/>
        <v>443.6363939083447</v>
      </c>
      <c r="FK38" s="6">
        <f t="shared" si="79"/>
        <v>1214.1170660195828</v>
      </c>
      <c r="FL38" s="6">
        <f t="shared" si="80"/>
        <v>349.32518354149204</v>
      </c>
      <c r="FM38" s="6">
        <v>45</v>
      </c>
      <c r="FN38" s="22">
        <f t="shared" si="81"/>
        <v>0.75</v>
      </c>
      <c r="FO38" s="18">
        <f t="shared" si="82"/>
        <v>127.67529749385666</v>
      </c>
      <c r="FP38">
        <f t="shared" si="83"/>
        <v>-0.12493873660829995</v>
      </c>
      <c r="FQ38">
        <f t="shared" si="84"/>
        <v>2.1061068784703214</v>
      </c>
      <c r="FU38">
        <v>566</v>
      </c>
      <c r="FV38">
        <v>587</v>
      </c>
      <c r="FW38">
        <v>393</v>
      </c>
      <c r="FX38">
        <v>595</v>
      </c>
      <c r="FY38">
        <f t="shared" si="85"/>
        <v>479.5</v>
      </c>
      <c r="FZ38">
        <f t="shared" si="86"/>
        <v>591</v>
      </c>
      <c r="GA38" s="18">
        <f t="shared" si="123"/>
        <v>253.5</v>
      </c>
      <c r="GB38" s="18">
        <f t="shared" si="128"/>
        <v>-11</v>
      </c>
      <c r="GC38" s="18">
        <f t="shared" si="88"/>
        <v>253.73854653954334</v>
      </c>
      <c r="GD38">
        <f t="shared" si="89"/>
        <v>761.05272484894238</v>
      </c>
      <c r="GE38">
        <v>37</v>
      </c>
      <c r="GF38" s="22">
        <f t="shared" si="90"/>
        <v>0.6166666666666667</v>
      </c>
      <c r="GG38" s="18">
        <f t="shared" si="115"/>
        <v>89.505994625428315</v>
      </c>
      <c r="GH38">
        <f t="shared" si="91"/>
        <v>-0.20994952631664862</v>
      </c>
      <c r="GI38">
        <f t="shared" si="92"/>
        <v>1.9518521229758086</v>
      </c>
      <c r="GN38">
        <v>712</v>
      </c>
      <c r="GO38">
        <v>583</v>
      </c>
      <c r="GP38">
        <v>550</v>
      </c>
      <c r="GQ38">
        <v>589</v>
      </c>
      <c r="GR38">
        <f t="shared" si="93"/>
        <v>631</v>
      </c>
      <c r="GS38">
        <f t="shared" si="94"/>
        <v>586</v>
      </c>
      <c r="GT38" s="18">
        <f t="shared" si="95"/>
        <v>386</v>
      </c>
      <c r="GU38" s="18">
        <f t="shared" si="96"/>
        <v>-18.5</v>
      </c>
      <c r="GV38" s="18">
        <f t="shared" si="97"/>
        <v>386.44307472123239</v>
      </c>
      <c r="GW38">
        <f t="shared" ref="GW38:GW69" si="131">SQRT(GR38^2+GS38^2)</f>
        <v>861.13703903618034</v>
      </c>
      <c r="GX38">
        <v>39</v>
      </c>
      <c r="GY38" s="22">
        <f t="shared" si="99"/>
        <v>0.65</v>
      </c>
      <c r="GZ38" s="18">
        <f t="shared" si="100"/>
        <v>117.32680955316403</v>
      </c>
      <c r="HA38">
        <f t="shared" si="101"/>
        <v>-0.18708664335714442</v>
      </c>
      <c r="HB38">
        <f t="shared" si="102"/>
        <v>2.0693972611406024</v>
      </c>
      <c r="HG38">
        <v>720</v>
      </c>
      <c r="HH38">
        <v>583</v>
      </c>
      <c r="HI38">
        <v>557</v>
      </c>
      <c r="HJ38">
        <v>590</v>
      </c>
      <c r="HK38">
        <f t="shared" si="103"/>
        <v>638.5</v>
      </c>
      <c r="HL38">
        <f t="shared" si="104"/>
        <v>586.5</v>
      </c>
      <c r="HM38" s="18">
        <f t="shared" si="105"/>
        <v>383.5</v>
      </c>
      <c r="HN38" s="18">
        <f t="shared" si="106"/>
        <v>-15</v>
      </c>
      <c r="HO38" s="18">
        <f t="shared" si="107"/>
        <v>383.79323860641421</v>
      </c>
      <c r="HP38">
        <f t="shared" si="108"/>
        <v>866.98587070378494</v>
      </c>
      <c r="HQ38">
        <v>38</v>
      </c>
      <c r="HR38" s="22">
        <f t="shared" si="109"/>
        <v>0.6333333333333333</v>
      </c>
      <c r="HS38" s="18">
        <f t="shared" si="110"/>
        <v>114.05575036334936</v>
      </c>
      <c r="HT38">
        <f t="shared" si="111"/>
        <v>-0.19836765376683349</v>
      </c>
      <c r="HU38">
        <f t="shared" si="112"/>
        <v>2.057117186045073</v>
      </c>
    </row>
    <row r="39" spans="7:229" x14ac:dyDescent="0.25">
      <c r="G39" s="6">
        <v>1030</v>
      </c>
      <c r="H39" s="6">
        <v>580</v>
      </c>
      <c r="I39" s="6">
        <v>772</v>
      </c>
      <c r="J39" s="6">
        <v>577</v>
      </c>
      <c r="K39" s="6">
        <f t="shared" si="129"/>
        <v>901</v>
      </c>
      <c r="L39" s="6">
        <f t="shared" si="130"/>
        <v>578.5</v>
      </c>
      <c r="M39" s="18">
        <f t="shared" si="2"/>
        <v>124.5</v>
      </c>
      <c r="N39" s="18">
        <f t="shared" si="3"/>
        <v>-2</v>
      </c>
      <c r="O39" s="18">
        <f t="shared" si="4"/>
        <v>124.51606322077485</v>
      </c>
      <c r="P39" s="18">
        <f t="shared" si="113"/>
        <v>101.2290810794849</v>
      </c>
      <c r="Q39" s="6">
        <v>39</v>
      </c>
      <c r="R39" s="22">
        <f t="shared" si="5"/>
        <v>0.65</v>
      </c>
      <c r="S39" s="18">
        <f t="shared" si="6"/>
        <v>271.62004066576787</v>
      </c>
      <c r="T39">
        <f t="shared" si="7"/>
        <v>-0.18708664335714442</v>
      </c>
      <c r="U39">
        <f t="shared" si="8"/>
        <v>2.4339618098995763</v>
      </c>
      <c r="Y39" s="6">
        <v>959</v>
      </c>
      <c r="Z39" s="6">
        <v>573</v>
      </c>
      <c r="AA39" s="6">
        <v>664</v>
      </c>
      <c r="AB39" s="6">
        <v>576</v>
      </c>
      <c r="AC39" s="6">
        <f t="shared" si="9"/>
        <v>811.5</v>
      </c>
      <c r="AD39" s="6">
        <f t="shared" si="9"/>
        <v>574.5</v>
      </c>
      <c r="AE39" s="18">
        <f t="shared" si="10"/>
        <v>149</v>
      </c>
      <c r="AF39" s="18">
        <f t="shared" si="11"/>
        <v>4</v>
      </c>
      <c r="AG39" s="18">
        <f t="shared" si="12"/>
        <v>149.05368160498418</v>
      </c>
      <c r="AH39" s="6">
        <f t="shared" si="13"/>
        <v>994.27486139397092</v>
      </c>
      <c r="AI39" s="6">
        <f t="shared" si="114"/>
        <v>119.9885810486827</v>
      </c>
      <c r="AJ39" s="6">
        <v>40</v>
      </c>
      <c r="AK39" s="22">
        <f t="shared" si="14"/>
        <v>0.66666666666666663</v>
      </c>
      <c r="AL39" s="18">
        <f t="shared" si="15"/>
        <v>298.57233726669676</v>
      </c>
      <c r="AM39">
        <f t="shared" si="16"/>
        <v>-0.17609125905568127</v>
      </c>
      <c r="AN39">
        <f t="shared" si="17"/>
        <v>2.4750495678600419</v>
      </c>
      <c r="AR39" s="6">
        <v>1152</v>
      </c>
      <c r="AS39" s="6">
        <v>579</v>
      </c>
      <c r="AT39" s="6">
        <v>776</v>
      </c>
      <c r="AU39" s="6">
        <v>580</v>
      </c>
      <c r="AV39" s="6">
        <f t="shared" si="18"/>
        <v>964</v>
      </c>
      <c r="AW39" s="6">
        <f t="shared" si="18"/>
        <v>579.5</v>
      </c>
      <c r="AX39" s="18">
        <f t="shared" si="19"/>
        <v>132.5</v>
      </c>
      <c r="AY39" s="18">
        <f t="shared" si="20"/>
        <v>-1.5</v>
      </c>
      <c r="AZ39" s="18">
        <f t="shared" si="21"/>
        <v>132.50849029401851</v>
      </c>
      <c r="BA39" s="6">
        <f t="shared" si="22"/>
        <v>1124.7738661615499</v>
      </c>
      <c r="BB39" s="6">
        <f t="shared" si="23"/>
        <v>110.40053745066552</v>
      </c>
      <c r="BC39" s="6">
        <v>42</v>
      </c>
      <c r="BD39" s="22">
        <f t="shared" si="24"/>
        <v>0.7</v>
      </c>
      <c r="BE39" s="18">
        <f t="shared" si="25"/>
        <v>294.23022871184008</v>
      </c>
      <c r="BF39">
        <f t="shared" si="26"/>
        <v>-0.15490195998574319</v>
      </c>
      <c r="BG39">
        <f t="shared" si="27"/>
        <v>2.4686872893580021</v>
      </c>
      <c r="BK39">
        <v>880</v>
      </c>
      <c r="BL39">
        <v>582</v>
      </c>
      <c r="BM39">
        <v>703</v>
      </c>
      <c r="BN39">
        <v>579</v>
      </c>
      <c r="BO39" s="6">
        <f t="shared" si="28"/>
        <v>791.5</v>
      </c>
      <c r="BP39" s="6">
        <f t="shared" si="28"/>
        <v>580.5</v>
      </c>
      <c r="BQ39" s="18">
        <f t="shared" si="29"/>
        <v>313</v>
      </c>
      <c r="BR39" s="18">
        <f t="shared" si="124"/>
        <v>-9</v>
      </c>
      <c r="BS39" s="18">
        <f t="shared" si="31"/>
        <v>313.12936623702353</v>
      </c>
      <c r="BT39" s="6">
        <f t="shared" si="32"/>
        <v>981.55616242780525</v>
      </c>
      <c r="BU39" s="6">
        <f t="shared" si="33"/>
        <v>222.29830109214549</v>
      </c>
      <c r="BV39" s="6">
        <v>50</v>
      </c>
      <c r="BW39" s="22">
        <f t="shared" si="34"/>
        <v>0.83333333333333337</v>
      </c>
      <c r="BX39" s="18">
        <f t="shared" si="35"/>
        <v>79.644402438914454</v>
      </c>
      <c r="BY39">
        <f t="shared" si="36"/>
        <v>-7.9181246047624804E-2</v>
      </c>
      <c r="BZ39">
        <f t="shared" si="37"/>
        <v>1.9011552581620483</v>
      </c>
      <c r="CD39">
        <v>901</v>
      </c>
      <c r="CE39">
        <v>572</v>
      </c>
      <c r="CF39">
        <v>701</v>
      </c>
      <c r="CG39">
        <v>579</v>
      </c>
      <c r="CH39" s="6">
        <f t="shared" si="38"/>
        <v>801</v>
      </c>
      <c r="CI39" s="6">
        <f t="shared" si="38"/>
        <v>575.5</v>
      </c>
      <c r="CJ39" s="18">
        <f t="shared" si="120"/>
        <v>268.5</v>
      </c>
      <c r="CK39" s="18">
        <f t="shared" si="125"/>
        <v>-12.5</v>
      </c>
      <c r="CL39" s="18">
        <f t="shared" si="40"/>
        <v>268.79081085483557</v>
      </c>
      <c r="CM39" s="6">
        <f t="shared" si="41"/>
        <v>986.30687415225896</v>
      </c>
      <c r="CN39" s="6">
        <f t="shared" si="42"/>
        <v>193.02240436856277</v>
      </c>
      <c r="CO39" s="6">
        <v>39</v>
      </c>
      <c r="CP39" s="22">
        <f t="shared" si="43"/>
        <v>0.65</v>
      </c>
      <c r="CQ39" s="18">
        <f t="shared" si="44"/>
        <v>82.575280629804269</v>
      </c>
      <c r="CR39">
        <f t="shared" si="45"/>
        <v>-0.18708664335714442</v>
      </c>
      <c r="CS39">
        <f t="shared" si="46"/>
        <v>1.9168500583037287</v>
      </c>
      <c r="CW39">
        <v>1033</v>
      </c>
      <c r="CX39">
        <v>563</v>
      </c>
      <c r="CY39">
        <v>803</v>
      </c>
      <c r="CZ39">
        <v>576</v>
      </c>
      <c r="DA39" s="6">
        <f t="shared" si="47"/>
        <v>918</v>
      </c>
      <c r="DB39" s="6">
        <f t="shared" si="47"/>
        <v>569.5</v>
      </c>
      <c r="DC39" s="18">
        <f t="shared" si="121"/>
        <v>376</v>
      </c>
      <c r="DD39" s="18">
        <f t="shared" si="126"/>
        <v>-15</v>
      </c>
      <c r="DE39" s="18">
        <f t="shared" si="49"/>
        <v>376.29908317719827</v>
      </c>
      <c r="DF39" s="6">
        <f t="shared" si="50"/>
        <v>1080.3028510561287</v>
      </c>
      <c r="DG39" s="6">
        <f t="shared" si="51"/>
        <v>283.18036987773417</v>
      </c>
      <c r="DH39" s="6">
        <v>39</v>
      </c>
      <c r="DI39" s="22">
        <f t="shared" si="52"/>
        <v>0.65</v>
      </c>
      <c r="DJ39" s="18">
        <f t="shared" si="53"/>
        <v>93.283821571730215</v>
      </c>
      <c r="DK39">
        <f t="shared" si="54"/>
        <v>-0.18708664335714442</v>
      </c>
      <c r="DL39">
        <f t="shared" si="55"/>
        <v>1.9698063295838695</v>
      </c>
      <c r="DP39">
        <v>1042</v>
      </c>
      <c r="DQ39">
        <v>594</v>
      </c>
      <c r="DR39">
        <v>839</v>
      </c>
      <c r="DS39">
        <v>600</v>
      </c>
      <c r="DT39" s="6">
        <f t="shared" si="56"/>
        <v>940.5</v>
      </c>
      <c r="DU39" s="6">
        <f t="shared" si="56"/>
        <v>597</v>
      </c>
      <c r="DV39" s="18">
        <f t="shared" si="57"/>
        <v>335</v>
      </c>
      <c r="DW39" s="18">
        <f t="shared" si="58"/>
        <v>-9</v>
      </c>
      <c r="DX39" s="18">
        <f t="shared" si="59"/>
        <v>335.12087371573858</v>
      </c>
      <c r="DY39" s="6">
        <f t="shared" si="60"/>
        <v>1113.9790168580375</v>
      </c>
      <c r="DZ39" s="6">
        <f t="shared" si="61"/>
        <v>257.3190784927607</v>
      </c>
      <c r="EA39" s="6">
        <v>42</v>
      </c>
      <c r="EB39" s="22">
        <f t="shared" si="62"/>
        <v>0.7</v>
      </c>
      <c r="EC39" s="18">
        <f t="shared" si="63"/>
        <v>119.7711894579906</v>
      </c>
      <c r="ED39">
        <f t="shared" si="64"/>
        <v>-0.15490195998574319</v>
      </c>
      <c r="EE39">
        <f t="shared" si="65"/>
        <v>2.0783523625926512</v>
      </c>
      <c r="EI39">
        <v>1188</v>
      </c>
      <c r="EJ39">
        <v>594</v>
      </c>
      <c r="EK39">
        <v>938</v>
      </c>
      <c r="EL39">
        <v>599</v>
      </c>
      <c r="EM39" s="6">
        <f t="shared" si="66"/>
        <v>1063</v>
      </c>
      <c r="EN39" s="6">
        <f t="shared" si="66"/>
        <v>596.5</v>
      </c>
      <c r="EO39" s="18">
        <f t="shared" si="67"/>
        <v>447</v>
      </c>
      <c r="EP39" s="18">
        <f t="shared" si="68"/>
        <v>-13</v>
      </c>
      <c r="EQ39" s="18">
        <f t="shared" si="69"/>
        <v>447.1889980757577</v>
      </c>
      <c r="ER39" s="6">
        <f t="shared" si="70"/>
        <v>1218.9262693042594</v>
      </c>
      <c r="ES39" s="6">
        <f t="shared" si="71"/>
        <v>352.35472003668747</v>
      </c>
      <c r="ET39" s="6">
        <v>42</v>
      </c>
      <c r="EU39" s="22">
        <f t="shared" si="72"/>
        <v>0.7</v>
      </c>
      <c r="EV39" s="18">
        <f t="shared" si="73"/>
        <v>126.99111865277024</v>
      </c>
      <c r="EW39">
        <f t="shared" si="74"/>
        <v>-0.15490195998574319</v>
      </c>
      <c r="EX39">
        <f t="shared" si="75"/>
        <v>2.1037733488695958</v>
      </c>
      <c r="FB39">
        <v>1225</v>
      </c>
      <c r="FC39">
        <v>598</v>
      </c>
      <c r="FD39">
        <v>924</v>
      </c>
      <c r="FE39">
        <v>602</v>
      </c>
      <c r="FF39" s="6">
        <f t="shared" si="76"/>
        <v>1074.5</v>
      </c>
      <c r="FG39" s="6">
        <f t="shared" si="76"/>
        <v>600</v>
      </c>
      <c r="FH39" s="18">
        <f t="shared" si="122"/>
        <v>462.5</v>
      </c>
      <c r="FI39" s="18">
        <f t="shared" si="127"/>
        <v>-11</v>
      </c>
      <c r="FJ39" s="18">
        <f t="shared" si="78"/>
        <v>462.63079231715653</v>
      </c>
      <c r="FK39" s="6">
        <f t="shared" si="79"/>
        <v>1230.6706504991496</v>
      </c>
      <c r="FL39" s="6">
        <f t="shared" si="80"/>
        <v>365.87876802105882</v>
      </c>
      <c r="FM39" s="6">
        <v>46</v>
      </c>
      <c r="FN39" s="22">
        <f t="shared" si="81"/>
        <v>0.76666666666666661</v>
      </c>
      <c r="FO39" s="18">
        <f t="shared" si="82"/>
        <v>129.36654479229952</v>
      </c>
      <c r="FP39">
        <f t="shared" si="83"/>
        <v>-0.11539341870206959</v>
      </c>
      <c r="FQ39">
        <f t="shared" si="84"/>
        <v>2.11182197887794</v>
      </c>
      <c r="FU39">
        <v>579</v>
      </c>
      <c r="FV39">
        <v>586</v>
      </c>
      <c r="FW39">
        <v>406</v>
      </c>
      <c r="FX39">
        <v>594</v>
      </c>
      <c r="FY39">
        <f t="shared" si="85"/>
        <v>492.5</v>
      </c>
      <c r="FZ39">
        <f t="shared" si="86"/>
        <v>590</v>
      </c>
      <c r="GA39" s="18">
        <f t="shared" si="123"/>
        <v>266.5</v>
      </c>
      <c r="GB39" s="18">
        <f t="shared" si="128"/>
        <v>-12</v>
      </c>
      <c r="GC39" s="18">
        <f t="shared" si="88"/>
        <v>266.77003205007867</v>
      </c>
      <c r="GD39">
        <f t="shared" si="89"/>
        <v>768.54163842956484</v>
      </c>
      <c r="GE39">
        <v>38</v>
      </c>
      <c r="GF39" s="22">
        <f t="shared" si="90"/>
        <v>0.6333333333333333</v>
      </c>
      <c r="GG39" s="18">
        <f t="shared" si="115"/>
        <v>91.132084656690523</v>
      </c>
      <c r="GH39">
        <f t="shared" si="91"/>
        <v>-0.19836765376683349</v>
      </c>
      <c r="GI39">
        <f t="shared" si="92"/>
        <v>1.9596713049222634</v>
      </c>
      <c r="GN39">
        <v>726</v>
      </c>
      <c r="GO39">
        <v>582</v>
      </c>
      <c r="GP39">
        <v>564</v>
      </c>
      <c r="GQ39">
        <v>588</v>
      </c>
      <c r="GR39">
        <f t="shared" si="93"/>
        <v>645</v>
      </c>
      <c r="GS39">
        <f t="shared" si="94"/>
        <v>585</v>
      </c>
      <c r="GT39" s="18">
        <f t="shared" si="95"/>
        <v>400</v>
      </c>
      <c r="GU39" s="18">
        <f t="shared" si="96"/>
        <v>-19.5</v>
      </c>
      <c r="GV39" s="18">
        <f t="shared" si="97"/>
        <v>400.47503043261014</v>
      </c>
      <c r="GW39">
        <f t="shared" si="131"/>
        <v>870.77551642199955</v>
      </c>
      <c r="GX39">
        <v>40</v>
      </c>
      <c r="GY39" s="22">
        <f t="shared" si="99"/>
        <v>0.66666666666666663</v>
      </c>
      <c r="GZ39" s="18">
        <f t="shared" si="100"/>
        <v>119.07123150164398</v>
      </c>
      <c r="HA39">
        <f t="shared" si="101"/>
        <v>-0.17609125905568127</v>
      </c>
      <c r="HB39">
        <f t="shared" si="102"/>
        <v>2.0758068453678407</v>
      </c>
      <c r="HG39">
        <v>737</v>
      </c>
      <c r="HH39">
        <v>583</v>
      </c>
      <c r="HI39">
        <v>574</v>
      </c>
      <c r="HJ39">
        <v>589</v>
      </c>
      <c r="HK39">
        <f t="shared" si="103"/>
        <v>655.5</v>
      </c>
      <c r="HL39">
        <f t="shared" si="104"/>
        <v>586</v>
      </c>
      <c r="HM39" s="18">
        <f t="shared" si="105"/>
        <v>400.5</v>
      </c>
      <c r="HN39" s="18">
        <f t="shared" si="106"/>
        <v>-15.5</v>
      </c>
      <c r="HO39" s="18">
        <f t="shared" si="107"/>
        <v>400.79982534926336</v>
      </c>
      <c r="HP39">
        <f t="shared" si="108"/>
        <v>879.24754762239741</v>
      </c>
      <c r="HQ39">
        <v>39</v>
      </c>
      <c r="HR39" s="22">
        <f t="shared" si="109"/>
        <v>0.65</v>
      </c>
      <c r="HS39" s="18">
        <f t="shared" si="110"/>
        <v>116.1750040198703</v>
      </c>
      <c r="HT39">
        <f t="shared" si="111"/>
        <v>-0.18708664335714442</v>
      </c>
      <c r="HU39">
        <f t="shared" si="112"/>
        <v>2.0651126961782995</v>
      </c>
    </row>
    <row r="40" spans="7:229" x14ac:dyDescent="0.25">
      <c r="G40" s="6">
        <v>1037</v>
      </c>
      <c r="H40" s="6">
        <v>581</v>
      </c>
      <c r="I40" s="6">
        <v>777</v>
      </c>
      <c r="J40" s="6">
        <v>577</v>
      </c>
      <c r="K40" s="6">
        <f t="shared" si="129"/>
        <v>907</v>
      </c>
      <c r="L40" s="6">
        <f t="shared" si="130"/>
        <v>579</v>
      </c>
      <c r="M40" s="18">
        <f t="shared" si="2"/>
        <v>130.5</v>
      </c>
      <c r="N40" s="18">
        <f t="shared" si="3"/>
        <v>-1.5</v>
      </c>
      <c r="O40" s="18">
        <f t="shared" si="4"/>
        <v>130.50862040493723</v>
      </c>
      <c r="P40" s="18">
        <f t="shared" si="113"/>
        <v>106.55181228248318</v>
      </c>
      <c r="Q40" s="6">
        <v>40</v>
      </c>
      <c r="R40" s="22">
        <f t="shared" si="5"/>
        <v>0.66666666666666663</v>
      </c>
      <c r="S40" s="18">
        <f t="shared" si="6"/>
        <v>272.11648314643747</v>
      </c>
      <c r="T40">
        <f t="shared" si="7"/>
        <v>-0.17609125905568127</v>
      </c>
      <c r="U40">
        <f t="shared" si="8"/>
        <v>2.4347548494707816</v>
      </c>
      <c r="Y40" s="6">
        <v>965</v>
      </c>
      <c r="Z40" s="6">
        <v>572</v>
      </c>
      <c r="AA40" s="6">
        <v>670</v>
      </c>
      <c r="AB40" s="6">
        <v>577</v>
      </c>
      <c r="AC40" s="6">
        <f t="shared" si="9"/>
        <v>817.5</v>
      </c>
      <c r="AD40" s="6">
        <f t="shared" si="9"/>
        <v>574.5</v>
      </c>
      <c r="AE40" s="18">
        <f t="shared" si="10"/>
        <v>155</v>
      </c>
      <c r="AF40" s="18">
        <f t="shared" si="11"/>
        <v>4</v>
      </c>
      <c r="AG40" s="18">
        <f t="shared" si="12"/>
        <v>155.05160431288675</v>
      </c>
      <c r="AH40" s="6">
        <f t="shared" si="13"/>
        <v>999.17791208573055</v>
      </c>
      <c r="AI40" s="6">
        <f t="shared" si="114"/>
        <v>124.89163174044234</v>
      </c>
      <c r="AJ40" s="6">
        <v>41</v>
      </c>
      <c r="AK40" s="22">
        <f t="shared" si="14"/>
        <v>0.68333333333333335</v>
      </c>
      <c r="AL40" s="18">
        <f t="shared" si="15"/>
        <v>299.13336268133548</v>
      </c>
      <c r="AM40">
        <f t="shared" si="16"/>
        <v>-0.16536739366390812</v>
      </c>
      <c r="AN40">
        <f t="shared" si="17"/>
        <v>2.4758648530860672</v>
      </c>
      <c r="AR40" s="6">
        <v>1157</v>
      </c>
      <c r="AS40" s="6">
        <v>578</v>
      </c>
      <c r="AT40" s="6">
        <v>782</v>
      </c>
      <c r="AU40" s="6">
        <v>580</v>
      </c>
      <c r="AV40" s="6">
        <f t="shared" si="18"/>
        <v>969.5</v>
      </c>
      <c r="AW40" s="6">
        <f t="shared" si="18"/>
        <v>579</v>
      </c>
      <c r="AX40" s="18">
        <f t="shared" si="19"/>
        <v>138</v>
      </c>
      <c r="AY40" s="18">
        <f t="shared" si="20"/>
        <v>-2</v>
      </c>
      <c r="AZ40" s="18">
        <f t="shared" si="21"/>
        <v>138.01449199268893</v>
      </c>
      <c r="BA40" s="6">
        <f t="shared" si="22"/>
        <v>1129.2348072920884</v>
      </c>
      <c r="BB40" s="6">
        <f t="shared" si="23"/>
        <v>114.86147858120398</v>
      </c>
      <c r="BC40" s="6">
        <v>43</v>
      </c>
      <c r="BD40" s="22">
        <f t="shared" si="24"/>
        <v>0.71666666666666667</v>
      </c>
      <c r="BE40" s="18">
        <f t="shared" si="25"/>
        <v>294.68362147358829</v>
      </c>
      <c r="BF40">
        <f t="shared" si="26"/>
        <v>-0.1446827948040571</v>
      </c>
      <c r="BG40">
        <f t="shared" si="27"/>
        <v>2.4693559984175808</v>
      </c>
      <c r="BK40">
        <v>891</v>
      </c>
      <c r="BL40">
        <v>582</v>
      </c>
      <c r="BM40">
        <v>716</v>
      </c>
      <c r="BN40">
        <v>579</v>
      </c>
      <c r="BO40" s="6">
        <f t="shared" si="28"/>
        <v>803.5</v>
      </c>
      <c r="BP40" s="6">
        <f t="shared" si="28"/>
        <v>580.5</v>
      </c>
      <c r="BQ40" s="18">
        <f t="shared" si="29"/>
        <v>325</v>
      </c>
      <c r="BR40" s="18">
        <f t="shared" si="124"/>
        <v>-9</v>
      </c>
      <c r="BS40" s="18">
        <f t="shared" si="31"/>
        <v>325.12459150301135</v>
      </c>
      <c r="BT40" s="6">
        <f t="shared" si="32"/>
        <v>991.25803905945702</v>
      </c>
      <c r="BU40" s="6">
        <f t="shared" si="33"/>
        <v>232.00017772379726</v>
      </c>
      <c r="BV40" s="6">
        <v>51</v>
      </c>
      <c r="BW40" s="22">
        <f t="shared" si="34"/>
        <v>0.85</v>
      </c>
      <c r="BX40" s="18">
        <f t="shared" si="35"/>
        <v>80.791173496848273</v>
      </c>
      <c r="BY40">
        <f t="shared" si="36"/>
        <v>-7.0581074285707285E-2</v>
      </c>
      <c r="BZ40">
        <f t="shared" si="37"/>
        <v>1.9073639163314999</v>
      </c>
      <c r="CD40">
        <v>910</v>
      </c>
      <c r="CE40">
        <v>572</v>
      </c>
      <c r="CF40">
        <v>708</v>
      </c>
      <c r="CG40">
        <v>579</v>
      </c>
      <c r="CH40" s="6">
        <f t="shared" si="38"/>
        <v>809</v>
      </c>
      <c r="CI40" s="6">
        <f t="shared" si="38"/>
        <v>575.5</v>
      </c>
      <c r="CJ40" s="18">
        <f t="shared" si="120"/>
        <v>276.5</v>
      </c>
      <c r="CK40" s="18">
        <f t="shared" si="125"/>
        <v>-12.5</v>
      </c>
      <c r="CL40" s="18">
        <f t="shared" si="40"/>
        <v>276.78240551017689</v>
      </c>
      <c r="CM40" s="6">
        <f t="shared" si="41"/>
        <v>992.81481153334937</v>
      </c>
      <c r="CN40" s="6">
        <f t="shared" si="42"/>
        <v>199.53034174965319</v>
      </c>
      <c r="CO40" s="6">
        <v>40</v>
      </c>
      <c r="CP40" s="22">
        <f t="shared" si="43"/>
        <v>0.66666666666666663</v>
      </c>
      <c r="CQ40" s="18">
        <f t="shared" si="44"/>
        <v>83.351691263763399</v>
      </c>
      <c r="CR40">
        <f t="shared" si="45"/>
        <v>-0.17609125905568127</v>
      </c>
      <c r="CS40">
        <f t="shared" si="46"/>
        <v>1.9209144163903951</v>
      </c>
      <c r="CW40">
        <v>1048</v>
      </c>
      <c r="CX40">
        <v>563</v>
      </c>
      <c r="CY40">
        <v>817</v>
      </c>
      <c r="CZ40">
        <v>576</v>
      </c>
      <c r="DA40" s="6">
        <f t="shared" si="47"/>
        <v>932.5</v>
      </c>
      <c r="DB40" s="6">
        <f t="shared" si="47"/>
        <v>569.5</v>
      </c>
      <c r="DC40" s="18">
        <f t="shared" si="121"/>
        <v>390.5</v>
      </c>
      <c r="DD40" s="18">
        <f t="shared" si="126"/>
        <v>-15</v>
      </c>
      <c r="DE40" s="18">
        <f t="shared" si="49"/>
        <v>390.7879859975227</v>
      </c>
      <c r="DF40" s="6">
        <f t="shared" si="50"/>
        <v>1092.6511337110303</v>
      </c>
      <c r="DG40" s="6">
        <f t="shared" si="51"/>
        <v>295.52865253263576</v>
      </c>
      <c r="DH40" s="6">
        <v>40</v>
      </c>
      <c r="DI40" s="22">
        <f t="shared" si="52"/>
        <v>0.66666666666666663</v>
      </c>
      <c r="DJ40" s="18">
        <f t="shared" si="53"/>
        <v>94.662010748970246</v>
      </c>
      <c r="DK40">
        <f t="shared" si="54"/>
        <v>-0.17609125905568127</v>
      </c>
      <c r="DL40">
        <f t="shared" si="55"/>
        <v>1.9761757252313585</v>
      </c>
      <c r="DP40">
        <v>1056</v>
      </c>
      <c r="DQ40">
        <v>594</v>
      </c>
      <c r="DR40">
        <v>853</v>
      </c>
      <c r="DS40">
        <v>598</v>
      </c>
      <c r="DT40" s="6">
        <f t="shared" si="56"/>
        <v>954.5</v>
      </c>
      <c r="DU40" s="6">
        <f t="shared" si="56"/>
        <v>596</v>
      </c>
      <c r="DV40" s="18">
        <f t="shared" si="57"/>
        <v>349</v>
      </c>
      <c r="DW40" s="18">
        <f t="shared" si="58"/>
        <v>-10</v>
      </c>
      <c r="DX40" s="18">
        <f t="shared" si="59"/>
        <v>349.14323708186015</v>
      </c>
      <c r="DY40" s="6">
        <f t="shared" si="60"/>
        <v>1125.2938505119453</v>
      </c>
      <c r="DZ40" s="6">
        <f t="shared" si="61"/>
        <v>268.63391214666842</v>
      </c>
      <c r="EA40" s="6">
        <v>43</v>
      </c>
      <c r="EB40" s="22">
        <f t="shared" si="62"/>
        <v>0.71666666666666667</v>
      </c>
      <c r="EC40" s="18">
        <f t="shared" si="63"/>
        <v>121.10792571786872</v>
      </c>
      <c r="ED40">
        <f t="shared" si="64"/>
        <v>-0.1446827948040571</v>
      </c>
      <c r="EE40">
        <f t="shared" si="65"/>
        <v>2.083172565792943</v>
      </c>
      <c r="EI40">
        <v>1207</v>
      </c>
      <c r="EJ40">
        <v>594</v>
      </c>
      <c r="EK40">
        <v>957</v>
      </c>
      <c r="EL40">
        <v>599</v>
      </c>
      <c r="EM40" s="6">
        <f t="shared" si="66"/>
        <v>1082</v>
      </c>
      <c r="EN40" s="6">
        <f t="shared" si="66"/>
        <v>596.5</v>
      </c>
      <c r="EO40" s="18">
        <f t="shared" si="67"/>
        <v>466</v>
      </c>
      <c r="EP40" s="18">
        <f t="shared" si="68"/>
        <v>-13</v>
      </c>
      <c r="EQ40" s="18">
        <f t="shared" si="69"/>
        <v>466.18129520606038</v>
      </c>
      <c r="ER40" s="6">
        <f t="shared" si="70"/>
        <v>1235.530756395809</v>
      </c>
      <c r="ES40" s="6">
        <f t="shared" si="71"/>
        <v>368.95920712823704</v>
      </c>
      <c r="ET40" s="6">
        <v>43</v>
      </c>
      <c r="EU40" s="22">
        <f t="shared" si="72"/>
        <v>0.71666666666666667</v>
      </c>
      <c r="EV40" s="18">
        <f t="shared" si="73"/>
        <v>128.64838716326784</v>
      </c>
      <c r="EW40">
        <f t="shared" si="74"/>
        <v>-0.1446827948040571</v>
      </c>
      <c r="EX40">
        <f t="shared" si="75"/>
        <v>2.1094043459254275</v>
      </c>
      <c r="FB40">
        <v>1240</v>
      </c>
      <c r="FC40">
        <v>596</v>
      </c>
      <c r="FD40">
        <v>945</v>
      </c>
      <c r="FE40">
        <v>600</v>
      </c>
      <c r="FF40" s="6">
        <f t="shared" si="76"/>
        <v>1092.5</v>
      </c>
      <c r="FG40" s="6">
        <f t="shared" si="76"/>
        <v>598</v>
      </c>
      <c r="FH40" s="18">
        <f t="shared" si="122"/>
        <v>480.5</v>
      </c>
      <c r="FI40" s="18">
        <f t="shared" si="127"/>
        <v>-13</v>
      </c>
      <c r="FJ40" s="18">
        <f t="shared" si="78"/>
        <v>480.67582631124691</v>
      </c>
      <c r="FK40" s="6">
        <f t="shared" si="79"/>
        <v>1245.4558402448479</v>
      </c>
      <c r="FL40" s="6">
        <f t="shared" si="80"/>
        <v>380.66395776675711</v>
      </c>
      <c r="FM40" s="6">
        <v>47</v>
      </c>
      <c r="FN40" s="22">
        <f t="shared" si="81"/>
        <v>0.78333333333333333</v>
      </c>
      <c r="FO40" s="18">
        <f t="shared" si="82"/>
        <v>130.97326137978865</v>
      </c>
      <c r="FP40">
        <f t="shared" si="83"/>
        <v>-0.10605339244792618</v>
      </c>
      <c r="FQ40">
        <f t="shared" si="84"/>
        <v>2.1171826420642437</v>
      </c>
      <c r="FU40">
        <v>592</v>
      </c>
      <c r="FV40">
        <v>587</v>
      </c>
      <c r="FW40">
        <v>418</v>
      </c>
      <c r="FX40">
        <v>595</v>
      </c>
      <c r="FY40">
        <f t="shared" si="85"/>
        <v>505</v>
      </c>
      <c r="FZ40">
        <f t="shared" si="86"/>
        <v>591</v>
      </c>
      <c r="GA40" s="18">
        <f t="shared" si="123"/>
        <v>279</v>
      </c>
      <c r="GB40" s="18">
        <f t="shared" si="128"/>
        <v>-11</v>
      </c>
      <c r="GC40" s="18">
        <f t="shared" si="88"/>
        <v>279.21676167450977</v>
      </c>
      <c r="GD40">
        <f t="shared" si="89"/>
        <v>777.3712111983566</v>
      </c>
      <c r="GE40">
        <v>39</v>
      </c>
      <c r="GF40" s="22">
        <f t="shared" si="90"/>
        <v>0.65</v>
      </c>
      <c r="GG40" s="18">
        <f t="shared" si="115"/>
        <v>92.685207894078971</v>
      </c>
      <c r="GH40">
        <f t="shared" si="91"/>
        <v>-0.18708664335714442</v>
      </c>
      <c r="GI40">
        <f t="shared" si="92"/>
        <v>1.9670104283992993</v>
      </c>
      <c r="GN40">
        <v>743</v>
      </c>
      <c r="GO40">
        <v>581</v>
      </c>
      <c r="GP40">
        <v>579</v>
      </c>
      <c r="GQ40">
        <v>587</v>
      </c>
      <c r="GR40">
        <f t="shared" si="93"/>
        <v>661</v>
      </c>
      <c r="GS40">
        <f t="shared" si="94"/>
        <v>584</v>
      </c>
      <c r="GT40" s="18">
        <f t="shared" si="95"/>
        <v>416</v>
      </c>
      <c r="GU40" s="18">
        <f t="shared" si="96"/>
        <v>-20.5</v>
      </c>
      <c r="GV40" s="18">
        <f t="shared" si="97"/>
        <v>416.5048018930874</v>
      </c>
      <c r="GW40">
        <f t="shared" si="131"/>
        <v>882.0300448397436</v>
      </c>
      <c r="GX40">
        <v>41</v>
      </c>
      <c r="GY40" s="22">
        <f t="shared" si="99"/>
        <v>0.68333333333333335</v>
      </c>
      <c r="GZ40" s="18">
        <f t="shared" si="100"/>
        <v>121.06401752092285</v>
      </c>
      <c r="HA40">
        <f t="shared" si="101"/>
        <v>-0.16536739366390812</v>
      </c>
      <c r="HB40">
        <f t="shared" si="102"/>
        <v>2.0830150819193132</v>
      </c>
      <c r="HG40">
        <v>755</v>
      </c>
      <c r="HH40">
        <v>582</v>
      </c>
      <c r="HI40">
        <v>589</v>
      </c>
      <c r="HJ40">
        <v>589</v>
      </c>
      <c r="HK40">
        <f t="shared" si="103"/>
        <v>672</v>
      </c>
      <c r="HL40">
        <f t="shared" si="104"/>
        <v>585.5</v>
      </c>
      <c r="HM40" s="18">
        <f t="shared" si="105"/>
        <v>417</v>
      </c>
      <c r="HN40" s="18">
        <f t="shared" si="106"/>
        <v>-16</v>
      </c>
      <c r="HO40" s="18">
        <f t="shared" si="107"/>
        <v>417.306841544684</v>
      </c>
      <c r="HP40">
        <f t="shared" si="108"/>
        <v>891.28797254310575</v>
      </c>
      <c r="HQ40">
        <v>40</v>
      </c>
      <c r="HR40" s="22">
        <f t="shared" si="109"/>
        <v>0.66666666666666663</v>
      </c>
      <c r="HS40" s="18">
        <f t="shared" si="110"/>
        <v>118.23200434329526</v>
      </c>
      <c r="HT40">
        <f t="shared" si="111"/>
        <v>-0.17609125905568127</v>
      </c>
      <c r="HU40">
        <f t="shared" si="112"/>
        <v>2.0727350520808629</v>
      </c>
    </row>
    <row r="41" spans="7:229" x14ac:dyDescent="0.25">
      <c r="G41" s="6">
        <v>1040</v>
      </c>
      <c r="H41" s="6">
        <v>581</v>
      </c>
      <c r="I41" s="6">
        <v>779</v>
      </c>
      <c r="J41" s="6">
        <v>577</v>
      </c>
      <c r="K41" s="6">
        <f t="shared" si="129"/>
        <v>909.5</v>
      </c>
      <c r="L41" s="6">
        <f t="shared" si="130"/>
        <v>579</v>
      </c>
      <c r="M41" s="18">
        <f t="shared" si="2"/>
        <v>133</v>
      </c>
      <c r="N41" s="18">
        <f t="shared" si="3"/>
        <v>-1.5</v>
      </c>
      <c r="O41" s="18">
        <f t="shared" si="4"/>
        <v>133.00845837765357</v>
      </c>
      <c r="P41" s="18">
        <f t="shared" si="113"/>
        <v>108.65988973065907</v>
      </c>
      <c r="Q41" s="6">
        <v>41</v>
      </c>
      <c r="R41" s="22">
        <f t="shared" si="5"/>
        <v>0.68333333333333335</v>
      </c>
      <c r="S41" s="18">
        <f t="shared" si="6"/>
        <v>272.32357766824316</v>
      </c>
      <c r="T41">
        <f t="shared" si="7"/>
        <v>-0.16536739366390812</v>
      </c>
      <c r="U41">
        <f t="shared" si="8"/>
        <v>2.4350852440132251</v>
      </c>
      <c r="Y41" s="6">
        <v>974</v>
      </c>
      <c r="Z41" s="6">
        <v>573</v>
      </c>
      <c r="AA41" s="6">
        <v>677</v>
      </c>
      <c r="AB41" s="6">
        <v>578</v>
      </c>
      <c r="AC41" s="6">
        <f t="shared" si="9"/>
        <v>825.5</v>
      </c>
      <c r="AD41" s="6">
        <f t="shared" si="9"/>
        <v>575.5</v>
      </c>
      <c r="AE41" s="18">
        <f t="shared" si="10"/>
        <v>163</v>
      </c>
      <c r="AF41" s="18">
        <f t="shared" si="11"/>
        <v>5</v>
      </c>
      <c r="AG41" s="18">
        <f t="shared" si="12"/>
        <v>163.07666908543356</v>
      </c>
      <c r="AH41" s="6">
        <f t="shared" si="13"/>
        <v>1006.305371147347</v>
      </c>
      <c r="AI41" s="6">
        <f t="shared" si="114"/>
        <v>132.01909080205883</v>
      </c>
      <c r="AJ41" s="6">
        <v>42</v>
      </c>
      <c r="AK41" s="22">
        <f t="shared" si="14"/>
        <v>0.7</v>
      </c>
      <c r="AL41" s="18">
        <f t="shared" si="15"/>
        <v>299.88400011212275</v>
      </c>
      <c r="AM41">
        <f t="shared" si="16"/>
        <v>-0.15490195998574319</v>
      </c>
      <c r="AN41">
        <f t="shared" si="17"/>
        <v>2.4769532952080735</v>
      </c>
      <c r="AR41" s="6">
        <v>1162</v>
      </c>
      <c r="AS41" s="6">
        <v>579</v>
      </c>
      <c r="AT41" s="6">
        <v>788</v>
      </c>
      <c r="AU41" s="6">
        <v>580</v>
      </c>
      <c r="AV41" s="6">
        <f t="shared" si="18"/>
        <v>975</v>
      </c>
      <c r="AW41" s="6">
        <f t="shared" si="18"/>
        <v>579.5</v>
      </c>
      <c r="AX41" s="18">
        <f t="shared" si="19"/>
        <v>143.5</v>
      </c>
      <c r="AY41" s="18">
        <f t="shared" si="20"/>
        <v>-1.5</v>
      </c>
      <c r="AZ41" s="18">
        <f t="shared" si="21"/>
        <v>143.50783950711542</v>
      </c>
      <c r="BA41" s="6">
        <f t="shared" si="22"/>
        <v>1134.215698180906</v>
      </c>
      <c r="BB41" s="6">
        <f t="shared" si="23"/>
        <v>119.84236947002159</v>
      </c>
      <c r="BC41" s="6">
        <v>44</v>
      </c>
      <c r="BD41" s="22">
        <f t="shared" si="24"/>
        <v>0.73333333333333328</v>
      </c>
      <c r="BE41" s="18">
        <f t="shared" si="25"/>
        <v>295.13597222411749</v>
      </c>
      <c r="BF41">
        <f t="shared" si="26"/>
        <v>-0.13469857389745624</v>
      </c>
      <c r="BG41">
        <f t="shared" si="27"/>
        <v>2.4700221460852934</v>
      </c>
      <c r="BK41">
        <v>901</v>
      </c>
      <c r="BL41">
        <v>582</v>
      </c>
      <c r="BM41">
        <v>729</v>
      </c>
      <c r="BN41">
        <v>577</v>
      </c>
      <c r="BO41" s="6">
        <f t="shared" si="28"/>
        <v>815</v>
      </c>
      <c r="BP41" s="6">
        <f t="shared" si="28"/>
        <v>579.5</v>
      </c>
      <c r="BQ41" s="18">
        <f t="shared" si="29"/>
        <v>336.5</v>
      </c>
      <c r="BR41" s="18">
        <f t="shared" si="124"/>
        <v>-10</v>
      </c>
      <c r="BS41" s="18">
        <f t="shared" si="31"/>
        <v>336.6485556184669</v>
      </c>
      <c r="BT41" s="6">
        <f t="shared" si="32"/>
        <v>1000.0226247440605</v>
      </c>
      <c r="BU41" s="6">
        <f t="shared" si="33"/>
        <v>240.76476340840077</v>
      </c>
      <c r="BV41" s="6">
        <v>52</v>
      </c>
      <c r="BW41" s="22">
        <f t="shared" si="34"/>
        <v>0.8666666666666667</v>
      </c>
      <c r="BX41" s="18">
        <f t="shared" si="35"/>
        <v>81.892890907503684</v>
      </c>
      <c r="BY41">
        <f t="shared" si="36"/>
        <v>-6.2147906748844461E-2</v>
      </c>
      <c r="BZ41">
        <f t="shared" si="37"/>
        <v>1.9132462024484724</v>
      </c>
      <c r="CD41">
        <v>921</v>
      </c>
      <c r="CE41">
        <v>572</v>
      </c>
      <c r="CF41">
        <v>722</v>
      </c>
      <c r="CG41">
        <v>578</v>
      </c>
      <c r="CH41" s="6">
        <f t="shared" si="38"/>
        <v>821.5</v>
      </c>
      <c r="CI41" s="6">
        <f t="shared" si="38"/>
        <v>575</v>
      </c>
      <c r="CJ41" s="18">
        <f t="shared" si="120"/>
        <v>289</v>
      </c>
      <c r="CK41" s="18">
        <f t="shared" si="125"/>
        <v>-13</v>
      </c>
      <c r="CL41" s="18">
        <f t="shared" si="40"/>
        <v>289.29223978530774</v>
      </c>
      <c r="CM41" s="6">
        <f t="shared" si="41"/>
        <v>1002.7398715519395</v>
      </c>
      <c r="CN41" s="6">
        <f t="shared" si="42"/>
        <v>209.45540176824329</v>
      </c>
      <c r="CO41" s="6">
        <v>41</v>
      </c>
      <c r="CP41" s="22">
        <f t="shared" si="43"/>
        <v>0.68333333333333335</v>
      </c>
      <c r="CQ41" s="18">
        <f t="shared" si="44"/>
        <v>84.567064262415968</v>
      </c>
      <c r="CR41">
        <f t="shared" si="45"/>
        <v>-0.16536739366390812</v>
      </c>
      <c r="CS41">
        <f t="shared" si="46"/>
        <v>1.9272012543613593</v>
      </c>
      <c r="CW41">
        <v>1062</v>
      </c>
      <c r="CX41">
        <v>564</v>
      </c>
      <c r="CY41">
        <v>832</v>
      </c>
      <c r="CZ41">
        <v>573</v>
      </c>
      <c r="DA41" s="6">
        <f t="shared" si="47"/>
        <v>947</v>
      </c>
      <c r="DB41" s="6">
        <f t="shared" si="47"/>
        <v>568.5</v>
      </c>
      <c r="DC41" s="18">
        <f t="shared" si="121"/>
        <v>405</v>
      </c>
      <c r="DD41" s="18">
        <f t="shared" si="126"/>
        <v>-16</v>
      </c>
      <c r="DE41" s="18">
        <f t="shared" si="49"/>
        <v>405.31592616130939</v>
      </c>
      <c r="DF41" s="6">
        <f t="shared" si="50"/>
        <v>1104.5366675669939</v>
      </c>
      <c r="DG41" s="6">
        <f t="shared" si="51"/>
        <v>307.41418638859932</v>
      </c>
      <c r="DH41" s="6">
        <v>41</v>
      </c>
      <c r="DI41" s="22">
        <f t="shared" si="52"/>
        <v>0.68333333333333335</v>
      </c>
      <c r="DJ41" s="18">
        <f t="shared" si="53"/>
        <v>96.043913171093976</v>
      </c>
      <c r="DK41">
        <f t="shared" si="54"/>
        <v>-0.16536739366390812</v>
      </c>
      <c r="DL41">
        <f t="shared" si="55"/>
        <v>1.9824698464494543</v>
      </c>
      <c r="DP41">
        <v>1071</v>
      </c>
      <c r="DQ41">
        <v>592</v>
      </c>
      <c r="DR41">
        <v>868</v>
      </c>
      <c r="DS41">
        <v>598</v>
      </c>
      <c r="DT41" s="6">
        <f t="shared" si="56"/>
        <v>969.5</v>
      </c>
      <c r="DU41" s="6">
        <f t="shared" si="56"/>
        <v>595</v>
      </c>
      <c r="DV41" s="18">
        <f t="shared" si="57"/>
        <v>364</v>
      </c>
      <c r="DW41" s="18">
        <f t="shared" si="58"/>
        <v>-11</v>
      </c>
      <c r="DX41" s="18">
        <f t="shared" si="59"/>
        <v>364.16617086159994</v>
      </c>
      <c r="DY41" s="6">
        <f t="shared" si="60"/>
        <v>1137.521538257628</v>
      </c>
      <c r="DZ41" s="6">
        <f t="shared" si="61"/>
        <v>280.86159989235114</v>
      </c>
      <c r="EA41" s="6">
        <v>44</v>
      </c>
      <c r="EB41" s="22">
        <f t="shared" si="62"/>
        <v>0.73333333333333328</v>
      </c>
      <c r="EC41" s="18">
        <f t="shared" si="63"/>
        <v>122.54004523929291</v>
      </c>
      <c r="ED41">
        <f t="shared" si="64"/>
        <v>-0.13469857389745624</v>
      </c>
      <c r="EE41">
        <f t="shared" si="65"/>
        <v>2.0882780363286564</v>
      </c>
      <c r="EI41">
        <v>1226</v>
      </c>
      <c r="EJ41">
        <v>594</v>
      </c>
      <c r="EK41">
        <v>977</v>
      </c>
      <c r="EL41">
        <v>599</v>
      </c>
      <c r="EM41" s="6">
        <f t="shared" si="66"/>
        <v>1101.5</v>
      </c>
      <c r="EN41" s="6">
        <f t="shared" si="66"/>
        <v>596.5</v>
      </c>
      <c r="EO41" s="18">
        <f t="shared" si="67"/>
        <v>485.5</v>
      </c>
      <c r="EP41" s="18">
        <f t="shared" si="68"/>
        <v>-13</v>
      </c>
      <c r="EQ41" s="18">
        <f t="shared" si="69"/>
        <v>485.67401618781298</v>
      </c>
      <c r="ER41" s="6">
        <f t="shared" si="70"/>
        <v>1252.6430058081194</v>
      </c>
      <c r="ES41" s="6">
        <f t="shared" si="71"/>
        <v>386.07145654054739</v>
      </c>
      <c r="ET41" s="6">
        <v>44</v>
      </c>
      <c r="EU41" s="22">
        <f t="shared" si="72"/>
        <v>0.73333333333333328</v>
      </c>
      <c r="EV41" s="18">
        <f t="shared" si="73"/>
        <v>130.34932267650979</v>
      </c>
      <c r="EW41">
        <f t="shared" si="74"/>
        <v>-0.13469857389745624</v>
      </c>
      <c r="EX41">
        <f t="shared" si="75"/>
        <v>2.1151087788214284</v>
      </c>
      <c r="FB41">
        <v>1254</v>
      </c>
      <c r="FC41">
        <v>596</v>
      </c>
      <c r="FD41">
        <v>967</v>
      </c>
      <c r="FE41">
        <v>599</v>
      </c>
      <c r="FF41" s="6">
        <f t="shared" si="76"/>
        <v>1110.5</v>
      </c>
      <c r="FG41" s="6">
        <f t="shared" si="76"/>
        <v>597.5</v>
      </c>
      <c r="FH41" s="18">
        <f t="shared" si="122"/>
        <v>498.5</v>
      </c>
      <c r="FI41" s="18">
        <f t="shared" si="127"/>
        <v>-13.5</v>
      </c>
      <c r="FJ41" s="18">
        <f t="shared" si="78"/>
        <v>498.68276489166936</v>
      </c>
      <c r="FK41" s="6">
        <f t="shared" si="79"/>
        <v>1261.0378662038663</v>
      </c>
      <c r="FL41" s="6">
        <f t="shared" si="80"/>
        <v>396.24598372577555</v>
      </c>
      <c r="FM41" s="6">
        <v>48</v>
      </c>
      <c r="FN41" s="22">
        <f t="shared" si="81"/>
        <v>0.8</v>
      </c>
      <c r="FO41" s="18">
        <f t="shared" si="82"/>
        <v>132.57658597959477</v>
      </c>
      <c r="FP41">
        <f t="shared" si="83"/>
        <v>-9.6910013008056392E-2</v>
      </c>
      <c r="FQ41">
        <f t="shared" si="84"/>
        <v>2.1224668311748474</v>
      </c>
      <c r="FU41">
        <v>605</v>
      </c>
      <c r="FV41">
        <v>585</v>
      </c>
      <c r="FW41">
        <v>433</v>
      </c>
      <c r="FX41">
        <v>592</v>
      </c>
      <c r="FY41">
        <f t="shared" si="85"/>
        <v>519</v>
      </c>
      <c r="FZ41">
        <f t="shared" si="86"/>
        <v>588.5</v>
      </c>
      <c r="GA41" s="18">
        <f t="shared" si="123"/>
        <v>293</v>
      </c>
      <c r="GB41" s="18">
        <f t="shared" si="128"/>
        <v>-13.5</v>
      </c>
      <c r="GC41" s="18">
        <f t="shared" si="88"/>
        <v>293.31084194076425</v>
      </c>
      <c r="GD41">
        <f t="shared" si="89"/>
        <v>784.66123263482314</v>
      </c>
      <c r="GE41">
        <v>40</v>
      </c>
      <c r="GF41" s="22">
        <f t="shared" si="90"/>
        <v>0.66666666666666663</v>
      </c>
      <c r="GG41" s="18">
        <f t="shared" si="115"/>
        <v>94.443890233267211</v>
      </c>
      <c r="GH41">
        <f t="shared" si="91"/>
        <v>-0.17609125905568127</v>
      </c>
      <c r="GI41">
        <f t="shared" si="92"/>
        <v>1.9751738677760731</v>
      </c>
      <c r="GN41">
        <v>761</v>
      </c>
      <c r="GO41">
        <v>582</v>
      </c>
      <c r="GP41">
        <v>595</v>
      </c>
      <c r="GQ41">
        <v>587</v>
      </c>
      <c r="GR41">
        <f t="shared" si="93"/>
        <v>678</v>
      </c>
      <c r="GS41">
        <f t="shared" si="94"/>
        <v>584.5</v>
      </c>
      <c r="GT41" s="18">
        <f t="shared" si="95"/>
        <v>433</v>
      </c>
      <c r="GU41" s="18">
        <f t="shared" si="96"/>
        <v>-20</v>
      </c>
      <c r="GV41" s="18">
        <f t="shared" si="97"/>
        <v>433.46164766908731</v>
      </c>
      <c r="GW41">
        <f t="shared" si="131"/>
        <v>895.16716316004351</v>
      </c>
      <c r="GX41">
        <v>42</v>
      </c>
      <c r="GY41" s="22">
        <f t="shared" si="99"/>
        <v>0.7</v>
      </c>
      <c r="GZ41" s="18">
        <f t="shared" si="100"/>
        <v>123.17205538514293</v>
      </c>
      <c r="HA41">
        <f t="shared" si="101"/>
        <v>-0.15490195998574319</v>
      </c>
      <c r="HB41">
        <f t="shared" si="102"/>
        <v>2.0905121886025602</v>
      </c>
      <c r="HG41">
        <v>771</v>
      </c>
      <c r="HH41">
        <v>582</v>
      </c>
      <c r="HI41">
        <v>608</v>
      </c>
      <c r="HJ41">
        <v>588</v>
      </c>
      <c r="HK41">
        <f t="shared" si="103"/>
        <v>689.5</v>
      </c>
      <c r="HL41">
        <f t="shared" si="104"/>
        <v>585</v>
      </c>
      <c r="HM41" s="18">
        <f t="shared" si="105"/>
        <v>434.5</v>
      </c>
      <c r="HN41" s="18">
        <f t="shared" si="106"/>
        <v>-16.5</v>
      </c>
      <c r="HO41" s="18">
        <f t="shared" si="107"/>
        <v>434.81317827315218</v>
      </c>
      <c r="HP41">
        <f t="shared" si="108"/>
        <v>904.23185632889533</v>
      </c>
      <c r="HQ41">
        <v>41</v>
      </c>
      <c r="HR41" s="22">
        <f t="shared" si="109"/>
        <v>0.68333333333333335</v>
      </c>
      <c r="HS41" s="18">
        <f t="shared" si="110"/>
        <v>120.41353369336855</v>
      </c>
      <c r="HT41">
        <f t="shared" si="111"/>
        <v>-0.16536739366390812</v>
      </c>
      <c r="HU41">
        <f t="shared" si="112"/>
        <v>2.0806753015234252</v>
      </c>
    </row>
    <row r="42" spans="7:229" x14ac:dyDescent="0.25">
      <c r="G42" s="6">
        <v>1044</v>
      </c>
      <c r="H42" s="6">
        <v>581</v>
      </c>
      <c r="I42" s="6">
        <v>786</v>
      </c>
      <c r="J42" s="6">
        <v>577</v>
      </c>
      <c r="K42" s="6">
        <f t="shared" si="129"/>
        <v>915</v>
      </c>
      <c r="L42" s="6">
        <f t="shared" si="130"/>
        <v>579</v>
      </c>
      <c r="M42" s="18">
        <f t="shared" si="2"/>
        <v>138.5</v>
      </c>
      <c r="N42" s="18">
        <f t="shared" si="3"/>
        <v>-1.5</v>
      </c>
      <c r="O42" s="18">
        <f t="shared" si="4"/>
        <v>138.50812250550507</v>
      </c>
      <c r="P42" s="18">
        <f t="shared" si="113"/>
        <v>113.30353113902686</v>
      </c>
      <c r="Q42" s="6">
        <v>42</v>
      </c>
      <c r="R42" s="22">
        <f t="shared" si="5"/>
        <v>0.7</v>
      </c>
      <c r="S42" s="18">
        <f t="shared" si="6"/>
        <v>272.77918732178068</v>
      </c>
      <c r="T42">
        <f t="shared" si="7"/>
        <v>-0.15490195998574319</v>
      </c>
      <c r="U42">
        <f t="shared" si="8"/>
        <v>2.4358112311746147</v>
      </c>
      <c r="Y42" s="6">
        <v>980</v>
      </c>
      <c r="Z42" s="6">
        <v>573</v>
      </c>
      <c r="AA42" s="6">
        <v>683</v>
      </c>
      <c r="AB42" s="6">
        <v>577</v>
      </c>
      <c r="AC42" s="6">
        <f t="shared" si="9"/>
        <v>831.5</v>
      </c>
      <c r="AD42" s="6">
        <f t="shared" si="9"/>
        <v>575</v>
      </c>
      <c r="AE42" s="18">
        <f t="shared" si="10"/>
        <v>169</v>
      </c>
      <c r="AF42" s="18">
        <f t="shared" si="11"/>
        <v>4.5</v>
      </c>
      <c r="AG42" s="18">
        <f t="shared" si="12"/>
        <v>169.05990062696713</v>
      </c>
      <c r="AH42" s="6">
        <f t="shared" si="13"/>
        <v>1010.9486881142881</v>
      </c>
      <c r="AI42" s="6">
        <f t="shared" si="114"/>
        <v>136.66240776899986</v>
      </c>
      <c r="AJ42" s="6">
        <v>43</v>
      </c>
      <c r="AK42" s="22">
        <f t="shared" si="14"/>
        <v>0.71666666666666667</v>
      </c>
      <c r="AL42" s="18">
        <f t="shared" si="15"/>
        <v>300.44365136472152</v>
      </c>
      <c r="AM42">
        <f t="shared" si="16"/>
        <v>-0.1446827948040571</v>
      </c>
      <c r="AN42">
        <f t="shared" si="17"/>
        <v>2.4777630314266426</v>
      </c>
      <c r="AR42" s="6">
        <v>1168</v>
      </c>
      <c r="AS42" s="6">
        <v>578</v>
      </c>
      <c r="AT42" s="6">
        <v>794</v>
      </c>
      <c r="AU42" s="6">
        <v>580</v>
      </c>
      <c r="AV42" s="6">
        <f t="shared" si="18"/>
        <v>981</v>
      </c>
      <c r="AW42" s="6">
        <f t="shared" si="18"/>
        <v>579</v>
      </c>
      <c r="AX42" s="18">
        <f t="shared" si="19"/>
        <v>149.5</v>
      </c>
      <c r="AY42" s="18">
        <f t="shared" si="20"/>
        <v>-2</v>
      </c>
      <c r="AZ42" s="18">
        <f t="shared" si="21"/>
        <v>149.51337732791671</v>
      </c>
      <c r="BA42" s="6">
        <f t="shared" si="22"/>
        <v>1139.1233471402472</v>
      </c>
      <c r="BB42" s="6">
        <f t="shared" si="23"/>
        <v>124.75001842936285</v>
      </c>
      <c r="BC42" s="6">
        <v>45</v>
      </c>
      <c r="BD42" s="22">
        <f t="shared" si="24"/>
        <v>0.75</v>
      </c>
      <c r="BE42" s="18">
        <f t="shared" si="25"/>
        <v>295.63049938327435</v>
      </c>
      <c r="BF42">
        <f t="shared" si="26"/>
        <v>-0.12493873660829995</v>
      </c>
      <c r="BG42">
        <f t="shared" si="27"/>
        <v>2.4707492369980661</v>
      </c>
      <c r="BK42">
        <v>913</v>
      </c>
      <c r="BL42">
        <v>576</v>
      </c>
      <c r="BM42">
        <v>742</v>
      </c>
      <c r="BN42">
        <v>577</v>
      </c>
      <c r="BO42" s="6">
        <f t="shared" si="28"/>
        <v>827.5</v>
      </c>
      <c r="BP42" s="6">
        <f t="shared" si="28"/>
        <v>576.5</v>
      </c>
      <c r="BQ42" s="18">
        <f t="shared" si="29"/>
        <v>349</v>
      </c>
      <c r="BR42" s="18">
        <f t="shared" si="124"/>
        <v>-13</v>
      </c>
      <c r="BS42" s="18">
        <f t="shared" si="31"/>
        <v>349.24203641600764</v>
      </c>
      <c r="BT42" s="6">
        <f t="shared" si="32"/>
        <v>1008.5179720758574</v>
      </c>
      <c r="BU42" s="6">
        <f t="shared" si="33"/>
        <v>249.26011074019766</v>
      </c>
      <c r="BV42" s="6">
        <v>53</v>
      </c>
      <c r="BW42" s="22">
        <f t="shared" si="34"/>
        <v>0.8833333333333333</v>
      </c>
      <c r="BX42" s="18">
        <f t="shared" si="35"/>
        <v>83.096856566924401</v>
      </c>
      <c r="BY42">
        <f t="shared" si="36"/>
        <v>-5.3875380782854601E-2</v>
      </c>
      <c r="BZ42">
        <f t="shared" si="37"/>
        <v>1.9195845953670239</v>
      </c>
      <c r="CD42">
        <v>935</v>
      </c>
      <c r="CE42">
        <v>572</v>
      </c>
      <c r="CF42">
        <v>730</v>
      </c>
      <c r="CG42">
        <v>577</v>
      </c>
      <c r="CH42" s="6">
        <f t="shared" si="38"/>
        <v>832.5</v>
      </c>
      <c r="CI42" s="6">
        <f t="shared" si="38"/>
        <v>574.5</v>
      </c>
      <c r="CJ42" s="18">
        <f t="shared" si="120"/>
        <v>300</v>
      </c>
      <c r="CK42" s="18">
        <f t="shared" si="125"/>
        <v>-13.5</v>
      </c>
      <c r="CL42" s="18">
        <f t="shared" si="40"/>
        <v>300.30359638206136</v>
      </c>
      <c r="CM42" s="6">
        <f t="shared" si="41"/>
        <v>1011.487271299051</v>
      </c>
      <c r="CN42" s="6">
        <f t="shared" si="42"/>
        <v>218.20280151535485</v>
      </c>
      <c r="CO42" s="6">
        <v>42</v>
      </c>
      <c r="CP42" s="22">
        <f t="shared" si="43"/>
        <v>0.7</v>
      </c>
      <c r="CQ42" s="18">
        <f t="shared" si="44"/>
        <v>85.636855051957752</v>
      </c>
      <c r="CR42">
        <f t="shared" si="45"/>
        <v>-0.15490195998574319</v>
      </c>
      <c r="CS42">
        <f t="shared" si="46"/>
        <v>1.9326607097823738</v>
      </c>
      <c r="CW42">
        <v>1078</v>
      </c>
      <c r="CX42">
        <v>565</v>
      </c>
      <c r="CY42">
        <v>848</v>
      </c>
      <c r="CZ42">
        <v>574</v>
      </c>
      <c r="DA42" s="6">
        <f t="shared" si="47"/>
        <v>963</v>
      </c>
      <c r="DB42" s="6">
        <f t="shared" si="47"/>
        <v>569.5</v>
      </c>
      <c r="DC42" s="18">
        <f t="shared" si="121"/>
        <v>421</v>
      </c>
      <c r="DD42" s="18">
        <f t="shared" si="126"/>
        <v>-15</v>
      </c>
      <c r="DE42" s="18">
        <f t="shared" si="49"/>
        <v>421.26713614997311</v>
      </c>
      <c r="DF42" s="6">
        <f t="shared" si="50"/>
        <v>1118.7936583660098</v>
      </c>
      <c r="DG42" s="6">
        <f t="shared" si="51"/>
        <v>321.67117718761529</v>
      </c>
      <c r="DH42" s="6">
        <v>42</v>
      </c>
      <c r="DI42" s="22">
        <f t="shared" si="52"/>
        <v>0.7</v>
      </c>
      <c r="DJ42" s="18">
        <f t="shared" si="53"/>
        <v>97.561197484673698</v>
      </c>
      <c r="DK42">
        <f t="shared" si="54"/>
        <v>-0.15490195998574319</v>
      </c>
      <c r="DL42">
        <f t="shared" si="55"/>
        <v>1.9892771222873908</v>
      </c>
      <c r="DP42">
        <v>1086</v>
      </c>
      <c r="DQ42">
        <v>593</v>
      </c>
      <c r="DR42">
        <v>884</v>
      </c>
      <c r="DS42">
        <v>598</v>
      </c>
      <c r="DT42" s="6">
        <f t="shared" si="56"/>
        <v>985</v>
      </c>
      <c r="DU42" s="6">
        <f t="shared" si="56"/>
        <v>595.5</v>
      </c>
      <c r="DV42" s="18">
        <f t="shared" si="57"/>
        <v>379.5</v>
      </c>
      <c r="DW42" s="18">
        <f t="shared" si="58"/>
        <v>-10.5</v>
      </c>
      <c r="DX42" s="18">
        <f t="shared" si="59"/>
        <v>379.64522912845882</v>
      </c>
      <c r="DY42" s="6">
        <f t="shared" si="60"/>
        <v>1151.0192222547805</v>
      </c>
      <c r="DZ42" s="6">
        <f t="shared" si="61"/>
        <v>294.35928388950367</v>
      </c>
      <c r="EA42" s="6">
        <v>45</v>
      </c>
      <c r="EB42" s="22">
        <f t="shared" si="62"/>
        <v>0.75</v>
      </c>
      <c r="EC42" s="18">
        <f t="shared" si="63"/>
        <v>124.01564659933666</v>
      </c>
      <c r="ED42">
        <f t="shared" si="64"/>
        <v>-0.12493873660829995</v>
      </c>
      <c r="EE42">
        <f t="shared" si="65"/>
        <v>2.0934764819611842</v>
      </c>
      <c r="EI42">
        <v>1246</v>
      </c>
      <c r="EJ42">
        <v>595</v>
      </c>
      <c r="EK42">
        <v>997</v>
      </c>
      <c r="EL42">
        <v>600</v>
      </c>
      <c r="EM42" s="6">
        <f t="shared" si="66"/>
        <v>1121.5</v>
      </c>
      <c r="EN42" s="6">
        <f t="shared" si="66"/>
        <v>597.5</v>
      </c>
      <c r="EO42" s="18">
        <f t="shared" si="67"/>
        <v>505.5</v>
      </c>
      <c r="EP42" s="18">
        <f t="shared" si="68"/>
        <v>-12</v>
      </c>
      <c r="EQ42" s="18">
        <f t="shared" si="69"/>
        <v>505.64241317357863</v>
      </c>
      <c r="ER42" s="6">
        <f t="shared" si="70"/>
        <v>1270.7354169928531</v>
      </c>
      <c r="ES42" s="6">
        <f t="shared" si="71"/>
        <v>404.16386772528108</v>
      </c>
      <c r="ET42" s="6">
        <v>45</v>
      </c>
      <c r="EU42" s="22">
        <f t="shared" si="72"/>
        <v>0.75</v>
      </c>
      <c r="EV42" s="18">
        <f t="shared" si="73"/>
        <v>132.0917656944649</v>
      </c>
      <c r="EW42">
        <f t="shared" si="74"/>
        <v>-0.12493873660829995</v>
      </c>
      <c r="EX42">
        <f t="shared" si="75"/>
        <v>2.1208757455106868</v>
      </c>
      <c r="FB42">
        <v>1272</v>
      </c>
      <c r="FC42">
        <v>596</v>
      </c>
      <c r="FD42">
        <v>988</v>
      </c>
      <c r="FE42">
        <v>599</v>
      </c>
      <c r="FF42" s="6">
        <f t="shared" si="76"/>
        <v>1130</v>
      </c>
      <c r="FG42" s="6">
        <f t="shared" si="76"/>
        <v>597.5</v>
      </c>
      <c r="FH42" s="18">
        <f t="shared" si="122"/>
        <v>518</v>
      </c>
      <c r="FI42" s="18">
        <f t="shared" si="127"/>
        <v>-13.5</v>
      </c>
      <c r="FJ42" s="18">
        <f t="shared" si="78"/>
        <v>518.17588712714144</v>
      </c>
      <c r="FK42" s="6">
        <f t="shared" si="79"/>
        <v>1278.243423609134</v>
      </c>
      <c r="FL42" s="6">
        <f t="shared" si="80"/>
        <v>413.4515411310432</v>
      </c>
      <c r="FM42" s="6">
        <v>49</v>
      </c>
      <c r="FN42" s="22">
        <f t="shared" si="81"/>
        <v>0.81666666666666665</v>
      </c>
      <c r="FO42" s="18">
        <f t="shared" si="82"/>
        <v>134.31223928165798</v>
      </c>
      <c r="FP42">
        <f t="shared" si="83"/>
        <v>-8.795517035512998E-2</v>
      </c>
      <c r="FQ42">
        <f t="shared" si="84"/>
        <v>2.1281155898116215</v>
      </c>
      <c r="FU42">
        <v>620</v>
      </c>
      <c r="FV42">
        <v>584</v>
      </c>
      <c r="FW42">
        <v>444</v>
      </c>
      <c r="FX42">
        <v>593</v>
      </c>
      <c r="FY42">
        <f t="shared" si="85"/>
        <v>532</v>
      </c>
      <c r="FZ42">
        <f t="shared" si="86"/>
        <v>588.5</v>
      </c>
      <c r="GA42" s="18">
        <f t="shared" si="123"/>
        <v>306</v>
      </c>
      <c r="GB42" s="18">
        <f t="shared" si="128"/>
        <v>-13.5</v>
      </c>
      <c r="GC42" s="18">
        <f t="shared" si="88"/>
        <v>306.29764935434946</v>
      </c>
      <c r="GD42">
        <f t="shared" si="89"/>
        <v>793.31976529013821</v>
      </c>
      <c r="GE42">
        <v>41</v>
      </c>
      <c r="GF42" s="22">
        <f t="shared" si="90"/>
        <v>0.68333333333333335</v>
      </c>
      <c r="GG42" s="18">
        <f t="shared" si="115"/>
        <v>96.064405258670902</v>
      </c>
      <c r="GH42">
        <f t="shared" si="91"/>
        <v>-0.16536739366390812</v>
      </c>
      <c r="GI42">
        <f t="shared" si="92"/>
        <v>1.982562498351921</v>
      </c>
      <c r="GN42">
        <v>781</v>
      </c>
      <c r="GO42">
        <v>580</v>
      </c>
      <c r="GP42">
        <v>615</v>
      </c>
      <c r="GQ42">
        <v>587</v>
      </c>
      <c r="GR42">
        <f t="shared" si="93"/>
        <v>698</v>
      </c>
      <c r="GS42">
        <f t="shared" si="94"/>
        <v>583.5</v>
      </c>
      <c r="GT42" s="18">
        <f t="shared" si="95"/>
        <v>453</v>
      </c>
      <c r="GU42" s="18">
        <f t="shared" si="96"/>
        <v>-21</v>
      </c>
      <c r="GV42" s="18">
        <f t="shared" si="97"/>
        <v>453.48649373492924</v>
      </c>
      <c r="GW42">
        <f t="shared" si="131"/>
        <v>909.76714053652211</v>
      </c>
      <c r="GX42">
        <v>43</v>
      </c>
      <c r="GY42" s="22">
        <f t="shared" si="99"/>
        <v>0.71666666666666667</v>
      </c>
      <c r="GZ42" s="18">
        <f t="shared" si="100"/>
        <v>125.66150031432429</v>
      </c>
      <c r="HA42">
        <f t="shared" si="101"/>
        <v>-0.1446827948040571</v>
      </c>
      <c r="HB42">
        <f t="shared" si="102"/>
        <v>2.0992022405967155</v>
      </c>
      <c r="HG42">
        <v>788</v>
      </c>
      <c r="HH42">
        <v>581</v>
      </c>
      <c r="HI42">
        <v>629</v>
      </c>
      <c r="HJ42">
        <v>585</v>
      </c>
      <c r="HK42">
        <f t="shared" si="103"/>
        <v>708.5</v>
      </c>
      <c r="HL42">
        <f t="shared" si="104"/>
        <v>583</v>
      </c>
      <c r="HM42" s="18">
        <f t="shared" si="105"/>
        <v>453.5</v>
      </c>
      <c r="HN42" s="18">
        <f t="shared" si="106"/>
        <v>-18.5</v>
      </c>
      <c r="HO42" s="18">
        <f t="shared" si="107"/>
        <v>453.87718603164006</v>
      </c>
      <c r="HP42">
        <f t="shared" si="108"/>
        <v>917.52997226248692</v>
      </c>
      <c r="HQ42">
        <v>42</v>
      </c>
      <c r="HR42" s="22">
        <f t="shared" si="109"/>
        <v>0.7</v>
      </c>
      <c r="HS42" s="18">
        <f t="shared" si="110"/>
        <v>122.78917019003985</v>
      </c>
      <c r="HT42">
        <f t="shared" si="111"/>
        <v>-0.15490195998574319</v>
      </c>
      <c r="HU42">
        <f t="shared" si="112"/>
        <v>2.0891600644100947</v>
      </c>
    </row>
    <row r="43" spans="7:229" x14ac:dyDescent="0.25">
      <c r="G43" s="6">
        <v>1050</v>
      </c>
      <c r="H43" s="6">
        <v>579</v>
      </c>
      <c r="I43" s="6">
        <v>792</v>
      </c>
      <c r="J43" s="6">
        <v>577</v>
      </c>
      <c r="K43" s="6">
        <f t="shared" si="129"/>
        <v>921</v>
      </c>
      <c r="L43" s="6">
        <f t="shared" si="130"/>
        <v>578</v>
      </c>
      <c r="M43" s="18">
        <f t="shared" si="2"/>
        <v>144.5</v>
      </c>
      <c r="N43" s="18">
        <f t="shared" si="3"/>
        <v>-2.5</v>
      </c>
      <c r="O43" s="18">
        <f t="shared" si="4"/>
        <v>144.52162467949216</v>
      </c>
      <c r="P43" s="18">
        <f t="shared" si="113"/>
        <v>117.84653009233114</v>
      </c>
      <c r="Q43" s="6">
        <v>43</v>
      </c>
      <c r="R43" s="22">
        <f t="shared" si="5"/>
        <v>0.71666666666666667</v>
      </c>
      <c r="S43" s="18">
        <f t="shared" si="6"/>
        <v>273.27736495196763</v>
      </c>
      <c r="T43">
        <f t="shared" si="7"/>
        <v>-0.1446827948040571</v>
      </c>
      <c r="U43">
        <f t="shared" si="8"/>
        <v>2.4366036613905808</v>
      </c>
      <c r="Y43" s="6">
        <v>985</v>
      </c>
      <c r="Z43" s="6">
        <v>573</v>
      </c>
      <c r="AA43" s="6">
        <v>691</v>
      </c>
      <c r="AB43" s="6">
        <v>577</v>
      </c>
      <c r="AC43" s="6">
        <f t="shared" si="9"/>
        <v>838</v>
      </c>
      <c r="AD43" s="6">
        <f t="shared" si="9"/>
        <v>575</v>
      </c>
      <c r="AE43" s="18">
        <f t="shared" si="10"/>
        <v>175.5</v>
      </c>
      <c r="AF43" s="18">
        <f t="shared" si="11"/>
        <v>4.5</v>
      </c>
      <c r="AG43" s="18">
        <f t="shared" si="12"/>
        <v>175.55768282818045</v>
      </c>
      <c r="AH43" s="6">
        <f t="shared" si="13"/>
        <v>1016.3016284548598</v>
      </c>
      <c r="AI43" s="6">
        <f t="shared" si="114"/>
        <v>142.01534810957162</v>
      </c>
      <c r="AJ43" s="6">
        <v>44</v>
      </c>
      <c r="AK43" s="22">
        <f t="shared" si="14"/>
        <v>0.73333333333333328</v>
      </c>
      <c r="AL43" s="18">
        <f t="shared" si="15"/>
        <v>301.05143194663276</v>
      </c>
      <c r="AM43">
        <f t="shared" si="16"/>
        <v>-0.13469857389745624</v>
      </c>
      <c r="AN43">
        <f t="shared" si="17"/>
        <v>2.4786406972632862</v>
      </c>
      <c r="AR43" s="6">
        <v>1175</v>
      </c>
      <c r="AS43" s="6">
        <v>579</v>
      </c>
      <c r="AT43" s="6">
        <v>800</v>
      </c>
      <c r="AU43" s="6">
        <v>581</v>
      </c>
      <c r="AV43" s="6">
        <f t="shared" si="18"/>
        <v>987.5</v>
      </c>
      <c r="AW43" s="6">
        <f t="shared" si="18"/>
        <v>580</v>
      </c>
      <c r="AX43" s="18">
        <f t="shared" si="19"/>
        <v>156</v>
      </c>
      <c r="AY43" s="18">
        <f t="shared" si="20"/>
        <v>-1</v>
      </c>
      <c r="AZ43" s="18">
        <f t="shared" si="21"/>
        <v>156.00320509528001</v>
      </c>
      <c r="BA43" s="6">
        <f t="shared" si="22"/>
        <v>1145.231963403048</v>
      </c>
      <c r="BB43" s="6">
        <f t="shared" si="23"/>
        <v>130.8586346921636</v>
      </c>
      <c r="BC43" s="6">
        <v>46</v>
      </c>
      <c r="BD43" s="22">
        <f t="shared" si="24"/>
        <v>0.76666666666666661</v>
      </c>
      <c r="BE43" s="18">
        <f t="shared" si="25"/>
        <v>296.16490549060006</v>
      </c>
      <c r="BF43">
        <f t="shared" si="26"/>
        <v>-0.11539341870206959</v>
      </c>
      <c r="BG43">
        <f t="shared" si="27"/>
        <v>2.4715335948510728</v>
      </c>
      <c r="BK43">
        <v>922</v>
      </c>
      <c r="BL43">
        <v>576</v>
      </c>
      <c r="BM43">
        <v>753</v>
      </c>
      <c r="BN43">
        <v>577</v>
      </c>
      <c r="BO43" s="6">
        <f t="shared" si="28"/>
        <v>837.5</v>
      </c>
      <c r="BP43" s="6">
        <f t="shared" si="28"/>
        <v>576.5</v>
      </c>
      <c r="BQ43" s="18">
        <f t="shared" si="29"/>
        <v>359</v>
      </c>
      <c r="BR43" s="18">
        <f t="shared" si="124"/>
        <v>-13</v>
      </c>
      <c r="BS43" s="18">
        <f>(BQ43^2+BR43^2)^(1/2)</f>
        <v>359.23529893372114</v>
      </c>
      <c r="BT43" s="6">
        <f t="shared" si="32"/>
        <v>1016.7391504215818</v>
      </c>
      <c r="BU43" s="6">
        <f t="shared" si="33"/>
        <v>257.48128908592207</v>
      </c>
      <c r="BV43" s="6">
        <v>54</v>
      </c>
      <c r="BW43" s="22">
        <f t="shared" si="34"/>
        <v>0.9</v>
      </c>
      <c r="BX43" s="18">
        <f t="shared" si="35"/>
        <v>84.052235392709633</v>
      </c>
      <c r="BY43">
        <f t="shared" si="36"/>
        <v>-4.5757490560675115E-2</v>
      </c>
      <c r="BZ43">
        <f t="shared" si="37"/>
        <v>1.9245492681123009</v>
      </c>
      <c r="CD43">
        <v>947</v>
      </c>
      <c r="CE43">
        <v>573</v>
      </c>
      <c r="CF43">
        <v>741</v>
      </c>
      <c r="CG43">
        <v>576</v>
      </c>
      <c r="CH43" s="6">
        <f t="shared" si="38"/>
        <v>844</v>
      </c>
      <c r="CI43" s="6">
        <f t="shared" si="38"/>
        <v>574.5</v>
      </c>
      <c r="CJ43" s="18">
        <f t="shared" si="120"/>
        <v>311.5</v>
      </c>
      <c r="CK43" s="18">
        <f t="shared" si="125"/>
        <v>-13.5</v>
      </c>
      <c r="CL43" s="18">
        <f t="shared" si="40"/>
        <v>311.79239888105036</v>
      </c>
      <c r="CM43" s="6">
        <f t="shared" si="41"/>
        <v>1020.9731876988739</v>
      </c>
      <c r="CN43" s="6">
        <f t="shared" si="42"/>
        <v>227.68871791517768</v>
      </c>
      <c r="CO43" s="6">
        <v>43</v>
      </c>
      <c r="CP43" s="22">
        <f t="shared" si="43"/>
        <v>0.71666666666666667</v>
      </c>
      <c r="CQ43" s="18">
        <f t="shared" si="44"/>
        <v>86.75303133671332</v>
      </c>
      <c r="CR43">
        <f t="shared" si="45"/>
        <v>-0.1446827948040571</v>
      </c>
      <c r="CS43">
        <f t="shared" si="46"/>
        <v>1.9382846589073677</v>
      </c>
      <c r="CW43">
        <v>1094</v>
      </c>
      <c r="CX43">
        <v>565</v>
      </c>
      <c r="CY43">
        <v>863</v>
      </c>
      <c r="CZ43">
        <v>575</v>
      </c>
      <c r="DA43" s="6">
        <f t="shared" si="47"/>
        <v>978.5</v>
      </c>
      <c r="DB43" s="6">
        <f t="shared" si="47"/>
        <v>570</v>
      </c>
      <c r="DC43" s="18">
        <f t="shared" si="121"/>
        <v>436.5</v>
      </c>
      <c r="DD43" s="18">
        <f t="shared" si="126"/>
        <v>-14.5</v>
      </c>
      <c r="DE43" s="18">
        <f t="shared" si="49"/>
        <v>436.74076979370727</v>
      </c>
      <c r="DF43" s="6">
        <f t="shared" si="50"/>
        <v>1132.4143455467172</v>
      </c>
      <c r="DG43" s="6">
        <f t="shared" si="51"/>
        <v>335.29186436832265</v>
      </c>
      <c r="DH43" s="6">
        <v>43</v>
      </c>
      <c r="DI43" s="22">
        <f t="shared" si="52"/>
        <v>0.71666666666666667</v>
      </c>
      <c r="DJ43" s="18">
        <f t="shared" si="53"/>
        <v>99.033054580054113</v>
      </c>
      <c r="DK43">
        <f t="shared" si="54"/>
        <v>-0.1446827948040571</v>
      </c>
      <c r="DL43">
        <f t="shared" si="55"/>
        <v>1.995780174655378</v>
      </c>
      <c r="DP43">
        <v>1100</v>
      </c>
      <c r="DQ43">
        <v>593</v>
      </c>
      <c r="DR43">
        <v>898</v>
      </c>
      <c r="DS43">
        <v>598</v>
      </c>
      <c r="DT43" s="6">
        <f t="shared" si="56"/>
        <v>999</v>
      </c>
      <c r="DU43" s="6">
        <f t="shared" si="56"/>
        <v>595.5</v>
      </c>
      <c r="DV43" s="18">
        <f t="shared" si="57"/>
        <v>393.5</v>
      </c>
      <c r="DW43" s="18">
        <f t="shared" si="58"/>
        <v>-10.5</v>
      </c>
      <c r="DX43" s="18">
        <f t="shared" si="59"/>
        <v>393.64006401787918</v>
      </c>
      <c r="DY43" s="6">
        <f t="shared" si="60"/>
        <v>1163.02246323964</v>
      </c>
      <c r="DZ43" s="6">
        <f t="shared" si="61"/>
        <v>306.3625248743632</v>
      </c>
      <c r="EA43" s="6">
        <v>46</v>
      </c>
      <c r="EB43" s="22">
        <f t="shared" si="62"/>
        <v>0.76666666666666661</v>
      </c>
      <c r="EC43" s="18">
        <f t="shared" si="63"/>
        <v>125.34975860023469</v>
      </c>
      <c r="ED43">
        <f t="shared" si="64"/>
        <v>-0.11539341870206959</v>
      </c>
      <c r="EE43">
        <f t="shared" si="65"/>
        <v>2.0981235019265689</v>
      </c>
      <c r="EI43">
        <v>1265</v>
      </c>
      <c r="EJ43">
        <v>595</v>
      </c>
      <c r="EK43">
        <v>1016</v>
      </c>
      <c r="EL43">
        <v>598</v>
      </c>
      <c r="EM43" s="6">
        <f t="shared" si="66"/>
        <v>1140.5</v>
      </c>
      <c r="EN43" s="6">
        <f t="shared" si="66"/>
        <v>596.5</v>
      </c>
      <c r="EO43" s="18">
        <f t="shared" si="67"/>
        <v>524.5</v>
      </c>
      <c r="EP43" s="18">
        <f t="shared" si="68"/>
        <v>-13</v>
      </c>
      <c r="EQ43" s="18">
        <f t="shared" si="69"/>
        <v>524.66108107996729</v>
      </c>
      <c r="ER43" s="6">
        <f t="shared" si="70"/>
        <v>1287.0712878469476</v>
      </c>
      <c r="ES43" s="6">
        <f t="shared" si="71"/>
        <v>420.49973857937562</v>
      </c>
      <c r="ET43" s="6">
        <v>46</v>
      </c>
      <c r="EU43" s="22">
        <f t="shared" si="72"/>
        <v>0.76666666666666661</v>
      </c>
      <c r="EV43" s="18">
        <f t="shared" si="73"/>
        <v>133.75133531980424</v>
      </c>
      <c r="EW43">
        <f t="shared" si="74"/>
        <v>-0.11539341870206959</v>
      </c>
      <c r="EX43">
        <f t="shared" si="75"/>
        <v>2.1262981265372116</v>
      </c>
      <c r="FB43">
        <v>1291</v>
      </c>
      <c r="FC43">
        <v>598</v>
      </c>
      <c r="FD43">
        <v>1010</v>
      </c>
      <c r="FE43">
        <v>599</v>
      </c>
      <c r="FF43" s="6">
        <f t="shared" si="76"/>
        <v>1150.5</v>
      </c>
      <c r="FG43" s="6">
        <f t="shared" si="76"/>
        <v>598.5</v>
      </c>
      <c r="FH43" s="18">
        <f t="shared" si="122"/>
        <v>538.5</v>
      </c>
      <c r="FI43" s="18">
        <f t="shared" si="127"/>
        <v>-12.5</v>
      </c>
      <c r="FJ43" s="18">
        <f t="shared" si="78"/>
        <v>538.64505938512048</v>
      </c>
      <c r="FK43" s="6">
        <f t="shared" si="79"/>
        <v>1296.8625601813017</v>
      </c>
      <c r="FL43" s="6">
        <f t="shared" si="80"/>
        <v>432.07067770321089</v>
      </c>
      <c r="FM43" s="6">
        <v>50</v>
      </c>
      <c r="FN43" s="22">
        <f t="shared" si="81"/>
        <v>0.83333333333333337</v>
      </c>
      <c r="FO43" s="18">
        <f t="shared" si="82"/>
        <v>136.13479936161337</v>
      </c>
      <c r="FP43">
        <f t="shared" si="83"/>
        <v>-7.9181246047624804E-2</v>
      </c>
      <c r="FQ43">
        <f t="shared" si="84"/>
        <v>2.1339691556141434</v>
      </c>
      <c r="FU43">
        <v>635</v>
      </c>
      <c r="FV43">
        <v>582</v>
      </c>
      <c r="FW43">
        <v>455</v>
      </c>
      <c r="FX43">
        <v>592</v>
      </c>
      <c r="FY43">
        <f t="shared" si="85"/>
        <v>545</v>
      </c>
      <c r="FZ43">
        <f t="shared" si="86"/>
        <v>587</v>
      </c>
      <c r="GA43" s="18">
        <f t="shared" si="123"/>
        <v>319</v>
      </c>
      <c r="GB43" s="18">
        <f t="shared" si="128"/>
        <v>-15</v>
      </c>
      <c r="GC43" s="18">
        <f t="shared" si="88"/>
        <v>319.35246985110354</v>
      </c>
      <c r="GD43">
        <f t="shared" si="89"/>
        <v>800.99563045000434</v>
      </c>
      <c r="GE43">
        <v>42</v>
      </c>
      <c r="GF43" s="22">
        <f t="shared" si="90"/>
        <v>0.7</v>
      </c>
      <c r="GG43" s="18">
        <f t="shared" si="115"/>
        <v>97.693407067599537</v>
      </c>
      <c r="GH43">
        <f t="shared" si="91"/>
        <v>-0.15490195998574319</v>
      </c>
      <c r="GI43">
        <f t="shared" si="92"/>
        <v>1.9898652559319328</v>
      </c>
      <c r="GN43">
        <v>799</v>
      </c>
      <c r="GO43">
        <v>580</v>
      </c>
      <c r="GP43">
        <v>635</v>
      </c>
      <c r="GQ43">
        <v>585</v>
      </c>
      <c r="GR43">
        <f t="shared" si="93"/>
        <v>717</v>
      </c>
      <c r="GS43">
        <f t="shared" si="94"/>
        <v>582.5</v>
      </c>
      <c r="GT43" s="18">
        <f t="shared" si="95"/>
        <v>472</v>
      </c>
      <c r="GU43" s="18">
        <f t="shared" si="96"/>
        <v>-22</v>
      </c>
      <c r="GV43" s="18">
        <f t="shared" si="97"/>
        <v>472.51243369883929</v>
      </c>
      <c r="GW43">
        <f t="shared" si="131"/>
        <v>923.79394347440928</v>
      </c>
      <c r="GX43">
        <v>44</v>
      </c>
      <c r="GY43" s="22">
        <f t="shared" si="99"/>
        <v>0.73333333333333328</v>
      </c>
      <c r="GZ43" s="18">
        <f t="shared" si="100"/>
        <v>128.02676342847414</v>
      </c>
      <c r="HA43">
        <f t="shared" si="101"/>
        <v>-0.13469857389745624</v>
      </c>
      <c r="HB43">
        <f t="shared" si="102"/>
        <v>2.1073007664785575</v>
      </c>
      <c r="HG43">
        <v>804</v>
      </c>
      <c r="HH43">
        <v>581</v>
      </c>
      <c r="HI43">
        <v>648</v>
      </c>
      <c r="HJ43">
        <v>584</v>
      </c>
      <c r="HK43">
        <f t="shared" si="103"/>
        <v>726</v>
      </c>
      <c r="HL43">
        <f t="shared" si="104"/>
        <v>582.5</v>
      </c>
      <c r="HM43" s="18">
        <f t="shared" si="105"/>
        <v>471</v>
      </c>
      <c r="HN43" s="18">
        <f t="shared" si="106"/>
        <v>-19</v>
      </c>
      <c r="HO43" s="18">
        <f t="shared" si="107"/>
        <v>471.38307139735088</v>
      </c>
      <c r="HP43">
        <f t="shared" si="108"/>
        <v>930.79656746251487</v>
      </c>
      <c r="HQ43">
        <v>43</v>
      </c>
      <c r="HR43" s="22">
        <f t="shared" si="109"/>
        <v>0.71666666666666667</v>
      </c>
      <c r="HS43" s="18">
        <f t="shared" si="110"/>
        <v>124.97064329413102</v>
      </c>
      <c r="HT43">
        <f t="shared" si="111"/>
        <v>-0.1446827948040571</v>
      </c>
      <c r="HU43">
        <f t="shared" si="112"/>
        <v>2.0968080053862304</v>
      </c>
    </row>
    <row r="44" spans="7:229" x14ac:dyDescent="0.25">
      <c r="G44" s="6">
        <v>1055</v>
      </c>
      <c r="H44" s="6">
        <v>579</v>
      </c>
      <c r="I44" s="6">
        <v>797</v>
      </c>
      <c r="J44" s="6">
        <v>577</v>
      </c>
      <c r="K44" s="6">
        <f t="shared" si="129"/>
        <v>926</v>
      </c>
      <c r="L44" s="6">
        <f t="shared" si="130"/>
        <v>578</v>
      </c>
      <c r="M44" s="18">
        <f t="shared" si="2"/>
        <v>149.5</v>
      </c>
      <c r="N44" s="18">
        <f t="shared" si="3"/>
        <v>-2.5</v>
      </c>
      <c r="O44" s="18">
        <f t="shared" si="4"/>
        <v>149.52090154891388</v>
      </c>
      <c r="P44" s="18">
        <f t="shared" si="113"/>
        <v>122.0848417175979</v>
      </c>
      <c r="Q44" s="6">
        <v>44</v>
      </c>
      <c r="R44" s="22">
        <f t="shared" si="5"/>
        <v>0.73333333333333328</v>
      </c>
      <c r="S44" s="18">
        <f t="shared" si="6"/>
        <v>273.69152093485405</v>
      </c>
      <c r="T44">
        <f t="shared" si="7"/>
        <v>-0.13469857389745624</v>
      </c>
      <c r="U44">
        <f t="shared" si="8"/>
        <v>2.4372613430139043</v>
      </c>
      <c r="Y44" s="6">
        <v>992</v>
      </c>
      <c r="Z44" s="6">
        <v>572</v>
      </c>
      <c r="AA44" s="6">
        <v>697</v>
      </c>
      <c r="AB44" s="6">
        <v>578</v>
      </c>
      <c r="AC44" s="6">
        <f t="shared" si="9"/>
        <v>844.5</v>
      </c>
      <c r="AD44" s="6">
        <f t="shared" si="9"/>
        <v>575</v>
      </c>
      <c r="AE44" s="18">
        <f t="shared" si="10"/>
        <v>182</v>
      </c>
      <c r="AF44" s="18">
        <f t="shared" si="11"/>
        <v>4.5</v>
      </c>
      <c r="AG44" s="18">
        <f t="shared" si="12"/>
        <v>182.05562336824426</v>
      </c>
      <c r="AH44" s="6">
        <f t="shared" si="13"/>
        <v>1021.6678765626333</v>
      </c>
      <c r="AI44" s="6">
        <f t="shared" si="114"/>
        <v>147.38159621734508</v>
      </c>
      <c r="AJ44" s="6">
        <v>45</v>
      </c>
      <c r="AK44" s="22">
        <f t="shared" si="14"/>
        <v>0.75</v>
      </c>
      <c r="AL44" s="18">
        <f t="shared" si="15"/>
        <v>301.65922733902488</v>
      </c>
      <c r="AM44">
        <f t="shared" si="16"/>
        <v>-0.12493873660829995</v>
      </c>
      <c r="AN44">
        <f t="shared" si="17"/>
        <v>2.4795166143238316</v>
      </c>
      <c r="AR44" s="6">
        <v>1182</v>
      </c>
      <c r="AS44" s="6">
        <v>578</v>
      </c>
      <c r="AT44" s="6">
        <v>805</v>
      </c>
      <c r="AU44" s="6">
        <v>581</v>
      </c>
      <c r="AV44" s="6">
        <f t="shared" si="18"/>
        <v>993.5</v>
      </c>
      <c r="AW44" s="6">
        <f t="shared" si="18"/>
        <v>579.5</v>
      </c>
      <c r="AX44" s="18">
        <f t="shared" si="19"/>
        <v>162</v>
      </c>
      <c r="AY44" s="18">
        <f t="shared" si="20"/>
        <v>-1.5</v>
      </c>
      <c r="AZ44" s="18">
        <f t="shared" si="21"/>
        <v>162.00694429560727</v>
      </c>
      <c r="BA44" s="6">
        <f t="shared" si="22"/>
        <v>1150.1575978969142</v>
      </c>
      <c r="BB44" s="6">
        <f t="shared" si="23"/>
        <v>135.78426918602986</v>
      </c>
      <c r="BC44" s="6">
        <v>47</v>
      </c>
      <c r="BD44" s="22">
        <f t="shared" si="24"/>
        <v>0.78333333333333333</v>
      </c>
      <c r="BE44" s="18">
        <f t="shared" si="25"/>
        <v>296.65928454201043</v>
      </c>
      <c r="BF44">
        <f t="shared" si="26"/>
        <v>-0.10605339244792618</v>
      </c>
      <c r="BG44">
        <f t="shared" si="27"/>
        <v>2.4722579449952766</v>
      </c>
      <c r="BK44">
        <v>933</v>
      </c>
      <c r="BL44">
        <v>576</v>
      </c>
      <c r="BM44">
        <v>767</v>
      </c>
      <c r="BN44">
        <v>576</v>
      </c>
      <c r="BO44" s="6">
        <f t="shared" si="28"/>
        <v>850</v>
      </c>
      <c r="BP44" s="6">
        <f t="shared" si="28"/>
        <v>576</v>
      </c>
      <c r="BQ44" s="18">
        <f t="shared" si="29"/>
        <v>371.5</v>
      </c>
      <c r="BR44" s="18">
        <f t="shared" si="124"/>
        <v>-13.5</v>
      </c>
      <c r="BS44" s="18">
        <f t="shared" si="31"/>
        <v>371.74520844255682</v>
      </c>
      <c r="BT44" s="6">
        <f t="shared" si="32"/>
        <v>1026.779431036676</v>
      </c>
      <c r="BU44" s="6">
        <f t="shared" si="33"/>
        <v>267.52156970101623</v>
      </c>
      <c r="BV44" s="6">
        <v>55</v>
      </c>
      <c r="BW44" s="22">
        <f t="shared" si="34"/>
        <v>0.91666666666666663</v>
      </c>
      <c r="BX44" s="18">
        <f t="shared" si="35"/>
        <v>85.248211445179578</v>
      </c>
      <c r="BY44">
        <f t="shared" si="36"/>
        <v>-3.7788560889399803E-2</v>
      </c>
      <c r="BZ44">
        <f t="shared" si="37"/>
        <v>1.9306852760206943</v>
      </c>
      <c r="CD44">
        <v>956</v>
      </c>
      <c r="CE44">
        <v>573</v>
      </c>
      <c r="CF44">
        <v>754</v>
      </c>
      <c r="CG44">
        <v>576</v>
      </c>
      <c r="CH44" s="6">
        <f t="shared" si="38"/>
        <v>855</v>
      </c>
      <c r="CI44" s="6">
        <f t="shared" si="38"/>
        <v>574.5</v>
      </c>
      <c r="CJ44" s="18">
        <f t="shared" si="120"/>
        <v>322.5</v>
      </c>
      <c r="CK44" s="18">
        <f t="shared" si="125"/>
        <v>-13.5</v>
      </c>
      <c r="CL44" s="18">
        <f t="shared" si="40"/>
        <v>322.78243446631353</v>
      </c>
      <c r="CM44" s="6">
        <f t="shared" si="41"/>
        <v>1030.0850693025309</v>
      </c>
      <c r="CN44" s="6">
        <f t="shared" si="42"/>
        <v>236.8005995188347</v>
      </c>
      <c r="CO44" s="6">
        <v>44</v>
      </c>
      <c r="CP44" s="22">
        <f t="shared" si="43"/>
        <v>0.73333333333333328</v>
      </c>
      <c r="CQ44" s="18">
        <f t="shared" si="44"/>
        <v>87.82075071738592</v>
      </c>
      <c r="CR44">
        <f t="shared" si="45"/>
        <v>-0.13469857389745624</v>
      </c>
      <c r="CS44">
        <f t="shared" si="46"/>
        <v>1.9435971452601095</v>
      </c>
      <c r="CW44">
        <v>1111</v>
      </c>
      <c r="CX44">
        <v>564</v>
      </c>
      <c r="CY44">
        <v>875</v>
      </c>
      <c r="CZ44">
        <v>577</v>
      </c>
      <c r="DA44" s="6">
        <f t="shared" si="47"/>
        <v>993</v>
      </c>
      <c r="DB44" s="6">
        <f t="shared" si="47"/>
        <v>570.5</v>
      </c>
      <c r="DC44" s="18">
        <f t="shared" si="121"/>
        <v>451</v>
      </c>
      <c r="DD44" s="18">
        <f t="shared" si="126"/>
        <v>-14</v>
      </c>
      <c r="DE44" s="18">
        <f t="shared" si="49"/>
        <v>451.21724257833944</v>
      </c>
      <c r="DF44" s="6">
        <f t="shared" si="50"/>
        <v>1145.2158093564724</v>
      </c>
      <c r="DG44" s="6">
        <f t="shared" si="51"/>
        <v>348.09332817807785</v>
      </c>
      <c r="DH44" s="6">
        <v>44</v>
      </c>
      <c r="DI44" s="22">
        <f t="shared" si="52"/>
        <v>0.73333333333333328</v>
      </c>
      <c r="DJ44" s="18">
        <f t="shared" si="53"/>
        <v>100.4100614082318</v>
      </c>
      <c r="DK44">
        <f t="shared" si="54"/>
        <v>-0.13469857389745624</v>
      </c>
      <c r="DL44">
        <f t="shared" si="55"/>
        <v>2.0017772326809458</v>
      </c>
      <c r="DP44">
        <v>1114</v>
      </c>
      <c r="DQ44">
        <v>594</v>
      </c>
      <c r="DR44">
        <v>913</v>
      </c>
      <c r="DS44">
        <v>597</v>
      </c>
      <c r="DT44" s="6">
        <f t="shared" si="56"/>
        <v>1013.5</v>
      </c>
      <c r="DU44" s="6">
        <f t="shared" si="56"/>
        <v>595.5</v>
      </c>
      <c r="DV44" s="18">
        <f t="shared" si="57"/>
        <v>408</v>
      </c>
      <c r="DW44" s="18">
        <f t="shared" si="58"/>
        <v>-10.5</v>
      </c>
      <c r="DX44" s="18">
        <f t="shared" si="59"/>
        <v>408.13508793045469</v>
      </c>
      <c r="DY44" s="6">
        <f t="shared" si="60"/>
        <v>1175.500957039168</v>
      </c>
      <c r="DZ44" s="6">
        <f t="shared" si="61"/>
        <v>318.8410186738912</v>
      </c>
      <c r="EA44" s="6">
        <v>47</v>
      </c>
      <c r="EB44" s="22">
        <f t="shared" si="62"/>
        <v>0.78333333333333333</v>
      </c>
      <c r="EC44" s="18">
        <f t="shared" si="63"/>
        <v>126.7315530628253</v>
      </c>
      <c r="ED44">
        <f t="shared" si="64"/>
        <v>-0.10605339244792618</v>
      </c>
      <c r="EE44">
        <f t="shared" si="65"/>
        <v>2.1028847570699796</v>
      </c>
      <c r="EI44">
        <v>1285</v>
      </c>
      <c r="EJ44">
        <v>595</v>
      </c>
      <c r="EK44">
        <v>1036</v>
      </c>
      <c r="EL44">
        <v>598</v>
      </c>
      <c r="EM44" s="6">
        <f t="shared" si="66"/>
        <v>1160.5</v>
      </c>
      <c r="EN44" s="6">
        <f t="shared" si="66"/>
        <v>596.5</v>
      </c>
      <c r="EO44" s="18">
        <f t="shared" si="67"/>
        <v>544.5</v>
      </c>
      <c r="EP44" s="18">
        <f t="shared" si="68"/>
        <v>-13</v>
      </c>
      <c r="EQ44" s="18">
        <f t="shared" si="69"/>
        <v>544.65516613725424</v>
      </c>
      <c r="ER44" s="6">
        <f t="shared" si="70"/>
        <v>1304.8266168345892</v>
      </c>
      <c r="ES44" s="6">
        <f t="shared" si="71"/>
        <v>438.25506756701725</v>
      </c>
      <c r="ET44" s="6">
        <v>47</v>
      </c>
      <c r="EU44" s="22">
        <f t="shared" si="72"/>
        <v>0.78333333333333333</v>
      </c>
      <c r="EV44" s="18">
        <f t="shared" si="73"/>
        <v>135.4960198797769</v>
      </c>
      <c r="EW44">
        <f t="shared" si="74"/>
        <v>-0.10605339244792618</v>
      </c>
      <c r="EX44">
        <f t="shared" si="75"/>
        <v>2.1319265382389303</v>
      </c>
      <c r="FB44">
        <v>1310</v>
      </c>
      <c r="FC44">
        <v>590</v>
      </c>
      <c r="FD44">
        <v>1032</v>
      </c>
      <c r="FE44">
        <v>598</v>
      </c>
      <c r="FF44" s="6">
        <f t="shared" si="76"/>
        <v>1171</v>
      </c>
      <c r="FG44" s="6">
        <f t="shared" si="76"/>
        <v>594</v>
      </c>
      <c r="FH44" s="18">
        <f t="shared" si="122"/>
        <v>559</v>
      </c>
      <c r="FI44" s="18">
        <f t="shared" si="127"/>
        <v>-17</v>
      </c>
      <c r="FJ44" s="18">
        <f t="shared" si="78"/>
        <v>559.25843757604582</v>
      </c>
      <c r="FK44" s="6">
        <f t="shared" si="79"/>
        <v>1313.0411265455473</v>
      </c>
      <c r="FL44" s="6">
        <f t="shared" si="80"/>
        <v>448.24924406745652</v>
      </c>
      <c r="FM44" s="6">
        <v>51</v>
      </c>
      <c r="FN44" s="22">
        <f t="shared" si="81"/>
        <v>0.85</v>
      </c>
      <c r="FO44" s="18">
        <f t="shared" si="82"/>
        <v>137.97019943203679</v>
      </c>
      <c r="FP44">
        <f t="shared" si="83"/>
        <v>-7.0581074285707285E-2</v>
      </c>
      <c r="FQ44">
        <f t="shared" si="84"/>
        <v>2.1397852920545937</v>
      </c>
      <c r="FU44">
        <v>648</v>
      </c>
      <c r="FV44">
        <v>584</v>
      </c>
      <c r="FW44">
        <v>468</v>
      </c>
      <c r="FX44">
        <v>590</v>
      </c>
      <c r="FY44">
        <f t="shared" si="85"/>
        <v>558</v>
      </c>
      <c r="FZ44">
        <f t="shared" si="86"/>
        <v>587</v>
      </c>
      <c r="GA44" s="18">
        <f t="shared" si="123"/>
        <v>332</v>
      </c>
      <c r="GB44" s="18">
        <f t="shared" si="128"/>
        <v>-15</v>
      </c>
      <c r="GC44" s="18">
        <f t="shared" si="88"/>
        <v>332.33868267175882</v>
      </c>
      <c r="GD44">
        <f t="shared" si="89"/>
        <v>809.89690701965276</v>
      </c>
      <c r="GE44">
        <v>43</v>
      </c>
      <c r="GF44" s="22">
        <f t="shared" si="90"/>
        <v>0.71666666666666667</v>
      </c>
      <c r="GG44" s="18">
        <f t="shared" si="115"/>
        <v>99.313847898726976</v>
      </c>
      <c r="GH44">
        <f t="shared" si="91"/>
        <v>-0.1446827948040571</v>
      </c>
      <c r="GI44">
        <f t="shared" si="92"/>
        <v>1.9970098088850665</v>
      </c>
      <c r="GN44">
        <v>816</v>
      </c>
      <c r="GO44">
        <v>579</v>
      </c>
      <c r="GP44">
        <v>656</v>
      </c>
      <c r="GQ44">
        <v>583</v>
      </c>
      <c r="GR44">
        <f t="shared" si="93"/>
        <v>736</v>
      </c>
      <c r="GS44">
        <f t="shared" si="94"/>
        <v>581</v>
      </c>
      <c r="GT44" s="18">
        <f t="shared" si="95"/>
        <v>491</v>
      </c>
      <c r="GU44" s="18">
        <f t="shared" si="96"/>
        <v>-23.5</v>
      </c>
      <c r="GV44" s="18">
        <f t="shared" si="97"/>
        <v>491.56205101695963</v>
      </c>
      <c r="GW44">
        <f t="shared" si="131"/>
        <v>937.68704800695627</v>
      </c>
      <c r="GX44">
        <v>45</v>
      </c>
      <c r="GY44" s="22">
        <f t="shared" si="99"/>
        <v>0.75</v>
      </c>
      <c r="GZ44" s="18">
        <f t="shared" si="100"/>
        <v>130.39497005935223</v>
      </c>
      <c r="HA44">
        <f t="shared" si="101"/>
        <v>-0.12493873660829995</v>
      </c>
      <c r="HB44">
        <f t="shared" si="102"/>
        <v>2.1152608389603205</v>
      </c>
      <c r="HG44">
        <v>819</v>
      </c>
      <c r="HH44">
        <v>580</v>
      </c>
      <c r="HI44">
        <v>668</v>
      </c>
      <c r="HJ44">
        <v>584</v>
      </c>
      <c r="HK44">
        <f t="shared" si="103"/>
        <v>743.5</v>
      </c>
      <c r="HL44">
        <f t="shared" si="104"/>
        <v>582</v>
      </c>
      <c r="HM44" s="18">
        <f t="shared" si="105"/>
        <v>488.5</v>
      </c>
      <c r="HN44" s="18">
        <f t="shared" si="106"/>
        <v>-19.5</v>
      </c>
      <c r="HO44" s="18">
        <f t="shared" si="107"/>
        <v>488.88904671714624</v>
      </c>
      <c r="HP44">
        <f t="shared" si="108"/>
        <v>944.20138212142012</v>
      </c>
      <c r="HQ44">
        <v>44</v>
      </c>
      <c r="HR44" s="22">
        <f t="shared" si="109"/>
        <v>0.73333333333333328</v>
      </c>
      <c r="HS44" s="18">
        <f t="shared" si="110"/>
        <v>127.15212760773328</v>
      </c>
      <c r="HT44">
        <f t="shared" si="111"/>
        <v>-0.13469857389745624</v>
      </c>
      <c r="HU44">
        <f t="shared" si="112"/>
        <v>2.1043236315236631</v>
      </c>
    </row>
    <row r="45" spans="7:229" x14ac:dyDescent="0.25">
      <c r="G45" s="6">
        <v>1058</v>
      </c>
      <c r="H45" s="6">
        <v>579</v>
      </c>
      <c r="I45" s="6">
        <v>805</v>
      </c>
      <c r="J45" s="6">
        <v>576</v>
      </c>
      <c r="K45" s="6">
        <f t="shared" si="129"/>
        <v>931.5</v>
      </c>
      <c r="L45" s="6">
        <f t="shared" si="130"/>
        <v>577.5</v>
      </c>
      <c r="M45" s="18">
        <f t="shared" si="2"/>
        <v>155</v>
      </c>
      <c r="N45" s="18">
        <f t="shared" si="3"/>
        <v>-3</v>
      </c>
      <c r="O45" s="18">
        <f t="shared" si="4"/>
        <v>155.02902953963169</v>
      </c>
      <c r="P45" s="18">
        <f t="shared" si="113"/>
        <v>126.49085600301999</v>
      </c>
      <c r="Q45" s="6">
        <v>45</v>
      </c>
      <c r="R45" s="22">
        <f t="shared" si="5"/>
        <v>0.75</v>
      </c>
      <c r="S45" s="18">
        <f t="shared" si="6"/>
        <v>274.14783176168845</v>
      </c>
      <c r="T45">
        <f t="shared" si="7"/>
        <v>-0.12493873660829995</v>
      </c>
      <c r="U45">
        <f t="shared" si="8"/>
        <v>2.4379848153930985</v>
      </c>
      <c r="Y45" s="6">
        <v>1001</v>
      </c>
      <c r="Z45" s="6">
        <v>572</v>
      </c>
      <c r="AA45" s="6">
        <v>704</v>
      </c>
      <c r="AB45" s="6">
        <v>575</v>
      </c>
      <c r="AC45" s="6">
        <f t="shared" si="9"/>
        <v>852.5</v>
      </c>
      <c r="AD45" s="6">
        <f t="shared" si="9"/>
        <v>573.5</v>
      </c>
      <c r="AE45" s="18">
        <f t="shared" si="10"/>
        <v>190</v>
      </c>
      <c r="AF45" s="18">
        <f t="shared" si="11"/>
        <v>3</v>
      </c>
      <c r="AG45" s="18">
        <f t="shared" si="12"/>
        <v>190.02368273454758</v>
      </c>
      <c r="AH45" s="6">
        <f t="shared" si="13"/>
        <v>1027.452431988946</v>
      </c>
      <c r="AI45" s="6">
        <f t="shared" si="114"/>
        <v>153.16615164365783</v>
      </c>
      <c r="AJ45" s="6">
        <v>46</v>
      </c>
      <c r="AK45" s="22">
        <f t="shared" si="14"/>
        <v>0.76666666666666661</v>
      </c>
      <c r="AL45" s="18">
        <f t="shared" si="15"/>
        <v>302.40453267681397</v>
      </c>
      <c r="AM45">
        <f t="shared" si="16"/>
        <v>-0.11539341870206959</v>
      </c>
      <c r="AN45">
        <f t="shared" si="17"/>
        <v>2.4805882964249877</v>
      </c>
      <c r="AR45" s="6">
        <v>1186</v>
      </c>
      <c r="AS45" s="6">
        <v>578</v>
      </c>
      <c r="AT45" s="6">
        <v>810</v>
      </c>
      <c r="AU45" s="6">
        <v>580</v>
      </c>
      <c r="AV45" s="6">
        <f t="shared" si="18"/>
        <v>998</v>
      </c>
      <c r="AW45" s="6">
        <f t="shared" si="18"/>
        <v>579</v>
      </c>
      <c r="AX45" s="18">
        <f t="shared" si="19"/>
        <v>166.5</v>
      </c>
      <c r="AY45" s="18">
        <f t="shared" si="20"/>
        <v>-2</v>
      </c>
      <c r="AZ45" s="18">
        <f t="shared" si="21"/>
        <v>166.51201157874468</v>
      </c>
      <c r="BA45" s="6">
        <f t="shared" si="22"/>
        <v>1153.795909162448</v>
      </c>
      <c r="BB45" s="6">
        <f t="shared" si="23"/>
        <v>139.42258045156359</v>
      </c>
      <c r="BC45" s="6">
        <v>48</v>
      </c>
      <c r="BD45" s="22">
        <f t="shared" si="24"/>
        <v>0.8</v>
      </c>
      <c r="BE45" s="18">
        <f t="shared" si="25"/>
        <v>297.0302551680922</v>
      </c>
      <c r="BF45">
        <f t="shared" si="26"/>
        <v>-9.6910013008056392E-2</v>
      </c>
      <c r="BG45">
        <f t="shared" si="27"/>
        <v>2.4728006883183355</v>
      </c>
      <c r="BK45">
        <v>947</v>
      </c>
      <c r="BL45">
        <v>574</v>
      </c>
      <c r="BM45">
        <v>778</v>
      </c>
      <c r="BN45">
        <v>578</v>
      </c>
      <c r="BO45" s="6">
        <f t="shared" si="28"/>
        <v>862.5</v>
      </c>
      <c r="BP45" s="6">
        <f t="shared" si="28"/>
        <v>576</v>
      </c>
      <c r="BQ45" s="18">
        <f t="shared" si="29"/>
        <v>384</v>
      </c>
      <c r="BR45" s="18">
        <f t="shared" si="124"/>
        <v>-13.5</v>
      </c>
      <c r="BS45" s="18">
        <f t="shared" si="31"/>
        <v>384.23723140788945</v>
      </c>
      <c r="BT45" s="6">
        <f t="shared" si="32"/>
        <v>1037.1510256466991</v>
      </c>
      <c r="BU45" s="6">
        <f t="shared" si="33"/>
        <v>277.8931643110393</v>
      </c>
      <c r="BV45" s="6">
        <v>56</v>
      </c>
      <c r="BW45" s="22">
        <f t="shared" si="34"/>
        <v>0.93333333333333335</v>
      </c>
      <c r="BX45" s="18">
        <f t="shared" si="35"/>
        <v>86.442477503050782</v>
      </c>
      <c r="BY45">
        <f t="shared" si="36"/>
        <v>-2.9963223377443209E-2</v>
      </c>
      <c r="BZ45">
        <f t="shared" si="37"/>
        <v>1.9367272055791438</v>
      </c>
      <c r="CD45">
        <v>966</v>
      </c>
      <c r="CE45">
        <v>574</v>
      </c>
      <c r="CF45">
        <v>764</v>
      </c>
      <c r="CG45">
        <v>573</v>
      </c>
      <c r="CH45" s="6">
        <f t="shared" si="38"/>
        <v>865</v>
      </c>
      <c r="CI45" s="6">
        <f t="shared" si="38"/>
        <v>573.5</v>
      </c>
      <c r="CJ45" s="18">
        <f t="shared" si="120"/>
        <v>332.5</v>
      </c>
      <c r="CK45" s="18">
        <f t="shared" si="125"/>
        <v>-14.5</v>
      </c>
      <c r="CL45" s="18">
        <f t="shared" si="40"/>
        <v>332.81601523965156</v>
      </c>
      <c r="CM45" s="6">
        <f t="shared" si="41"/>
        <v>1037.8474117133019</v>
      </c>
      <c r="CN45" s="6">
        <f t="shared" si="42"/>
        <v>244.5629419296057</v>
      </c>
      <c r="CO45" s="6">
        <v>45</v>
      </c>
      <c r="CP45" s="22">
        <f t="shared" si="43"/>
        <v>0.75</v>
      </c>
      <c r="CQ45" s="18">
        <f t="shared" si="44"/>
        <v>88.795547256134398</v>
      </c>
      <c r="CR45">
        <f t="shared" si="45"/>
        <v>-0.12493873660829995</v>
      </c>
      <c r="CS45">
        <f t="shared" si="46"/>
        <v>1.9483911881820291</v>
      </c>
      <c r="CW45">
        <v>1125</v>
      </c>
      <c r="CX45">
        <v>564</v>
      </c>
      <c r="CY45">
        <v>887</v>
      </c>
      <c r="CZ45">
        <v>576</v>
      </c>
      <c r="DA45" s="6">
        <f t="shared" si="47"/>
        <v>1006</v>
      </c>
      <c r="DB45" s="6">
        <f t="shared" si="47"/>
        <v>570</v>
      </c>
      <c r="DC45" s="18">
        <f t="shared" si="121"/>
        <v>464</v>
      </c>
      <c r="DD45" s="18">
        <f t="shared" si="126"/>
        <v>-14.5</v>
      </c>
      <c r="DE45" s="18">
        <f t="shared" si="49"/>
        <v>464.22650721388152</v>
      </c>
      <c r="DF45" s="6">
        <f t="shared" si="50"/>
        <v>1156.2594864475707</v>
      </c>
      <c r="DG45" s="6">
        <f t="shared" si="51"/>
        <v>359.13700526917614</v>
      </c>
      <c r="DH45" s="6">
        <v>45</v>
      </c>
      <c r="DI45" s="22">
        <f t="shared" si="52"/>
        <v>0.75</v>
      </c>
      <c r="DJ45" s="18">
        <f t="shared" si="53"/>
        <v>101.64750691717711</v>
      </c>
      <c r="DK45">
        <f t="shared" si="54"/>
        <v>-0.12493873660829995</v>
      </c>
      <c r="DL45">
        <f t="shared" si="55"/>
        <v>2.0070967312732138</v>
      </c>
      <c r="DP45">
        <v>1128</v>
      </c>
      <c r="DQ45">
        <v>594</v>
      </c>
      <c r="DR45">
        <v>927</v>
      </c>
      <c r="DS45">
        <v>596</v>
      </c>
      <c r="DT45" s="6">
        <f t="shared" si="56"/>
        <v>1027.5</v>
      </c>
      <c r="DU45" s="6">
        <f t="shared" si="56"/>
        <v>595</v>
      </c>
      <c r="DV45" s="18">
        <f t="shared" si="57"/>
        <v>422</v>
      </c>
      <c r="DW45" s="18">
        <f t="shared" si="58"/>
        <v>-11</v>
      </c>
      <c r="DX45" s="18">
        <f t="shared" si="59"/>
        <v>422.14334058468813</v>
      </c>
      <c r="DY45" s="6">
        <f t="shared" si="60"/>
        <v>1187.342094764605</v>
      </c>
      <c r="DZ45" s="6">
        <f t="shared" si="61"/>
        <v>330.68215639932816</v>
      </c>
      <c r="EA45" s="6">
        <v>48</v>
      </c>
      <c r="EB45" s="22">
        <f t="shared" si="62"/>
        <v>0.8</v>
      </c>
      <c r="EC45" s="18">
        <f t="shared" si="63"/>
        <v>128.06694416427749</v>
      </c>
      <c r="ED45">
        <f t="shared" si="64"/>
        <v>-9.6910013008056392E-2</v>
      </c>
      <c r="EE45">
        <f t="shared" si="65"/>
        <v>2.1074370468436272</v>
      </c>
      <c r="EI45">
        <v>1305</v>
      </c>
      <c r="EJ45">
        <v>593</v>
      </c>
      <c r="EK45">
        <v>1055</v>
      </c>
      <c r="EL45">
        <v>598</v>
      </c>
      <c r="EM45" s="6">
        <f t="shared" si="66"/>
        <v>1180</v>
      </c>
      <c r="EN45" s="6">
        <f t="shared" si="66"/>
        <v>595.5</v>
      </c>
      <c r="EO45" s="18">
        <f t="shared" si="67"/>
        <v>564</v>
      </c>
      <c r="EP45" s="18">
        <f t="shared" si="68"/>
        <v>-14</v>
      </c>
      <c r="EQ45" s="18">
        <f t="shared" si="69"/>
        <v>564.17373210740675</v>
      </c>
      <c r="ER45" s="6">
        <f t="shared" si="70"/>
        <v>1321.7489360691766</v>
      </c>
      <c r="ES45" s="6">
        <f t="shared" si="71"/>
        <v>455.1773868016046</v>
      </c>
      <c r="ET45" s="6">
        <v>48</v>
      </c>
      <c r="EU45" s="22">
        <f t="shared" si="72"/>
        <v>0.8</v>
      </c>
      <c r="EV45" s="18">
        <f t="shared" si="73"/>
        <v>137.19921062760872</v>
      </c>
      <c r="EW45">
        <f t="shared" si="74"/>
        <v>-9.6910013008056392E-2</v>
      </c>
      <c r="EX45">
        <f t="shared" si="75"/>
        <v>2.1373516126749612</v>
      </c>
      <c r="FB45">
        <v>1331</v>
      </c>
      <c r="FC45">
        <v>594</v>
      </c>
      <c r="FD45">
        <v>1053</v>
      </c>
      <c r="FE45">
        <v>599</v>
      </c>
      <c r="FF45" s="6">
        <f t="shared" si="76"/>
        <v>1192</v>
      </c>
      <c r="FG45" s="6">
        <f t="shared" si="76"/>
        <v>596.5</v>
      </c>
      <c r="FH45" s="18">
        <f t="shared" si="122"/>
        <v>580</v>
      </c>
      <c r="FI45" s="18">
        <f t="shared" si="127"/>
        <v>-14.5</v>
      </c>
      <c r="FJ45" s="18">
        <f t="shared" si="78"/>
        <v>580.18122168853415</v>
      </c>
      <c r="FK45" s="6">
        <f t="shared" si="79"/>
        <v>1332.9201964108729</v>
      </c>
      <c r="FL45" s="6">
        <f t="shared" si="80"/>
        <v>468.12831393278213</v>
      </c>
      <c r="FM45" s="6">
        <v>52</v>
      </c>
      <c r="FN45" s="22">
        <f t="shared" si="81"/>
        <v>0.8666666666666667</v>
      </c>
      <c r="FO45" s="18">
        <f t="shared" si="82"/>
        <v>139.83314877871015</v>
      </c>
      <c r="FP45">
        <f t="shared" si="83"/>
        <v>-6.2147906748844461E-2</v>
      </c>
      <c r="FQ45">
        <f t="shared" si="84"/>
        <v>2.1456101372547778</v>
      </c>
      <c r="FU45">
        <v>659</v>
      </c>
      <c r="FV45">
        <v>582</v>
      </c>
      <c r="FW45">
        <v>482</v>
      </c>
      <c r="FX45">
        <v>590</v>
      </c>
      <c r="FY45">
        <f t="shared" si="85"/>
        <v>570.5</v>
      </c>
      <c r="FZ45">
        <f t="shared" si="86"/>
        <v>586</v>
      </c>
      <c r="GA45" s="18">
        <f t="shared" si="123"/>
        <v>344.5</v>
      </c>
      <c r="GB45" s="18">
        <f t="shared" si="128"/>
        <v>-16</v>
      </c>
      <c r="GC45" s="18">
        <f t="shared" si="88"/>
        <v>344.87135282594869</v>
      </c>
      <c r="GD45">
        <f t="shared" si="89"/>
        <v>817.84243592516032</v>
      </c>
      <c r="GE45">
        <v>44</v>
      </c>
      <c r="GF45" s="22">
        <f t="shared" si="90"/>
        <v>0.73333333333333328</v>
      </c>
      <c r="GG45" s="18">
        <f t="shared" si="115"/>
        <v>100.87769493568604</v>
      </c>
      <c r="GH45">
        <f t="shared" si="91"/>
        <v>-0.13469857389745624</v>
      </c>
      <c r="GI45">
        <f t="shared" si="92"/>
        <v>2.0037951500108098</v>
      </c>
      <c r="GN45">
        <v>832</v>
      </c>
      <c r="GO45">
        <v>579</v>
      </c>
      <c r="GP45">
        <v>677</v>
      </c>
      <c r="GQ45">
        <v>583</v>
      </c>
      <c r="GR45">
        <f t="shared" si="93"/>
        <v>754.5</v>
      </c>
      <c r="GS45">
        <f t="shared" si="94"/>
        <v>581</v>
      </c>
      <c r="GT45" s="18">
        <f t="shared" si="95"/>
        <v>509.5</v>
      </c>
      <c r="GU45" s="18">
        <f t="shared" si="96"/>
        <v>-23.5</v>
      </c>
      <c r="GV45" s="18">
        <f t="shared" si="97"/>
        <v>510.04166496473601</v>
      </c>
      <c r="GW45">
        <f t="shared" si="131"/>
        <v>952.27687675381469</v>
      </c>
      <c r="GX45">
        <v>46</v>
      </c>
      <c r="GY45" s="22">
        <f t="shared" si="99"/>
        <v>0.76666666666666661</v>
      </c>
      <c r="GZ45" s="18">
        <f t="shared" si="100"/>
        <v>132.69231512179414</v>
      </c>
      <c r="HA45">
        <f t="shared" si="101"/>
        <v>-0.11539341870206959</v>
      </c>
      <c r="HB45">
        <f t="shared" si="102"/>
        <v>2.1228457714187479</v>
      </c>
      <c r="HG45">
        <v>836</v>
      </c>
      <c r="HH45">
        <v>579</v>
      </c>
      <c r="HI45">
        <v>686</v>
      </c>
      <c r="HJ45">
        <v>584</v>
      </c>
      <c r="HK45">
        <f t="shared" si="103"/>
        <v>761</v>
      </c>
      <c r="HL45">
        <f t="shared" si="104"/>
        <v>581.5</v>
      </c>
      <c r="HM45" s="18">
        <f t="shared" si="105"/>
        <v>506</v>
      </c>
      <c r="HN45" s="18">
        <f t="shared" si="106"/>
        <v>-20</v>
      </c>
      <c r="HO45" s="18">
        <f t="shared" si="107"/>
        <v>506.39510266194321</v>
      </c>
      <c r="HP45">
        <f t="shared" si="108"/>
        <v>957.73861256608006</v>
      </c>
      <c r="HQ45">
        <v>45</v>
      </c>
      <c r="HR45" s="22">
        <f t="shared" si="109"/>
        <v>0.75</v>
      </c>
      <c r="HS45" s="18">
        <f t="shared" si="110"/>
        <v>129.3336219683151</v>
      </c>
      <c r="HT45">
        <f t="shared" si="111"/>
        <v>-0.12493873660829995</v>
      </c>
      <c r="HU45">
        <f t="shared" si="112"/>
        <v>2.1117114400944414</v>
      </c>
    </row>
    <row r="46" spans="7:229" x14ac:dyDescent="0.25">
      <c r="G46" s="6">
        <v>1067</v>
      </c>
      <c r="H46" s="6">
        <v>580</v>
      </c>
      <c r="I46" s="6">
        <v>809</v>
      </c>
      <c r="J46" s="6">
        <v>578</v>
      </c>
      <c r="K46" s="6">
        <f t="shared" si="129"/>
        <v>938</v>
      </c>
      <c r="L46" s="6">
        <f t="shared" si="130"/>
        <v>579</v>
      </c>
      <c r="M46" s="18">
        <f t="shared" si="2"/>
        <v>161.5</v>
      </c>
      <c r="N46" s="18">
        <f t="shared" si="3"/>
        <v>-1.5</v>
      </c>
      <c r="O46" s="18">
        <f t="shared" si="4"/>
        <v>161.50696579404865</v>
      </c>
      <c r="P46" s="18">
        <f t="shared" si="113"/>
        <v>132.80777996983477</v>
      </c>
      <c r="Q46" s="6">
        <v>46</v>
      </c>
      <c r="R46" s="22">
        <f t="shared" si="5"/>
        <v>0.76666666666666661</v>
      </c>
      <c r="S46" s="18">
        <f t="shared" si="6"/>
        <v>274.68448458700669</v>
      </c>
      <c r="T46">
        <f t="shared" si="7"/>
        <v>-0.11539341870206959</v>
      </c>
      <c r="U46">
        <f t="shared" si="8"/>
        <v>2.4388341292110702</v>
      </c>
      <c r="Y46" s="6">
        <v>1006</v>
      </c>
      <c r="Z46" s="6">
        <v>572</v>
      </c>
      <c r="AA46" s="6">
        <v>712</v>
      </c>
      <c r="AB46" s="6">
        <v>575</v>
      </c>
      <c r="AC46" s="6">
        <f t="shared" si="9"/>
        <v>859</v>
      </c>
      <c r="AD46" s="6">
        <f t="shared" si="9"/>
        <v>573.5</v>
      </c>
      <c r="AE46" s="18">
        <f t="shared" si="10"/>
        <v>196.5</v>
      </c>
      <c r="AF46" s="18">
        <f t="shared" si="11"/>
        <v>3</v>
      </c>
      <c r="AG46" s="18">
        <f t="shared" si="12"/>
        <v>196.52289942904872</v>
      </c>
      <c r="AH46" s="6">
        <f t="shared" si="13"/>
        <v>1032.8519981100874</v>
      </c>
      <c r="AI46" s="6">
        <f t="shared" si="114"/>
        <v>158.56571776479916</v>
      </c>
      <c r="AJ46" s="6">
        <v>47</v>
      </c>
      <c r="AK46" s="22">
        <f t="shared" si="14"/>
        <v>0.78333333333333333</v>
      </c>
      <c r="AL46" s="18">
        <f t="shared" si="15"/>
        <v>303.01244743637824</v>
      </c>
      <c r="AM46">
        <f t="shared" si="16"/>
        <v>-0.10605339244792618</v>
      </c>
      <c r="AN46">
        <f t="shared" si="17"/>
        <v>2.4814604692346416</v>
      </c>
      <c r="AR46" s="6">
        <v>1191</v>
      </c>
      <c r="AS46" s="6">
        <v>578</v>
      </c>
      <c r="AT46" s="6">
        <v>817</v>
      </c>
      <c r="AU46" s="6">
        <v>580</v>
      </c>
      <c r="AV46" s="6">
        <f t="shared" si="18"/>
        <v>1004</v>
      </c>
      <c r="AW46" s="6">
        <f t="shared" si="18"/>
        <v>579</v>
      </c>
      <c r="AX46" s="18">
        <f t="shared" si="19"/>
        <v>172.5</v>
      </c>
      <c r="AY46" s="18">
        <f t="shared" si="20"/>
        <v>-2</v>
      </c>
      <c r="AZ46" s="18">
        <f t="shared" si="21"/>
        <v>172.51159381328549</v>
      </c>
      <c r="BA46" s="6">
        <f t="shared" si="22"/>
        <v>1158.9896462005172</v>
      </c>
      <c r="BB46" s="6">
        <f t="shared" si="23"/>
        <v>144.61631748963282</v>
      </c>
      <c r="BC46" s="6">
        <v>49</v>
      </c>
      <c r="BD46" s="22">
        <f t="shared" si="24"/>
        <v>0.81666666666666665</v>
      </c>
      <c r="BE46" s="18">
        <f t="shared" si="25"/>
        <v>297.52429191336074</v>
      </c>
      <c r="BF46">
        <f t="shared" si="26"/>
        <v>-8.795517035512998E-2</v>
      </c>
      <c r="BG46">
        <f t="shared" si="27"/>
        <v>2.4735224302771233</v>
      </c>
      <c r="BK46">
        <v>961</v>
      </c>
      <c r="BL46">
        <v>574</v>
      </c>
      <c r="BM46">
        <v>790</v>
      </c>
      <c r="BN46">
        <v>578</v>
      </c>
      <c r="BO46" s="6">
        <f t="shared" si="28"/>
        <v>875.5</v>
      </c>
      <c r="BP46" s="6">
        <f t="shared" si="28"/>
        <v>576</v>
      </c>
      <c r="BQ46" s="18">
        <f t="shared" si="29"/>
        <v>397</v>
      </c>
      <c r="BR46" s="18">
        <f t="shared" si="124"/>
        <v>-13.5</v>
      </c>
      <c r="BS46" s="18">
        <f t="shared" si="31"/>
        <v>397.2294676883879</v>
      </c>
      <c r="BT46" s="6">
        <f t="shared" si="32"/>
        <v>1047.9867604125541</v>
      </c>
      <c r="BU46" s="6">
        <f t="shared" si="33"/>
        <v>288.72889907689432</v>
      </c>
      <c r="BV46" s="6">
        <v>57</v>
      </c>
      <c r="BW46" s="22">
        <f t="shared" si="34"/>
        <v>0.95</v>
      </c>
      <c r="BX46" s="18">
        <f t="shared" si="35"/>
        <v>87.684565101568793</v>
      </c>
      <c r="BY46">
        <f t="shared" si="36"/>
        <v>-2.2276394711152253E-2</v>
      </c>
      <c r="BZ46">
        <f t="shared" si="37"/>
        <v>1.9429231523037289</v>
      </c>
      <c r="CD46">
        <v>977</v>
      </c>
      <c r="CE46">
        <v>573</v>
      </c>
      <c r="CF46">
        <v>773</v>
      </c>
      <c r="CG46">
        <v>573</v>
      </c>
      <c r="CH46" s="6">
        <f t="shared" si="38"/>
        <v>875</v>
      </c>
      <c r="CI46" s="6">
        <f t="shared" si="38"/>
        <v>573</v>
      </c>
      <c r="CJ46" s="18">
        <f t="shared" si="120"/>
        <v>342.5</v>
      </c>
      <c r="CK46" s="18">
        <f t="shared" si="125"/>
        <v>-15</v>
      </c>
      <c r="CL46" s="18">
        <f t="shared" si="40"/>
        <v>342.82830979952632</v>
      </c>
      <c r="CM46" s="6">
        <f t="shared" si="41"/>
        <v>1045.9225592748251</v>
      </c>
      <c r="CN46" s="6">
        <f t="shared" si="42"/>
        <v>252.63808949112888</v>
      </c>
      <c r="CO46" s="6">
        <v>46</v>
      </c>
      <c r="CP46" s="22">
        <f t="shared" si="43"/>
        <v>0.76666666666666661</v>
      </c>
      <c r="CQ46" s="18">
        <f t="shared" si="44"/>
        <v>89.768275766760524</v>
      </c>
      <c r="CR46">
        <f t="shared" si="45"/>
        <v>-0.11539341870206959</v>
      </c>
      <c r="CS46">
        <f t="shared" si="46"/>
        <v>1.9531228835083538</v>
      </c>
      <c r="CW46">
        <v>1137</v>
      </c>
      <c r="CX46">
        <v>562</v>
      </c>
      <c r="CY46">
        <v>901</v>
      </c>
      <c r="CZ46">
        <v>575</v>
      </c>
      <c r="DA46" s="6">
        <f t="shared" si="47"/>
        <v>1019</v>
      </c>
      <c r="DB46" s="6">
        <f t="shared" si="47"/>
        <v>568.5</v>
      </c>
      <c r="DC46" s="18">
        <f t="shared" si="121"/>
        <v>477</v>
      </c>
      <c r="DD46" s="18">
        <f t="shared" si="126"/>
        <v>-16</v>
      </c>
      <c r="DE46" s="18">
        <f t="shared" si="49"/>
        <v>477.26826837743988</v>
      </c>
      <c r="DF46" s="6">
        <f t="shared" si="50"/>
        <v>1166.85613937623</v>
      </c>
      <c r="DG46" s="6">
        <f t="shared" si="51"/>
        <v>369.73365819783544</v>
      </c>
      <c r="DH46" s="6">
        <v>46</v>
      </c>
      <c r="DI46" s="22">
        <f t="shared" si="52"/>
        <v>0.76666666666666661</v>
      </c>
      <c r="DJ46" s="18">
        <f t="shared" si="53"/>
        <v>102.88804350650065</v>
      </c>
      <c r="DK46">
        <f t="shared" si="54"/>
        <v>-0.11539341870206959</v>
      </c>
      <c r="DL46">
        <f t="shared" si="55"/>
        <v>2.0123649088649294</v>
      </c>
      <c r="DP46">
        <v>1143</v>
      </c>
      <c r="DQ46">
        <v>594</v>
      </c>
      <c r="DR46">
        <v>941</v>
      </c>
      <c r="DS46">
        <v>595</v>
      </c>
      <c r="DT46" s="6">
        <f t="shared" si="56"/>
        <v>1042</v>
      </c>
      <c r="DU46" s="6">
        <f t="shared" si="56"/>
        <v>594.5</v>
      </c>
      <c r="DV46" s="18">
        <f t="shared" si="57"/>
        <v>436.5</v>
      </c>
      <c r="DW46" s="18">
        <f t="shared" si="58"/>
        <v>-11.5</v>
      </c>
      <c r="DX46" s="18">
        <f t="shared" si="59"/>
        <v>436.65146283964287</v>
      </c>
      <c r="DY46" s="6">
        <f t="shared" si="60"/>
        <v>1199.6642238559921</v>
      </c>
      <c r="DZ46" s="6">
        <f t="shared" si="61"/>
        <v>343.00428549071523</v>
      </c>
      <c r="EA46" s="6">
        <v>49</v>
      </c>
      <c r="EB46" s="22">
        <f t="shared" si="62"/>
        <v>0.81666666666666665</v>
      </c>
      <c r="EC46" s="18">
        <f t="shared" si="63"/>
        <v>129.44998727723791</v>
      </c>
      <c r="ED46">
        <f t="shared" si="64"/>
        <v>-8.795517035512998E-2</v>
      </c>
      <c r="EE46">
        <f t="shared" si="65"/>
        <v>2.1121020120870311</v>
      </c>
      <c r="EI46">
        <v>1324</v>
      </c>
      <c r="EJ46">
        <v>594</v>
      </c>
      <c r="EK46">
        <v>1074</v>
      </c>
      <c r="EL46">
        <v>597</v>
      </c>
      <c r="EM46" s="6">
        <f t="shared" si="66"/>
        <v>1199</v>
      </c>
      <c r="EN46" s="6">
        <f t="shared" si="66"/>
        <v>595.5</v>
      </c>
      <c r="EO46" s="18">
        <f t="shared" si="67"/>
        <v>583</v>
      </c>
      <c r="EP46" s="18">
        <f t="shared" si="68"/>
        <v>-14</v>
      </c>
      <c r="EQ46" s="18">
        <f t="shared" si="69"/>
        <v>583.16807182835373</v>
      </c>
      <c r="ER46" s="6">
        <f t="shared" si="70"/>
        <v>1338.7386787569858</v>
      </c>
      <c r="ES46" s="6">
        <f t="shared" si="71"/>
        <v>472.16712948941381</v>
      </c>
      <c r="ET46" s="6">
        <v>49</v>
      </c>
      <c r="EU46" s="22">
        <f t="shared" si="72"/>
        <v>0.81666666666666665</v>
      </c>
      <c r="EV46" s="18">
        <f t="shared" si="73"/>
        <v>138.85665737463725</v>
      </c>
      <c r="EW46">
        <f t="shared" si="74"/>
        <v>-8.795517035512998E-2</v>
      </c>
      <c r="EX46">
        <f t="shared" si="75"/>
        <v>2.1425667064972105</v>
      </c>
      <c r="FB46">
        <v>1351</v>
      </c>
      <c r="FC46">
        <v>592</v>
      </c>
      <c r="FD46">
        <v>1074</v>
      </c>
      <c r="FE46">
        <v>599</v>
      </c>
      <c r="FF46" s="6">
        <f t="shared" si="76"/>
        <v>1212.5</v>
      </c>
      <c r="FG46" s="6">
        <f t="shared" si="76"/>
        <v>595.5</v>
      </c>
      <c r="FH46" s="18">
        <f t="shared" si="122"/>
        <v>600.5</v>
      </c>
      <c r="FI46" s="18">
        <f t="shared" si="127"/>
        <v>-15.5</v>
      </c>
      <c r="FJ46" s="18">
        <f t="shared" si="78"/>
        <v>600.70000832362234</v>
      </c>
      <c r="FK46" s="6">
        <f t="shared" si="79"/>
        <v>1350.8428850166106</v>
      </c>
      <c r="FL46" s="6">
        <f t="shared" si="80"/>
        <v>486.05100253851981</v>
      </c>
      <c r="FM46" s="6">
        <v>53</v>
      </c>
      <c r="FN46" s="22">
        <f t="shared" si="81"/>
        <v>0.8833333333333333</v>
      </c>
      <c r="FO46" s="18">
        <f t="shared" si="82"/>
        <v>141.66012648640208</v>
      </c>
      <c r="FP46">
        <f t="shared" si="83"/>
        <v>-5.3875380782854601E-2</v>
      </c>
      <c r="FQ46">
        <f t="shared" si="84"/>
        <v>2.1512476252381854</v>
      </c>
      <c r="FU46">
        <v>673</v>
      </c>
      <c r="FV46">
        <v>581</v>
      </c>
      <c r="FW46">
        <v>495</v>
      </c>
      <c r="FX46">
        <v>590</v>
      </c>
      <c r="FY46">
        <f t="shared" si="85"/>
        <v>584</v>
      </c>
      <c r="FZ46">
        <f t="shared" si="86"/>
        <v>585.5</v>
      </c>
      <c r="GA46" s="18">
        <f t="shared" si="123"/>
        <v>358</v>
      </c>
      <c r="GB46" s="18">
        <f t="shared" si="128"/>
        <v>-16.5</v>
      </c>
      <c r="GC46" s="18">
        <f t="shared" si="88"/>
        <v>358.38003571627701</v>
      </c>
      <c r="GD46">
        <f t="shared" si="89"/>
        <v>826.9620607984383</v>
      </c>
      <c r="GE46">
        <v>45</v>
      </c>
      <c r="GF46" s="22">
        <f t="shared" si="90"/>
        <v>0.75</v>
      </c>
      <c r="GG46" s="18">
        <f t="shared" si="115"/>
        <v>102.56333043485353</v>
      </c>
      <c r="GH46">
        <f t="shared" si="91"/>
        <v>-0.12493873660829995</v>
      </c>
      <c r="GI46">
        <f t="shared" si="92"/>
        <v>2.0109921148073027</v>
      </c>
      <c r="GN46">
        <v>847</v>
      </c>
      <c r="GO46">
        <v>578</v>
      </c>
      <c r="GP46">
        <v>696</v>
      </c>
      <c r="GQ46">
        <v>582</v>
      </c>
      <c r="GR46">
        <f t="shared" si="93"/>
        <v>771.5</v>
      </c>
      <c r="GS46">
        <f t="shared" si="94"/>
        <v>580</v>
      </c>
      <c r="GT46" s="18">
        <f t="shared" si="95"/>
        <v>526.5</v>
      </c>
      <c r="GU46" s="18">
        <f t="shared" si="96"/>
        <v>-24.5</v>
      </c>
      <c r="GV46" s="18">
        <f t="shared" si="97"/>
        <v>527.06972973222435</v>
      </c>
      <c r="GW46">
        <f t="shared" si="131"/>
        <v>965.20062681289221</v>
      </c>
      <c r="GX46">
        <v>47</v>
      </c>
      <c r="GY46" s="22">
        <f t="shared" si="99"/>
        <v>0.78333333333333333</v>
      </c>
      <c r="GZ46" s="18">
        <f t="shared" si="100"/>
        <v>134.8092067747844</v>
      </c>
      <c r="HA46">
        <f t="shared" si="101"/>
        <v>-0.10605339244792618</v>
      </c>
      <c r="HB46">
        <f t="shared" si="102"/>
        <v>2.129719553289398</v>
      </c>
      <c r="HG46">
        <v>852</v>
      </c>
      <c r="HH46">
        <v>578</v>
      </c>
      <c r="HI46">
        <v>705</v>
      </c>
      <c r="HJ46">
        <v>582</v>
      </c>
      <c r="HK46">
        <f t="shared" si="103"/>
        <v>778.5</v>
      </c>
      <c r="HL46">
        <f t="shared" si="104"/>
        <v>580</v>
      </c>
      <c r="HM46" s="18">
        <f t="shared" si="105"/>
        <v>523.5</v>
      </c>
      <c r="HN46" s="18">
        <f t="shared" si="106"/>
        <v>-21.5</v>
      </c>
      <c r="HO46" s="18">
        <f t="shared" si="107"/>
        <v>523.94131350753401</v>
      </c>
      <c r="HP46">
        <f t="shared" si="108"/>
        <v>970.80494951354672</v>
      </c>
      <c r="HQ46">
        <v>46</v>
      </c>
      <c r="HR46" s="22">
        <f t="shared" si="109"/>
        <v>0.76666666666666661</v>
      </c>
      <c r="HS46" s="18">
        <f t="shared" si="110"/>
        <v>131.52012017955909</v>
      </c>
      <c r="HT46">
        <f t="shared" si="111"/>
        <v>-0.11539341870206959</v>
      </c>
      <c r="HU46">
        <f t="shared" si="112"/>
        <v>2.1189921970428083</v>
      </c>
    </row>
    <row r="47" spans="7:229" x14ac:dyDescent="0.25">
      <c r="G47" s="6">
        <v>1069</v>
      </c>
      <c r="H47" s="6">
        <v>580</v>
      </c>
      <c r="I47" s="6">
        <v>816</v>
      </c>
      <c r="J47" s="6">
        <v>577</v>
      </c>
      <c r="K47" s="6">
        <f t="shared" si="129"/>
        <v>942.5</v>
      </c>
      <c r="L47" s="6">
        <f t="shared" si="130"/>
        <v>578.5</v>
      </c>
      <c r="M47" s="18">
        <f t="shared" si="2"/>
        <v>166</v>
      </c>
      <c r="N47" s="18">
        <f t="shared" si="3"/>
        <v>-2</v>
      </c>
      <c r="O47" s="18">
        <f t="shared" si="4"/>
        <v>166.01204775557707</v>
      </c>
      <c r="P47" s="18">
        <f t="shared" si="113"/>
        <v>136.37790171272957</v>
      </c>
      <c r="Q47" s="6">
        <v>47</v>
      </c>
      <c r="R47" s="22">
        <f t="shared" si="5"/>
        <v>0.78333333333333333</v>
      </c>
      <c r="S47" s="18">
        <f t="shared" si="6"/>
        <v>275.05769989323886</v>
      </c>
      <c r="T47">
        <f t="shared" si="7"/>
        <v>-0.10605339244792618</v>
      </c>
      <c r="U47">
        <f t="shared" si="8"/>
        <v>2.4394238069819805</v>
      </c>
      <c r="Y47" s="6">
        <v>1013</v>
      </c>
      <c r="Z47" s="6">
        <v>573</v>
      </c>
      <c r="AA47" s="6">
        <v>720</v>
      </c>
      <c r="AB47" s="6">
        <v>573</v>
      </c>
      <c r="AC47" s="6">
        <f t="shared" si="9"/>
        <v>866.5</v>
      </c>
      <c r="AD47" s="6">
        <f t="shared" si="9"/>
        <v>573</v>
      </c>
      <c r="AE47" s="18">
        <f t="shared" si="10"/>
        <v>204</v>
      </c>
      <c r="AF47" s="18">
        <f t="shared" si="11"/>
        <v>2.5</v>
      </c>
      <c r="AG47" s="18">
        <f t="shared" si="12"/>
        <v>204.01531805234626</v>
      </c>
      <c r="AH47" s="6">
        <f t="shared" si="13"/>
        <v>1038.8220492461642</v>
      </c>
      <c r="AI47" s="6">
        <f t="shared" si="114"/>
        <v>164.53576890087595</v>
      </c>
      <c r="AJ47" s="6">
        <v>48</v>
      </c>
      <c r="AK47" s="22">
        <f t="shared" si="14"/>
        <v>0.8</v>
      </c>
      <c r="AL47" s="18">
        <f t="shared" si="15"/>
        <v>303.71326294692892</v>
      </c>
      <c r="AM47">
        <f t="shared" si="16"/>
        <v>-9.6910013008056392E-2</v>
      </c>
      <c r="AN47">
        <f t="shared" si="17"/>
        <v>2.482463757670307</v>
      </c>
      <c r="AR47" s="6">
        <v>1197</v>
      </c>
      <c r="AS47" s="6">
        <v>578</v>
      </c>
      <c r="AT47" s="6">
        <v>821</v>
      </c>
      <c r="AU47" s="6">
        <v>579</v>
      </c>
      <c r="AV47" s="6">
        <f t="shared" si="18"/>
        <v>1009</v>
      </c>
      <c r="AW47" s="6">
        <f t="shared" si="18"/>
        <v>578.5</v>
      </c>
      <c r="AX47" s="18">
        <f t="shared" si="19"/>
        <v>177.5</v>
      </c>
      <c r="AY47" s="18">
        <f t="shared" si="20"/>
        <v>-2.5</v>
      </c>
      <c r="AZ47" s="18">
        <f t="shared" si="21"/>
        <v>177.51760476076731</v>
      </c>
      <c r="BA47" s="6">
        <f t="shared" si="22"/>
        <v>1163.0749116028596</v>
      </c>
      <c r="BB47" s="6">
        <f t="shared" si="23"/>
        <v>148.70158289197525</v>
      </c>
      <c r="BC47" s="6">
        <v>50</v>
      </c>
      <c r="BD47" s="22">
        <f t="shared" si="24"/>
        <v>0.83333333333333337</v>
      </c>
      <c r="BE47" s="18">
        <f t="shared" si="25"/>
        <v>297.93651284118368</v>
      </c>
      <c r="BF47">
        <f t="shared" si="26"/>
        <v>-7.9181246047624804E-2</v>
      </c>
      <c r="BG47">
        <f t="shared" si="27"/>
        <v>2.4741237303171859</v>
      </c>
      <c r="BK47">
        <v>971</v>
      </c>
      <c r="BL47">
        <v>574</v>
      </c>
      <c r="BM47">
        <v>801</v>
      </c>
      <c r="BN47">
        <v>578</v>
      </c>
      <c r="BO47" s="6">
        <f t="shared" si="28"/>
        <v>886</v>
      </c>
      <c r="BP47" s="6">
        <f t="shared" si="28"/>
        <v>576</v>
      </c>
      <c r="BQ47" s="18">
        <f t="shared" si="29"/>
        <v>407.5</v>
      </c>
      <c r="BR47" s="18">
        <f t="shared" si="124"/>
        <v>-13.5</v>
      </c>
      <c r="BS47" s="18">
        <f t="shared" si="31"/>
        <v>407.72355830881298</v>
      </c>
      <c r="BT47" s="6">
        <f t="shared" si="32"/>
        <v>1056.7743373114242</v>
      </c>
      <c r="BU47" s="6">
        <f t="shared" si="33"/>
        <v>297.51647597576448</v>
      </c>
      <c r="BV47" s="6">
        <v>58</v>
      </c>
      <c r="BW47" s="22">
        <f t="shared" si="34"/>
        <v>0.96666666666666667</v>
      </c>
      <c r="BX47" s="18">
        <f t="shared" si="35"/>
        <v>88.687824243100835</v>
      </c>
      <c r="BY47">
        <f t="shared" si="36"/>
        <v>-1.4723256820706347E-2</v>
      </c>
      <c r="BZ47">
        <f t="shared" si="37"/>
        <v>1.9478640005871117</v>
      </c>
      <c r="CD47">
        <v>987</v>
      </c>
      <c r="CE47">
        <v>573</v>
      </c>
      <c r="CF47">
        <v>780</v>
      </c>
      <c r="CG47">
        <v>573</v>
      </c>
      <c r="CH47" s="6">
        <f t="shared" si="38"/>
        <v>883.5</v>
      </c>
      <c r="CI47" s="6">
        <f t="shared" si="38"/>
        <v>573</v>
      </c>
      <c r="CJ47" s="18">
        <f t="shared" si="120"/>
        <v>351</v>
      </c>
      <c r="CK47" s="18">
        <f t="shared" si="125"/>
        <v>-15</v>
      </c>
      <c r="CL47" s="18">
        <f t="shared" si="40"/>
        <v>351.32036661713767</v>
      </c>
      <c r="CM47" s="6">
        <f t="shared" si="41"/>
        <v>1053.043802507759</v>
      </c>
      <c r="CN47" s="6">
        <f t="shared" si="42"/>
        <v>259.7593327240628</v>
      </c>
      <c r="CO47" s="6">
        <v>47</v>
      </c>
      <c r="CP47" s="22">
        <f t="shared" si="43"/>
        <v>0.78333333333333333</v>
      </c>
      <c r="CQ47" s="18">
        <f t="shared" si="44"/>
        <v>90.593308003971387</v>
      </c>
      <c r="CR47">
        <f t="shared" si="45"/>
        <v>-0.10605339244792618</v>
      </c>
      <c r="CS47">
        <f t="shared" si="46"/>
        <v>1.9570961181592914</v>
      </c>
      <c r="CW47">
        <v>1150</v>
      </c>
      <c r="CX47">
        <v>562</v>
      </c>
      <c r="CY47">
        <v>917</v>
      </c>
      <c r="CZ47">
        <v>572</v>
      </c>
      <c r="DA47" s="6">
        <f t="shared" si="47"/>
        <v>1033.5</v>
      </c>
      <c r="DB47" s="6">
        <f t="shared" si="47"/>
        <v>567</v>
      </c>
      <c r="DC47" s="18">
        <f t="shared" si="121"/>
        <v>491.5</v>
      </c>
      <c r="DD47" s="18">
        <f t="shared" si="126"/>
        <v>-17.5</v>
      </c>
      <c r="DE47" s="18">
        <f t="shared" si="49"/>
        <v>491.81144760975218</v>
      </c>
      <c r="DF47" s="6">
        <f t="shared" si="50"/>
        <v>1178.8177340030138</v>
      </c>
      <c r="DG47" s="6">
        <f t="shared" si="51"/>
        <v>381.69525282461927</v>
      </c>
      <c r="DH47" s="6">
        <v>47</v>
      </c>
      <c r="DI47" s="22">
        <f t="shared" si="52"/>
        <v>0.78333333333333333</v>
      </c>
      <c r="DJ47" s="18">
        <f t="shared" si="53"/>
        <v>104.27139547380898</v>
      </c>
      <c r="DK47">
        <f t="shared" si="54"/>
        <v>-0.10605339244792618</v>
      </c>
      <c r="DL47">
        <f t="shared" si="55"/>
        <v>2.0181651857833525</v>
      </c>
      <c r="DP47">
        <v>1157</v>
      </c>
      <c r="DQ47">
        <v>595</v>
      </c>
      <c r="DR47">
        <v>957</v>
      </c>
      <c r="DS47">
        <v>595</v>
      </c>
      <c r="DT47" s="6">
        <f t="shared" si="56"/>
        <v>1057</v>
      </c>
      <c r="DU47" s="6">
        <f t="shared" si="56"/>
        <v>595</v>
      </c>
      <c r="DV47" s="18">
        <f t="shared" si="57"/>
        <v>451.5</v>
      </c>
      <c r="DW47" s="18">
        <f t="shared" si="58"/>
        <v>-11</v>
      </c>
      <c r="DX47" s="18">
        <f t="shared" si="59"/>
        <v>451.63397790688867</v>
      </c>
      <c r="DY47" s="6">
        <f t="shared" si="60"/>
        <v>1212.9608402582501</v>
      </c>
      <c r="DZ47" s="6">
        <f t="shared" si="61"/>
        <v>356.30090189297323</v>
      </c>
      <c r="EA47" s="6">
        <v>50</v>
      </c>
      <c r="EB47" s="22">
        <f t="shared" si="62"/>
        <v>0.83333333333333337</v>
      </c>
      <c r="EC47" s="18">
        <f t="shared" si="63"/>
        <v>130.87825372788097</v>
      </c>
      <c r="ED47">
        <f t="shared" si="64"/>
        <v>-7.9181246047624804E-2</v>
      </c>
      <c r="EE47">
        <f t="shared" si="65"/>
        <v>2.1168674916954879</v>
      </c>
      <c r="EI47">
        <v>1343</v>
      </c>
      <c r="EJ47">
        <v>593</v>
      </c>
      <c r="EK47">
        <v>1093</v>
      </c>
      <c r="EL47">
        <v>598</v>
      </c>
      <c r="EM47" s="6">
        <f t="shared" si="66"/>
        <v>1218</v>
      </c>
      <c r="EN47" s="6">
        <f t="shared" si="66"/>
        <v>595.5</v>
      </c>
      <c r="EO47" s="18">
        <f t="shared" si="67"/>
        <v>602</v>
      </c>
      <c r="EP47" s="18">
        <f t="shared" si="68"/>
        <v>-14</v>
      </c>
      <c r="EQ47" s="18">
        <f t="shared" si="69"/>
        <v>602.16276869298383</v>
      </c>
      <c r="ER47" s="6">
        <f t="shared" si="70"/>
        <v>1355.7817855392511</v>
      </c>
      <c r="ES47" s="6">
        <f t="shared" si="71"/>
        <v>489.21023627167915</v>
      </c>
      <c r="ET47" s="6">
        <v>50</v>
      </c>
      <c r="EU47" s="22">
        <f t="shared" si="72"/>
        <v>0.83333333333333337</v>
      </c>
      <c r="EV47" s="18">
        <f t="shared" si="73"/>
        <v>140.51413528603604</v>
      </c>
      <c r="EW47">
        <f t="shared" si="74"/>
        <v>-7.9181246047624804E-2</v>
      </c>
      <c r="EX47">
        <f t="shared" si="75"/>
        <v>2.1477200151161111</v>
      </c>
      <c r="FB47">
        <v>1373</v>
      </c>
      <c r="FC47">
        <v>592</v>
      </c>
      <c r="FD47">
        <v>1097</v>
      </c>
      <c r="FE47">
        <v>600</v>
      </c>
      <c r="FF47" s="6">
        <f t="shared" si="76"/>
        <v>1235</v>
      </c>
      <c r="FG47" s="6">
        <f t="shared" si="76"/>
        <v>596</v>
      </c>
      <c r="FH47" s="18">
        <f t="shared" si="122"/>
        <v>623</v>
      </c>
      <c r="FI47" s="18">
        <f t="shared" si="127"/>
        <v>-15</v>
      </c>
      <c r="FJ47" s="18">
        <f t="shared" si="78"/>
        <v>623.18055168626688</v>
      </c>
      <c r="FK47" s="6">
        <f t="shared" si="79"/>
        <v>1371.2917268036003</v>
      </c>
      <c r="FL47" s="6">
        <f t="shared" si="80"/>
        <v>506.49984432550957</v>
      </c>
      <c r="FM47" s="6">
        <v>54</v>
      </c>
      <c r="FN47" s="22">
        <f t="shared" si="81"/>
        <v>0.9</v>
      </c>
      <c r="FO47" s="18">
        <f t="shared" si="82"/>
        <v>143.661777573807</v>
      </c>
      <c r="FP47">
        <f t="shared" si="83"/>
        <v>-4.5757490560675115E-2</v>
      </c>
      <c r="FQ47">
        <f t="shared" si="84"/>
        <v>2.1573412357971233</v>
      </c>
      <c r="FU47">
        <v>688</v>
      </c>
      <c r="FV47">
        <v>580</v>
      </c>
      <c r="FW47">
        <v>511</v>
      </c>
      <c r="FX47">
        <v>590</v>
      </c>
      <c r="FY47">
        <f t="shared" si="85"/>
        <v>599.5</v>
      </c>
      <c r="FZ47">
        <f t="shared" si="86"/>
        <v>585</v>
      </c>
      <c r="GA47" s="18">
        <f t="shared" si="123"/>
        <v>373.5</v>
      </c>
      <c r="GB47" s="18">
        <f t="shared" si="128"/>
        <v>-17</v>
      </c>
      <c r="GC47" s="18">
        <f t="shared" si="88"/>
        <v>373.88668069349569</v>
      </c>
      <c r="GD47">
        <f t="shared" si="89"/>
        <v>837.63073606452622</v>
      </c>
      <c r="GE47">
        <v>46</v>
      </c>
      <c r="GF47" s="22">
        <f t="shared" si="90"/>
        <v>0.76666666666666661</v>
      </c>
      <c r="GG47" s="18">
        <f t="shared" si="115"/>
        <v>104.49827490418453</v>
      </c>
      <c r="GH47">
        <f t="shared" si="91"/>
        <v>-0.11539341870206959</v>
      </c>
      <c r="GI47">
        <f t="shared" si="92"/>
        <v>2.0191091210137961</v>
      </c>
      <c r="GN47">
        <v>860</v>
      </c>
      <c r="GO47">
        <v>577</v>
      </c>
      <c r="GP47">
        <v>712</v>
      </c>
      <c r="GQ47">
        <v>580</v>
      </c>
      <c r="GR47">
        <f t="shared" si="93"/>
        <v>786</v>
      </c>
      <c r="GS47">
        <f t="shared" si="94"/>
        <v>578.5</v>
      </c>
      <c r="GT47" s="18">
        <f t="shared" si="95"/>
        <v>541</v>
      </c>
      <c r="GU47" s="18">
        <f t="shared" si="96"/>
        <v>-26</v>
      </c>
      <c r="GV47" s="18">
        <f t="shared" si="97"/>
        <v>541.62440860803167</v>
      </c>
      <c r="GW47">
        <f t="shared" si="131"/>
        <v>975.93967538982656</v>
      </c>
      <c r="GX47">
        <v>48</v>
      </c>
      <c r="GY47" s="22">
        <f t="shared" si="99"/>
        <v>0.8</v>
      </c>
      <c r="GZ47" s="18">
        <f t="shared" si="100"/>
        <v>136.61861252023215</v>
      </c>
      <c r="HA47">
        <f t="shared" si="101"/>
        <v>-9.6910013008056392E-2</v>
      </c>
      <c r="HB47">
        <f t="shared" si="102"/>
        <v>2.1355098703863815</v>
      </c>
      <c r="HG47">
        <v>866</v>
      </c>
      <c r="HH47">
        <v>577</v>
      </c>
      <c r="HI47">
        <v>726</v>
      </c>
      <c r="HJ47">
        <v>582</v>
      </c>
      <c r="HK47">
        <f t="shared" si="103"/>
        <v>796</v>
      </c>
      <c r="HL47">
        <f t="shared" si="104"/>
        <v>579.5</v>
      </c>
      <c r="HM47" s="18">
        <f t="shared" si="105"/>
        <v>541</v>
      </c>
      <c r="HN47" s="18">
        <f t="shared" si="106"/>
        <v>-22</v>
      </c>
      <c r="HO47" s="18">
        <f t="shared" si="107"/>
        <v>541.44713500026944</v>
      </c>
      <c r="HP47">
        <f t="shared" si="108"/>
        <v>984.59953788329597</v>
      </c>
      <c r="HQ47">
        <v>47</v>
      </c>
      <c r="HR47" s="22">
        <f t="shared" si="109"/>
        <v>0.78333333333333333</v>
      </c>
      <c r="HS47" s="18">
        <f t="shared" si="110"/>
        <v>133.70158532420263</v>
      </c>
      <c r="HT47">
        <f t="shared" si="111"/>
        <v>-0.10605339244792618</v>
      </c>
      <c r="HU47">
        <f t="shared" si="112"/>
        <v>2.1261365568017854</v>
      </c>
    </row>
    <row r="48" spans="7:229" x14ac:dyDescent="0.25">
      <c r="G48" s="6">
        <v>1072</v>
      </c>
      <c r="H48" s="6">
        <v>580</v>
      </c>
      <c r="I48" s="6">
        <v>821</v>
      </c>
      <c r="J48" s="6">
        <v>577</v>
      </c>
      <c r="K48" s="6">
        <f t="shared" si="129"/>
        <v>946.5</v>
      </c>
      <c r="L48" s="6">
        <f t="shared" si="130"/>
        <v>578.5</v>
      </c>
      <c r="M48" s="18">
        <f t="shared" si="2"/>
        <v>170</v>
      </c>
      <c r="N48" s="18">
        <f t="shared" si="3"/>
        <v>-2</v>
      </c>
      <c r="O48" s="18">
        <f t="shared" si="4"/>
        <v>170.01176429882727</v>
      </c>
      <c r="P48" s="18">
        <f t="shared" si="113"/>
        <v>139.78892790845941</v>
      </c>
      <c r="Q48" s="6">
        <v>48</v>
      </c>
      <c r="R48" s="22">
        <f t="shared" si="5"/>
        <v>0.8</v>
      </c>
      <c r="S48" s="18">
        <f t="shared" si="6"/>
        <v>275.38904912223813</v>
      </c>
      <c r="T48">
        <f t="shared" si="7"/>
        <v>-9.6910013008056392E-2</v>
      </c>
      <c r="U48">
        <f t="shared" si="8"/>
        <v>2.4399466664933729</v>
      </c>
      <c r="Y48" s="6">
        <v>1019</v>
      </c>
      <c r="Z48" s="6">
        <v>574</v>
      </c>
      <c r="AA48" s="6">
        <v>727</v>
      </c>
      <c r="AB48" s="6">
        <v>574</v>
      </c>
      <c r="AC48" s="6">
        <f t="shared" si="9"/>
        <v>873</v>
      </c>
      <c r="AD48" s="6">
        <f t="shared" si="9"/>
        <v>574</v>
      </c>
      <c r="AE48" s="18">
        <f t="shared" si="10"/>
        <v>210.5</v>
      </c>
      <c r="AF48" s="18">
        <f t="shared" si="11"/>
        <v>3.5</v>
      </c>
      <c r="AG48" s="18">
        <f t="shared" si="12"/>
        <v>210.52909537638735</v>
      </c>
      <c r="AH48" s="6">
        <f t="shared" si="13"/>
        <v>1044.7990237361441</v>
      </c>
      <c r="AI48" s="6">
        <f t="shared" si="114"/>
        <v>170.51274339085592</v>
      </c>
      <c r="AJ48" s="6">
        <v>49</v>
      </c>
      <c r="AK48" s="22">
        <f t="shared" si="14"/>
        <v>0.81666666666666665</v>
      </c>
      <c r="AL48" s="18">
        <f t="shared" si="15"/>
        <v>304.32253965855938</v>
      </c>
      <c r="AM48">
        <f t="shared" si="16"/>
        <v>-8.795517035512998E-2</v>
      </c>
      <c r="AN48">
        <f t="shared" si="17"/>
        <v>2.4833341195840024</v>
      </c>
      <c r="AR48" s="6">
        <v>1203</v>
      </c>
      <c r="AS48" s="6">
        <v>578</v>
      </c>
      <c r="AT48" s="6">
        <v>829</v>
      </c>
      <c r="AU48" s="6">
        <v>579</v>
      </c>
      <c r="AV48" s="6">
        <f t="shared" si="18"/>
        <v>1016</v>
      </c>
      <c r="AW48" s="6">
        <f t="shared" si="18"/>
        <v>578.5</v>
      </c>
      <c r="AX48" s="18">
        <f t="shared" si="19"/>
        <v>184.5</v>
      </c>
      <c r="AY48" s="18">
        <f t="shared" si="20"/>
        <v>-2.5</v>
      </c>
      <c r="AZ48" s="18">
        <f t="shared" si="21"/>
        <v>184.51693689198291</v>
      </c>
      <c r="BA48" s="6">
        <f t="shared" si="22"/>
        <v>1169.1527915546369</v>
      </c>
      <c r="BB48" s="6">
        <f t="shared" si="23"/>
        <v>154.77946284375253</v>
      </c>
      <c r="BC48" s="6">
        <v>51</v>
      </c>
      <c r="BD48" s="22">
        <f t="shared" si="24"/>
        <v>0.85</v>
      </c>
      <c r="BE48" s="18">
        <f t="shared" si="25"/>
        <v>298.51287418268691</v>
      </c>
      <c r="BF48">
        <f t="shared" si="26"/>
        <v>-7.0581074285707285E-2</v>
      </c>
      <c r="BG48">
        <f t="shared" si="27"/>
        <v>2.474963066004519</v>
      </c>
      <c r="BK48">
        <v>984</v>
      </c>
      <c r="BL48">
        <v>574</v>
      </c>
      <c r="BM48">
        <v>816</v>
      </c>
      <c r="BN48">
        <v>578</v>
      </c>
      <c r="BO48" s="6">
        <f t="shared" si="28"/>
        <v>900</v>
      </c>
      <c r="BP48" s="6">
        <f t="shared" si="28"/>
        <v>576</v>
      </c>
      <c r="BQ48" s="18">
        <f t="shared" si="29"/>
        <v>421.5</v>
      </c>
      <c r="BR48" s="18">
        <f t="shared" si="124"/>
        <v>-13.5</v>
      </c>
      <c r="BS48" s="18">
        <f t="shared" si="31"/>
        <v>421.71613675551947</v>
      </c>
      <c r="BT48" s="6">
        <f t="shared" si="32"/>
        <v>1068.5391897352197</v>
      </c>
      <c r="BU48" s="6">
        <f t="shared" si="33"/>
        <v>309.28132839955992</v>
      </c>
      <c r="BV48" s="6">
        <v>59</v>
      </c>
      <c r="BW48" s="22">
        <f t="shared" si="34"/>
        <v>0.98333333333333328</v>
      </c>
      <c r="BX48" s="18">
        <f t="shared" si="35"/>
        <v>90.025546847948476</v>
      </c>
      <c r="BY48">
        <f t="shared" si="36"/>
        <v>-7.2992387414994656E-3</v>
      </c>
      <c r="BZ48">
        <f t="shared" si="37"/>
        <v>1.9543657681141382</v>
      </c>
      <c r="CD48">
        <v>999</v>
      </c>
      <c r="CE48">
        <v>571</v>
      </c>
      <c r="CF48">
        <v>792</v>
      </c>
      <c r="CG48">
        <v>575</v>
      </c>
      <c r="CH48" s="6">
        <f t="shared" si="38"/>
        <v>895.5</v>
      </c>
      <c r="CI48" s="6">
        <f t="shared" si="38"/>
        <v>573</v>
      </c>
      <c r="CJ48" s="18">
        <f t="shared" si="120"/>
        <v>363</v>
      </c>
      <c r="CK48" s="18">
        <f t="shared" si="125"/>
        <v>-15</v>
      </c>
      <c r="CL48" s="18">
        <f t="shared" si="40"/>
        <v>363.30978516962625</v>
      </c>
      <c r="CM48" s="6">
        <f t="shared" si="41"/>
        <v>1063.1318121474872</v>
      </c>
      <c r="CN48" s="6">
        <f t="shared" si="42"/>
        <v>269.84734236379097</v>
      </c>
      <c r="CO48" s="6">
        <v>48</v>
      </c>
      <c r="CP48" s="22">
        <f t="shared" si="43"/>
        <v>0.8</v>
      </c>
      <c r="CQ48" s="18">
        <f t="shared" si="44"/>
        <v>91.75812084303567</v>
      </c>
      <c r="CR48">
        <f t="shared" si="45"/>
        <v>-9.6910013008056392E-2</v>
      </c>
      <c r="CS48">
        <f t="shared" si="46"/>
        <v>1.962644510866872</v>
      </c>
      <c r="CW48">
        <v>1162</v>
      </c>
      <c r="CX48">
        <v>562</v>
      </c>
      <c r="CY48">
        <v>933</v>
      </c>
      <c r="CZ48">
        <v>571</v>
      </c>
      <c r="DA48" s="6">
        <f t="shared" si="47"/>
        <v>1047.5</v>
      </c>
      <c r="DB48" s="6">
        <f t="shared" si="47"/>
        <v>566.5</v>
      </c>
      <c r="DC48" s="18">
        <f t="shared" si="121"/>
        <v>505.5</v>
      </c>
      <c r="DD48" s="18">
        <f t="shared" si="126"/>
        <v>-18</v>
      </c>
      <c r="DE48" s="18">
        <f t="shared" si="49"/>
        <v>505.82037325517052</v>
      </c>
      <c r="DF48" s="6">
        <f t="shared" si="50"/>
        <v>1190.872999106118</v>
      </c>
      <c r="DG48" s="6">
        <f t="shared" si="51"/>
        <v>393.75051792772342</v>
      </c>
      <c r="DH48" s="6">
        <v>48</v>
      </c>
      <c r="DI48" s="22">
        <f t="shared" si="52"/>
        <v>0.8</v>
      </c>
      <c r="DJ48" s="18">
        <f t="shared" si="53"/>
        <v>105.60392906511672</v>
      </c>
      <c r="DK48">
        <f t="shared" si="54"/>
        <v>-9.6910013008056392E-2</v>
      </c>
      <c r="DL48">
        <f t="shared" si="55"/>
        <v>2.0236800767163112</v>
      </c>
      <c r="DP48">
        <v>1172</v>
      </c>
      <c r="DQ48">
        <v>595</v>
      </c>
      <c r="DR48">
        <v>973</v>
      </c>
      <c r="DS48">
        <v>593</v>
      </c>
      <c r="DT48" s="6">
        <f t="shared" si="56"/>
        <v>1072.5</v>
      </c>
      <c r="DU48" s="6">
        <f t="shared" si="56"/>
        <v>594</v>
      </c>
      <c r="DV48" s="18">
        <f t="shared" si="57"/>
        <v>467</v>
      </c>
      <c r="DW48" s="18">
        <f t="shared" si="58"/>
        <v>-12</v>
      </c>
      <c r="DX48" s="18">
        <f t="shared" si="59"/>
        <v>467.15415014746469</v>
      </c>
      <c r="DY48" s="6">
        <f t="shared" si="60"/>
        <v>1226.0066272251549</v>
      </c>
      <c r="DZ48" s="6">
        <f t="shared" si="61"/>
        <v>369.3466888598781</v>
      </c>
      <c r="EA48" s="6">
        <v>51</v>
      </c>
      <c r="EB48" s="22">
        <f t="shared" si="62"/>
        <v>0.85</v>
      </c>
      <c r="EC48" s="18">
        <f t="shared" si="63"/>
        <v>132.3577744371828</v>
      </c>
      <c r="ED48">
        <f t="shared" si="64"/>
        <v>-7.0581074285707285E-2</v>
      </c>
      <c r="EE48">
        <f t="shared" si="65"/>
        <v>2.1217494559963019</v>
      </c>
      <c r="EI48">
        <v>1364</v>
      </c>
      <c r="EJ48">
        <v>593</v>
      </c>
      <c r="EK48">
        <v>1113</v>
      </c>
      <c r="EL48">
        <v>600</v>
      </c>
      <c r="EM48" s="6">
        <f t="shared" si="66"/>
        <v>1238.5</v>
      </c>
      <c r="EN48" s="6">
        <f t="shared" si="66"/>
        <v>596.5</v>
      </c>
      <c r="EO48" s="18">
        <f t="shared" si="67"/>
        <v>622.5</v>
      </c>
      <c r="EP48" s="18">
        <f t="shared" si="68"/>
        <v>-13</v>
      </c>
      <c r="EQ48" s="18">
        <f t="shared" si="69"/>
        <v>622.63572817498994</v>
      </c>
      <c r="ER48" s="6">
        <f t="shared" si="70"/>
        <v>1374.661594720679</v>
      </c>
      <c r="ES48" s="6">
        <f t="shared" si="71"/>
        <v>508.090045453107</v>
      </c>
      <c r="ET48" s="6">
        <v>51</v>
      </c>
      <c r="EU48" s="22">
        <f t="shared" si="72"/>
        <v>0.85</v>
      </c>
      <c r="EV48" s="18">
        <f t="shared" si="73"/>
        <v>142.30060644502436</v>
      </c>
      <c r="EW48">
        <f t="shared" si="74"/>
        <v>-7.0581074285707285E-2</v>
      </c>
      <c r="EX48">
        <f t="shared" si="75"/>
        <v>2.1532067509287427</v>
      </c>
      <c r="FB48">
        <v>1394</v>
      </c>
      <c r="FC48">
        <v>592</v>
      </c>
      <c r="FD48">
        <v>1118</v>
      </c>
      <c r="FE48">
        <v>599</v>
      </c>
      <c r="FF48" s="6">
        <f t="shared" si="76"/>
        <v>1256</v>
      </c>
      <c r="FG48" s="6">
        <f t="shared" si="76"/>
        <v>595.5</v>
      </c>
      <c r="FH48" s="18">
        <f t="shared" si="122"/>
        <v>644</v>
      </c>
      <c r="FI48" s="18">
        <f t="shared" si="127"/>
        <v>-15.5</v>
      </c>
      <c r="FJ48" s="18">
        <f t="shared" si="78"/>
        <v>644.18650249752977</v>
      </c>
      <c r="FK48" s="6">
        <f t="shared" si="79"/>
        <v>1390.020233665683</v>
      </c>
      <c r="FL48" s="6">
        <f t="shared" si="80"/>
        <v>525.22835118759224</v>
      </c>
      <c r="FM48" s="6">
        <v>55</v>
      </c>
      <c r="FN48" s="22">
        <f t="shared" si="81"/>
        <v>0.91666666666666663</v>
      </c>
      <c r="FO48" s="18">
        <f t="shared" si="82"/>
        <v>145.53213202232118</v>
      </c>
      <c r="FP48">
        <f t="shared" si="83"/>
        <v>-3.7788560889399803E-2</v>
      </c>
      <c r="FQ48">
        <f t="shared" si="84"/>
        <v>2.1629588917366216</v>
      </c>
      <c r="FU48">
        <v>702</v>
      </c>
      <c r="FV48">
        <v>580</v>
      </c>
      <c r="FW48">
        <v>526</v>
      </c>
      <c r="FX48">
        <v>589</v>
      </c>
      <c r="FY48">
        <f t="shared" si="85"/>
        <v>614</v>
      </c>
      <c r="FZ48">
        <f t="shared" si="86"/>
        <v>584.5</v>
      </c>
      <c r="GA48" s="18">
        <f t="shared" si="123"/>
        <v>388</v>
      </c>
      <c r="GB48" s="18">
        <f t="shared" si="128"/>
        <v>-17.5</v>
      </c>
      <c r="GC48" s="18">
        <f t="shared" si="88"/>
        <v>388.39445155666164</v>
      </c>
      <c r="GD48">
        <f t="shared" si="89"/>
        <v>847.72415914612225</v>
      </c>
      <c r="GE48">
        <v>47</v>
      </c>
      <c r="GF48" s="22">
        <f t="shared" si="90"/>
        <v>0.78333333333333333</v>
      </c>
      <c r="GG48" s="18">
        <f t="shared" si="115"/>
        <v>106.3085782312579</v>
      </c>
      <c r="GH48">
        <f t="shared" si="91"/>
        <v>-0.10605339244792618</v>
      </c>
      <c r="GI48">
        <f t="shared" si="92"/>
        <v>2.0265683099436913</v>
      </c>
      <c r="GN48">
        <v>876</v>
      </c>
      <c r="GO48">
        <v>576</v>
      </c>
      <c r="GP48">
        <v>729</v>
      </c>
      <c r="GQ48">
        <v>579</v>
      </c>
      <c r="GR48">
        <f t="shared" si="93"/>
        <v>802.5</v>
      </c>
      <c r="GS48">
        <f t="shared" si="94"/>
        <v>577.5</v>
      </c>
      <c r="GT48" s="18">
        <f t="shared" si="95"/>
        <v>557.5</v>
      </c>
      <c r="GU48" s="18">
        <f t="shared" si="96"/>
        <v>-27</v>
      </c>
      <c r="GV48" s="18">
        <f t="shared" si="97"/>
        <v>558.15342872726308</v>
      </c>
      <c r="GW48">
        <f t="shared" si="131"/>
        <v>988.69231816576792</v>
      </c>
      <c r="GX48">
        <v>49</v>
      </c>
      <c r="GY48" s="22">
        <f t="shared" si="99"/>
        <v>0.81666666666666665</v>
      </c>
      <c r="GZ48" s="18">
        <f t="shared" si="100"/>
        <v>138.67346403743545</v>
      </c>
      <c r="HA48">
        <f t="shared" si="101"/>
        <v>-8.795517035512998E-2</v>
      </c>
      <c r="HB48">
        <f t="shared" si="102"/>
        <v>2.1419933642839872</v>
      </c>
      <c r="HG48">
        <v>884</v>
      </c>
      <c r="HH48">
        <v>578</v>
      </c>
      <c r="HI48">
        <v>744</v>
      </c>
      <c r="HJ48">
        <v>581</v>
      </c>
      <c r="HK48">
        <f t="shared" si="103"/>
        <v>814</v>
      </c>
      <c r="HL48">
        <f t="shared" si="104"/>
        <v>579.5</v>
      </c>
      <c r="HM48" s="18">
        <f t="shared" si="105"/>
        <v>559</v>
      </c>
      <c r="HN48" s="18">
        <f t="shared" si="106"/>
        <v>-22</v>
      </c>
      <c r="HO48" s="18">
        <f t="shared" si="107"/>
        <v>559.4327484157501</v>
      </c>
      <c r="HP48">
        <f t="shared" si="108"/>
        <v>999.20781121846721</v>
      </c>
      <c r="HQ48">
        <v>48</v>
      </c>
      <c r="HR48" s="22">
        <f t="shared" si="109"/>
        <v>0.8</v>
      </c>
      <c r="HS48" s="18">
        <f t="shared" si="110"/>
        <v>135.94283911438814</v>
      </c>
      <c r="HT48">
        <f t="shared" si="111"/>
        <v>-9.6910013008056392E-2</v>
      </c>
      <c r="HU48">
        <f t="shared" si="112"/>
        <v>2.133356335755705</v>
      </c>
    </row>
    <row r="49" spans="7:229" x14ac:dyDescent="0.25">
      <c r="G49" s="6">
        <v>1079</v>
      </c>
      <c r="H49" s="6">
        <v>580</v>
      </c>
      <c r="I49" s="6">
        <v>825</v>
      </c>
      <c r="J49" s="6">
        <v>577</v>
      </c>
      <c r="K49" s="6">
        <f t="shared" si="129"/>
        <v>952</v>
      </c>
      <c r="L49" s="6">
        <f t="shared" si="130"/>
        <v>578.5</v>
      </c>
      <c r="M49" s="18">
        <f t="shared" si="2"/>
        <v>175.5</v>
      </c>
      <c r="N49" s="18">
        <f t="shared" si="3"/>
        <v>-2</v>
      </c>
      <c r="O49" s="18">
        <f t="shared" si="4"/>
        <v>175.51139564142267</v>
      </c>
      <c r="P49" s="18">
        <f t="shared" si="113"/>
        <v>144.48548674594861</v>
      </c>
      <c r="Q49" s="6">
        <v>49</v>
      </c>
      <c r="R49" s="22">
        <f t="shared" si="5"/>
        <v>0.81666666666666665</v>
      </c>
      <c r="S49" s="18">
        <f t="shared" si="6"/>
        <v>275.84465605974088</v>
      </c>
      <c r="T49">
        <f t="shared" si="7"/>
        <v>-8.795517035512998E-2</v>
      </c>
      <c r="U49">
        <f t="shared" si="8"/>
        <v>2.4406645747855227</v>
      </c>
      <c r="Y49" s="6">
        <v>1025</v>
      </c>
      <c r="Z49" s="6">
        <v>574</v>
      </c>
      <c r="AA49" s="6">
        <v>734</v>
      </c>
      <c r="AB49" s="6">
        <v>575</v>
      </c>
      <c r="AC49" s="6">
        <f t="shared" si="9"/>
        <v>879.5</v>
      </c>
      <c r="AD49" s="6">
        <f t="shared" si="9"/>
        <v>574.5</v>
      </c>
      <c r="AE49" s="18">
        <f t="shared" si="10"/>
        <v>217</v>
      </c>
      <c r="AF49" s="18">
        <f t="shared" si="11"/>
        <v>4</v>
      </c>
      <c r="AG49" s="18">
        <f t="shared" si="12"/>
        <v>217.03686322834653</v>
      </c>
      <c r="AH49" s="6">
        <f t="shared" si="13"/>
        <v>1050.5096382232769</v>
      </c>
      <c r="AI49" s="6">
        <f t="shared" si="114"/>
        <v>176.22335787798863</v>
      </c>
      <c r="AJ49" s="6">
        <v>50</v>
      </c>
      <c r="AK49" s="22">
        <f t="shared" si="14"/>
        <v>0.83333333333333337</v>
      </c>
      <c r="AL49" s="18">
        <f t="shared" si="15"/>
        <v>304.93125426448574</v>
      </c>
      <c r="AM49">
        <f t="shared" si="16"/>
        <v>-7.9181246047624804E-2</v>
      </c>
      <c r="AN49">
        <f t="shared" si="17"/>
        <v>2.4842019401376345</v>
      </c>
      <c r="AR49" s="6">
        <v>1209</v>
      </c>
      <c r="AS49" s="6">
        <v>578</v>
      </c>
      <c r="AT49" s="6">
        <v>836</v>
      </c>
      <c r="AU49" s="6">
        <v>579</v>
      </c>
      <c r="AV49" s="6">
        <f t="shared" si="18"/>
        <v>1022.5</v>
      </c>
      <c r="AW49" s="6">
        <f t="shared" si="18"/>
        <v>578.5</v>
      </c>
      <c r="AX49" s="18">
        <f t="shared" si="19"/>
        <v>191</v>
      </c>
      <c r="AY49" s="18">
        <f t="shared" si="20"/>
        <v>-2.5</v>
      </c>
      <c r="AZ49" s="18">
        <f t="shared" si="21"/>
        <v>191.01636055584348</v>
      </c>
      <c r="BA49" s="6">
        <f t="shared" si="22"/>
        <v>1174.805728620694</v>
      </c>
      <c r="BB49" s="6">
        <f t="shared" si="23"/>
        <v>160.43239990980965</v>
      </c>
      <c r="BC49" s="6">
        <v>52</v>
      </c>
      <c r="BD49" s="22">
        <f t="shared" si="24"/>
        <v>0.8666666666666667</v>
      </c>
      <c r="BE49" s="18">
        <f t="shared" si="25"/>
        <v>299.04807046594289</v>
      </c>
      <c r="BF49">
        <f t="shared" si="26"/>
        <v>-6.2147906748844461E-2</v>
      </c>
      <c r="BG49">
        <f t="shared" si="27"/>
        <v>2.475741004578933</v>
      </c>
      <c r="BK49">
        <v>996</v>
      </c>
      <c r="BL49">
        <v>574</v>
      </c>
      <c r="BM49">
        <v>827</v>
      </c>
      <c r="BN49">
        <v>578</v>
      </c>
      <c r="BO49" s="6">
        <f t="shared" si="28"/>
        <v>911.5</v>
      </c>
      <c r="BP49" s="6">
        <f t="shared" si="28"/>
        <v>576</v>
      </c>
      <c r="BQ49" s="18">
        <f t="shared" si="29"/>
        <v>433</v>
      </c>
      <c r="BR49" s="18">
        <f t="shared" si="124"/>
        <v>-13.5</v>
      </c>
      <c r="BS49" s="18">
        <f t="shared" si="31"/>
        <v>433.21039922882738</v>
      </c>
      <c r="BT49" s="6">
        <f t="shared" si="32"/>
        <v>1078.2431312092833</v>
      </c>
      <c r="BU49" s="6">
        <f t="shared" si="33"/>
        <v>318.98526987362357</v>
      </c>
      <c r="BV49" s="6">
        <v>60</v>
      </c>
      <c r="BW49" s="22">
        <f t="shared" si="34"/>
        <v>1</v>
      </c>
      <c r="BX49" s="18">
        <f t="shared" si="35"/>
        <v>91.124424713465487</v>
      </c>
      <c r="BY49">
        <f t="shared" si="36"/>
        <v>0</v>
      </c>
      <c r="BZ49">
        <f t="shared" si="37"/>
        <v>1.9596347995476375</v>
      </c>
      <c r="CD49">
        <v>1009</v>
      </c>
      <c r="CE49">
        <v>566</v>
      </c>
      <c r="CF49">
        <v>803</v>
      </c>
      <c r="CG49">
        <v>575</v>
      </c>
      <c r="CH49" s="6">
        <f t="shared" si="38"/>
        <v>906</v>
      </c>
      <c r="CI49" s="6">
        <f t="shared" si="38"/>
        <v>570.5</v>
      </c>
      <c r="CJ49" s="18">
        <f t="shared" si="120"/>
        <v>373.5</v>
      </c>
      <c r="CK49" s="18">
        <f t="shared" si="125"/>
        <v>-17.5</v>
      </c>
      <c r="CL49" s="18">
        <f t="shared" si="40"/>
        <v>373.90974846879828</v>
      </c>
      <c r="CM49" s="6">
        <f t="shared" si="41"/>
        <v>1070.656924509434</v>
      </c>
      <c r="CN49" s="6">
        <f t="shared" si="42"/>
        <v>277.37245472573784</v>
      </c>
      <c r="CO49" s="6">
        <v>49</v>
      </c>
      <c r="CP49" s="22">
        <f t="shared" si="43"/>
        <v>0.81666666666666665</v>
      </c>
      <c r="CQ49" s="18">
        <f t="shared" si="44"/>
        <v>92.787943372829886</v>
      </c>
      <c r="CR49">
        <f t="shared" si="45"/>
        <v>-8.795517035512998E-2</v>
      </c>
      <c r="CS49">
        <f t="shared" si="46"/>
        <v>1.9674915487746807</v>
      </c>
      <c r="CW49">
        <v>1174</v>
      </c>
      <c r="CX49">
        <v>562</v>
      </c>
      <c r="CY49">
        <v>951</v>
      </c>
      <c r="CZ49">
        <v>572</v>
      </c>
      <c r="DA49" s="6">
        <f t="shared" si="47"/>
        <v>1062.5</v>
      </c>
      <c r="DB49" s="6">
        <f t="shared" si="47"/>
        <v>567</v>
      </c>
      <c r="DC49" s="18">
        <f t="shared" si="121"/>
        <v>520.5</v>
      </c>
      <c r="DD49" s="18">
        <f t="shared" si="126"/>
        <v>-17.5</v>
      </c>
      <c r="DE49" s="18">
        <f t="shared" si="49"/>
        <v>520.79410518937323</v>
      </c>
      <c r="DF49" s="6">
        <f t="shared" si="50"/>
        <v>1204.3235653261959</v>
      </c>
      <c r="DG49" s="6">
        <f t="shared" si="51"/>
        <v>407.20108414780134</v>
      </c>
      <c r="DH49" s="6">
        <v>49</v>
      </c>
      <c r="DI49" s="22">
        <f t="shared" si="52"/>
        <v>0.81666666666666665</v>
      </c>
      <c r="DJ49" s="18">
        <f t="shared" si="53"/>
        <v>107.02823534631169</v>
      </c>
      <c r="DK49">
        <f t="shared" si="54"/>
        <v>-8.795517035512998E-2</v>
      </c>
      <c r="DL49">
        <f t="shared" si="55"/>
        <v>2.0294983649512224</v>
      </c>
      <c r="DP49">
        <v>1185</v>
      </c>
      <c r="DQ49">
        <v>595</v>
      </c>
      <c r="DR49">
        <v>990</v>
      </c>
      <c r="DS49">
        <v>593</v>
      </c>
      <c r="DT49" s="6">
        <f t="shared" si="56"/>
        <v>1087.5</v>
      </c>
      <c r="DU49" s="6">
        <f t="shared" si="56"/>
        <v>594</v>
      </c>
      <c r="DV49" s="18">
        <f t="shared" si="57"/>
        <v>482</v>
      </c>
      <c r="DW49" s="18">
        <f t="shared" si="58"/>
        <v>-12</v>
      </c>
      <c r="DX49" s="18">
        <f t="shared" si="59"/>
        <v>482.14935445357594</v>
      </c>
      <c r="DY49" s="6">
        <f t="shared" si="60"/>
        <v>1239.1498093451009</v>
      </c>
      <c r="DZ49" s="6">
        <f t="shared" si="61"/>
        <v>382.4898709798241</v>
      </c>
      <c r="EA49" s="6">
        <v>52</v>
      </c>
      <c r="EB49" s="22">
        <f t="shared" si="62"/>
        <v>0.8666666666666667</v>
      </c>
      <c r="EC49" s="18">
        <f t="shared" si="63"/>
        <v>133.78725053881399</v>
      </c>
      <c r="ED49">
        <f t="shared" si="64"/>
        <v>-6.2147906748844461E-2</v>
      </c>
      <c r="EE49">
        <f t="shared" si="65"/>
        <v>2.1264147286450976</v>
      </c>
      <c r="EI49">
        <v>1383</v>
      </c>
      <c r="EJ49">
        <v>593</v>
      </c>
      <c r="EK49">
        <v>1135</v>
      </c>
      <c r="EL49">
        <v>600</v>
      </c>
      <c r="EM49" s="6">
        <f t="shared" si="66"/>
        <v>1259</v>
      </c>
      <c r="EN49" s="6">
        <f t="shared" si="66"/>
        <v>596.5</v>
      </c>
      <c r="EO49" s="18">
        <f t="shared" si="67"/>
        <v>643</v>
      </c>
      <c r="EP49" s="18">
        <f t="shared" si="68"/>
        <v>-13</v>
      </c>
      <c r="EQ49" s="18">
        <f t="shared" si="69"/>
        <v>643.13140181459028</v>
      </c>
      <c r="ER49" s="6">
        <f t="shared" si="70"/>
        <v>1393.1594488786989</v>
      </c>
      <c r="ES49" s="6">
        <f t="shared" si="71"/>
        <v>526.58789961112689</v>
      </c>
      <c r="ET49" s="6">
        <v>52</v>
      </c>
      <c r="EU49" s="22">
        <f t="shared" si="72"/>
        <v>0.8666666666666667</v>
      </c>
      <c r="EV49" s="18">
        <f t="shared" si="73"/>
        <v>144.08905964219716</v>
      </c>
      <c r="EW49">
        <f t="shared" si="74"/>
        <v>-6.2147906748844461E-2</v>
      </c>
      <c r="EX49">
        <f t="shared" si="75"/>
        <v>2.1586310070638266</v>
      </c>
      <c r="FB49">
        <v>1414</v>
      </c>
      <c r="FC49">
        <v>593</v>
      </c>
      <c r="FD49">
        <v>1141</v>
      </c>
      <c r="FE49">
        <v>599</v>
      </c>
      <c r="FF49" s="6">
        <f t="shared" si="76"/>
        <v>1277.5</v>
      </c>
      <c r="FG49" s="6">
        <f t="shared" si="76"/>
        <v>596</v>
      </c>
      <c r="FH49" s="18">
        <f t="shared" si="122"/>
        <v>665.5</v>
      </c>
      <c r="FI49" s="18">
        <f t="shared" si="127"/>
        <v>-15</v>
      </c>
      <c r="FJ49" s="18">
        <f t="shared" si="78"/>
        <v>665.66902436571286</v>
      </c>
      <c r="FK49" s="6">
        <f t="shared" si="79"/>
        <v>1409.6887067718178</v>
      </c>
      <c r="FL49" s="6">
        <f t="shared" si="80"/>
        <v>544.89682429372704</v>
      </c>
      <c r="FM49" s="6">
        <v>56</v>
      </c>
      <c r="FN49" s="22">
        <f t="shared" si="81"/>
        <v>0.93333333333333335</v>
      </c>
      <c r="FO49" s="18">
        <f t="shared" si="82"/>
        <v>147.4449200080912</v>
      </c>
      <c r="FP49">
        <f t="shared" si="83"/>
        <v>-2.9963223377443209E-2</v>
      </c>
      <c r="FQ49">
        <f t="shared" si="84"/>
        <v>2.1686298141854805</v>
      </c>
      <c r="FU49">
        <v>715</v>
      </c>
      <c r="FV49">
        <v>580</v>
      </c>
      <c r="FW49">
        <v>543</v>
      </c>
      <c r="FX49">
        <v>588</v>
      </c>
      <c r="FY49">
        <f t="shared" si="85"/>
        <v>629</v>
      </c>
      <c r="FZ49">
        <f t="shared" si="86"/>
        <v>584</v>
      </c>
      <c r="GA49" s="18">
        <f t="shared" si="123"/>
        <v>403</v>
      </c>
      <c r="GB49" s="18">
        <f t="shared" si="128"/>
        <v>-18</v>
      </c>
      <c r="GC49" s="18">
        <f t="shared" si="88"/>
        <v>403.40178482500545</v>
      </c>
      <c r="GD49">
        <f t="shared" si="89"/>
        <v>858.31054985943172</v>
      </c>
      <c r="GE49">
        <v>48</v>
      </c>
      <c r="GF49" s="22">
        <f t="shared" si="90"/>
        <v>0.8</v>
      </c>
      <c r="GG49" s="18">
        <f t="shared" si="115"/>
        <v>108.18121777060702</v>
      </c>
      <c r="GH49">
        <f t="shared" si="91"/>
        <v>-9.6910013008056392E-2</v>
      </c>
      <c r="GI49">
        <f t="shared" si="92"/>
        <v>2.0341518658847306</v>
      </c>
      <c r="GN49">
        <v>893</v>
      </c>
      <c r="GO49">
        <v>576</v>
      </c>
      <c r="GP49">
        <v>750</v>
      </c>
      <c r="GQ49">
        <v>579</v>
      </c>
      <c r="GR49">
        <f t="shared" si="93"/>
        <v>821.5</v>
      </c>
      <c r="GS49">
        <f t="shared" si="94"/>
        <v>577.5</v>
      </c>
      <c r="GT49" s="18">
        <f t="shared" si="95"/>
        <v>576.5</v>
      </c>
      <c r="GU49" s="18">
        <f t="shared" si="96"/>
        <v>-27</v>
      </c>
      <c r="GV49" s="18">
        <f t="shared" si="97"/>
        <v>577.13191732913197</v>
      </c>
      <c r="GW49">
        <f t="shared" si="131"/>
        <v>1004.1755324643198</v>
      </c>
      <c r="GX49">
        <v>50</v>
      </c>
      <c r="GY49" s="22">
        <f t="shared" si="99"/>
        <v>0.83333333333333337</v>
      </c>
      <c r="GZ49" s="18">
        <f t="shared" si="100"/>
        <v>141.03282810236277</v>
      </c>
      <c r="HA49">
        <f t="shared" si="101"/>
        <v>-7.9181246047624804E-2</v>
      </c>
      <c r="HB49">
        <f t="shared" si="102"/>
        <v>2.1493202148133652</v>
      </c>
      <c r="HG49">
        <v>904</v>
      </c>
      <c r="HH49">
        <v>576</v>
      </c>
      <c r="HI49">
        <v>763</v>
      </c>
      <c r="HJ49">
        <v>580</v>
      </c>
      <c r="HK49">
        <f t="shared" si="103"/>
        <v>833.5</v>
      </c>
      <c r="HL49">
        <f t="shared" si="104"/>
        <v>578</v>
      </c>
      <c r="HM49" s="18">
        <f t="shared" si="105"/>
        <v>578.5</v>
      </c>
      <c r="HN49" s="18">
        <f t="shared" si="106"/>
        <v>-23.5</v>
      </c>
      <c r="HO49" s="18">
        <f t="shared" si="107"/>
        <v>578.97711526449814</v>
      </c>
      <c r="HP49">
        <f t="shared" si="108"/>
        <v>1014.3008675930431</v>
      </c>
      <c r="HQ49">
        <v>49</v>
      </c>
      <c r="HR49" s="22">
        <f t="shared" si="109"/>
        <v>0.81666666666666665</v>
      </c>
      <c r="HS49" s="18">
        <f t="shared" si="110"/>
        <v>138.37833493344255</v>
      </c>
      <c r="HT49">
        <f t="shared" si="111"/>
        <v>-8.795517035512998E-2</v>
      </c>
      <c r="HU49">
        <f t="shared" si="112"/>
        <v>2.1410681005587855</v>
      </c>
    </row>
    <row r="50" spans="7:229" x14ac:dyDescent="0.25">
      <c r="G50" s="6">
        <v>1084</v>
      </c>
      <c r="H50" s="6">
        <v>578</v>
      </c>
      <c r="I50" s="6">
        <v>833</v>
      </c>
      <c r="J50" s="6">
        <v>577</v>
      </c>
      <c r="K50" s="6">
        <f t="shared" si="129"/>
        <v>958.5</v>
      </c>
      <c r="L50" s="6">
        <f t="shared" si="130"/>
        <v>577.5</v>
      </c>
      <c r="M50" s="18">
        <f t="shared" si="2"/>
        <v>182</v>
      </c>
      <c r="N50" s="18">
        <f t="shared" si="3"/>
        <v>-3</v>
      </c>
      <c r="O50" s="18">
        <f t="shared" si="4"/>
        <v>182.02472359545007</v>
      </c>
      <c r="P50" s="18">
        <f t="shared" si="113"/>
        <v>149.5290000601907</v>
      </c>
      <c r="Q50" s="6">
        <v>50</v>
      </c>
      <c r="R50" s="22">
        <f t="shared" si="5"/>
        <v>0.83333333333333337</v>
      </c>
      <c r="S50" s="18">
        <f t="shared" si="6"/>
        <v>276.38424084592492</v>
      </c>
      <c r="T50">
        <f t="shared" si="7"/>
        <v>-7.9181246047624804E-2</v>
      </c>
      <c r="U50">
        <f t="shared" si="8"/>
        <v>2.4415132763694083</v>
      </c>
      <c r="Y50" s="6">
        <v>1030</v>
      </c>
      <c r="Z50" s="6">
        <v>574</v>
      </c>
      <c r="AA50" s="6">
        <v>741</v>
      </c>
      <c r="AB50" s="6">
        <v>576</v>
      </c>
      <c r="AC50" s="6">
        <f t="shared" si="9"/>
        <v>885.5</v>
      </c>
      <c r="AD50" s="6">
        <f t="shared" si="9"/>
        <v>575</v>
      </c>
      <c r="AE50" s="18">
        <f t="shared" si="10"/>
        <v>223</v>
      </c>
      <c r="AF50" s="18">
        <f t="shared" si="11"/>
        <v>4.5</v>
      </c>
      <c r="AG50" s="18">
        <f t="shared" si="12"/>
        <v>223.04539896621944</v>
      </c>
      <c r="AH50" s="6">
        <f t="shared" si="13"/>
        <v>1055.8102338962244</v>
      </c>
      <c r="AI50" s="6">
        <f t="shared" si="114"/>
        <v>181.5239535509362</v>
      </c>
      <c r="AJ50" s="6">
        <v>51</v>
      </c>
      <c r="AK50" s="22">
        <f t="shared" si="14"/>
        <v>0.85</v>
      </c>
      <c r="AL50" s="18">
        <f t="shared" si="15"/>
        <v>305.49327238607145</v>
      </c>
      <c r="AM50">
        <f t="shared" si="16"/>
        <v>-7.0581074285707285E-2</v>
      </c>
      <c r="AN50">
        <f t="shared" si="17"/>
        <v>2.485001650592396</v>
      </c>
      <c r="AR50" s="6">
        <v>1215</v>
      </c>
      <c r="AS50" s="6">
        <v>578</v>
      </c>
      <c r="AT50" s="6">
        <v>841</v>
      </c>
      <c r="AU50" s="6">
        <v>579</v>
      </c>
      <c r="AV50" s="6">
        <f t="shared" si="18"/>
        <v>1028</v>
      </c>
      <c r="AW50" s="6">
        <f t="shared" si="18"/>
        <v>578.5</v>
      </c>
      <c r="AX50" s="18">
        <f t="shared" si="19"/>
        <v>196.5</v>
      </c>
      <c r="AY50" s="18">
        <f t="shared" si="20"/>
        <v>-2.5</v>
      </c>
      <c r="AZ50" s="18">
        <f t="shared" si="21"/>
        <v>196.51590266438998</v>
      </c>
      <c r="BA50" s="6">
        <f t="shared" si="22"/>
        <v>1179.5957994160542</v>
      </c>
      <c r="BB50" s="6">
        <f t="shared" si="23"/>
        <v>165.22247070516983</v>
      </c>
      <c r="BC50" s="6">
        <v>53</v>
      </c>
      <c r="BD50" s="22">
        <f t="shared" si="24"/>
        <v>0.8833333333333333</v>
      </c>
      <c r="BE50" s="18">
        <f t="shared" si="25"/>
        <v>299.50093131150834</v>
      </c>
      <c r="BF50">
        <f t="shared" si="26"/>
        <v>-5.3875380782854601E-2</v>
      </c>
      <c r="BG50">
        <f t="shared" si="27"/>
        <v>2.4763981771854975</v>
      </c>
      <c r="BK50">
        <v>1007</v>
      </c>
      <c r="BL50">
        <v>576</v>
      </c>
      <c r="BM50">
        <v>837</v>
      </c>
      <c r="BN50">
        <v>578</v>
      </c>
      <c r="BO50" s="6">
        <f t="shared" si="28"/>
        <v>922</v>
      </c>
      <c r="BP50" s="6">
        <f t="shared" si="28"/>
        <v>577</v>
      </c>
      <c r="BQ50" s="18">
        <f t="shared" si="29"/>
        <v>443.5</v>
      </c>
      <c r="BR50" s="18">
        <f t="shared" si="124"/>
        <v>-12.5</v>
      </c>
      <c r="BS50" s="18">
        <f t="shared" si="31"/>
        <v>443.67612061051921</v>
      </c>
      <c r="BT50" s="6">
        <f t="shared" si="32"/>
        <v>1087.664010620927</v>
      </c>
      <c r="BU50" s="6">
        <f t="shared" si="33"/>
        <v>328.40614928526725</v>
      </c>
      <c r="BV50" s="6">
        <v>61</v>
      </c>
      <c r="BW50" s="22">
        <f t="shared" si="34"/>
        <v>1.0166666666666666</v>
      </c>
      <c r="BX50" s="18">
        <f t="shared" si="35"/>
        <v>92.124971690682685</v>
      </c>
      <c r="BY50">
        <f t="shared" si="36"/>
        <v>7.1785846271233758E-3</v>
      </c>
      <c r="BZ50">
        <f t="shared" si="37"/>
        <v>1.9643773674116702</v>
      </c>
      <c r="CD50">
        <v>1018</v>
      </c>
      <c r="CE50">
        <v>566</v>
      </c>
      <c r="CF50">
        <v>817</v>
      </c>
      <c r="CG50">
        <v>575</v>
      </c>
      <c r="CH50" s="6">
        <f t="shared" si="38"/>
        <v>917.5</v>
      </c>
      <c r="CI50" s="6">
        <f t="shared" si="38"/>
        <v>570.5</v>
      </c>
      <c r="CJ50" s="18">
        <f t="shared" si="120"/>
        <v>385</v>
      </c>
      <c r="CK50" s="18">
        <f t="shared" si="125"/>
        <v>-17.5</v>
      </c>
      <c r="CL50" s="18">
        <f t="shared" si="40"/>
        <v>385.39752204704172</v>
      </c>
      <c r="CM50" s="6">
        <f t="shared" si="41"/>
        <v>1080.4057108327409</v>
      </c>
      <c r="CN50" s="6">
        <f t="shared" si="42"/>
        <v>287.12124104904467</v>
      </c>
      <c r="CO50" s="6">
        <v>50</v>
      </c>
      <c r="CP50" s="22">
        <f t="shared" si="43"/>
        <v>0.83333333333333337</v>
      </c>
      <c r="CQ50" s="18">
        <f t="shared" si="44"/>
        <v>93.904019694431327</v>
      </c>
      <c r="CR50">
        <f t="shared" si="45"/>
        <v>-7.9181246047624804E-2</v>
      </c>
      <c r="CS50">
        <f t="shared" si="46"/>
        <v>1.9726841832538178</v>
      </c>
      <c r="CW50">
        <v>1188</v>
      </c>
      <c r="CX50">
        <v>562</v>
      </c>
      <c r="CY50">
        <v>964</v>
      </c>
      <c r="CZ50">
        <v>571</v>
      </c>
      <c r="DA50" s="6">
        <f t="shared" si="47"/>
        <v>1076</v>
      </c>
      <c r="DB50" s="6">
        <f t="shared" si="47"/>
        <v>566.5</v>
      </c>
      <c r="DC50" s="18">
        <f t="shared" si="121"/>
        <v>534</v>
      </c>
      <c r="DD50" s="18">
        <f t="shared" si="126"/>
        <v>-18</v>
      </c>
      <c r="DE50" s="18">
        <f t="shared" si="49"/>
        <v>534.30328466143646</v>
      </c>
      <c r="DF50" s="6">
        <f t="shared" si="50"/>
        <v>1216.017372408799</v>
      </c>
      <c r="DG50" s="6">
        <f t="shared" si="51"/>
        <v>418.89489123040448</v>
      </c>
      <c r="DH50" s="6">
        <v>50</v>
      </c>
      <c r="DI50" s="22">
        <f t="shared" si="52"/>
        <v>0.83333333333333337</v>
      </c>
      <c r="DJ50" s="18">
        <f t="shared" si="53"/>
        <v>108.31323291808599</v>
      </c>
      <c r="DK50">
        <f t="shared" si="54"/>
        <v>-7.9181246047624804E-2</v>
      </c>
      <c r="DL50">
        <f t="shared" si="55"/>
        <v>2.034681518788088</v>
      </c>
      <c r="DP50">
        <v>1200</v>
      </c>
      <c r="DQ50">
        <v>594</v>
      </c>
      <c r="DR50">
        <v>1008</v>
      </c>
      <c r="DS50">
        <v>593</v>
      </c>
      <c r="DT50" s="6">
        <f t="shared" si="56"/>
        <v>1104</v>
      </c>
      <c r="DU50" s="6">
        <f t="shared" si="56"/>
        <v>593.5</v>
      </c>
      <c r="DV50" s="18">
        <f t="shared" si="57"/>
        <v>498.5</v>
      </c>
      <c r="DW50" s="18">
        <f t="shared" si="58"/>
        <v>-12.5</v>
      </c>
      <c r="DX50" s="18">
        <f t="shared" si="59"/>
        <v>498.65669553310926</v>
      </c>
      <c r="DY50" s="6">
        <f t="shared" si="60"/>
        <v>1253.4186252006948</v>
      </c>
      <c r="DZ50" s="6">
        <f t="shared" si="61"/>
        <v>396.75868683541796</v>
      </c>
      <c r="EA50" s="6">
        <v>53</v>
      </c>
      <c r="EB50" s="22">
        <f t="shared" si="62"/>
        <v>0.8833333333333333</v>
      </c>
      <c r="EC50" s="18">
        <f t="shared" si="63"/>
        <v>135.36087695249685</v>
      </c>
      <c r="ED50">
        <f t="shared" si="64"/>
        <v>-5.3875380782854601E-2</v>
      </c>
      <c r="EE50">
        <f t="shared" si="65"/>
        <v>2.131493159335585</v>
      </c>
      <c r="EI50">
        <v>1404</v>
      </c>
      <c r="EJ50">
        <v>593</v>
      </c>
      <c r="EK50">
        <v>1154</v>
      </c>
      <c r="EL50">
        <v>594</v>
      </c>
      <c r="EM50" s="6">
        <f t="shared" si="66"/>
        <v>1279</v>
      </c>
      <c r="EN50" s="6">
        <f t="shared" si="66"/>
        <v>593.5</v>
      </c>
      <c r="EO50" s="18">
        <f t="shared" si="67"/>
        <v>663</v>
      </c>
      <c r="EP50" s="18">
        <f t="shared" si="68"/>
        <v>-16</v>
      </c>
      <c r="EQ50" s="18">
        <f t="shared" si="69"/>
        <v>663.19303373904643</v>
      </c>
      <c r="ER50" s="6">
        <f t="shared" si="70"/>
        <v>1409.9940602711772</v>
      </c>
      <c r="ES50" s="6">
        <f t="shared" si="71"/>
        <v>543.42251100360522</v>
      </c>
      <c r="ET50" s="6">
        <v>53</v>
      </c>
      <c r="EU50" s="22">
        <f t="shared" si="72"/>
        <v>0.8833333333333333</v>
      </c>
      <c r="EV50" s="18">
        <f t="shared" si="73"/>
        <v>145.8396383441567</v>
      </c>
      <c r="EW50">
        <f t="shared" si="74"/>
        <v>-5.3875380782854601E-2</v>
      </c>
      <c r="EX50">
        <f t="shared" si="75"/>
        <v>2.1638755786767345</v>
      </c>
      <c r="FB50">
        <v>1435</v>
      </c>
      <c r="FC50">
        <v>594</v>
      </c>
      <c r="FD50">
        <v>1161</v>
      </c>
      <c r="FE50">
        <v>600</v>
      </c>
      <c r="FF50" s="6">
        <f t="shared" si="76"/>
        <v>1298</v>
      </c>
      <c r="FG50" s="6">
        <f t="shared" si="76"/>
        <v>597</v>
      </c>
      <c r="FH50" s="18">
        <f t="shared" si="122"/>
        <v>686</v>
      </c>
      <c r="FI50" s="18">
        <f t="shared" si="127"/>
        <v>-14</v>
      </c>
      <c r="FJ50" s="18">
        <f t="shared" si="78"/>
        <v>686.14284227119936</v>
      </c>
      <c r="FK50" s="6">
        <f t="shared" si="79"/>
        <v>1428.7102575399954</v>
      </c>
      <c r="FL50" s="6">
        <f t="shared" si="80"/>
        <v>563.91837506190461</v>
      </c>
      <c r="FM50" s="6">
        <v>57</v>
      </c>
      <c r="FN50" s="22">
        <f t="shared" si="81"/>
        <v>0.95</v>
      </c>
      <c r="FO50" s="18">
        <f t="shared" si="82"/>
        <v>149.26789373309222</v>
      </c>
      <c r="FP50">
        <f t="shared" si="83"/>
        <v>-2.2276394711152253E-2</v>
      </c>
      <c r="FQ50">
        <f t="shared" si="84"/>
        <v>2.173966404684049</v>
      </c>
      <c r="FU50">
        <v>727</v>
      </c>
      <c r="FV50">
        <v>579</v>
      </c>
      <c r="FW50">
        <v>561</v>
      </c>
      <c r="FX50">
        <v>588</v>
      </c>
      <c r="FY50">
        <f t="shared" si="85"/>
        <v>644</v>
      </c>
      <c r="FZ50">
        <f t="shared" si="86"/>
        <v>583.5</v>
      </c>
      <c r="GA50" s="18">
        <f t="shared" si="123"/>
        <v>418</v>
      </c>
      <c r="GB50" s="18">
        <f t="shared" si="128"/>
        <v>-18.5</v>
      </c>
      <c r="GC50" s="18">
        <f t="shared" si="88"/>
        <v>418.40918966963432</v>
      </c>
      <c r="GD50">
        <f t="shared" si="89"/>
        <v>869.02718599592731</v>
      </c>
      <c r="GE50">
        <v>49</v>
      </c>
      <c r="GF50" s="22">
        <f t="shared" si="90"/>
        <v>0.81666666666666665</v>
      </c>
      <c r="GG50" s="18">
        <f t="shared" si="115"/>
        <v>110.05386624136179</v>
      </c>
      <c r="GH50">
        <f t="shared" si="91"/>
        <v>-8.795517035512998E-2</v>
      </c>
      <c r="GI50">
        <f t="shared" si="92"/>
        <v>2.0416053041160387</v>
      </c>
      <c r="GN50">
        <v>911</v>
      </c>
      <c r="GO50">
        <v>573</v>
      </c>
      <c r="GP50">
        <v>771</v>
      </c>
      <c r="GQ50">
        <v>580</v>
      </c>
      <c r="GR50">
        <f t="shared" si="93"/>
        <v>841</v>
      </c>
      <c r="GS50">
        <f t="shared" si="94"/>
        <v>576.5</v>
      </c>
      <c r="GT50" s="18">
        <f t="shared" si="95"/>
        <v>596</v>
      </c>
      <c r="GU50" s="18">
        <f t="shared" si="96"/>
        <v>-28</v>
      </c>
      <c r="GV50" s="18">
        <f t="shared" si="97"/>
        <v>596.65735560705195</v>
      </c>
      <c r="GW50">
        <f t="shared" si="131"/>
        <v>1019.6240728817655</v>
      </c>
      <c r="GX50">
        <v>51</v>
      </c>
      <c r="GY50" s="22">
        <f t="shared" si="99"/>
        <v>0.85</v>
      </c>
      <c r="GZ50" s="18">
        <f t="shared" si="100"/>
        <v>143.46018775103067</v>
      </c>
      <c r="HA50">
        <f t="shared" si="101"/>
        <v>-7.0581074285707285E-2</v>
      </c>
      <c r="HB50">
        <f t="shared" si="102"/>
        <v>2.1567313948751554</v>
      </c>
      <c r="HG50">
        <v>922</v>
      </c>
      <c r="HH50">
        <v>576</v>
      </c>
      <c r="HI50">
        <v>782</v>
      </c>
      <c r="HJ50">
        <v>580</v>
      </c>
      <c r="HK50">
        <f t="shared" si="103"/>
        <v>852</v>
      </c>
      <c r="HL50">
        <f t="shared" si="104"/>
        <v>578</v>
      </c>
      <c r="HM50" s="18">
        <f t="shared" si="105"/>
        <v>597</v>
      </c>
      <c r="HN50" s="18">
        <f t="shared" si="106"/>
        <v>-23.5</v>
      </c>
      <c r="HO50" s="18">
        <f t="shared" si="107"/>
        <v>597.46234190951316</v>
      </c>
      <c r="HP50">
        <f t="shared" si="108"/>
        <v>1029.5571863670323</v>
      </c>
      <c r="HQ50">
        <v>50</v>
      </c>
      <c r="HR50" s="22">
        <f t="shared" si="109"/>
        <v>0.83333333333333337</v>
      </c>
      <c r="HS50" s="18">
        <f t="shared" si="110"/>
        <v>140.68184737549907</v>
      </c>
      <c r="HT50">
        <f t="shared" si="111"/>
        <v>-7.9181246047624804E-2</v>
      </c>
      <c r="HU50">
        <f t="shared" si="112"/>
        <v>2.1482380626568287</v>
      </c>
    </row>
    <row r="51" spans="7:229" x14ac:dyDescent="0.25">
      <c r="G51" s="6">
        <v>1088</v>
      </c>
      <c r="H51" s="6">
        <v>576</v>
      </c>
      <c r="I51" s="6">
        <v>838</v>
      </c>
      <c r="J51" s="6">
        <v>579</v>
      </c>
      <c r="K51" s="6">
        <f t="shared" si="129"/>
        <v>963</v>
      </c>
      <c r="L51" s="6">
        <f t="shared" si="130"/>
        <v>577.5</v>
      </c>
      <c r="M51" s="18">
        <f t="shared" si="2"/>
        <v>186.5</v>
      </c>
      <c r="N51" s="18">
        <f t="shared" si="3"/>
        <v>-3</v>
      </c>
      <c r="O51" s="18">
        <f t="shared" si="4"/>
        <v>186.52412712568849</v>
      </c>
      <c r="P51" s="18">
        <f t="shared" si="113"/>
        <v>153.38585529642694</v>
      </c>
      <c r="Q51" s="6">
        <v>51</v>
      </c>
      <c r="R51" s="22">
        <f t="shared" si="5"/>
        <v>0.85</v>
      </c>
      <c r="S51" s="18">
        <f t="shared" si="6"/>
        <v>276.75698573286371</v>
      </c>
      <c r="T51">
        <f t="shared" si="7"/>
        <v>-7.0581074285707285E-2</v>
      </c>
      <c r="U51">
        <f t="shared" si="8"/>
        <v>2.4420985918884117</v>
      </c>
      <c r="Y51" s="6">
        <v>1036</v>
      </c>
      <c r="Z51" s="6">
        <v>574</v>
      </c>
      <c r="AA51" s="6">
        <v>747</v>
      </c>
      <c r="AB51" s="6">
        <v>577</v>
      </c>
      <c r="AC51" s="6">
        <f t="shared" si="9"/>
        <v>891.5</v>
      </c>
      <c r="AD51" s="6">
        <f t="shared" si="9"/>
        <v>575.5</v>
      </c>
      <c r="AE51" s="18">
        <f t="shared" si="10"/>
        <v>229</v>
      </c>
      <c r="AF51" s="18">
        <f t="shared" si="11"/>
        <v>5</v>
      </c>
      <c r="AG51" s="18">
        <f t="shared" si="12"/>
        <v>229.05457864884517</v>
      </c>
      <c r="AH51" s="6">
        <f t="shared" si="13"/>
        <v>1061.118513644918</v>
      </c>
      <c r="AI51" s="6">
        <f t="shared" si="114"/>
        <v>186.83223329962982</v>
      </c>
      <c r="AJ51" s="6">
        <v>52</v>
      </c>
      <c r="AK51" s="22">
        <f t="shared" si="14"/>
        <v>0.8666666666666667</v>
      </c>
      <c r="AL51" s="18">
        <f t="shared" si="15"/>
        <v>306.05535074007258</v>
      </c>
      <c r="AM51">
        <f t="shared" si="16"/>
        <v>-6.2147906748844461E-2</v>
      </c>
      <c r="AN51">
        <f t="shared" si="17"/>
        <v>2.4857999766356444</v>
      </c>
      <c r="AR51" s="6">
        <v>1221</v>
      </c>
      <c r="AS51" s="6">
        <v>579</v>
      </c>
      <c r="AT51" s="6">
        <v>847</v>
      </c>
      <c r="AU51" s="6">
        <v>578</v>
      </c>
      <c r="AV51" s="6">
        <f t="shared" si="18"/>
        <v>1034</v>
      </c>
      <c r="AW51" s="6">
        <f t="shared" si="18"/>
        <v>578.5</v>
      </c>
      <c r="AX51" s="18">
        <f t="shared" si="19"/>
        <v>202.5</v>
      </c>
      <c r="AY51" s="18">
        <f t="shared" si="20"/>
        <v>-2.5</v>
      </c>
      <c r="AZ51" s="18">
        <f t="shared" si="21"/>
        <v>202.51543151078636</v>
      </c>
      <c r="BA51" s="6">
        <f t="shared" si="22"/>
        <v>1184.8283630973729</v>
      </c>
      <c r="BB51" s="6">
        <f t="shared" si="23"/>
        <v>170.45503438648848</v>
      </c>
      <c r="BC51" s="6">
        <v>54</v>
      </c>
      <c r="BD51" s="22">
        <f t="shared" si="24"/>
        <v>0.9</v>
      </c>
      <c r="BE51" s="18">
        <f t="shared" si="25"/>
        <v>299.99496366051989</v>
      </c>
      <c r="BF51">
        <f t="shared" si="26"/>
        <v>-4.5757490560675115E-2</v>
      </c>
      <c r="BG51">
        <f t="shared" si="27"/>
        <v>2.4771139638103126</v>
      </c>
      <c r="BK51">
        <v>1017</v>
      </c>
      <c r="BL51">
        <v>576</v>
      </c>
      <c r="BM51">
        <v>848</v>
      </c>
      <c r="BN51">
        <v>576</v>
      </c>
      <c r="BO51" s="6">
        <f t="shared" si="28"/>
        <v>932.5</v>
      </c>
      <c r="BP51" s="6">
        <f t="shared" si="28"/>
        <v>576</v>
      </c>
      <c r="BQ51" s="18">
        <f t="shared" si="29"/>
        <v>454</v>
      </c>
      <c r="BR51" s="18">
        <f t="shared" si="124"/>
        <v>-13.5</v>
      </c>
      <c r="BS51" s="18">
        <f t="shared" si="31"/>
        <v>454.20067150985147</v>
      </c>
      <c r="BT51" s="6">
        <f t="shared" si="32"/>
        <v>1096.053032476075</v>
      </c>
      <c r="BU51" s="6">
        <f t="shared" si="33"/>
        <v>336.79517114041528</v>
      </c>
      <c r="BV51" s="6">
        <v>62</v>
      </c>
      <c r="BW51" s="22">
        <f t="shared" si="34"/>
        <v>1.0333333333333332</v>
      </c>
      <c r="BX51" s="18">
        <f t="shared" si="35"/>
        <v>93.131142904767984</v>
      </c>
      <c r="BY51">
        <f t="shared" si="36"/>
        <v>1.4240439114610193E-2</v>
      </c>
      <c r="BZ51">
        <f t="shared" si="37"/>
        <v>1.9690949326466258</v>
      </c>
      <c r="CD51">
        <v>1029</v>
      </c>
      <c r="CE51">
        <v>566</v>
      </c>
      <c r="CF51">
        <v>829</v>
      </c>
      <c r="CG51">
        <v>572</v>
      </c>
      <c r="CH51" s="6">
        <f t="shared" si="38"/>
        <v>929</v>
      </c>
      <c r="CI51" s="6">
        <f t="shared" si="38"/>
        <v>569</v>
      </c>
      <c r="CJ51" s="18">
        <f t="shared" si="120"/>
        <v>396.5</v>
      </c>
      <c r="CK51" s="18">
        <f t="shared" si="125"/>
        <v>-19</v>
      </c>
      <c r="CL51" s="18">
        <f t="shared" si="40"/>
        <v>396.95497225755969</v>
      </c>
      <c r="CM51" s="6">
        <f t="shared" si="41"/>
        <v>1089.4044244448432</v>
      </c>
      <c r="CN51" s="6">
        <f t="shared" si="42"/>
        <v>296.11995466114706</v>
      </c>
      <c r="CO51" s="6">
        <v>51</v>
      </c>
      <c r="CP51" s="22">
        <f t="shared" si="43"/>
        <v>0.85</v>
      </c>
      <c r="CQ51" s="18">
        <f t="shared" si="44"/>
        <v>95.026865338122946</v>
      </c>
      <c r="CR51">
        <f t="shared" si="45"/>
        <v>-7.0581074285707285E-2</v>
      </c>
      <c r="CS51">
        <f t="shared" si="46"/>
        <v>1.9778464033801411</v>
      </c>
      <c r="CW51">
        <v>1202</v>
      </c>
      <c r="CX51">
        <v>560</v>
      </c>
      <c r="CY51">
        <v>982</v>
      </c>
      <c r="CZ51">
        <v>572</v>
      </c>
      <c r="DA51" s="6">
        <f t="shared" si="47"/>
        <v>1092</v>
      </c>
      <c r="DB51" s="6">
        <f t="shared" si="47"/>
        <v>566</v>
      </c>
      <c r="DC51" s="18">
        <f t="shared" si="121"/>
        <v>550</v>
      </c>
      <c r="DD51" s="18">
        <f t="shared" si="126"/>
        <v>-18.5</v>
      </c>
      <c r="DE51" s="18">
        <f t="shared" si="49"/>
        <v>550.31104840807984</v>
      </c>
      <c r="DF51" s="6">
        <f t="shared" si="50"/>
        <v>1229.9674792448782</v>
      </c>
      <c r="DG51" s="6">
        <f t="shared" si="51"/>
        <v>432.84499806648364</v>
      </c>
      <c r="DH51" s="6">
        <v>51</v>
      </c>
      <c r="DI51" s="22">
        <f t="shared" si="52"/>
        <v>0.85</v>
      </c>
      <c r="DJ51" s="18">
        <f t="shared" si="53"/>
        <v>109.83589664362992</v>
      </c>
      <c r="DK51">
        <f t="shared" si="54"/>
        <v>-7.0581074285707285E-2</v>
      </c>
      <c r="DL51">
        <f t="shared" si="55"/>
        <v>2.0407442997356502</v>
      </c>
      <c r="DP51">
        <v>1216</v>
      </c>
      <c r="DQ51">
        <v>592</v>
      </c>
      <c r="DR51">
        <v>1023</v>
      </c>
      <c r="DS51">
        <v>593</v>
      </c>
      <c r="DT51" s="6">
        <f t="shared" si="56"/>
        <v>1119.5</v>
      </c>
      <c r="DU51" s="6">
        <f t="shared" si="56"/>
        <v>592.5</v>
      </c>
      <c r="DV51" s="18">
        <f t="shared" si="57"/>
        <v>514</v>
      </c>
      <c r="DW51" s="18">
        <f t="shared" si="58"/>
        <v>-13.5</v>
      </c>
      <c r="DX51" s="18">
        <f t="shared" si="59"/>
        <v>514.17725542851463</v>
      </c>
      <c r="DY51" s="6">
        <f t="shared" si="60"/>
        <v>1266.6240563008425</v>
      </c>
      <c r="DZ51" s="6">
        <f t="shared" si="61"/>
        <v>409.9641179355657</v>
      </c>
      <c r="EA51" s="6">
        <v>54</v>
      </c>
      <c r="EB51" s="22">
        <f t="shared" si="62"/>
        <v>0.9</v>
      </c>
      <c r="EC51" s="18">
        <f t="shared" si="63"/>
        <v>136.84043461650117</v>
      </c>
      <c r="ED51">
        <f t="shared" si="64"/>
        <v>-4.5757490560675115E-2</v>
      </c>
      <c r="EE51">
        <f t="shared" si="65"/>
        <v>2.1362144448702924</v>
      </c>
      <c r="EI51">
        <v>1423</v>
      </c>
      <c r="EJ51">
        <v>592</v>
      </c>
      <c r="EK51">
        <v>1175</v>
      </c>
      <c r="EL51">
        <v>591</v>
      </c>
      <c r="EM51" s="6">
        <f t="shared" si="66"/>
        <v>1299</v>
      </c>
      <c r="EN51" s="6">
        <f t="shared" si="66"/>
        <v>591.5</v>
      </c>
      <c r="EO51" s="18">
        <f t="shared" si="67"/>
        <v>683</v>
      </c>
      <c r="EP51" s="18">
        <f t="shared" si="68"/>
        <v>-18</v>
      </c>
      <c r="EQ51" s="18">
        <f t="shared" si="69"/>
        <v>683.23714770202594</v>
      </c>
      <c r="ER51" s="6">
        <f t="shared" si="70"/>
        <v>1427.3308130913449</v>
      </c>
      <c r="ES51" s="6">
        <f t="shared" si="71"/>
        <v>560.75926382377293</v>
      </c>
      <c r="ET51" s="6">
        <v>54</v>
      </c>
      <c r="EU51" s="22">
        <f t="shared" si="72"/>
        <v>0.9</v>
      </c>
      <c r="EV51" s="18">
        <f t="shared" si="73"/>
        <v>147.58868842818632</v>
      </c>
      <c r="EW51">
        <f t="shared" si="74"/>
        <v>-4.5757490560675115E-2</v>
      </c>
      <c r="EX51">
        <f t="shared" si="75"/>
        <v>2.1690530733307165</v>
      </c>
      <c r="FB51">
        <v>1456</v>
      </c>
      <c r="FC51">
        <v>592</v>
      </c>
      <c r="FD51">
        <v>1183</v>
      </c>
      <c r="FE51">
        <v>601</v>
      </c>
      <c r="FF51" s="6">
        <f t="shared" si="76"/>
        <v>1319.5</v>
      </c>
      <c r="FG51" s="6">
        <f t="shared" si="76"/>
        <v>596.5</v>
      </c>
      <c r="FH51" s="18">
        <f t="shared" si="122"/>
        <v>707.5</v>
      </c>
      <c r="FI51" s="18">
        <f t="shared" si="127"/>
        <v>-14.5</v>
      </c>
      <c r="FJ51" s="18">
        <f t="shared" si="78"/>
        <v>707.64857097290883</v>
      </c>
      <c r="FK51" s="6">
        <f t="shared" si="79"/>
        <v>1448.0650883161295</v>
      </c>
      <c r="FL51" s="6">
        <f t="shared" si="80"/>
        <v>583.27320583803873</v>
      </c>
      <c r="FM51" s="6">
        <v>58</v>
      </c>
      <c r="FN51" s="22">
        <f t="shared" si="81"/>
        <v>0.96666666666666667</v>
      </c>
      <c r="FO51" s="18">
        <f t="shared" si="82"/>
        <v>151.18274803829297</v>
      </c>
      <c r="FP51">
        <f t="shared" si="83"/>
        <v>-1.4723256820706347E-2</v>
      </c>
      <c r="FQ51">
        <f t="shared" si="84"/>
        <v>2.1795022352177793</v>
      </c>
      <c r="FU51">
        <v>739</v>
      </c>
      <c r="FV51">
        <v>579</v>
      </c>
      <c r="FW51">
        <v>581</v>
      </c>
      <c r="FX51">
        <v>587</v>
      </c>
      <c r="FY51">
        <f t="shared" si="85"/>
        <v>660</v>
      </c>
      <c r="FZ51">
        <f t="shared" si="86"/>
        <v>583</v>
      </c>
      <c r="GA51" s="18">
        <f t="shared" si="123"/>
        <v>434</v>
      </c>
      <c r="GB51" s="18">
        <f t="shared" si="128"/>
        <v>-19</v>
      </c>
      <c r="GC51" s="18">
        <f t="shared" si="88"/>
        <v>434.41569953214167</v>
      </c>
      <c r="GD51">
        <f t="shared" si="89"/>
        <v>880.61853262351906</v>
      </c>
      <c r="GE51">
        <v>50</v>
      </c>
      <c r="GF51" s="22">
        <f t="shared" si="90"/>
        <v>0.83333333333333337</v>
      </c>
      <c r="GG51" s="18">
        <f t="shared" si="115"/>
        <v>112.05118466693048</v>
      </c>
      <c r="GH51">
        <f t="shared" si="91"/>
        <v>-7.9181246047624804E-2</v>
      </c>
      <c r="GI51">
        <f t="shared" si="92"/>
        <v>2.0494164524961676</v>
      </c>
      <c r="GN51">
        <v>930</v>
      </c>
      <c r="GO51">
        <v>573</v>
      </c>
      <c r="GP51">
        <v>792</v>
      </c>
      <c r="GQ51">
        <v>580</v>
      </c>
      <c r="GR51">
        <f t="shared" si="93"/>
        <v>861</v>
      </c>
      <c r="GS51">
        <f t="shared" si="94"/>
        <v>576.5</v>
      </c>
      <c r="GT51" s="18">
        <f t="shared" si="95"/>
        <v>616</v>
      </c>
      <c r="GU51" s="18">
        <f t="shared" si="96"/>
        <v>-28</v>
      </c>
      <c r="GV51" s="18">
        <f t="shared" si="97"/>
        <v>616.63603527526675</v>
      </c>
      <c r="GW51">
        <f t="shared" si="131"/>
        <v>1036.1820544672639</v>
      </c>
      <c r="GX51">
        <v>52</v>
      </c>
      <c r="GY51" s="22">
        <f t="shared" si="99"/>
        <v>0.8666666666666667</v>
      </c>
      <c r="GZ51" s="18">
        <f t="shared" si="100"/>
        <v>145.9438933749463</v>
      </c>
      <c r="HA51">
        <f t="shared" si="101"/>
        <v>-6.2147906748844461E-2</v>
      </c>
      <c r="HB51">
        <f t="shared" si="102"/>
        <v>2.1641859278334712</v>
      </c>
      <c r="HG51">
        <v>940</v>
      </c>
      <c r="HH51">
        <v>575</v>
      </c>
      <c r="HI51">
        <v>799</v>
      </c>
      <c r="HJ51">
        <v>579</v>
      </c>
      <c r="HK51">
        <f t="shared" si="103"/>
        <v>869.5</v>
      </c>
      <c r="HL51">
        <f t="shared" si="104"/>
        <v>577</v>
      </c>
      <c r="HM51" s="18">
        <f t="shared" si="105"/>
        <v>614.5</v>
      </c>
      <c r="HN51" s="18">
        <f t="shared" si="106"/>
        <v>-24.5</v>
      </c>
      <c r="HO51" s="18">
        <f t="shared" si="107"/>
        <v>614.98821126912674</v>
      </c>
      <c r="HP51">
        <f t="shared" si="108"/>
        <v>1043.5321030040236</v>
      </c>
      <c r="HQ51">
        <v>51</v>
      </c>
      <c r="HR51" s="22">
        <f t="shared" si="109"/>
        <v>0.85</v>
      </c>
      <c r="HS51" s="18">
        <f t="shared" si="110"/>
        <v>142.86581075896203</v>
      </c>
      <c r="HT51">
        <f t="shared" si="111"/>
        <v>-7.0581074285707285E-2</v>
      </c>
      <c r="HU51">
        <f t="shared" si="112"/>
        <v>2.1549283101398578</v>
      </c>
    </row>
    <row r="52" spans="7:229" x14ac:dyDescent="0.25">
      <c r="G52" s="6">
        <v>1096</v>
      </c>
      <c r="H52" s="6">
        <v>576</v>
      </c>
      <c r="I52" s="6">
        <v>843</v>
      </c>
      <c r="J52" s="6">
        <v>579</v>
      </c>
      <c r="K52" s="6">
        <f t="shared" si="129"/>
        <v>969.5</v>
      </c>
      <c r="L52" s="6">
        <f t="shared" si="130"/>
        <v>577.5</v>
      </c>
      <c r="M52" s="18">
        <f t="shared" si="2"/>
        <v>193</v>
      </c>
      <c r="N52" s="18">
        <f t="shared" si="3"/>
        <v>-3</v>
      </c>
      <c r="O52" s="18">
        <f t="shared" si="4"/>
        <v>193.02331465395574</v>
      </c>
      <c r="P52" s="18">
        <f t="shared" si="113"/>
        <v>158.96527685886906</v>
      </c>
      <c r="Q52" s="6">
        <v>52</v>
      </c>
      <c r="R52" s="22">
        <f t="shared" si="5"/>
        <v>0.8666666666666667</v>
      </c>
      <c r="S52" s="18">
        <f t="shared" si="6"/>
        <v>277.29539908124138</v>
      </c>
      <c r="T52">
        <f t="shared" si="7"/>
        <v>-6.2147906748844461E-2</v>
      </c>
      <c r="U52">
        <f t="shared" si="8"/>
        <v>2.4429426637711353</v>
      </c>
      <c r="Y52" s="6">
        <v>1042</v>
      </c>
      <c r="Z52" s="6">
        <v>572</v>
      </c>
      <c r="AA52" s="6">
        <v>756</v>
      </c>
      <c r="AB52" s="6">
        <v>577</v>
      </c>
      <c r="AC52" s="6">
        <f t="shared" si="9"/>
        <v>899</v>
      </c>
      <c r="AD52" s="6">
        <f t="shared" si="9"/>
        <v>574.5</v>
      </c>
      <c r="AE52" s="18">
        <f t="shared" si="10"/>
        <v>236.5</v>
      </c>
      <c r="AF52" s="18">
        <f t="shared" si="11"/>
        <v>4</v>
      </c>
      <c r="AG52" s="18">
        <f t="shared" si="12"/>
        <v>236.53382421970858</v>
      </c>
      <c r="AH52" s="6">
        <f t="shared" si="13"/>
        <v>1066.8885836862255</v>
      </c>
      <c r="AI52" s="6">
        <f t="shared" si="114"/>
        <v>192.60230334093728</v>
      </c>
      <c r="AJ52" s="6">
        <v>53</v>
      </c>
      <c r="AK52" s="22">
        <f t="shared" si="14"/>
        <v>0.8833333333333333</v>
      </c>
      <c r="AL52" s="18">
        <f t="shared" si="15"/>
        <v>306.75493408782893</v>
      </c>
      <c r="AM52">
        <f t="shared" si="16"/>
        <v>-5.3875380782854601E-2</v>
      </c>
      <c r="AN52">
        <f t="shared" si="17"/>
        <v>2.4867915569895347</v>
      </c>
      <c r="AR52" s="6">
        <v>1226</v>
      </c>
      <c r="AS52" s="6">
        <v>580</v>
      </c>
      <c r="AT52" s="6">
        <v>853</v>
      </c>
      <c r="AU52" s="6">
        <v>579</v>
      </c>
      <c r="AV52" s="6">
        <f t="shared" si="18"/>
        <v>1039.5</v>
      </c>
      <c r="AW52" s="6">
        <f t="shared" si="18"/>
        <v>579.5</v>
      </c>
      <c r="AX52" s="18">
        <f t="shared" si="19"/>
        <v>208</v>
      </c>
      <c r="AY52" s="18">
        <f t="shared" si="20"/>
        <v>-1.5</v>
      </c>
      <c r="AZ52" s="18">
        <f t="shared" si="21"/>
        <v>208.00540858352699</v>
      </c>
      <c r="BA52" s="6">
        <f t="shared" si="22"/>
        <v>1190.117851307172</v>
      </c>
      <c r="BB52" s="6">
        <f t="shared" si="23"/>
        <v>175.74452259628765</v>
      </c>
      <c r="BC52" s="6">
        <v>55</v>
      </c>
      <c r="BD52" s="22">
        <f t="shared" si="24"/>
        <v>0.91666666666666663</v>
      </c>
      <c r="BE52" s="18">
        <f t="shared" si="25"/>
        <v>300.44703687138457</v>
      </c>
      <c r="BF52">
        <f t="shared" si="26"/>
        <v>-3.7788560889399803E-2</v>
      </c>
      <c r="BG52">
        <f t="shared" si="27"/>
        <v>2.4777679251848288</v>
      </c>
      <c r="BK52">
        <v>1030</v>
      </c>
      <c r="BL52">
        <v>574</v>
      </c>
      <c r="BM52">
        <v>864</v>
      </c>
      <c r="BN52">
        <v>574</v>
      </c>
      <c r="BO52" s="6">
        <f t="shared" si="28"/>
        <v>947</v>
      </c>
      <c r="BP52" s="6">
        <f t="shared" si="28"/>
        <v>574</v>
      </c>
      <c r="BQ52" s="18">
        <f t="shared" si="29"/>
        <v>468.5</v>
      </c>
      <c r="BR52" s="18">
        <f t="shared" si="124"/>
        <v>-15.5</v>
      </c>
      <c r="BS52" s="18">
        <f t="shared" si="31"/>
        <v>468.75633329054875</v>
      </c>
      <c r="BT52" s="6">
        <f t="shared" si="32"/>
        <v>1107.3775327321753</v>
      </c>
      <c r="BU52" s="6">
        <f t="shared" si="33"/>
        <v>348.11967139651551</v>
      </c>
      <c r="BV52" s="6">
        <v>63</v>
      </c>
      <c r="BW52" s="22">
        <f t="shared" si="34"/>
        <v>1.05</v>
      </c>
      <c r="BX52" s="18">
        <f t="shared" si="35"/>
        <v>94.52269756831457</v>
      </c>
      <c r="BY52">
        <f t="shared" si="36"/>
        <v>2.1189299069938092E-2</v>
      </c>
      <c r="BZ52">
        <f t="shared" si="37"/>
        <v>1.9755361073987172</v>
      </c>
      <c r="CD52">
        <v>1040</v>
      </c>
      <c r="CE52">
        <v>566</v>
      </c>
      <c r="CF52">
        <v>840</v>
      </c>
      <c r="CG52">
        <v>570</v>
      </c>
      <c r="CH52" s="6">
        <f t="shared" si="38"/>
        <v>940</v>
      </c>
      <c r="CI52" s="6">
        <f t="shared" si="38"/>
        <v>568</v>
      </c>
      <c r="CJ52" s="18">
        <f t="shared" si="120"/>
        <v>407.5</v>
      </c>
      <c r="CK52" s="18">
        <f t="shared" si="125"/>
        <v>-20</v>
      </c>
      <c r="CL52" s="18">
        <f t="shared" si="40"/>
        <v>407.99050234043438</v>
      </c>
      <c r="CM52" s="6">
        <f t="shared" si="41"/>
        <v>1098.282295222863</v>
      </c>
      <c r="CN52" s="6">
        <f t="shared" si="42"/>
        <v>304.99782543916683</v>
      </c>
      <c r="CO52" s="6">
        <v>52</v>
      </c>
      <c r="CP52" s="22">
        <f t="shared" si="43"/>
        <v>0.8666666666666667</v>
      </c>
      <c r="CQ52" s="18">
        <f t="shared" si="44"/>
        <v>96.099004664157604</v>
      </c>
      <c r="CR52">
        <f t="shared" si="45"/>
        <v>-6.2147906748844461E-2</v>
      </c>
      <c r="CS52">
        <f t="shared" si="46"/>
        <v>1.9827188895301211</v>
      </c>
      <c r="CW52">
        <v>1215</v>
      </c>
      <c r="CX52">
        <v>560</v>
      </c>
      <c r="CY52">
        <v>999</v>
      </c>
      <c r="CZ52">
        <v>571</v>
      </c>
      <c r="DA52" s="6">
        <f t="shared" si="47"/>
        <v>1107</v>
      </c>
      <c r="DB52" s="6">
        <f t="shared" si="47"/>
        <v>565.5</v>
      </c>
      <c r="DC52" s="18">
        <f t="shared" si="121"/>
        <v>565</v>
      </c>
      <c r="DD52" s="18">
        <f t="shared" si="126"/>
        <v>-19</v>
      </c>
      <c r="DE52" s="18">
        <f t="shared" si="49"/>
        <v>565.3193787585916</v>
      </c>
      <c r="DF52" s="6">
        <f t="shared" si="50"/>
        <v>1243.0765262042398</v>
      </c>
      <c r="DG52" s="6">
        <f t="shared" si="51"/>
        <v>445.95404502584529</v>
      </c>
      <c r="DH52" s="6">
        <v>52</v>
      </c>
      <c r="DI52" s="22">
        <f t="shared" si="52"/>
        <v>0.8666666666666667</v>
      </c>
      <c r="DJ52" s="18">
        <f t="shared" si="53"/>
        <v>111.26349393750529</v>
      </c>
      <c r="DK52">
        <f t="shared" si="54"/>
        <v>-6.2147906748844461E-2</v>
      </c>
      <c r="DL52">
        <f t="shared" si="55"/>
        <v>2.0463526936953489</v>
      </c>
      <c r="DP52">
        <v>1231</v>
      </c>
      <c r="DQ52">
        <v>591</v>
      </c>
      <c r="DR52">
        <v>1040</v>
      </c>
      <c r="DS52">
        <v>594</v>
      </c>
      <c r="DT52" s="6">
        <f t="shared" si="56"/>
        <v>1135.5</v>
      </c>
      <c r="DU52" s="6">
        <f t="shared" si="56"/>
        <v>592.5</v>
      </c>
      <c r="DV52" s="18">
        <f t="shared" si="57"/>
        <v>530</v>
      </c>
      <c r="DW52" s="18">
        <f t="shared" si="58"/>
        <v>-13.5</v>
      </c>
      <c r="DX52" s="18">
        <f t="shared" si="59"/>
        <v>530.17190608330054</v>
      </c>
      <c r="DY52" s="6">
        <f t="shared" si="60"/>
        <v>1280.7874530928229</v>
      </c>
      <c r="DZ52" s="6">
        <f t="shared" si="61"/>
        <v>424.1275147275461</v>
      </c>
      <c r="EA52" s="6">
        <v>55</v>
      </c>
      <c r="EB52" s="22">
        <f t="shared" si="62"/>
        <v>0.91666666666666663</v>
      </c>
      <c r="EC52" s="18">
        <f t="shared" si="63"/>
        <v>138.36518682382109</v>
      </c>
      <c r="ED52">
        <f t="shared" si="64"/>
        <v>-3.7788560889399803E-2</v>
      </c>
      <c r="EE52">
        <f t="shared" si="65"/>
        <v>2.1410268338189238</v>
      </c>
      <c r="EI52">
        <v>1442</v>
      </c>
      <c r="EJ52">
        <v>592</v>
      </c>
      <c r="EK52">
        <v>1197</v>
      </c>
      <c r="EL52">
        <v>592</v>
      </c>
      <c r="EM52" s="6">
        <f t="shared" si="66"/>
        <v>1319.5</v>
      </c>
      <c r="EN52" s="6">
        <f t="shared" si="66"/>
        <v>592</v>
      </c>
      <c r="EO52" s="18">
        <f t="shared" si="67"/>
        <v>703.5</v>
      </c>
      <c r="EP52" s="18">
        <f t="shared" si="68"/>
        <v>-17.5</v>
      </c>
      <c r="EQ52" s="18">
        <f t="shared" si="69"/>
        <v>703.71762802987962</v>
      </c>
      <c r="ER52" s="6">
        <f t="shared" si="70"/>
        <v>1446.2172208904167</v>
      </c>
      <c r="ES52" s="6">
        <f t="shared" si="71"/>
        <v>579.6456716228447</v>
      </c>
      <c r="ET52" s="6">
        <v>55</v>
      </c>
      <c r="EU52" s="22">
        <f t="shared" si="72"/>
        <v>0.91666666666666663</v>
      </c>
      <c r="EV52" s="18">
        <f t="shared" si="73"/>
        <v>149.3758158564458</v>
      </c>
      <c r="EW52">
        <f t="shared" si="74"/>
        <v>-3.7788560889399803E-2</v>
      </c>
      <c r="EX52">
        <f t="shared" si="75"/>
        <v>2.1742802903155423</v>
      </c>
      <c r="FB52">
        <v>1478</v>
      </c>
      <c r="FC52">
        <v>590</v>
      </c>
      <c r="FD52">
        <v>1203</v>
      </c>
      <c r="FE52">
        <v>601</v>
      </c>
      <c r="FF52" s="6">
        <f t="shared" si="76"/>
        <v>1340.5</v>
      </c>
      <c r="FG52" s="6">
        <f t="shared" si="76"/>
        <v>595.5</v>
      </c>
      <c r="FH52" s="18">
        <f t="shared" si="122"/>
        <v>728.5</v>
      </c>
      <c r="FI52" s="18">
        <f t="shared" si="127"/>
        <v>-15.5</v>
      </c>
      <c r="FJ52" s="18">
        <f t="shared" si="78"/>
        <v>728.66487495967579</v>
      </c>
      <c r="FK52" s="6">
        <f t="shared" si="79"/>
        <v>1466.8198594237808</v>
      </c>
      <c r="FL52" s="6">
        <f t="shared" si="80"/>
        <v>602.02797694569006</v>
      </c>
      <c r="FM52" s="6">
        <v>59</v>
      </c>
      <c r="FN52" s="22">
        <f t="shared" si="81"/>
        <v>0.98333333333333328</v>
      </c>
      <c r="FO52" s="18">
        <f t="shared" si="82"/>
        <v>153.0540243259581</v>
      </c>
      <c r="FP52">
        <f t="shared" si="83"/>
        <v>-7.2992387414994656E-3</v>
      </c>
      <c r="FQ52">
        <f t="shared" si="84"/>
        <v>2.1848447532053537</v>
      </c>
      <c r="FU52">
        <v>752</v>
      </c>
      <c r="FV52">
        <v>578</v>
      </c>
      <c r="FW52">
        <v>598</v>
      </c>
      <c r="FX52">
        <v>587</v>
      </c>
      <c r="FY52">
        <f t="shared" si="85"/>
        <v>675</v>
      </c>
      <c r="FZ52">
        <f t="shared" si="86"/>
        <v>582.5</v>
      </c>
      <c r="GA52" s="18">
        <f t="shared" si="123"/>
        <v>449</v>
      </c>
      <c r="GB52" s="18">
        <f t="shared" si="128"/>
        <v>-19.5</v>
      </c>
      <c r="GC52" s="18">
        <f t="shared" si="88"/>
        <v>449.42324149959131</v>
      </c>
      <c r="GD52">
        <f t="shared" si="89"/>
        <v>891.58917108722221</v>
      </c>
      <c r="GE52">
        <v>51</v>
      </c>
      <c r="GF52" s="22">
        <f t="shared" si="90"/>
        <v>0.85</v>
      </c>
      <c r="GG52" s="18">
        <f t="shared" si="115"/>
        <v>113.92385024809464</v>
      </c>
      <c r="GH52">
        <f t="shared" si="91"/>
        <v>-7.0581074285707285E-2</v>
      </c>
      <c r="GI52">
        <f t="shared" si="92"/>
        <v>2.0566146542531456</v>
      </c>
      <c r="GN52">
        <v>954</v>
      </c>
      <c r="GO52">
        <v>571</v>
      </c>
      <c r="GP52">
        <v>812</v>
      </c>
      <c r="GQ52">
        <v>579</v>
      </c>
      <c r="GR52">
        <f t="shared" si="93"/>
        <v>883</v>
      </c>
      <c r="GS52">
        <f t="shared" si="94"/>
        <v>575</v>
      </c>
      <c r="GT52" s="18">
        <f t="shared" si="95"/>
        <v>638</v>
      </c>
      <c r="GU52" s="18">
        <f t="shared" si="96"/>
        <v>-29.5</v>
      </c>
      <c r="GV52" s="18">
        <f t="shared" si="97"/>
        <v>638.68164996342273</v>
      </c>
      <c r="GW52">
        <f t="shared" si="131"/>
        <v>1053.7143825534508</v>
      </c>
      <c r="GX52">
        <v>53</v>
      </c>
      <c r="GY52" s="22">
        <f t="shared" si="99"/>
        <v>0.8833333333333333</v>
      </c>
      <c r="GZ52" s="18">
        <f t="shared" si="100"/>
        <v>148.68455582576692</v>
      </c>
      <c r="HA52">
        <f t="shared" si="101"/>
        <v>-5.3875380782854601E-2</v>
      </c>
      <c r="HB52">
        <f t="shared" si="102"/>
        <v>2.1722658597930602</v>
      </c>
      <c r="HG52">
        <v>960</v>
      </c>
      <c r="HH52">
        <v>574</v>
      </c>
      <c r="HI52">
        <v>817</v>
      </c>
      <c r="HJ52">
        <v>579</v>
      </c>
      <c r="HK52">
        <f t="shared" si="103"/>
        <v>888.5</v>
      </c>
      <c r="HL52">
        <f t="shared" si="104"/>
        <v>576.5</v>
      </c>
      <c r="HM52" s="18">
        <f t="shared" si="105"/>
        <v>633.5</v>
      </c>
      <c r="HN52" s="18">
        <f t="shared" si="106"/>
        <v>-25</v>
      </c>
      <c r="HO52" s="18">
        <f t="shared" si="107"/>
        <v>633.99309933153063</v>
      </c>
      <c r="HP52">
        <f t="shared" si="108"/>
        <v>1059.1432858683474</v>
      </c>
      <c r="HQ52">
        <v>52</v>
      </c>
      <c r="HR52" s="22">
        <f t="shared" si="109"/>
        <v>0.8666666666666667</v>
      </c>
      <c r="HS52" s="18">
        <f t="shared" si="110"/>
        <v>145.234080131707</v>
      </c>
      <c r="HT52">
        <f t="shared" si="111"/>
        <v>-6.2147906748844461E-2</v>
      </c>
      <c r="HU52">
        <f t="shared" si="112"/>
        <v>2.1620685383782141</v>
      </c>
    </row>
    <row r="53" spans="7:229" x14ac:dyDescent="0.25">
      <c r="G53" s="6">
        <v>1101</v>
      </c>
      <c r="H53" s="6">
        <v>576</v>
      </c>
      <c r="I53" s="6">
        <v>849</v>
      </c>
      <c r="J53" s="6">
        <v>578</v>
      </c>
      <c r="K53" s="6">
        <f t="shared" si="129"/>
        <v>975</v>
      </c>
      <c r="L53" s="6">
        <f t="shared" si="130"/>
        <v>577</v>
      </c>
      <c r="M53" s="18">
        <f t="shared" si="2"/>
        <v>198.5</v>
      </c>
      <c r="N53" s="18">
        <f t="shared" si="3"/>
        <v>-3.5</v>
      </c>
      <c r="O53" s="18">
        <f t="shared" si="4"/>
        <v>198.53085402526227</v>
      </c>
      <c r="P53" s="18">
        <f t="shared" si="113"/>
        <v>163.43926169632698</v>
      </c>
      <c r="Q53" s="6">
        <v>53</v>
      </c>
      <c r="R53" s="22">
        <f t="shared" si="5"/>
        <v>0.8833333333333333</v>
      </c>
      <c r="S53" s="18">
        <f t="shared" si="6"/>
        <v>277.75166114497318</v>
      </c>
      <c r="T53">
        <f t="shared" si="7"/>
        <v>-5.3875380782854601E-2</v>
      </c>
      <c r="U53">
        <f t="shared" si="8"/>
        <v>2.4436566649988212</v>
      </c>
      <c r="Y53" s="6">
        <v>1050</v>
      </c>
      <c r="Z53" s="6">
        <v>572</v>
      </c>
      <c r="AA53" s="6">
        <v>762</v>
      </c>
      <c r="AB53" s="6">
        <v>574</v>
      </c>
      <c r="AC53" s="6">
        <f t="shared" si="9"/>
        <v>906</v>
      </c>
      <c r="AD53" s="6">
        <f t="shared" si="9"/>
        <v>573</v>
      </c>
      <c r="AE53" s="18">
        <f t="shared" si="10"/>
        <v>243.5</v>
      </c>
      <c r="AF53" s="18">
        <f t="shared" si="11"/>
        <v>2.5</v>
      </c>
      <c r="AG53" s="18">
        <f t="shared" si="12"/>
        <v>243.51283333738286</v>
      </c>
      <c r="AH53" s="6">
        <f t="shared" si="13"/>
        <v>1071.9911380230715</v>
      </c>
      <c r="AI53" s="6">
        <f t="shared" si="114"/>
        <v>197.70485767778325</v>
      </c>
      <c r="AJ53" s="6">
        <v>54</v>
      </c>
      <c r="AK53" s="22">
        <f t="shared" si="14"/>
        <v>0.9</v>
      </c>
      <c r="AL53" s="18">
        <f t="shared" si="15"/>
        <v>307.40772700876005</v>
      </c>
      <c r="AM53">
        <f t="shared" si="16"/>
        <v>-4.5757490560675115E-2</v>
      </c>
      <c r="AN53">
        <f t="shared" si="17"/>
        <v>2.4877147797385151</v>
      </c>
      <c r="AR53" s="6">
        <v>1232</v>
      </c>
      <c r="AS53" s="6">
        <v>579</v>
      </c>
      <c r="AT53" s="6">
        <v>858</v>
      </c>
      <c r="AU53" s="6">
        <v>580</v>
      </c>
      <c r="AV53" s="6">
        <f t="shared" si="18"/>
        <v>1045</v>
      </c>
      <c r="AW53" s="6">
        <f t="shared" si="18"/>
        <v>579.5</v>
      </c>
      <c r="AX53" s="18">
        <f t="shared" si="19"/>
        <v>213.5</v>
      </c>
      <c r="AY53" s="18">
        <f t="shared" si="20"/>
        <v>-1.5</v>
      </c>
      <c r="AZ53" s="18">
        <f t="shared" si="21"/>
        <v>213.50526925581954</v>
      </c>
      <c r="BA53" s="6">
        <f t="shared" si="22"/>
        <v>1194.9247884281253</v>
      </c>
      <c r="BB53" s="6">
        <f t="shared" si="23"/>
        <v>180.55145971724096</v>
      </c>
      <c r="BC53" s="6">
        <v>56</v>
      </c>
      <c r="BD53" s="22">
        <f t="shared" si="24"/>
        <v>0.93333333333333335</v>
      </c>
      <c r="BE53" s="18">
        <f t="shared" si="25"/>
        <v>300.89992394914253</v>
      </c>
      <c r="BF53">
        <f t="shared" si="26"/>
        <v>-2.9963223377443209E-2</v>
      </c>
      <c r="BG53">
        <f t="shared" si="27"/>
        <v>2.478422077974471</v>
      </c>
      <c r="BK53">
        <v>1039</v>
      </c>
      <c r="BL53">
        <v>576</v>
      </c>
      <c r="BM53">
        <v>876</v>
      </c>
      <c r="BN53">
        <v>573</v>
      </c>
      <c r="BO53" s="6">
        <f t="shared" si="28"/>
        <v>957.5</v>
      </c>
      <c r="BP53" s="6">
        <f t="shared" si="28"/>
        <v>574.5</v>
      </c>
      <c r="BQ53" s="18">
        <f t="shared" si="29"/>
        <v>479</v>
      </c>
      <c r="BR53" s="18">
        <f t="shared" si="124"/>
        <v>-15</v>
      </c>
      <c r="BS53" s="18">
        <f t="shared" si="31"/>
        <v>479.23480674925941</v>
      </c>
      <c r="BT53" s="6">
        <f t="shared" si="32"/>
        <v>1116.6272878628749</v>
      </c>
      <c r="BU53" s="6">
        <f t="shared" si="33"/>
        <v>357.36942652721518</v>
      </c>
      <c r="BV53" s="6">
        <v>64</v>
      </c>
      <c r="BW53" s="22">
        <f t="shared" si="34"/>
        <v>1.0666666666666667</v>
      </c>
      <c r="BX53" s="18">
        <f t="shared" si="35"/>
        <v>95.524463673353836</v>
      </c>
      <c r="BY53">
        <f t="shared" si="36"/>
        <v>2.8028723600243534E-2</v>
      </c>
      <c r="BZ53">
        <f t="shared" si="37"/>
        <v>1.9801146080002601</v>
      </c>
      <c r="CD53">
        <v>1050</v>
      </c>
      <c r="CE53">
        <v>566</v>
      </c>
      <c r="CF53">
        <v>853</v>
      </c>
      <c r="CG53">
        <v>570</v>
      </c>
      <c r="CH53" s="6">
        <f t="shared" si="38"/>
        <v>951.5</v>
      </c>
      <c r="CI53" s="6">
        <f t="shared" si="38"/>
        <v>568</v>
      </c>
      <c r="CJ53" s="18">
        <f t="shared" si="120"/>
        <v>419</v>
      </c>
      <c r="CK53" s="18">
        <f t="shared" si="125"/>
        <v>-20</v>
      </c>
      <c r="CL53" s="18">
        <f t="shared" si="40"/>
        <v>419.47705539159114</v>
      </c>
      <c r="CM53" s="6">
        <f t="shared" si="41"/>
        <v>1108.1408980811059</v>
      </c>
      <c r="CN53" s="6">
        <f t="shared" si="42"/>
        <v>314.85642829740971</v>
      </c>
      <c r="CO53" s="6">
        <v>53</v>
      </c>
      <c r="CP53" s="22">
        <f t="shared" si="43"/>
        <v>0.8833333333333333</v>
      </c>
      <c r="CQ53" s="18">
        <f t="shared" si="44"/>
        <v>97.214962407396385</v>
      </c>
      <c r="CR53">
        <f t="shared" si="45"/>
        <v>-5.3875380782854601E-2</v>
      </c>
      <c r="CS53">
        <f t="shared" si="46"/>
        <v>1.9877331125690754</v>
      </c>
      <c r="CW53">
        <v>1227</v>
      </c>
      <c r="CX53">
        <v>558</v>
      </c>
      <c r="CY53">
        <v>1018</v>
      </c>
      <c r="CZ53">
        <v>568</v>
      </c>
      <c r="DA53" s="6">
        <f t="shared" si="47"/>
        <v>1122.5</v>
      </c>
      <c r="DB53" s="6">
        <f t="shared" si="47"/>
        <v>563</v>
      </c>
      <c r="DC53" s="18">
        <f t="shared" si="121"/>
        <v>580.5</v>
      </c>
      <c r="DD53" s="18">
        <f t="shared" si="126"/>
        <v>-21.5</v>
      </c>
      <c r="DE53" s="18">
        <f t="shared" si="49"/>
        <v>580.89801170257078</v>
      </c>
      <c r="DF53" s="6">
        <f t="shared" si="50"/>
        <v>1255.7767516561214</v>
      </c>
      <c r="DG53" s="6">
        <f t="shared" si="51"/>
        <v>458.65427047772687</v>
      </c>
      <c r="DH53" s="6">
        <v>53</v>
      </c>
      <c r="DI53" s="22">
        <f t="shared" si="52"/>
        <v>0.8833333333333333</v>
      </c>
      <c r="DJ53" s="18">
        <f t="shared" si="53"/>
        <v>112.74533860068223</v>
      </c>
      <c r="DK53">
        <f t="shared" si="54"/>
        <v>-5.3875380782854601E-2</v>
      </c>
      <c r="DL53">
        <f t="shared" si="55"/>
        <v>2.0520985952342521</v>
      </c>
      <c r="DP53">
        <v>1244</v>
      </c>
      <c r="DQ53">
        <v>591</v>
      </c>
      <c r="DR53">
        <v>1056</v>
      </c>
      <c r="DS53">
        <v>594</v>
      </c>
      <c r="DT53" s="6">
        <f t="shared" si="56"/>
        <v>1150</v>
      </c>
      <c r="DU53" s="6">
        <f t="shared" si="56"/>
        <v>592.5</v>
      </c>
      <c r="DV53" s="18">
        <f t="shared" si="57"/>
        <v>544.5</v>
      </c>
      <c r="DW53" s="18">
        <f t="shared" si="58"/>
        <v>-13.5</v>
      </c>
      <c r="DX53" s="18">
        <f t="shared" si="59"/>
        <v>544.66732966095924</v>
      </c>
      <c r="DY53" s="6">
        <f t="shared" si="60"/>
        <v>1293.660021025617</v>
      </c>
      <c r="DZ53" s="6">
        <f t="shared" si="61"/>
        <v>437.00008266034013</v>
      </c>
      <c r="EA53" s="6">
        <v>56</v>
      </c>
      <c r="EB53" s="22">
        <f t="shared" si="62"/>
        <v>0.93333333333333335</v>
      </c>
      <c r="EC53" s="18">
        <f t="shared" si="63"/>
        <v>139.74701938603832</v>
      </c>
      <c r="ED53">
        <f t="shared" si="64"/>
        <v>-2.9963223377443209E-2</v>
      </c>
      <c r="EE53">
        <f t="shared" si="65"/>
        <v>2.1453425537462913</v>
      </c>
      <c r="EI53">
        <v>1463</v>
      </c>
      <c r="EJ53">
        <v>591</v>
      </c>
      <c r="EK53">
        <v>1219</v>
      </c>
      <c r="EL53">
        <v>593</v>
      </c>
      <c r="EM53" s="6">
        <f t="shared" si="66"/>
        <v>1341</v>
      </c>
      <c r="EN53" s="6">
        <f t="shared" si="66"/>
        <v>592</v>
      </c>
      <c r="EO53" s="18">
        <f t="shared" si="67"/>
        <v>725</v>
      </c>
      <c r="EP53" s="18">
        <f t="shared" si="68"/>
        <v>-17.5</v>
      </c>
      <c r="EQ53" s="18">
        <f t="shared" si="69"/>
        <v>725.21117614112927</v>
      </c>
      <c r="ER53" s="6">
        <f t="shared" si="70"/>
        <v>1465.8598159442124</v>
      </c>
      <c r="ES53" s="6">
        <f t="shared" si="71"/>
        <v>599.28826667664043</v>
      </c>
      <c r="ET53" s="6">
        <v>56</v>
      </c>
      <c r="EU53" s="22">
        <f t="shared" si="72"/>
        <v>0.93333333333333335</v>
      </c>
      <c r="EV53" s="18">
        <f t="shared" si="73"/>
        <v>151.25134361484453</v>
      </c>
      <c r="EW53">
        <f t="shared" si="74"/>
        <v>-2.9963223377443209E-2</v>
      </c>
      <c r="EX53">
        <f t="shared" si="75"/>
        <v>2.1796992413206779</v>
      </c>
      <c r="FB53">
        <v>1498</v>
      </c>
      <c r="FC53">
        <v>589</v>
      </c>
      <c r="FD53">
        <v>1222</v>
      </c>
      <c r="FE53">
        <v>600</v>
      </c>
      <c r="FF53" s="6">
        <f t="shared" si="76"/>
        <v>1360</v>
      </c>
      <c r="FG53" s="6">
        <f t="shared" si="76"/>
        <v>594.5</v>
      </c>
      <c r="FH53" s="18">
        <f t="shared" si="122"/>
        <v>748</v>
      </c>
      <c r="FI53" s="18">
        <f t="shared" si="127"/>
        <v>-16.5</v>
      </c>
      <c r="FJ53" s="18">
        <f t="shared" si="78"/>
        <v>748.18196316136891</v>
      </c>
      <c r="FK53" s="6">
        <f t="shared" si="79"/>
        <v>1484.2608429787535</v>
      </c>
      <c r="FL53" s="6">
        <f t="shared" si="80"/>
        <v>619.46896050066277</v>
      </c>
      <c r="FM53" s="6">
        <v>60</v>
      </c>
      <c r="FN53" s="22">
        <f t="shared" si="81"/>
        <v>1</v>
      </c>
      <c r="FO53" s="18">
        <f t="shared" si="82"/>
        <v>154.7918115400702</v>
      </c>
      <c r="FP53">
        <f t="shared" si="83"/>
        <v>0</v>
      </c>
      <c r="FQ53">
        <f t="shared" si="84"/>
        <v>2.1897479828518969</v>
      </c>
      <c r="FU53">
        <v>764</v>
      </c>
      <c r="FV53">
        <v>579</v>
      </c>
      <c r="FW53">
        <v>613</v>
      </c>
      <c r="FX53">
        <v>585</v>
      </c>
      <c r="FY53">
        <f t="shared" si="85"/>
        <v>688.5</v>
      </c>
      <c r="FZ53">
        <f t="shared" si="86"/>
        <v>582</v>
      </c>
      <c r="GA53" s="18">
        <f t="shared" si="123"/>
        <v>462.5</v>
      </c>
      <c r="GB53" s="18">
        <f t="shared" si="128"/>
        <v>-20</v>
      </c>
      <c r="GC53" s="18">
        <f t="shared" si="88"/>
        <v>462.93223046143589</v>
      </c>
      <c r="GD53">
        <f t="shared" si="89"/>
        <v>901.52994958570287</v>
      </c>
      <c r="GE53">
        <v>52</v>
      </c>
      <c r="GF53" s="22">
        <f t="shared" si="90"/>
        <v>0.8666666666666667</v>
      </c>
      <c r="GG53" s="18">
        <f t="shared" si="115"/>
        <v>115.60952393936549</v>
      </c>
      <c r="GH53">
        <f t="shared" si="91"/>
        <v>-6.2147906748844461E-2</v>
      </c>
      <c r="GI53">
        <f t="shared" si="92"/>
        <v>2.062993612838294</v>
      </c>
      <c r="GN53">
        <v>972</v>
      </c>
      <c r="GO53">
        <v>573</v>
      </c>
      <c r="GP53">
        <v>828</v>
      </c>
      <c r="GQ53">
        <v>578</v>
      </c>
      <c r="GR53">
        <f t="shared" si="93"/>
        <v>900</v>
      </c>
      <c r="GS53">
        <f t="shared" si="94"/>
        <v>575.5</v>
      </c>
      <c r="GT53" s="18">
        <f t="shared" si="95"/>
        <v>655</v>
      </c>
      <c r="GU53" s="18">
        <f t="shared" si="96"/>
        <v>-29</v>
      </c>
      <c r="GV53" s="18">
        <f t="shared" si="97"/>
        <v>655.64167042676593</v>
      </c>
      <c r="GW53">
        <f t="shared" si="131"/>
        <v>1068.2697458975424</v>
      </c>
      <c r="GX53">
        <v>54</v>
      </c>
      <c r="GY53" s="22">
        <f t="shared" si="99"/>
        <v>0.9</v>
      </c>
      <c r="GZ53" s="18">
        <f t="shared" si="100"/>
        <v>150.79298836015238</v>
      </c>
      <c r="HA53">
        <f t="shared" si="101"/>
        <v>-4.5757490560675115E-2</v>
      </c>
      <c r="HB53">
        <f t="shared" si="102"/>
        <v>2.178381147984084</v>
      </c>
      <c r="HG53">
        <v>979</v>
      </c>
      <c r="HH53">
        <v>572</v>
      </c>
      <c r="HI53">
        <v>833</v>
      </c>
      <c r="HJ53">
        <v>578</v>
      </c>
      <c r="HK53">
        <f t="shared" si="103"/>
        <v>906</v>
      </c>
      <c r="HL53">
        <f t="shared" si="104"/>
        <v>575</v>
      </c>
      <c r="HM53" s="18">
        <f t="shared" si="105"/>
        <v>651</v>
      </c>
      <c r="HN53" s="18">
        <f t="shared" si="106"/>
        <v>-26.5</v>
      </c>
      <c r="HO53" s="18">
        <f t="shared" si="107"/>
        <v>651.53913926946859</v>
      </c>
      <c r="HP53">
        <f t="shared" si="108"/>
        <v>1073.0615080227228</v>
      </c>
      <c r="HQ53">
        <v>53</v>
      </c>
      <c r="HR53" s="22">
        <f t="shared" si="109"/>
        <v>0.8833333333333333</v>
      </c>
      <c r="HS53" s="18">
        <f t="shared" si="110"/>
        <v>147.42055704551643</v>
      </c>
      <c r="HT53">
        <f t="shared" si="111"/>
        <v>-5.3875380782854601E-2</v>
      </c>
      <c r="HU53">
        <f t="shared" si="112"/>
        <v>2.1685580478984341</v>
      </c>
    </row>
    <row r="54" spans="7:229" x14ac:dyDescent="0.25">
      <c r="G54" s="6">
        <v>1107</v>
      </c>
      <c r="H54" s="6">
        <v>577</v>
      </c>
      <c r="I54" s="6">
        <v>856</v>
      </c>
      <c r="J54" s="6">
        <v>577</v>
      </c>
      <c r="K54" s="6">
        <f t="shared" si="129"/>
        <v>981.5</v>
      </c>
      <c r="L54" s="6">
        <f t="shared" si="130"/>
        <v>577</v>
      </c>
      <c r="M54" s="18">
        <f t="shared" si="2"/>
        <v>205</v>
      </c>
      <c r="N54" s="18">
        <f t="shared" si="3"/>
        <v>-3.5</v>
      </c>
      <c r="O54" s="18">
        <f t="shared" si="4"/>
        <v>205.02987587178606</v>
      </c>
      <c r="P54" s="18">
        <f t="shared" si="113"/>
        <v>169.0379254551591</v>
      </c>
      <c r="Q54" s="6">
        <v>54</v>
      </c>
      <c r="R54" s="22">
        <f t="shared" si="5"/>
        <v>0.9</v>
      </c>
      <c r="S54" s="18">
        <f t="shared" si="6"/>
        <v>278.29006076774874</v>
      </c>
      <c r="T54">
        <f t="shared" si="7"/>
        <v>-4.5757490560675115E-2</v>
      </c>
      <c r="U54">
        <f t="shared" si="8"/>
        <v>2.4444976956232853</v>
      </c>
      <c r="Y54" s="6">
        <v>1056</v>
      </c>
      <c r="Z54" s="6">
        <v>573</v>
      </c>
      <c r="AA54" s="6">
        <v>771</v>
      </c>
      <c r="AB54" s="6">
        <v>574</v>
      </c>
      <c r="AC54" s="6">
        <f t="shared" si="9"/>
        <v>913.5</v>
      </c>
      <c r="AD54" s="6">
        <f t="shared" si="9"/>
        <v>573.5</v>
      </c>
      <c r="AE54" s="18">
        <f t="shared" si="10"/>
        <v>251</v>
      </c>
      <c r="AF54" s="18">
        <f t="shared" si="11"/>
        <v>3</v>
      </c>
      <c r="AG54" s="18">
        <f t="shared" si="12"/>
        <v>251.01792764661252</v>
      </c>
      <c r="AH54" s="6">
        <f t="shared" si="13"/>
        <v>1078.6030317035086</v>
      </c>
      <c r="AI54" s="6">
        <f t="shared" si="114"/>
        <v>204.31675135822036</v>
      </c>
      <c r="AJ54" s="6">
        <v>55</v>
      </c>
      <c r="AK54" s="22">
        <f t="shared" si="14"/>
        <v>0.91666666666666663</v>
      </c>
      <c r="AL54" s="18">
        <f t="shared" si="15"/>
        <v>308.10972816012378</v>
      </c>
      <c r="AM54">
        <f t="shared" si="16"/>
        <v>-3.7788560889399803E-2</v>
      </c>
      <c r="AN54">
        <f t="shared" si="17"/>
        <v>2.4887054108114635</v>
      </c>
      <c r="AR54" s="6">
        <v>1238</v>
      </c>
      <c r="AS54" s="6">
        <v>579</v>
      </c>
      <c r="AT54" s="6">
        <v>865</v>
      </c>
      <c r="AU54" s="6">
        <v>583</v>
      </c>
      <c r="AV54" s="6">
        <f t="shared" si="18"/>
        <v>1051.5</v>
      </c>
      <c r="AW54" s="6">
        <f t="shared" si="18"/>
        <v>581</v>
      </c>
      <c r="AX54" s="18">
        <f t="shared" si="19"/>
        <v>220</v>
      </c>
      <c r="AY54" s="18">
        <f t="shared" si="20"/>
        <v>0</v>
      </c>
      <c r="AZ54" s="18">
        <f t="shared" si="21"/>
        <v>220</v>
      </c>
      <c r="BA54" s="6">
        <f t="shared" si="22"/>
        <v>1201.3381081111179</v>
      </c>
      <c r="BB54" s="6">
        <f t="shared" si="23"/>
        <v>186.96477940023351</v>
      </c>
      <c r="BC54" s="6">
        <v>57</v>
      </c>
      <c r="BD54" s="22">
        <f t="shared" si="24"/>
        <v>0.95</v>
      </c>
      <c r="BE54" s="18">
        <f t="shared" si="25"/>
        <v>301.43473379303089</v>
      </c>
      <c r="BF54">
        <f t="shared" si="26"/>
        <v>-2.2276394711152253E-2</v>
      </c>
      <c r="BG54">
        <f t="shared" si="27"/>
        <v>2.4791932938496286</v>
      </c>
      <c r="BK54">
        <v>1050</v>
      </c>
      <c r="BL54">
        <v>576</v>
      </c>
      <c r="BM54">
        <v>887</v>
      </c>
      <c r="BN54">
        <v>570</v>
      </c>
      <c r="BO54" s="6">
        <f t="shared" si="28"/>
        <v>968.5</v>
      </c>
      <c r="BP54" s="6">
        <f t="shared" si="28"/>
        <v>573</v>
      </c>
      <c r="BQ54" s="18">
        <f t="shared" si="29"/>
        <v>490</v>
      </c>
      <c r="BR54" s="18">
        <f t="shared" si="124"/>
        <v>-16.5</v>
      </c>
      <c r="BS54" s="18">
        <f t="shared" si="31"/>
        <v>490.27772741579849</v>
      </c>
      <c r="BT54" s="6">
        <f t="shared" si="32"/>
        <v>1125.3094018979846</v>
      </c>
      <c r="BU54" s="6">
        <f t="shared" si="33"/>
        <v>366.05154056232482</v>
      </c>
      <c r="BV54" s="6">
        <v>65</v>
      </c>
      <c r="BW54" s="22">
        <f t="shared" si="34"/>
        <v>1.0833333333333333</v>
      </c>
      <c r="BX54" s="18">
        <f t="shared" si="35"/>
        <v>96.580192226560243</v>
      </c>
      <c r="BY54">
        <f t="shared" si="36"/>
        <v>3.476210625921191E-2</v>
      </c>
      <c r="BZ54">
        <f t="shared" si="37"/>
        <v>1.9848880654550018</v>
      </c>
      <c r="CD54">
        <v>1059</v>
      </c>
      <c r="CE54">
        <v>566</v>
      </c>
      <c r="CF54">
        <v>865</v>
      </c>
      <c r="CG54">
        <v>570</v>
      </c>
      <c r="CH54" s="6">
        <f t="shared" si="38"/>
        <v>962</v>
      </c>
      <c r="CI54" s="6">
        <f t="shared" si="38"/>
        <v>568</v>
      </c>
      <c r="CJ54" s="18">
        <f t="shared" si="120"/>
        <v>429.5</v>
      </c>
      <c r="CK54" s="18">
        <f t="shared" si="125"/>
        <v>-20</v>
      </c>
      <c r="CL54" s="18">
        <f t="shared" si="40"/>
        <v>429.96540558514704</v>
      </c>
      <c r="CM54" s="6">
        <f t="shared" si="41"/>
        <v>1117.1696379690954</v>
      </c>
      <c r="CN54" s="6">
        <f t="shared" si="42"/>
        <v>323.88516818539927</v>
      </c>
      <c r="CO54" s="6">
        <v>54</v>
      </c>
      <c r="CP54" s="22">
        <f t="shared" si="43"/>
        <v>0.9</v>
      </c>
      <c r="CQ54" s="18">
        <f t="shared" si="44"/>
        <v>98.233941343912065</v>
      </c>
      <c r="CR54">
        <f t="shared" si="45"/>
        <v>-4.5757490560675115E-2</v>
      </c>
      <c r="CS54">
        <f t="shared" si="46"/>
        <v>1.9922615691671353</v>
      </c>
      <c r="CW54">
        <v>1241</v>
      </c>
      <c r="CX54">
        <v>556</v>
      </c>
      <c r="CY54">
        <v>1037</v>
      </c>
      <c r="CZ54">
        <v>567</v>
      </c>
      <c r="DA54" s="6">
        <f t="shared" si="47"/>
        <v>1139</v>
      </c>
      <c r="DB54" s="6">
        <f t="shared" si="47"/>
        <v>561.5</v>
      </c>
      <c r="DC54" s="18">
        <f t="shared" si="121"/>
        <v>597</v>
      </c>
      <c r="DD54" s="18">
        <f t="shared" si="126"/>
        <v>-23</v>
      </c>
      <c r="DE54" s="18">
        <f t="shared" si="49"/>
        <v>597.4428842994115</v>
      </c>
      <c r="DF54" s="6">
        <f t="shared" si="50"/>
        <v>1269.8831639170589</v>
      </c>
      <c r="DG54" s="6">
        <f t="shared" si="51"/>
        <v>472.7606827386644</v>
      </c>
      <c r="DH54" s="6">
        <v>54</v>
      </c>
      <c r="DI54" s="22">
        <f t="shared" si="52"/>
        <v>0.9</v>
      </c>
      <c r="DJ54" s="18">
        <f t="shared" si="53"/>
        <v>114.31909229580643</v>
      </c>
      <c r="DK54">
        <f t="shared" si="54"/>
        <v>-4.5757490560675115E-2</v>
      </c>
      <c r="DL54">
        <f t="shared" si="55"/>
        <v>2.0581187674581458</v>
      </c>
      <c r="DP54">
        <v>1260</v>
      </c>
      <c r="DQ54">
        <v>590</v>
      </c>
      <c r="DR54">
        <v>1071</v>
      </c>
      <c r="DS54">
        <v>594</v>
      </c>
      <c r="DT54" s="6">
        <f t="shared" si="56"/>
        <v>1165.5</v>
      </c>
      <c r="DU54" s="6">
        <f t="shared" si="56"/>
        <v>592</v>
      </c>
      <c r="DV54" s="18">
        <f t="shared" si="57"/>
        <v>560</v>
      </c>
      <c r="DW54" s="18">
        <f t="shared" si="58"/>
        <v>-14</v>
      </c>
      <c r="DX54" s="18">
        <f t="shared" si="59"/>
        <v>560.17497266479154</v>
      </c>
      <c r="DY54" s="6">
        <f t="shared" si="60"/>
        <v>1307.2315211927839</v>
      </c>
      <c r="DZ54" s="6">
        <f t="shared" si="61"/>
        <v>450.57158282750709</v>
      </c>
      <c r="EA54" s="6">
        <v>57</v>
      </c>
      <c r="EB54" s="22">
        <f t="shared" si="62"/>
        <v>0.95</v>
      </c>
      <c r="EC54" s="18">
        <f t="shared" si="63"/>
        <v>141.22534569717581</v>
      </c>
      <c r="ED54">
        <f t="shared" si="64"/>
        <v>-2.2276394711152253E-2</v>
      </c>
      <c r="EE54">
        <f t="shared" si="65"/>
        <v>2.149912646493457</v>
      </c>
      <c r="EI54">
        <v>1482</v>
      </c>
      <c r="EJ54">
        <v>590</v>
      </c>
      <c r="EK54">
        <v>1243</v>
      </c>
      <c r="EL54">
        <v>593</v>
      </c>
      <c r="EM54" s="6">
        <f t="shared" si="66"/>
        <v>1362.5</v>
      </c>
      <c r="EN54" s="6">
        <f t="shared" si="66"/>
        <v>591.5</v>
      </c>
      <c r="EO54" s="18">
        <f t="shared" si="67"/>
        <v>746.5</v>
      </c>
      <c r="EP54" s="18">
        <f t="shared" si="68"/>
        <v>-18</v>
      </c>
      <c r="EQ54" s="18">
        <f t="shared" si="69"/>
        <v>746.71698119166945</v>
      </c>
      <c r="ER54" s="6">
        <f t="shared" si="70"/>
        <v>1485.3546714505596</v>
      </c>
      <c r="ES54" s="6">
        <f t="shared" si="71"/>
        <v>618.78312218298765</v>
      </c>
      <c r="ET54" s="6">
        <v>57</v>
      </c>
      <c r="EU54" s="22">
        <f t="shared" si="72"/>
        <v>0.95</v>
      </c>
      <c r="EV54" s="18">
        <f t="shared" si="73"/>
        <v>153.1279409141936</v>
      </c>
      <c r="EW54">
        <f t="shared" si="74"/>
        <v>-2.2276394711152253E-2</v>
      </c>
      <c r="EX54">
        <f t="shared" si="75"/>
        <v>2.1850544426754062</v>
      </c>
      <c r="FB54">
        <v>1519</v>
      </c>
      <c r="FC54">
        <v>590</v>
      </c>
      <c r="FD54">
        <v>1240</v>
      </c>
      <c r="FE54">
        <v>596</v>
      </c>
      <c r="FF54" s="6">
        <f t="shared" si="76"/>
        <v>1379.5</v>
      </c>
      <c r="FG54" s="6">
        <f t="shared" si="76"/>
        <v>593</v>
      </c>
      <c r="FH54" s="18">
        <f t="shared" si="122"/>
        <v>767.5</v>
      </c>
      <c r="FI54" s="18">
        <f t="shared" si="127"/>
        <v>-18</v>
      </c>
      <c r="FJ54" s="18">
        <f t="shared" si="78"/>
        <v>767.71104590203731</v>
      </c>
      <c r="FK54" s="6">
        <f t="shared" si="79"/>
        <v>1501.5556100258159</v>
      </c>
      <c r="FL54" s="6">
        <f t="shared" si="80"/>
        <v>636.76372754772513</v>
      </c>
      <c r="FM54" s="6">
        <v>61</v>
      </c>
      <c r="FN54" s="22">
        <f t="shared" si="81"/>
        <v>1.0166666666666666</v>
      </c>
      <c r="FO54" s="18">
        <f t="shared" si="82"/>
        <v>156.53066673913247</v>
      </c>
      <c r="FP54">
        <f t="shared" si="83"/>
        <v>7.1785846271233758E-3</v>
      </c>
      <c r="FQ54">
        <f t="shared" si="84"/>
        <v>2.1945994351147986</v>
      </c>
      <c r="FU54">
        <v>779</v>
      </c>
      <c r="FV54">
        <v>577</v>
      </c>
      <c r="FW54">
        <v>626</v>
      </c>
      <c r="FX54">
        <v>584</v>
      </c>
      <c r="FY54">
        <f t="shared" si="85"/>
        <v>702.5</v>
      </c>
      <c r="FZ54">
        <f t="shared" si="86"/>
        <v>580.5</v>
      </c>
      <c r="GA54" s="18">
        <f t="shared" si="123"/>
        <v>476.5</v>
      </c>
      <c r="GB54" s="18">
        <f t="shared" si="128"/>
        <v>-21.5</v>
      </c>
      <c r="GC54" s="18">
        <f t="shared" si="88"/>
        <v>476.98480059641315</v>
      </c>
      <c r="GD54">
        <f t="shared" si="89"/>
        <v>911.31032036293766</v>
      </c>
      <c r="GE54">
        <v>53</v>
      </c>
      <c r="GF54" s="22">
        <f t="shared" si="90"/>
        <v>0.8833333333333333</v>
      </c>
      <c r="GG54" s="18">
        <f t="shared" si="115"/>
        <v>117.36302657662245</v>
      </c>
      <c r="GH54">
        <f t="shared" si="91"/>
        <v>-5.3875380782854601E-2</v>
      </c>
      <c r="GI54">
        <f t="shared" si="92"/>
        <v>2.0695313006356502</v>
      </c>
      <c r="GN54">
        <v>988</v>
      </c>
      <c r="GO54">
        <v>573</v>
      </c>
      <c r="GP54">
        <v>843</v>
      </c>
      <c r="GQ54">
        <v>577</v>
      </c>
      <c r="GR54">
        <f t="shared" si="93"/>
        <v>915.5</v>
      </c>
      <c r="GS54">
        <f t="shared" si="94"/>
        <v>575</v>
      </c>
      <c r="GT54" s="18">
        <f t="shared" si="95"/>
        <v>670.5</v>
      </c>
      <c r="GU54" s="18">
        <f t="shared" si="96"/>
        <v>-29.5</v>
      </c>
      <c r="GV54" s="18">
        <f t="shared" si="97"/>
        <v>671.14864225445615</v>
      </c>
      <c r="GW54">
        <f t="shared" si="131"/>
        <v>1081.0944685826489</v>
      </c>
      <c r="GX54">
        <v>55</v>
      </c>
      <c r="GY54" s="22">
        <f t="shared" si="99"/>
        <v>0.91666666666666663</v>
      </c>
      <c r="GZ54" s="18">
        <f t="shared" si="100"/>
        <v>152.72078107608496</v>
      </c>
      <c r="HA54">
        <f t="shared" si="101"/>
        <v>-3.7788560889399803E-2</v>
      </c>
      <c r="HB54">
        <f t="shared" si="102"/>
        <v>2.1838981365496113</v>
      </c>
      <c r="HG54">
        <v>997</v>
      </c>
      <c r="HH54">
        <v>571</v>
      </c>
      <c r="HI54">
        <v>849</v>
      </c>
      <c r="HJ54">
        <v>577</v>
      </c>
      <c r="HK54">
        <f t="shared" si="103"/>
        <v>923</v>
      </c>
      <c r="HL54">
        <f t="shared" si="104"/>
        <v>574</v>
      </c>
      <c r="HM54" s="18">
        <f t="shared" si="105"/>
        <v>668</v>
      </c>
      <c r="HN54" s="18">
        <f t="shared" si="106"/>
        <v>-27.5</v>
      </c>
      <c r="HO54" s="18">
        <f t="shared" si="107"/>
        <v>668.56581575788039</v>
      </c>
      <c r="HP54">
        <f t="shared" si="108"/>
        <v>1086.9245603996626</v>
      </c>
      <c r="HQ54">
        <v>54</v>
      </c>
      <c r="HR54" s="22">
        <f t="shared" si="109"/>
        <v>0.9</v>
      </c>
      <c r="HS54" s="18">
        <f t="shared" si="110"/>
        <v>149.54231415951452</v>
      </c>
      <c r="HT54">
        <f t="shared" si="111"/>
        <v>-4.5757490560675115E-2</v>
      </c>
      <c r="HU54">
        <f t="shared" si="112"/>
        <v>2.1747640970471256</v>
      </c>
    </row>
    <row r="55" spans="7:229" x14ac:dyDescent="0.25">
      <c r="G55" s="6">
        <v>1112</v>
      </c>
      <c r="H55" s="6">
        <v>578</v>
      </c>
      <c r="I55" s="6">
        <v>860</v>
      </c>
      <c r="J55" s="6">
        <v>577</v>
      </c>
      <c r="K55" s="6">
        <f t="shared" si="129"/>
        <v>986</v>
      </c>
      <c r="L55" s="6">
        <f t="shared" si="130"/>
        <v>577.5</v>
      </c>
      <c r="M55" s="18">
        <f t="shared" si="2"/>
        <v>209.5</v>
      </c>
      <c r="N55" s="18">
        <f t="shared" si="3"/>
        <v>-3</v>
      </c>
      <c r="O55" s="18">
        <f t="shared" si="4"/>
        <v>209.52147861257566</v>
      </c>
      <c r="P55" s="18">
        <f t="shared" si="113"/>
        <v>173.1721306241551</v>
      </c>
      <c r="Q55" s="6">
        <v>55</v>
      </c>
      <c r="R55" s="22">
        <f t="shared" si="5"/>
        <v>0.91666666666666663</v>
      </c>
      <c r="S55" s="18">
        <f t="shared" si="6"/>
        <v>278.66215941249982</v>
      </c>
      <c r="T55">
        <f t="shared" si="7"/>
        <v>-3.7788560889399803E-2</v>
      </c>
      <c r="U55">
        <f t="shared" si="8"/>
        <v>2.4450779982285269</v>
      </c>
      <c r="Y55" s="6">
        <v>1064</v>
      </c>
      <c r="Z55" s="6">
        <v>573</v>
      </c>
      <c r="AA55" s="6">
        <v>779</v>
      </c>
      <c r="AB55" s="6">
        <v>574</v>
      </c>
      <c r="AC55" s="6">
        <f t="shared" si="9"/>
        <v>921.5</v>
      </c>
      <c r="AD55" s="6">
        <f t="shared" si="9"/>
        <v>573.5</v>
      </c>
      <c r="AE55" s="18">
        <f t="shared" si="10"/>
        <v>259</v>
      </c>
      <c r="AF55" s="18">
        <f t="shared" si="11"/>
        <v>3</v>
      </c>
      <c r="AG55" s="18">
        <f t="shared" si="12"/>
        <v>259.01737393464555</v>
      </c>
      <c r="AH55" s="6">
        <f t="shared" si="13"/>
        <v>1085.3867974137147</v>
      </c>
      <c r="AI55" s="6">
        <f t="shared" si="114"/>
        <v>211.10051706842648</v>
      </c>
      <c r="AJ55" s="6">
        <v>56</v>
      </c>
      <c r="AK55" s="22">
        <f t="shared" si="14"/>
        <v>0.93333333333333335</v>
      </c>
      <c r="AL55" s="18">
        <f t="shared" si="15"/>
        <v>308.85796932447067</v>
      </c>
      <c r="AM55">
        <f t="shared" si="16"/>
        <v>-2.9963223377443209E-2</v>
      </c>
      <c r="AN55">
        <f t="shared" si="17"/>
        <v>2.4897588117251614</v>
      </c>
      <c r="AR55" s="6">
        <v>1243</v>
      </c>
      <c r="AS55" s="6">
        <v>579</v>
      </c>
      <c r="AT55" s="6">
        <v>870</v>
      </c>
      <c r="AU55" s="6">
        <v>581</v>
      </c>
      <c r="AV55" s="6">
        <f t="shared" si="18"/>
        <v>1056.5</v>
      </c>
      <c r="AW55" s="6">
        <f t="shared" si="18"/>
        <v>580</v>
      </c>
      <c r="AX55" s="18">
        <f t="shared" si="19"/>
        <v>225</v>
      </c>
      <c r="AY55" s="18">
        <f t="shared" si="20"/>
        <v>-1</v>
      </c>
      <c r="AZ55" s="18">
        <f t="shared" si="21"/>
        <v>225.00222221124838</v>
      </c>
      <c r="BA55" s="6">
        <f t="shared" si="22"/>
        <v>1205.2353504606476</v>
      </c>
      <c r="BB55" s="6">
        <f t="shared" si="23"/>
        <v>190.86202174976324</v>
      </c>
      <c r="BC55" s="6">
        <v>58</v>
      </c>
      <c r="BD55" s="22">
        <f t="shared" si="24"/>
        <v>0.96666666666666667</v>
      </c>
      <c r="BE55" s="18">
        <f t="shared" si="25"/>
        <v>301.84664273664487</v>
      </c>
      <c r="BF55">
        <f t="shared" si="26"/>
        <v>-1.4723256820706347E-2</v>
      </c>
      <c r="BG55">
        <f t="shared" si="27"/>
        <v>2.4797863498132853</v>
      </c>
      <c r="BK55">
        <v>1061</v>
      </c>
      <c r="BL55">
        <v>574</v>
      </c>
      <c r="BM55">
        <v>900</v>
      </c>
      <c r="BN55">
        <v>569</v>
      </c>
      <c r="BO55" s="6">
        <f t="shared" si="28"/>
        <v>980.5</v>
      </c>
      <c r="BP55" s="6">
        <f t="shared" si="28"/>
        <v>571.5</v>
      </c>
      <c r="BQ55" s="18">
        <f t="shared" si="29"/>
        <v>502</v>
      </c>
      <c r="BR55" s="18">
        <f t="shared" si="124"/>
        <v>-18</v>
      </c>
      <c r="BS55" s="18">
        <f t="shared" si="31"/>
        <v>502.32260550367431</v>
      </c>
      <c r="BT55" s="6">
        <f t="shared" si="32"/>
        <v>1134.8975724707495</v>
      </c>
      <c r="BU55" s="6">
        <f t="shared" si="33"/>
        <v>375.63971113508978</v>
      </c>
      <c r="BV55" s="6">
        <v>66</v>
      </c>
      <c r="BW55" s="22">
        <f t="shared" si="34"/>
        <v>1.1000000000000001</v>
      </c>
      <c r="BX55" s="18">
        <f t="shared" si="35"/>
        <v>97.731710208192737</v>
      </c>
      <c r="BY55">
        <f t="shared" si="36"/>
        <v>4.1392685158225077E-2</v>
      </c>
      <c r="BZ55">
        <f t="shared" si="37"/>
        <v>1.9900354985603532</v>
      </c>
      <c r="CD55">
        <v>1067</v>
      </c>
      <c r="CE55">
        <v>566</v>
      </c>
      <c r="CF55">
        <v>877</v>
      </c>
      <c r="CG55">
        <v>570</v>
      </c>
      <c r="CH55" s="6">
        <f t="shared" si="38"/>
        <v>972</v>
      </c>
      <c r="CI55" s="6">
        <f t="shared" si="38"/>
        <v>568</v>
      </c>
      <c r="CJ55" s="18">
        <f t="shared" si="120"/>
        <v>439.5</v>
      </c>
      <c r="CK55" s="18">
        <f t="shared" si="125"/>
        <v>-20</v>
      </c>
      <c r="CL55" s="18">
        <f t="shared" si="40"/>
        <v>439.95482722661427</v>
      </c>
      <c r="CM55" s="6">
        <f t="shared" si="41"/>
        <v>1125.7921655438893</v>
      </c>
      <c r="CN55" s="6">
        <f t="shared" si="42"/>
        <v>332.50769576019309</v>
      </c>
      <c r="CO55" s="6">
        <v>55</v>
      </c>
      <c r="CP55" s="22">
        <f t="shared" si="43"/>
        <v>0.91666666666666663</v>
      </c>
      <c r="CQ55" s="18">
        <f t="shared" si="44"/>
        <v>99.204447672627424</v>
      </c>
      <c r="CR55">
        <f t="shared" si="45"/>
        <v>-3.7788560889399803E-2</v>
      </c>
      <c r="CS55">
        <f t="shared" si="46"/>
        <v>1.996531143488641</v>
      </c>
      <c r="CW55">
        <v>1252</v>
      </c>
      <c r="CX55">
        <v>556</v>
      </c>
      <c r="CY55">
        <v>1049</v>
      </c>
      <c r="CZ55">
        <v>563</v>
      </c>
      <c r="DA55" s="6">
        <f t="shared" si="47"/>
        <v>1150.5</v>
      </c>
      <c r="DB55" s="6">
        <f t="shared" si="47"/>
        <v>559.5</v>
      </c>
      <c r="DC55" s="18">
        <f t="shared" si="121"/>
        <v>608.5</v>
      </c>
      <c r="DD55" s="18">
        <f t="shared" si="126"/>
        <v>-25</v>
      </c>
      <c r="DE55" s="18">
        <f t="shared" si="49"/>
        <v>609.01334139737855</v>
      </c>
      <c r="DF55" s="6">
        <f t="shared" si="50"/>
        <v>1279.3320522835345</v>
      </c>
      <c r="DG55" s="6">
        <f t="shared" si="51"/>
        <v>482.20957110513996</v>
      </c>
      <c r="DH55" s="6">
        <v>55</v>
      </c>
      <c r="DI55" s="22">
        <f t="shared" si="52"/>
        <v>0.91666666666666663</v>
      </c>
      <c r="DJ55" s="18">
        <f t="shared" si="53"/>
        <v>115.41967796097975</v>
      </c>
      <c r="DK55">
        <f t="shared" si="54"/>
        <v>-3.7788560889399803E-2</v>
      </c>
      <c r="DL55">
        <f t="shared" si="55"/>
        <v>2.0622798582245538</v>
      </c>
      <c r="DP55">
        <v>1275</v>
      </c>
      <c r="DQ55">
        <v>591</v>
      </c>
      <c r="DR55">
        <v>1088</v>
      </c>
      <c r="DS55">
        <v>596</v>
      </c>
      <c r="DT55" s="6">
        <f t="shared" si="56"/>
        <v>1181.5</v>
      </c>
      <c r="DU55" s="6">
        <f t="shared" si="56"/>
        <v>593.5</v>
      </c>
      <c r="DV55" s="18">
        <f t="shared" si="57"/>
        <v>576</v>
      </c>
      <c r="DW55" s="18">
        <f t="shared" si="58"/>
        <v>-12.5</v>
      </c>
      <c r="DX55" s="18">
        <f t="shared" si="59"/>
        <v>576.1356177151348</v>
      </c>
      <c r="DY55" s="6">
        <f t="shared" si="60"/>
        <v>1322.1892829697267</v>
      </c>
      <c r="DZ55" s="6">
        <f t="shared" si="61"/>
        <v>465.52934460444988</v>
      </c>
      <c r="EA55" s="6">
        <v>58</v>
      </c>
      <c r="EB55" s="22">
        <f t="shared" si="62"/>
        <v>0.96666666666666667</v>
      </c>
      <c r="EC55" s="18">
        <f t="shared" si="63"/>
        <v>142.74685618815229</v>
      </c>
      <c r="ED55">
        <f t="shared" si="64"/>
        <v>-1.4723256820706347E-2</v>
      </c>
      <c r="EE55">
        <f t="shared" si="65"/>
        <v>2.1545665522581841</v>
      </c>
      <c r="EI55">
        <v>1501</v>
      </c>
      <c r="EJ55">
        <v>591</v>
      </c>
      <c r="EK55">
        <v>1264</v>
      </c>
      <c r="EL55">
        <v>594</v>
      </c>
      <c r="EM55" s="6">
        <f t="shared" si="66"/>
        <v>1382.5</v>
      </c>
      <c r="EN55" s="6">
        <f t="shared" si="66"/>
        <v>592.5</v>
      </c>
      <c r="EO55" s="18">
        <f t="shared" si="67"/>
        <v>766.5</v>
      </c>
      <c r="EP55" s="18">
        <f t="shared" si="68"/>
        <v>-17</v>
      </c>
      <c r="EQ55" s="18">
        <f t="shared" si="69"/>
        <v>766.6884960660359</v>
      </c>
      <c r="ER55" s="6">
        <f t="shared" si="70"/>
        <v>1504.1151884081219</v>
      </c>
      <c r="ES55" s="6">
        <f t="shared" si="71"/>
        <v>637.54363914054989</v>
      </c>
      <c r="ET55" s="6">
        <v>58</v>
      </c>
      <c r="EU55" s="22">
        <f t="shared" si="72"/>
        <v>0.96666666666666667</v>
      </c>
      <c r="EV55" s="18">
        <f t="shared" si="73"/>
        <v>154.87065599921686</v>
      </c>
      <c r="EW55">
        <f t="shared" si="74"/>
        <v>-1.4723256820706347E-2</v>
      </c>
      <c r="EX55">
        <f t="shared" si="75"/>
        <v>2.1899691379343849</v>
      </c>
      <c r="FB55">
        <v>1541</v>
      </c>
      <c r="FC55">
        <v>591</v>
      </c>
      <c r="FD55">
        <v>1261</v>
      </c>
      <c r="FE55">
        <v>595</v>
      </c>
      <c r="FF55" s="6">
        <f t="shared" si="76"/>
        <v>1401</v>
      </c>
      <c r="FG55" s="6">
        <f t="shared" si="76"/>
        <v>593</v>
      </c>
      <c r="FH55" s="18">
        <f t="shared" si="122"/>
        <v>789</v>
      </c>
      <c r="FI55" s="18">
        <f t="shared" si="127"/>
        <v>-18</v>
      </c>
      <c r="FJ55" s="18">
        <f t="shared" si="78"/>
        <v>789.20529648501474</v>
      </c>
      <c r="FK55" s="6">
        <f t="shared" si="79"/>
        <v>1521.3316535193765</v>
      </c>
      <c r="FL55" s="6">
        <f t="shared" si="80"/>
        <v>656.53977104128569</v>
      </c>
      <c r="FM55" s="6">
        <v>62</v>
      </c>
      <c r="FN55" s="22">
        <f t="shared" si="81"/>
        <v>1.0333333333333332</v>
      </c>
      <c r="FO55" s="18">
        <f t="shared" si="82"/>
        <v>158.44449904106261</v>
      </c>
      <c r="FP55">
        <f t="shared" si="83"/>
        <v>1.4240439114610193E-2</v>
      </c>
      <c r="FQ55">
        <f t="shared" si="84"/>
        <v>2.1998771657252267</v>
      </c>
      <c r="FU55">
        <v>794</v>
      </c>
      <c r="FV55">
        <v>577</v>
      </c>
      <c r="FW55">
        <v>642</v>
      </c>
      <c r="FX55">
        <v>583</v>
      </c>
      <c r="FY55">
        <f t="shared" si="85"/>
        <v>718</v>
      </c>
      <c r="FZ55">
        <f t="shared" si="86"/>
        <v>580</v>
      </c>
      <c r="GA55" s="18">
        <f t="shared" si="123"/>
        <v>492</v>
      </c>
      <c r="GB55" s="18">
        <f t="shared" si="128"/>
        <v>-22</v>
      </c>
      <c r="GC55" s="18">
        <f t="shared" si="88"/>
        <v>492.4916242942615</v>
      </c>
      <c r="GD55">
        <f t="shared" si="89"/>
        <v>922.99729143697925</v>
      </c>
      <c r="GE55">
        <v>54</v>
      </c>
      <c r="GF55" s="22">
        <f t="shared" si="90"/>
        <v>0.9</v>
      </c>
      <c r="GG55" s="18">
        <f t="shared" si="115"/>
        <v>119.29799334700532</v>
      </c>
      <c r="GH55">
        <f t="shared" si="91"/>
        <v>-4.5757490560675115E-2</v>
      </c>
      <c r="GI55">
        <f t="shared" si="92"/>
        <v>2.0766331386774501</v>
      </c>
      <c r="GN55">
        <v>1006</v>
      </c>
      <c r="GO55">
        <v>571</v>
      </c>
      <c r="GP55">
        <v>859</v>
      </c>
      <c r="GQ55">
        <v>575</v>
      </c>
      <c r="GR55">
        <f t="shared" si="93"/>
        <v>932.5</v>
      </c>
      <c r="GS55">
        <f t="shared" si="94"/>
        <v>573</v>
      </c>
      <c r="GT55" s="18">
        <f t="shared" si="95"/>
        <v>687.5</v>
      </c>
      <c r="GU55" s="18">
        <f t="shared" si="96"/>
        <v>-31.5</v>
      </c>
      <c r="GV55" s="18">
        <f t="shared" si="97"/>
        <v>688.22125802680637</v>
      </c>
      <c r="GW55">
        <f t="shared" si="131"/>
        <v>1094.4794424748234</v>
      </c>
      <c r="GX55">
        <v>56</v>
      </c>
      <c r="GY55" s="22">
        <f t="shared" si="99"/>
        <v>0.93333333333333335</v>
      </c>
      <c r="GZ55" s="18">
        <f t="shared" si="100"/>
        <v>154.84321121225651</v>
      </c>
      <c r="HA55">
        <f t="shared" si="101"/>
        <v>-2.9963223377443209E-2</v>
      </c>
      <c r="HB55">
        <f t="shared" si="102"/>
        <v>2.1898921693461042</v>
      </c>
      <c r="HG55">
        <v>1016</v>
      </c>
      <c r="HH55">
        <v>570</v>
      </c>
      <c r="HI55">
        <v>868</v>
      </c>
      <c r="HJ55">
        <v>577</v>
      </c>
      <c r="HK55">
        <f t="shared" si="103"/>
        <v>942</v>
      </c>
      <c r="HL55">
        <f t="shared" si="104"/>
        <v>573.5</v>
      </c>
      <c r="HM55" s="18">
        <f t="shared" si="105"/>
        <v>687</v>
      </c>
      <c r="HN55" s="18">
        <f t="shared" si="106"/>
        <v>-28</v>
      </c>
      <c r="HO55" s="18">
        <f t="shared" si="107"/>
        <v>687.57036003597477</v>
      </c>
      <c r="HP55">
        <f t="shared" si="108"/>
        <v>1102.8446173418993</v>
      </c>
      <c r="HQ55">
        <v>55</v>
      </c>
      <c r="HR55" s="22">
        <f t="shared" si="109"/>
        <v>0.91666666666666663</v>
      </c>
      <c r="HS55" s="18">
        <f t="shared" si="110"/>
        <v>151.91054069202553</v>
      </c>
      <c r="HT55">
        <f t="shared" si="111"/>
        <v>-3.7788560889399803E-2</v>
      </c>
      <c r="HU55">
        <f t="shared" si="112"/>
        <v>2.1815879095149171</v>
      </c>
    </row>
    <row r="56" spans="7:229" x14ac:dyDescent="0.25">
      <c r="G56" s="6">
        <v>1119</v>
      </c>
      <c r="H56" s="6">
        <v>578</v>
      </c>
      <c r="I56" s="6">
        <v>867</v>
      </c>
      <c r="J56" s="6">
        <v>576</v>
      </c>
      <c r="K56" s="6">
        <f t="shared" si="129"/>
        <v>993</v>
      </c>
      <c r="L56" s="6">
        <f t="shared" si="130"/>
        <v>577</v>
      </c>
      <c r="M56" s="18">
        <f t="shared" si="2"/>
        <v>216.5</v>
      </c>
      <c r="N56" s="18">
        <f t="shared" si="3"/>
        <v>-3.5</v>
      </c>
      <c r="O56" s="18">
        <f t="shared" si="4"/>
        <v>216.52828914485977</v>
      </c>
      <c r="P56" s="18">
        <f t="shared" si="113"/>
        <v>178.96651438239235</v>
      </c>
      <c r="Q56" s="6">
        <v>56</v>
      </c>
      <c r="R56" s="22">
        <f t="shared" si="5"/>
        <v>0.93333333333333335</v>
      </c>
      <c r="S56" s="18">
        <f t="shared" si="6"/>
        <v>279.24262586368729</v>
      </c>
      <c r="T56">
        <f t="shared" si="7"/>
        <v>-2.9963223377443209E-2</v>
      </c>
      <c r="U56">
        <f t="shared" si="8"/>
        <v>2.4459817132505117</v>
      </c>
      <c r="Y56" s="6">
        <v>1071</v>
      </c>
      <c r="Z56" s="6">
        <v>572</v>
      </c>
      <c r="AA56" s="6">
        <v>789</v>
      </c>
      <c r="AB56" s="6">
        <v>574</v>
      </c>
      <c r="AC56" s="6">
        <f t="shared" si="9"/>
        <v>930</v>
      </c>
      <c r="AD56" s="6">
        <f t="shared" si="9"/>
        <v>573</v>
      </c>
      <c r="AE56" s="18">
        <f t="shared" si="10"/>
        <v>267.5</v>
      </c>
      <c r="AF56" s="18">
        <f t="shared" si="11"/>
        <v>2.5</v>
      </c>
      <c r="AG56" s="18">
        <f t="shared" si="12"/>
        <v>267.51168198790873</v>
      </c>
      <c r="AH56" s="6">
        <f t="shared" si="13"/>
        <v>1092.3502185654563</v>
      </c>
      <c r="AI56" s="6">
        <f t="shared" si="114"/>
        <v>218.0639382201681</v>
      </c>
      <c r="AJ56" s="6">
        <v>57</v>
      </c>
      <c r="AK56" s="22">
        <f t="shared" si="14"/>
        <v>0.95</v>
      </c>
      <c r="AL56" s="18">
        <f t="shared" si="15"/>
        <v>309.65249818549989</v>
      </c>
      <c r="AM56">
        <f t="shared" si="16"/>
        <v>-2.2276394711152253E-2</v>
      </c>
      <c r="AN56">
        <f t="shared" si="17"/>
        <v>2.4908745881201768</v>
      </c>
      <c r="AR56" s="6">
        <v>1249</v>
      </c>
      <c r="AS56" s="6">
        <v>579</v>
      </c>
      <c r="AT56" s="6">
        <v>876</v>
      </c>
      <c r="AU56" s="6">
        <v>581</v>
      </c>
      <c r="AV56" s="6">
        <f t="shared" si="18"/>
        <v>1062.5</v>
      </c>
      <c r="AW56" s="6">
        <f t="shared" si="18"/>
        <v>580</v>
      </c>
      <c r="AX56" s="18">
        <f t="shared" si="19"/>
        <v>231</v>
      </c>
      <c r="AY56" s="18">
        <f t="shared" si="20"/>
        <v>-1</v>
      </c>
      <c r="AZ56" s="18">
        <f t="shared" si="21"/>
        <v>231.00216449202375</v>
      </c>
      <c r="BA56" s="6">
        <f t="shared" si="22"/>
        <v>1210.4983477890419</v>
      </c>
      <c r="BB56" s="6">
        <f t="shared" si="23"/>
        <v>196.12501907815749</v>
      </c>
      <c r="BC56" s="6">
        <v>59</v>
      </c>
      <c r="BD56" s="22">
        <f t="shared" si="24"/>
        <v>0.98333333333333328</v>
      </c>
      <c r="BE56" s="18">
        <f t="shared" si="25"/>
        <v>302.34070912998936</v>
      </c>
      <c r="BF56">
        <f t="shared" si="26"/>
        <v>-7.2992387414994656E-3</v>
      </c>
      <c r="BG56">
        <f t="shared" si="27"/>
        <v>2.4804966273637432</v>
      </c>
      <c r="BK56">
        <v>1073</v>
      </c>
      <c r="BL56">
        <v>570</v>
      </c>
      <c r="BM56">
        <v>912</v>
      </c>
      <c r="BN56">
        <v>568</v>
      </c>
      <c r="BO56" s="6">
        <f t="shared" si="28"/>
        <v>992.5</v>
      </c>
      <c r="BP56" s="6">
        <f t="shared" si="28"/>
        <v>569</v>
      </c>
      <c r="BQ56" s="18">
        <f t="shared" si="29"/>
        <v>514</v>
      </c>
      <c r="BR56" s="18">
        <f t="shared" si="124"/>
        <v>-20.5</v>
      </c>
      <c r="BS56" s="18">
        <f t="shared" si="31"/>
        <v>514.40864106272556</v>
      </c>
      <c r="BT56" s="6">
        <f t="shared" si="32"/>
        <v>1144.0355108124922</v>
      </c>
      <c r="BU56" s="6">
        <f t="shared" si="33"/>
        <v>384.77764947683249</v>
      </c>
      <c r="BV56" s="6">
        <v>67</v>
      </c>
      <c r="BW56" s="22">
        <f t="shared" si="34"/>
        <v>1.1166666666666667</v>
      </c>
      <c r="BX56" s="18">
        <f t="shared" si="35"/>
        <v>98.887162938503565</v>
      </c>
      <c r="BY56">
        <f t="shared" si="36"/>
        <v>4.7923552317182816E-2</v>
      </c>
      <c r="BZ56">
        <f t="shared" si="37"/>
        <v>1.9951399172107251</v>
      </c>
      <c r="CD56">
        <v>1075</v>
      </c>
      <c r="CE56">
        <v>566</v>
      </c>
      <c r="CF56">
        <v>890</v>
      </c>
      <c r="CG56">
        <v>569</v>
      </c>
      <c r="CH56" s="6">
        <f t="shared" si="38"/>
        <v>982.5</v>
      </c>
      <c r="CI56" s="6">
        <f t="shared" si="38"/>
        <v>567.5</v>
      </c>
      <c r="CJ56" s="18">
        <f t="shared" si="120"/>
        <v>450</v>
      </c>
      <c r="CK56" s="18">
        <f t="shared" si="125"/>
        <v>-20.5</v>
      </c>
      <c r="CL56" s="18">
        <f t="shared" si="40"/>
        <v>450.46670243204437</v>
      </c>
      <c r="CM56" s="6">
        <f t="shared" si="41"/>
        <v>1134.6199804339776</v>
      </c>
      <c r="CN56" s="6">
        <f t="shared" si="42"/>
        <v>341.33551065028144</v>
      </c>
      <c r="CO56" s="6">
        <v>56</v>
      </c>
      <c r="CP56" s="22">
        <f t="shared" si="43"/>
        <v>0.93333333333333335</v>
      </c>
      <c r="CQ56" s="18">
        <f t="shared" si="44"/>
        <v>100.22571214415468</v>
      </c>
      <c r="CR56">
        <f t="shared" si="45"/>
        <v>-2.9963223377443209E-2</v>
      </c>
      <c r="CS56">
        <f t="shared" si="46"/>
        <v>2.0009791507711792</v>
      </c>
      <c r="CW56">
        <v>1270</v>
      </c>
      <c r="CX56">
        <v>555</v>
      </c>
      <c r="CY56">
        <v>1061</v>
      </c>
      <c r="CZ56">
        <v>564</v>
      </c>
      <c r="DA56" s="6">
        <f t="shared" si="47"/>
        <v>1165.5</v>
      </c>
      <c r="DB56" s="6">
        <f t="shared" si="47"/>
        <v>559.5</v>
      </c>
      <c r="DC56" s="18">
        <f t="shared" si="121"/>
        <v>623.5</v>
      </c>
      <c r="DD56" s="18">
        <f t="shared" si="126"/>
        <v>-25</v>
      </c>
      <c r="DE56" s="18">
        <f t="shared" si="49"/>
        <v>624.00100160176021</v>
      </c>
      <c r="DF56" s="6">
        <f t="shared" si="50"/>
        <v>1292.8381569245239</v>
      </c>
      <c r="DG56" s="6">
        <f t="shared" si="51"/>
        <v>495.71567574612936</v>
      </c>
      <c r="DH56" s="6">
        <v>56</v>
      </c>
      <c r="DI56" s="22">
        <f t="shared" si="52"/>
        <v>0.93333333333333335</v>
      </c>
      <c r="DJ56" s="18">
        <f t="shared" si="53"/>
        <v>116.84530910379166</v>
      </c>
      <c r="DK56">
        <f t="shared" si="54"/>
        <v>-2.9963223377443209E-2</v>
      </c>
      <c r="DL56">
        <f t="shared" si="55"/>
        <v>2.0676112818011472</v>
      </c>
      <c r="DP56">
        <v>1291</v>
      </c>
      <c r="DQ56">
        <v>591</v>
      </c>
      <c r="DR56">
        <v>1102</v>
      </c>
      <c r="DS56">
        <v>592</v>
      </c>
      <c r="DT56" s="6">
        <f t="shared" si="56"/>
        <v>1196.5</v>
      </c>
      <c r="DU56" s="6">
        <f t="shared" si="56"/>
        <v>591.5</v>
      </c>
      <c r="DV56" s="18">
        <f t="shared" si="57"/>
        <v>591</v>
      </c>
      <c r="DW56" s="18">
        <f t="shared" si="58"/>
        <v>-14.5</v>
      </c>
      <c r="DX56" s="18">
        <f t="shared" si="59"/>
        <v>591.17784972036964</v>
      </c>
      <c r="DY56" s="6">
        <f t="shared" si="60"/>
        <v>1334.722630361829</v>
      </c>
      <c r="DZ56" s="6">
        <f t="shared" si="61"/>
        <v>478.06269199655219</v>
      </c>
      <c r="EA56" s="6">
        <v>59</v>
      </c>
      <c r="EB56" s="22">
        <f t="shared" si="62"/>
        <v>0.98333333333333328</v>
      </c>
      <c r="EC56" s="18">
        <f t="shared" si="63"/>
        <v>144.18081538788869</v>
      </c>
      <c r="ED56">
        <f t="shared" si="64"/>
        <v>-7.2992387414994656E-3</v>
      </c>
      <c r="EE56">
        <f t="shared" si="65"/>
        <v>2.1589074772664683</v>
      </c>
      <c r="EI56">
        <v>1519</v>
      </c>
      <c r="EJ56">
        <v>589</v>
      </c>
      <c r="EK56">
        <v>1287</v>
      </c>
      <c r="EL56">
        <v>594</v>
      </c>
      <c r="EM56" s="6">
        <f t="shared" si="66"/>
        <v>1403</v>
      </c>
      <c r="EN56" s="6">
        <f t="shared" si="66"/>
        <v>591.5</v>
      </c>
      <c r="EO56" s="18">
        <f t="shared" si="67"/>
        <v>787</v>
      </c>
      <c r="EP56" s="18">
        <f t="shared" si="68"/>
        <v>-18</v>
      </c>
      <c r="EQ56" s="18">
        <f t="shared" si="69"/>
        <v>787.20581806793075</v>
      </c>
      <c r="ER56" s="6">
        <f t="shared" si="70"/>
        <v>1522.5903093084496</v>
      </c>
      <c r="ES56" s="6">
        <f t="shared" si="71"/>
        <v>656.01876004087762</v>
      </c>
      <c r="ET56" s="6">
        <v>59</v>
      </c>
      <c r="EU56" s="22">
        <f t="shared" si="72"/>
        <v>0.98333333333333328</v>
      </c>
      <c r="EV56" s="18">
        <f t="shared" si="73"/>
        <v>156.66099823323907</v>
      </c>
      <c r="EW56">
        <f t="shared" si="74"/>
        <v>-7.2992387414994656E-3</v>
      </c>
      <c r="EX56">
        <f t="shared" si="75"/>
        <v>2.1949608895103427</v>
      </c>
      <c r="FB56">
        <v>1561</v>
      </c>
      <c r="FC56">
        <v>588</v>
      </c>
      <c r="FD56">
        <v>1283</v>
      </c>
      <c r="FE56">
        <v>594</v>
      </c>
      <c r="FF56" s="6">
        <f t="shared" si="76"/>
        <v>1422</v>
      </c>
      <c r="FG56" s="6">
        <f t="shared" si="76"/>
        <v>591</v>
      </c>
      <c r="FH56" s="18">
        <f t="shared" si="122"/>
        <v>810</v>
      </c>
      <c r="FI56" s="18">
        <f t="shared" si="127"/>
        <v>-20</v>
      </c>
      <c r="FJ56" s="18">
        <f t="shared" si="78"/>
        <v>810.24687595818602</v>
      </c>
      <c r="FK56" s="6">
        <f t="shared" si="79"/>
        <v>1539.9236994085129</v>
      </c>
      <c r="FL56" s="6">
        <f t="shared" si="80"/>
        <v>675.13181693042213</v>
      </c>
      <c r="FM56" s="6">
        <v>63</v>
      </c>
      <c r="FN56" s="22">
        <f t="shared" si="81"/>
        <v>1.05</v>
      </c>
      <c r="FO56" s="18">
        <f t="shared" si="82"/>
        <v>160.31802583949298</v>
      </c>
      <c r="FP56">
        <f t="shared" si="83"/>
        <v>2.1189299069938092E-2</v>
      </c>
      <c r="FQ56">
        <f t="shared" si="84"/>
        <v>2.20498235630608</v>
      </c>
      <c r="FU56">
        <v>810</v>
      </c>
      <c r="FV56">
        <v>577</v>
      </c>
      <c r="FW56">
        <v>658</v>
      </c>
      <c r="FX56">
        <v>583</v>
      </c>
      <c r="FY56">
        <f t="shared" si="85"/>
        <v>734</v>
      </c>
      <c r="FZ56">
        <f t="shared" si="86"/>
        <v>580</v>
      </c>
      <c r="GA56" s="18">
        <f t="shared" si="123"/>
        <v>508</v>
      </c>
      <c r="GB56" s="18">
        <f t="shared" si="128"/>
        <v>-22</v>
      </c>
      <c r="GC56" s="18">
        <f t="shared" si="88"/>
        <v>508.47615479980965</v>
      </c>
      <c r="GD56">
        <f t="shared" si="89"/>
        <v>935.49772848468206</v>
      </c>
      <c r="GE56">
        <v>55</v>
      </c>
      <c r="GF56" s="22">
        <f t="shared" si="90"/>
        <v>0.91666666666666663</v>
      </c>
      <c r="GG56" s="18">
        <f t="shared" si="115"/>
        <v>121.29256915253916</v>
      </c>
      <c r="GH56">
        <f t="shared" si="91"/>
        <v>-3.7788560889399803E-2</v>
      </c>
      <c r="GI56">
        <f t="shared" si="92"/>
        <v>2.0838341951377957</v>
      </c>
      <c r="GN56">
        <v>1024</v>
      </c>
      <c r="GO56">
        <v>570</v>
      </c>
      <c r="GP56">
        <v>876</v>
      </c>
      <c r="GQ56">
        <v>576</v>
      </c>
      <c r="GR56">
        <f t="shared" si="93"/>
        <v>950</v>
      </c>
      <c r="GS56">
        <f t="shared" si="94"/>
        <v>573</v>
      </c>
      <c r="GT56" s="18">
        <f t="shared" si="95"/>
        <v>705</v>
      </c>
      <c r="GU56" s="18">
        <f t="shared" si="96"/>
        <v>-31.5</v>
      </c>
      <c r="GV56" s="18">
        <f t="shared" si="97"/>
        <v>705.703372529847</v>
      </c>
      <c r="GW56">
        <f t="shared" si="131"/>
        <v>1109.4273297517057</v>
      </c>
      <c r="GX56">
        <v>57</v>
      </c>
      <c r="GY56" s="22">
        <f t="shared" si="99"/>
        <v>0.95</v>
      </c>
      <c r="GZ56" s="18">
        <f t="shared" si="100"/>
        <v>157.0165493322034</v>
      </c>
      <c r="HA56">
        <f t="shared" si="101"/>
        <v>-2.2276394711152253E-2</v>
      </c>
      <c r="HB56">
        <f t="shared" si="102"/>
        <v>2.1959454288734173</v>
      </c>
      <c r="HG56">
        <v>1034</v>
      </c>
      <c r="HH56">
        <v>569</v>
      </c>
      <c r="HI56">
        <v>887</v>
      </c>
      <c r="HJ56">
        <v>578</v>
      </c>
      <c r="HK56">
        <f t="shared" si="103"/>
        <v>960.5</v>
      </c>
      <c r="HL56">
        <f t="shared" si="104"/>
        <v>573.5</v>
      </c>
      <c r="HM56" s="18">
        <f t="shared" si="105"/>
        <v>705.5</v>
      </c>
      <c r="HN56" s="18">
        <f t="shared" si="106"/>
        <v>-28</v>
      </c>
      <c r="HO56" s="18">
        <f t="shared" si="107"/>
        <v>706.05541567216949</v>
      </c>
      <c r="HP56">
        <f t="shared" si="108"/>
        <v>1118.6878474355569</v>
      </c>
      <c r="HQ56">
        <v>56</v>
      </c>
      <c r="HR56" s="22">
        <f t="shared" si="109"/>
        <v>0.93333333333333335</v>
      </c>
      <c r="HS56" s="18">
        <f t="shared" si="110"/>
        <v>154.21403182404063</v>
      </c>
      <c r="HT56">
        <f t="shared" si="111"/>
        <v>-2.9963223377443209E-2</v>
      </c>
      <c r="HU56">
        <f t="shared" si="112"/>
        <v>2.1881238916559349</v>
      </c>
    </row>
    <row r="57" spans="7:229" x14ac:dyDescent="0.25">
      <c r="G57" s="6">
        <v>1126</v>
      </c>
      <c r="H57" s="6">
        <v>579</v>
      </c>
      <c r="I57" s="6">
        <v>873</v>
      </c>
      <c r="J57" s="6">
        <v>577</v>
      </c>
      <c r="K57" s="6">
        <f t="shared" si="129"/>
        <v>999.5</v>
      </c>
      <c r="L57" s="6">
        <f t="shared" si="130"/>
        <v>578</v>
      </c>
      <c r="M57" s="18">
        <f t="shared" si="2"/>
        <v>223</v>
      </c>
      <c r="N57" s="18">
        <f t="shared" si="3"/>
        <v>-2.5</v>
      </c>
      <c r="O57" s="18">
        <f t="shared" si="4"/>
        <v>223.01401301263559</v>
      </c>
      <c r="P57" s="18">
        <f t="shared" si="113"/>
        <v>185.09151670313406</v>
      </c>
      <c r="Q57" s="6">
        <v>57</v>
      </c>
      <c r="R57" s="22">
        <f t="shared" si="5"/>
        <v>0.95</v>
      </c>
      <c r="S57" s="18">
        <f t="shared" si="6"/>
        <v>279.7799238396442</v>
      </c>
      <c r="T57">
        <f t="shared" si="7"/>
        <v>-2.2276394711152253E-2</v>
      </c>
      <c r="U57">
        <f t="shared" si="8"/>
        <v>2.4468165476165802</v>
      </c>
      <c r="Y57" s="6">
        <v>1079</v>
      </c>
      <c r="Z57" s="6">
        <v>572</v>
      </c>
      <c r="AA57" s="6">
        <v>799</v>
      </c>
      <c r="AB57" s="6">
        <v>574</v>
      </c>
      <c r="AC57" s="6">
        <f t="shared" si="9"/>
        <v>939</v>
      </c>
      <c r="AD57" s="6">
        <f t="shared" si="9"/>
        <v>573</v>
      </c>
      <c r="AE57" s="18">
        <f t="shared" si="10"/>
        <v>276.5</v>
      </c>
      <c r="AF57" s="18">
        <f t="shared" si="11"/>
        <v>2.5</v>
      </c>
      <c r="AG57" s="18">
        <f t="shared" si="12"/>
        <v>276.51130175817406</v>
      </c>
      <c r="AH57" s="6">
        <f t="shared" si="13"/>
        <v>1100.0227270379462</v>
      </c>
      <c r="AI57" s="6">
        <f t="shared" si="114"/>
        <v>225.73644669265798</v>
      </c>
      <c r="AJ57" s="6">
        <v>58</v>
      </c>
      <c r="AK57" s="22">
        <f t="shared" si="14"/>
        <v>0.96666666666666667</v>
      </c>
      <c r="AL57" s="18">
        <f t="shared" si="15"/>
        <v>310.49429219637494</v>
      </c>
      <c r="AM57">
        <f t="shared" si="16"/>
        <v>-1.4723256820706347E-2</v>
      </c>
      <c r="AN57">
        <f t="shared" si="17"/>
        <v>2.4920536209686297</v>
      </c>
      <c r="AR57" s="6">
        <v>1256</v>
      </c>
      <c r="AS57" s="6">
        <v>580</v>
      </c>
      <c r="AT57" s="6">
        <v>882</v>
      </c>
      <c r="AU57" s="6">
        <v>580</v>
      </c>
      <c r="AV57" s="6">
        <f t="shared" si="18"/>
        <v>1069</v>
      </c>
      <c r="AW57" s="6">
        <f t="shared" si="18"/>
        <v>580</v>
      </c>
      <c r="AX57" s="18">
        <f t="shared" si="19"/>
        <v>237.5</v>
      </c>
      <c r="AY57" s="18">
        <f t="shared" si="20"/>
        <v>-1</v>
      </c>
      <c r="AZ57" s="18">
        <f t="shared" si="21"/>
        <v>237.50210525382718</v>
      </c>
      <c r="BA57" s="6">
        <f t="shared" si="22"/>
        <v>1216.207630300024</v>
      </c>
      <c r="BB57" s="6">
        <f t="shared" si="23"/>
        <v>201.83430158913961</v>
      </c>
      <c r="BC57" s="6">
        <v>60</v>
      </c>
      <c r="BD57" s="22">
        <f t="shared" si="24"/>
        <v>1</v>
      </c>
      <c r="BE57" s="18">
        <f t="shared" si="25"/>
        <v>302.87594799377422</v>
      </c>
      <c r="BF57">
        <f t="shared" si="26"/>
        <v>0</v>
      </c>
      <c r="BG57">
        <f t="shared" si="27"/>
        <v>2.4812647864780288</v>
      </c>
      <c r="BK57">
        <v>1086</v>
      </c>
      <c r="BL57">
        <v>568</v>
      </c>
      <c r="BM57">
        <v>924</v>
      </c>
      <c r="BN57">
        <v>568</v>
      </c>
      <c r="BO57" s="6">
        <f t="shared" si="28"/>
        <v>1005</v>
      </c>
      <c r="BP57" s="6">
        <f t="shared" si="28"/>
        <v>568</v>
      </c>
      <c r="BQ57" s="18">
        <f t="shared" si="29"/>
        <v>526.5</v>
      </c>
      <c r="BR57" s="18">
        <f t="shared" si="124"/>
        <v>-21.5</v>
      </c>
      <c r="BS57" s="18">
        <f t="shared" si="31"/>
        <v>526.93880100064746</v>
      </c>
      <c r="BT57" s="6">
        <f t="shared" si="32"/>
        <v>1154.4041753216245</v>
      </c>
      <c r="BU57" s="6">
        <f t="shared" si="33"/>
        <v>395.14631398596475</v>
      </c>
      <c r="BV57" s="6">
        <v>68</v>
      </c>
      <c r="BW57" s="22">
        <f t="shared" si="34"/>
        <v>1.1333333333333333</v>
      </c>
      <c r="BX57" s="18">
        <f t="shared" si="35"/>
        <v>100.08507497845785</v>
      </c>
      <c r="BY57">
        <f t="shared" si="36"/>
        <v>5.4357662322592676E-2</v>
      </c>
      <c r="BZ57">
        <f t="shared" si="37"/>
        <v>2.0003693188602183</v>
      </c>
      <c r="CD57">
        <v>1087</v>
      </c>
      <c r="CE57">
        <v>566</v>
      </c>
      <c r="CF57">
        <v>900</v>
      </c>
      <c r="CG57">
        <v>569</v>
      </c>
      <c r="CH57" s="6">
        <f t="shared" si="38"/>
        <v>993.5</v>
      </c>
      <c r="CI57" s="6">
        <f t="shared" si="38"/>
        <v>567.5</v>
      </c>
      <c r="CJ57" s="18">
        <f t="shared" si="120"/>
        <v>461</v>
      </c>
      <c r="CK57" s="18">
        <f t="shared" si="125"/>
        <v>-20.5</v>
      </c>
      <c r="CL57" s="18">
        <f t="shared" si="40"/>
        <v>461.45557749365213</v>
      </c>
      <c r="CM57" s="6">
        <f t="shared" si="41"/>
        <v>1144.1584243451603</v>
      </c>
      <c r="CN57" s="6">
        <f t="shared" si="42"/>
        <v>350.87395456146407</v>
      </c>
      <c r="CO57" s="6">
        <v>57</v>
      </c>
      <c r="CP57" s="22">
        <f t="shared" si="43"/>
        <v>0.95</v>
      </c>
      <c r="CQ57" s="18">
        <f t="shared" si="44"/>
        <v>101.29331877600234</v>
      </c>
      <c r="CR57">
        <f t="shared" si="45"/>
        <v>-2.2276394711152253E-2</v>
      </c>
      <c r="CS57">
        <f t="shared" si="46"/>
        <v>2.0055808005981222</v>
      </c>
      <c r="CW57">
        <v>1284</v>
      </c>
      <c r="CX57">
        <v>555</v>
      </c>
      <c r="CY57">
        <v>1073</v>
      </c>
      <c r="CZ57">
        <v>564</v>
      </c>
      <c r="DA57" s="6">
        <f t="shared" si="47"/>
        <v>1178.5</v>
      </c>
      <c r="DB57" s="6">
        <f t="shared" si="47"/>
        <v>559.5</v>
      </c>
      <c r="DC57" s="18">
        <f t="shared" si="121"/>
        <v>636.5</v>
      </c>
      <c r="DD57" s="18">
        <f t="shared" si="126"/>
        <v>-25</v>
      </c>
      <c r="DE57" s="18">
        <f t="shared" si="49"/>
        <v>636.99077701329395</v>
      </c>
      <c r="DF57" s="6">
        <f t="shared" si="50"/>
        <v>1304.5698524801192</v>
      </c>
      <c r="DG57" s="6">
        <f t="shared" si="51"/>
        <v>507.44737130172462</v>
      </c>
      <c r="DH57" s="6">
        <v>57</v>
      </c>
      <c r="DI57" s="22">
        <f t="shared" si="52"/>
        <v>0.95</v>
      </c>
      <c r="DJ57" s="18">
        <f t="shared" si="53"/>
        <v>118.08090079137216</v>
      </c>
      <c r="DK57">
        <f t="shared" si="54"/>
        <v>-2.2276394711152253E-2</v>
      </c>
      <c r="DL57">
        <f t="shared" si="55"/>
        <v>2.0721796575483267</v>
      </c>
      <c r="DP57">
        <v>1305</v>
      </c>
      <c r="DQ57">
        <v>588</v>
      </c>
      <c r="DR57">
        <v>1120</v>
      </c>
      <c r="DS57">
        <v>592</v>
      </c>
      <c r="DT57" s="6">
        <f t="shared" si="56"/>
        <v>1212.5</v>
      </c>
      <c r="DU57" s="6">
        <f t="shared" si="56"/>
        <v>590</v>
      </c>
      <c r="DV57" s="18">
        <f t="shared" si="57"/>
        <v>607</v>
      </c>
      <c r="DW57" s="18">
        <f t="shared" si="58"/>
        <v>-16</v>
      </c>
      <c r="DX57" s="18">
        <f t="shared" si="59"/>
        <v>607.21083653044275</v>
      </c>
      <c r="DY57" s="6">
        <f t="shared" si="60"/>
        <v>1348.4273247008903</v>
      </c>
      <c r="DZ57" s="6">
        <f t="shared" si="61"/>
        <v>491.76738633561342</v>
      </c>
      <c r="EA57" s="6">
        <v>60</v>
      </c>
      <c r="EB57" s="22">
        <f t="shared" si="62"/>
        <v>1</v>
      </c>
      <c r="EC57" s="18">
        <f t="shared" si="63"/>
        <v>145.70922213813398</v>
      </c>
      <c r="ED57">
        <f t="shared" si="64"/>
        <v>0</v>
      </c>
      <c r="EE57">
        <f t="shared" si="65"/>
        <v>2.1634870397381119</v>
      </c>
      <c r="EI57">
        <v>1540</v>
      </c>
      <c r="EJ57">
        <v>589</v>
      </c>
      <c r="EK57">
        <v>1309</v>
      </c>
      <c r="EL57">
        <v>596</v>
      </c>
      <c r="EM57" s="6">
        <f t="shared" si="66"/>
        <v>1424.5</v>
      </c>
      <c r="EN57" s="6">
        <f t="shared" si="66"/>
        <v>592.5</v>
      </c>
      <c r="EO57" s="18">
        <f t="shared" si="67"/>
        <v>808.5</v>
      </c>
      <c r="EP57" s="18">
        <f t="shared" si="68"/>
        <v>-17</v>
      </c>
      <c r="EQ57" s="18">
        <f t="shared" si="69"/>
        <v>808.67870628575349</v>
      </c>
      <c r="ER57" s="6">
        <f t="shared" si="70"/>
        <v>1542.8079919419656</v>
      </c>
      <c r="ES57" s="6">
        <f t="shared" si="71"/>
        <v>676.23644267439363</v>
      </c>
      <c r="ET57" s="6">
        <v>60</v>
      </c>
      <c r="EU57" s="22">
        <f t="shared" si="72"/>
        <v>1</v>
      </c>
      <c r="EV57" s="18">
        <f t="shared" si="73"/>
        <v>158.5347232086163</v>
      </c>
      <c r="EW57">
        <f t="shared" si="74"/>
        <v>0</v>
      </c>
      <c r="EX57">
        <f t="shared" si="75"/>
        <v>2.2001243987071426</v>
      </c>
      <c r="FB57">
        <v>1583</v>
      </c>
      <c r="FC57">
        <v>588</v>
      </c>
      <c r="FD57">
        <v>1306</v>
      </c>
      <c r="FE57">
        <v>594</v>
      </c>
      <c r="FF57" s="6">
        <f t="shared" si="76"/>
        <v>1444.5</v>
      </c>
      <c r="FG57" s="6">
        <f t="shared" si="76"/>
        <v>591</v>
      </c>
      <c r="FH57" s="18">
        <f t="shared" si="122"/>
        <v>832.5</v>
      </c>
      <c r="FI57" s="18">
        <f t="shared" si="127"/>
        <v>-20</v>
      </c>
      <c r="FJ57" s="18">
        <f t="shared" si="78"/>
        <v>832.74020558635209</v>
      </c>
      <c r="FK57" s="6">
        <f t="shared" si="79"/>
        <v>1560.724591335704</v>
      </c>
      <c r="FL57" s="6">
        <f t="shared" si="80"/>
        <v>695.93270885761319</v>
      </c>
      <c r="FM57" s="6">
        <v>64</v>
      </c>
      <c r="FN57" s="22">
        <f t="shared" si="81"/>
        <v>1.0666666666666667</v>
      </c>
      <c r="FO57" s="18">
        <f t="shared" si="82"/>
        <v>162.32081540659885</v>
      </c>
      <c r="FP57">
        <f t="shared" si="83"/>
        <v>2.8028723600243534E-2</v>
      </c>
      <c r="FQ57">
        <f t="shared" si="84"/>
        <v>2.2103742156769464</v>
      </c>
      <c r="FU57">
        <v>826</v>
      </c>
      <c r="FV57">
        <v>576</v>
      </c>
      <c r="FW57">
        <v>676</v>
      </c>
      <c r="FX57">
        <v>583</v>
      </c>
      <c r="FY57">
        <f t="shared" si="85"/>
        <v>751</v>
      </c>
      <c r="FZ57">
        <f t="shared" si="86"/>
        <v>579.5</v>
      </c>
      <c r="GA57" s="18">
        <f t="shared" si="123"/>
        <v>525</v>
      </c>
      <c r="GB57" s="18">
        <f t="shared" si="128"/>
        <v>-22.5</v>
      </c>
      <c r="GC57" s="18">
        <f t="shared" si="88"/>
        <v>525.48192166810077</v>
      </c>
      <c r="GD57">
        <f t="shared" si="89"/>
        <v>948.58908385032555</v>
      </c>
      <c r="GE57">
        <v>56</v>
      </c>
      <c r="GF57" s="22">
        <f t="shared" si="90"/>
        <v>0.93333333333333335</v>
      </c>
      <c r="GG57" s="18">
        <f t="shared" si="115"/>
        <v>123.4145764982206</v>
      </c>
      <c r="GH57">
        <f t="shared" si="91"/>
        <v>-2.9963223377443209E-2</v>
      </c>
      <c r="GI57">
        <f t="shared" si="92"/>
        <v>2.0913664572570334</v>
      </c>
      <c r="GN57">
        <v>1045</v>
      </c>
      <c r="GO57">
        <v>570</v>
      </c>
      <c r="GP57">
        <v>894</v>
      </c>
      <c r="GQ57">
        <v>574</v>
      </c>
      <c r="GR57">
        <f t="shared" si="93"/>
        <v>969.5</v>
      </c>
      <c r="GS57">
        <f t="shared" si="94"/>
        <v>572</v>
      </c>
      <c r="GT57" s="18">
        <f t="shared" si="95"/>
        <v>724.5</v>
      </c>
      <c r="GU57" s="18">
        <f t="shared" si="96"/>
        <v>-32.5</v>
      </c>
      <c r="GV57" s="18">
        <f t="shared" si="97"/>
        <v>725.22858465452123</v>
      </c>
      <c r="GW57">
        <f t="shared" si="131"/>
        <v>1125.6616942936275</v>
      </c>
      <c r="GX57">
        <v>58</v>
      </c>
      <c r="GY57" s="22">
        <f t="shared" si="99"/>
        <v>0.96666666666666667</v>
      </c>
      <c r="GZ57" s="18">
        <f t="shared" si="100"/>
        <v>159.44388086599599</v>
      </c>
      <c r="HA57">
        <f t="shared" si="101"/>
        <v>-1.4723256820706347E-2</v>
      </c>
      <c r="HB57">
        <f t="shared" si="102"/>
        <v>2.202607856554041</v>
      </c>
      <c r="HG57">
        <v>1052</v>
      </c>
      <c r="HH57">
        <v>570</v>
      </c>
      <c r="HI57">
        <v>909</v>
      </c>
      <c r="HJ57">
        <v>575</v>
      </c>
      <c r="HK57">
        <f t="shared" si="103"/>
        <v>980.5</v>
      </c>
      <c r="HL57">
        <f t="shared" si="104"/>
        <v>572.5</v>
      </c>
      <c r="HM57" s="18">
        <f t="shared" si="105"/>
        <v>725.5</v>
      </c>
      <c r="HN57" s="18">
        <f t="shared" si="106"/>
        <v>-29</v>
      </c>
      <c r="HO57" s="18">
        <f t="shared" si="107"/>
        <v>726.07936893978751</v>
      </c>
      <c r="HP57">
        <f t="shared" si="108"/>
        <v>1135.4014708463258</v>
      </c>
      <c r="HQ57">
        <v>57</v>
      </c>
      <c r="HR57" s="22">
        <f t="shared" si="109"/>
        <v>0.95</v>
      </c>
      <c r="HS57" s="18">
        <f t="shared" si="110"/>
        <v>156.70929068003929</v>
      </c>
      <c r="HT57">
        <f t="shared" si="111"/>
        <v>-2.2276394711152253E-2</v>
      </c>
      <c r="HU57">
        <f t="shared" si="112"/>
        <v>2.1950947448506284</v>
      </c>
    </row>
    <row r="58" spans="7:229" x14ac:dyDescent="0.25">
      <c r="G58" s="6">
        <v>1132</v>
      </c>
      <c r="H58" s="6">
        <v>579</v>
      </c>
      <c r="I58" s="6">
        <v>881</v>
      </c>
      <c r="J58" s="6">
        <v>577</v>
      </c>
      <c r="K58" s="6">
        <f t="shared" si="129"/>
        <v>1006.5</v>
      </c>
      <c r="L58" s="6">
        <f t="shared" si="130"/>
        <v>578</v>
      </c>
      <c r="M58" s="18">
        <f t="shared" si="2"/>
        <v>230</v>
      </c>
      <c r="N58" s="18">
        <f t="shared" si="3"/>
        <v>-2.5</v>
      </c>
      <c r="O58" s="18">
        <f t="shared" si="4"/>
        <v>230.01358655522938</v>
      </c>
      <c r="P58" s="18">
        <f t="shared" si="113"/>
        <v>191.15651954714428</v>
      </c>
      <c r="Q58" s="6">
        <v>58</v>
      </c>
      <c r="R58" s="22">
        <f t="shared" si="5"/>
        <v>0.96666666666666667</v>
      </c>
      <c r="S58" s="18">
        <f t="shared" si="6"/>
        <v>280.35979075560755</v>
      </c>
      <c r="T58">
        <f t="shared" si="7"/>
        <v>-1.4723256820706347E-2</v>
      </c>
      <c r="U58">
        <f t="shared" si="8"/>
        <v>2.447715727179252</v>
      </c>
      <c r="Y58" s="6">
        <v>1088</v>
      </c>
      <c r="Z58" s="6">
        <v>573</v>
      </c>
      <c r="AA58" s="6">
        <v>809</v>
      </c>
      <c r="AB58" s="6">
        <v>575</v>
      </c>
      <c r="AC58" s="6">
        <f t="shared" si="9"/>
        <v>948.5</v>
      </c>
      <c r="AD58" s="6">
        <f t="shared" si="9"/>
        <v>574</v>
      </c>
      <c r="AE58" s="18">
        <f t="shared" si="10"/>
        <v>286</v>
      </c>
      <c r="AF58" s="18">
        <f t="shared" si="11"/>
        <v>3.5</v>
      </c>
      <c r="AG58" s="18">
        <f t="shared" si="12"/>
        <v>286.02141528214281</v>
      </c>
      <c r="AH58" s="6">
        <f t="shared" si="13"/>
        <v>1108.6605657278517</v>
      </c>
      <c r="AI58" s="6">
        <f t="shared" si="114"/>
        <v>234.37428538256347</v>
      </c>
      <c r="AJ58" s="6">
        <v>59</v>
      </c>
      <c r="AK58" s="22">
        <f t="shared" si="14"/>
        <v>0.98333333333333328</v>
      </c>
      <c r="AL58" s="18">
        <f t="shared" si="15"/>
        <v>311.3838360672915</v>
      </c>
      <c r="AM58">
        <f t="shared" si="16"/>
        <v>-7.2992387414994656E-3</v>
      </c>
      <c r="AN58">
        <f t="shared" si="17"/>
        <v>2.4932960645937596</v>
      </c>
      <c r="AR58" s="6">
        <v>1264</v>
      </c>
      <c r="AS58" s="6">
        <v>580</v>
      </c>
      <c r="AT58" s="6">
        <v>890</v>
      </c>
      <c r="AU58" s="6">
        <v>580</v>
      </c>
      <c r="AV58" s="6">
        <f t="shared" si="18"/>
        <v>1077</v>
      </c>
      <c r="AW58" s="6">
        <f t="shared" si="18"/>
        <v>580</v>
      </c>
      <c r="AX58" s="18">
        <f t="shared" si="19"/>
        <v>245.5</v>
      </c>
      <c r="AY58" s="18">
        <f t="shared" si="20"/>
        <v>-1</v>
      </c>
      <c r="AZ58" s="18">
        <f t="shared" si="21"/>
        <v>245.50203665142985</v>
      </c>
      <c r="BA58" s="6">
        <f t="shared" si="22"/>
        <v>1223.2452738514871</v>
      </c>
      <c r="BB58" s="6">
        <f t="shared" si="23"/>
        <v>208.87194514060275</v>
      </c>
      <c r="BC58" s="6">
        <v>61</v>
      </c>
      <c r="BD58" s="22">
        <f t="shared" si="24"/>
        <v>1.0166666666666666</v>
      </c>
      <c r="BE58" s="18">
        <f t="shared" si="25"/>
        <v>303.53470387302349</v>
      </c>
      <c r="BF58">
        <f t="shared" si="26"/>
        <v>7.1785846271233758E-3</v>
      </c>
      <c r="BG58">
        <f t="shared" si="27"/>
        <v>2.4822083522117033</v>
      </c>
      <c r="BK58">
        <v>1097</v>
      </c>
      <c r="BL58">
        <v>567</v>
      </c>
      <c r="BM58">
        <v>937</v>
      </c>
      <c r="BN58">
        <v>568</v>
      </c>
      <c r="BO58" s="6">
        <f t="shared" si="28"/>
        <v>1017</v>
      </c>
      <c r="BP58" s="6">
        <f t="shared" si="28"/>
        <v>567.5</v>
      </c>
      <c r="BQ58" s="18">
        <f t="shared" si="29"/>
        <v>538.5</v>
      </c>
      <c r="BR58" s="18">
        <f t="shared" si="124"/>
        <v>-22</v>
      </c>
      <c r="BS58" s="18">
        <f t="shared" si="31"/>
        <v>538.94920910972678</v>
      </c>
      <c r="BT58" s="6">
        <f t="shared" si="32"/>
        <v>1164.6223636870452</v>
      </c>
      <c r="BU58" s="6">
        <f t="shared" si="33"/>
        <v>405.36450235138545</v>
      </c>
      <c r="BV58" s="6">
        <v>69</v>
      </c>
      <c r="BW58" s="22">
        <f t="shared" si="34"/>
        <v>1.1499999999999999</v>
      </c>
      <c r="BX58" s="18">
        <f t="shared" si="35"/>
        <v>101.23329755102758</v>
      </c>
      <c r="BY58">
        <f t="shared" si="36"/>
        <v>6.069784035361165E-2</v>
      </c>
      <c r="BZ58">
        <f t="shared" si="37"/>
        <v>2.0053233836912532</v>
      </c>
      <c r="CD58">
        <v>1099</v>
      </c>
      <c r="CE58">
        <v>564</v>
      </c>
      <c r="CF58">
        <v>910</v>
      </c>
      <c r="CG58">
        <v>569</v>
      </c>
      <c r="CH58" s="6">
        <f t="shared" si="38"/>
        <v>1004.5</v>
      </c>
      <c r="CI58" s="6">
        <f t="shared" si="38"/>
        <v>566.5</v>
      </c>
      <c r="CJ58" s="18">
        <f t="shared" si="120"/>
        <v>472</v>
      </c>
      <c r="CK58" s="18">
        <f t="shared" si="125"/>
        <v>-21.5</v>
      </c>
      <c r="CL58" s="18">
        <f t="shared" si="40"/>
        <v>472.48941787091911</v>
      </c>
      <c r="CM58" s="6">
        <f t="shared" si="41"/>
        <v>1153.2313297860062</v>
      </c>
      <c r="CN58" s="6">
        <f t="shared" si="42"/>
        <v>359.94686000231002</v>
      </c>
      <c r="CO58" s="6">
        <v>58</v>
      </c>
      <c r="CP58" s="22">
        <f t="shared" si="43"/>
        <v>0.96666666666666667</v>
      </c>
      <c r="CQ58" s="18">
        <f t="shared" si="44"/>
        <v>102.36529394138336</v>
      </c>
      <c r="CR58">
        <f t="shared" si="45"/>
        <v>-1.4723256820706347E-2</v>
      </c>
      <c r="CS58">
        <f t="shared" si="46"/>
        <v>2.0101527378450639</v>
      </c>
      <c r="CW58">
        <v>1298</v>
      </c>
      <c r="CX58">
        <v>554</v>
      </c>
      <c r="CY58">
        <v>1089</v>
      </c>
      <c r="CZ58">
        <v>564</v>
      </c>
      <c r="DA58" s="6">
        <f t="shared" si="47"/>
        <v>1193.5</v>
      </c>
      <c r="DB58" s="6">
        <f t="shared" si="47"/>
        <v>559</v>
      </c>
      <c r="DC58" s="18">
        <f t="shared" si="121"/>
        <v>651.5</v>
      </c>
      <c r="DD58" s="18">
        <f t="shared" si="126"/>
        <v>-25.5</v>
      </c>
      <c r="DE58" s="18">
        <f t="shared" si="49"/>
        <v>651.99884969223683</v>
      </c>
      <c r="DF58" s="6">
        <f t="shared" si="50"/>
        <v>1317.9238407434627</v>
      </c>
      <c r="DG58" s="6">
        <f t="shared" si="51"/>
        <v>520.8013595650682</v>
      </c>
      <c r="DH58" s="6">
        <v>58</v>
      </c>
      <c r="DI58" s="22">
        <f t="shared" si="52"/>
        <v>0.96666666666666667</v>
      </c>
      <c r="DJ58" s="18">
        <f t="shared" si="53"/>
        <v>119.50847357544359</v>
      </c>
      <c r="DK58">
        <f t="shared" si="54"/>
        <v>-1.4723256820706347E-2</v>
      </c>
      <c r="DL58">
        <f t="shared" si="55"/>
        <v>2.077398699397885</v>
      </c>
      <c r="DP58">
        <v>1322</v>
      </c>
      <c r="DQ58">
        <v>589</v>
      </c>
      <c r="DR58">
        <v>1135</v>
      </c>
      <c r="DS58">
        <v>592</v>
      </c>
      <c r="DT58" s="6">
        <f t="shared" si="56"/>
        <v>1228.5</v>
      </c>
      <c r="DU58" s="6">
        <f t="shared" si="56"/>
        <v>590.5</v>
      </c>
      <c r="DV58" s="18">
        <f t="shared" si="57"/>
        <v>623</v>
      </c>
      <c r="DW58" s="18">
        <f t="shared" si="58"/>
        <v>-15.5</v>
      </c>
      <c r="DX58" s="18">
        <f t="shared" si="59"/>
        <v>623.19278718547446</v>
      </c>
      <c r="DY58" s="6">
        <f t="shared" si="60"/>
        <v>1363.0489719742282</v>
      </c>
      <c r="DZ58" s="6">
        <f t="shared" si="61"/>
        <v>506.38903360895131</v>
      </c>
      <c r="EA58" s="6">
        <v>61</v>
      </c>
      <c r="EB58" s="22">
        <f t="shared" si="62"/>
        <v>1.0166666666666666</v>
      </c>
      <c r="EC58" s="18">
        <f t="shared" si="63"/>
        <v>147.23276366864224</v>
      </c>
      <c r="ED58">
        <f t="shared" si="64"/>
        <v>7.1785846271233758E-3</v>
      </c>
      <c r="EE58">
        <f t="shared" si="65"/>
        <v>2.1680044641943059</v>
      </c>
      <c r="EI58">
        <v>1559</v>
      </c>
      <c r="EJ58">
        <v>590</v>
      </c>
      <c r="EK58">
        <v>1330</v>
      </c>
      <c r="EL58">
        <v>592</v>
      </c>
      <c r="EM58" s="6">
        <f t="shared" si="66"/>
        <v>1444.5</v>
      </c>
      <c r="EN58" s="6">
        <f t="shared" si="66"/>
        <v>591</v>
      </c>
      <c r="EO58" s="18">
        <f t="shared" si="67"/>
        <v>828.5</v>
      </c>
      <c r="EP58" s="18">
        <f t="shared" si="68"/>
        <v>-18.5</v>
      </c>
      <c r="EQ58" s="18">
        <f t="shared" si="69"/>
        <v>828.70652223812021</v>
      </c>
      <c r="ER58" s="6">
        <f t="shared" si="70"/>
        <v>1560.724591335704</v>
      </c>
      <c r="ES58" s="6">
        <f t="shared" si="71"/>
        <v>694.15304206813198</v>
      </c>
      <c r="ET58" s="6">
        <v>61</v>
      </c>
      <c r="EU58" s="22">
        <f t="shared" si="72"/>
        <v>1.0166666666666666</v>
      </c>
      <c r="EV58" s="18">
        <f t="shared" si="73"/>
        <v>160.28235112767098</v>
      </c>
      <c r="EW58">
        <f t="shared" si="74"/>
        <v>7.1785846271233758E-3</v>
      </c>
      <c r="EX58">
        <f t="shared" si="75"/>
        <v>2.2048857043264518</v>
      </c>
      <c r="FB58">
        <v>1604</v>
      </c>
      <c r="FC58">
        <v>589</v>
      </c>
      <c r="FD58">
        <v>1330</v>
      </c>
      <c r="FE58">
        <v>594</v>
      </c>
      <c r="FF58" s="6">
        <f t="shared" si="76"/>
        <v>1467</v>
      </c>
      <c r="FG58" s="6">
        <f t="shared" si="76"/>
        <v>591.5</v>
      </c>
      <c r="FH58" s="18">
        <f t="shared" si="122"/>
        <v>855</v>
      </c>
      <c r="FI58" s="18">
        <f t="shared" si="127"/>
        <v>-19.5</v>
      </c>
      <c r="FJ58" s="18">
        <f t="shared" si="78"/>
        <v>855.22233951177861</v>
      </c>
      <c r="FK58" s="6">
        <f t="shared" si="79"/>
        <v>1581.7589102009194</v>
      </c>
      <c r="FL58" s="6">
        <f t="shared" si="80"/>
        <v>716.96702772282867</v>
      </c>
      <c r="FM58" s="6">
        <v>65</v>
      </c>
      <c r="FN58" s="22">
        <f t="shared" si="81"/>
        <v>1.0833333333333333</v>
      </c>
      <c r="FO58" s="18">
        <f t="shared" si="82"/>
        <v>164.32260811654689</v>
      </c>
      <c r="FP58">
        <f t="shared" si="83"/>
        <v>3.476210625921191E-2</v>
      </c>
      <c r="FQ58">
        <f t="shared" si="84"/>
        <v>2.2156973193985015</v>
      </c>
      <c r="FU58">
        <v>843</v>
      </c>
      <c r="FV58">
        <v>575</v>
      </c>
      <c r="FW58">
        <v>690</v>
      </c>
      <c r="FX58">
        <v>582</v>
      </c>
      <c r="FY58">
        <f t="shared" si="85"/>
        <v>766.5</v>
      </c>
      <c r="FZ58">
        <f t="shared" si="86"/>
        <v>578.5</v>
      </c>
      <c r="GA58" s="18">
        <f t="shared" si="123"/>
        <v>540.5</v>
      </c>
      <c r="GB58" s="18">
        <f t="shared" si="128"/>
        <v>-23.5</v>
      </c>
      <c r="GC58" s="18">
        <f t="shared" si="88"/>
        <v>541.01062836140295</v>
      </c>
      <c r="GD58">
        <f t="shared" si="89"/>
        <v>960.30437882996239</v>
      </c>
      <c r="GE58">
        <v>57</v>
      </c>
      <c r="GF58" s="22">
        <f t="shared" si="90"/>
        <v>0.95</v>
      </c>
      <c r="GG58" s="18">
        <f t="shared" si="115"/>
        <v>125.3522738644924</v>
      </c>
      <c r="GH58">
        <f t="shared" si="91"/>
        <v>-2.2276394711152253E-2</v>
      </c>
      <c r="GI58">
        <f t="shared" si="92"/>
        <v>2.0981322163783585</v>
      </c>
      <c r="GN58">
        <v>1065</v>
      </c>
      <c r="GO58">
        <v>569</v>
      </c>
      <c r="GP58">
        <v>916</v>
      </c>
      <c r="GQ58">
        <v>573</v>
      </c>
      <c r="GR58">
        <f t="shared" si="93"/>
        <v>990.5</v>
      </c>
      <c r="GS58">
        <f t="shared" si="94"/>
        <v>571</v>
      </c>
      <c r="GT58" s="18">
        <f t="shared" si="95"/>
        <v>745.5</v>
      </c>
      <c r="GU58" s="18">
        <f t="shared" si="96"/>
        <v>-33.5</v>
      </c>
      <c r="GV58" s="18">
        <f t="shared" si="97"/>
        <v>746.25230317902538</v>
      </c>
      <c r="GW58">
        <f t="shared" si="131"/>
        <v>1143.2984081157465</v>
      </c>
      <c r="GX58">
        <v>59</v>
      </c>
      <c r="GY58" s="22">
        <f t="shared" si="99"/>
        <v>0.98333333333333328</v>
      </c>
      <c r="GZ58" s="18">
        <f t="shared" si="100"/>
        <v>162.05750342775136</v>
      </c>
      <c r="HA58">
        <f t="shared" si="101"/>
        <v>-7.2992387414994656E-3</v>
      </c>
      <c r="HB58">
        <f t="shared" si="102"/>
        <v>2.2096691441113703</v>
      </c>
      <c r="HG58">
        <v>1071</v>
      </c>
      <c r="HH58">
        <v>567</v>
      </c>
      <c r="HI58">
        <v>928</v>
      </c>
      <c r="HJ58">
        <v>575</v>
      </c>
      <c r="HK58">
        <f t="shared" si="103"/>
        <v>999.5</v>
      </c>
      <c r="HL58">
        <f t="shared" si="104"/>
        <v>571</v>
      </c>
      <c r="HM58" s="18">
        <f t="shared" si="105"/>
        <v>744.5</v>
      </c>
      <c r="HN58" s="18">
        <f t="shared" si="106"/>
        <v>-30.5</v>
      </c>
      <c r="HO58" s="18">
        <f t="shared" si="107"/>
        <v>745.12448624374167</v>
      </c>
      <c r="HP58">
        <f t="shared" si="108"/>
        <v>1151.1043610376951</v>
      </c>
      <c r="HQ58">
        <v>58</v>
      </c>
      <c r="HR58" s="22">
        <f t="shared" si="109"/>
        <v>0.96666666666666667</v>
      </c>
      <c r="HS58" s="18">
        <f t="shared" si="110"/>
        <v>159.08257316732298</v>
      </c>
      <c r="HT58">
        <f t="shared" si="111"/>
        <v>-1.4723256820706347E-2</v>
      </c>
      <c r="HU58">
        <f t="shared" si="112"/>
        <v>2.2016226071022973</v>
      </c>
    </row>
    <row r="59" spans="7:229" x14ac:dyDescent="0.25">
      <c r="G59" s="6">
        <v>1137</v>
      </c>
      <c r="H59" s="6">
        <v>579</v>
      </c>
      <c r="I59" s="6">
        <v>887</v>
      </c>
      <c r="J59" s="6">
        <v>577</v>
      </c>
      <c r="K59" s="6">
        <f t="shared" si="129"/>
        <v>1012</v>
      </c>
      <c r="L59" s="6">
        <f t="shared" si="130"/>
        <v>578</v>
      </c>
      <c r="M59" s="18">
        <f t="shared" si="2"/>
        <v>235.5</v>
      </c>
      <c r="N59" s="18">
        <f t="shared" si="3"/>
        <v>-2.5</v>
      </c>
      <c r="O59" s="18">
        <f t="shared" si="4"/>
        <v>235.51326926523694</v>
      </c>
      <c r="P59" s="18">
        <f t="shared" si="113"/>
        <v>195.92923221054582</v>
      </c>
      <c r="Q59" s="6">
        <v>59</v>
      </c>
      <c r="R59" s="22">
        <f t="shared" si="5"/>
        <v>0.98333333333333328</v>
      </c>
      <c r="S59" s="18">
        <f t="shared" si="6"/>
        <v>280.81540194854995</v>
      </c>
      <c r="T59">
        <f t="shared" si="7"/>
        <v>-7.2992387414994656E-3</v>
      </c>
      <c r="U59">
        <f t="shared" si="8"/>
        <v>2.4484209239628472</v>
      </c>
      <c r="Y59" s="6">
        <v>1096</v>
      </c>
      <c r="Z59" s="6">
        <v>572</v>
      </c>
      <c r="AA59" s="6">
        <v>817</v>
      </c>
      <c r="AB59" s="6">
        <v>573</v>
      </c>
      <c r="AC59" s="6">
        <f t="shared" si="9"/>
        <v>956.5</v>
      </c>
      <c r="AD59" s="6">
        <f t="shared" si="9"/>
        <v>572.5</v>
      </c>
      <c r="AE59" s="18">
        <f t="shared" si="10"/>
        <v>294</v>
      </c>
      <c r="AF59" s="18">
        <f t="shared" si="11"/>
        <v>2</v>
      </c>
      <c r="AG59" s="18">
        <f t="shared" si="12"/>
        <v>294.00680264238787</v>
      </c>
      <c r="AH59" s="6">
        <f t="shared" si="13"/>
        <v>1114.7414498438641</v>
      </c>
      <c r="AI59" s="6">
        <f t="shared" si="114"/>
        <v>240.45516949857586</v>
      </c>
      <c r="AJ59" s="6">
        <v>60</v>
      </c>
      <c r="AK59" s="22">
        <f t="shared" si="14"/>
        <v>1</v>
      </c>
      <c r="AL59" s="18">
        <f t="shared" si="15"/>
        <v>312.13076220705813</v>
      </c>
      <c r="AM59">
        <f t="shared" si="16"/>
        <v>0</v>
      </c>
      <c r="AN59">
        <f t="shared" si="17"/>
        <v>2.4943365728896554</v>
      </c>
      <c r="AR59" s="6">
        <v>1270</v>
      </c>
      <c r="AS59" s="6">
        <v>580</v>
      </c>
      <c r="AT59" s="6">
        <v>896</v>
      </c>
      <c r="AU59" s="6">
        <v>580</v>
      </c>
      <c r="AV59" s="6">
        <f t="shared" si="18"/>
        <v>1083</v>
      </c>
      <c r="AW59" s="6">
        <f t="shared" si="18"/>
        <v>580</v>
      </c>
      <c r="AX59" s="18">
        <f t="shared" si="19"/>
        <v>251.5</v>
      </c>
      <c r="AY59" s="18">
        <f t="shared" si="20"/>
        <v>-1</v>
      </c>
      <c r="AZ59" s="18">
        <f t="shared" si="21"/>
        <v>251.50198806371293</v>
      </c>
      <c r="BA59" s="6">
        <f t="shared" si="22"/>
        <v>1228.5312368841096</v>
      </c>
      <c r="BB59" s="6">
        <f t="shared" si="23"/>
        <v>214.15790817322522</v>
      </c>
      <c r="BC59" s="6">
        <v>62</v>
      </c>
      <c r="BD59" s="22">
        <f t="shared" si="24"/>
        <v>1.0333333333333332</v>
      </c>
      <c r="BE59" s="18">
        <f t="shared" si="25"/>
        <v>304.0287710183037</v>
      </c>
      <c r="BF59">
        <f t="shared" si="26"/>
        <v>1.4240439114610193E-2</v>
      </c>
      <c r="BG59">
        <f t="shared" si="27"/>
        <v>2.4829146839483855</v>
      </c>
      <c r="BK59">
        <v>1110</v>
      </c>
      <c r="BL59">
        <v>567</v>
      </c>
      <c r="BM59">
        <v>948</v>
      </c>
      <c r="BN59">
        <v>567</v>
      </c>
      <c r="BO59" s="6">
        <f t="shared" si="28"/>
        <v>1029</v>
      </c>
      <c r="BP59" s="6">
        <f t="shared" si="28"/>
        <v>567</v>
      </c>
      <c r="BQ59" s="18">
        <f t="shared" si="29"/>
        <v>550.5</v>
      </c>
      <c r="BR59" s="18">
        <f t="shared" si="124"/>
        <v>-22.5</v>
      </c>
      <c r="BS59" s="18">
        <f t="shared" si="31"/>
        <v>550.95961739495931</v>
      </c>
      <c r="BT59" s="6">
        <f t="shared" si="32"/>
        <v>1174.8744613787467</v>
      </c>
      <c r="BU59" s="6">
        <f t="shared" si="33"/>
        <v>415.61660004308692</v>
      </c>
      <c r="BV59" s="6">
        <v>70</v>
      </c>
      <c r="BW59" s="22">
        <f t="shared" si="34"/>
        <v>1.1666666666666667</v>
      </c>
      <c r="BX59" s="18">
        <f t="shared" si="35"/>
        <v>102.38152014043794</v>
      </c>
      <c r="BY59">
        <f t="shared" si="36"/>
        <v>6.6946789630613221E-2</v>
      </c>
      <c r="BZ59">
        <f t="shared" si="37"/>
        <v>2.0102215735801447</v>
      </c>
      <c r="CD59">
        <v>1110</v>
      </c>
      <c r="CE59">
        <v>566</v>
      </c>
      <c r="CF59">
        <v>921</v>
      </c>
      <c r="CG59">
        <v>569</v>
      </c>
      <c r="CH59" s="6">
        <f t="shared" si="38"/>
        <v>1015.5</v>
      </c>
      <c r="CI59" s="6">
        <f t="shared" si="38"/>
        <v>567.5</v>
      </c>
      <c r="CJ59" s="18">
        <f t="shared" si="120"/>
        <v>483</v>
      </c>
      <c r="CK59" s="18">
        <f t="shared" si="125"/>
        <v>-20.5</v>
      </c>
      <c r="CL59" s="18">
        <f t="shared" si="40"/>
        <v>483.43484566174993</v>
      </c>
      <c r="CM59" s="6">
        <f t="shared" si="41"/>
        <v>1163.3127266560784</v>
      </c>
      <c r="CN59" s="6">
        <f t="shared" si="42"/>
        <v>370.02825687238226</v>
      </c>
      <c r="CO59" s="6">
        <v>59</v>
      </c>
      <c r="CP59" s="22">
        <f t="shared" si="43"/>
        <v>0.98333333333333328</v>
      </c>
      <c r="CQ59" s="18">
        <f t="shared" si="44"/>
        <v>103.42867952292721</v>
      </c>
      <c r="CR59">
        <f t="shared" si="45"/>
        <v>-7.2992387414994656E-3</v>
      </c>
      <c r="CS59">
        <f t="shared" si="46"/>
        <v>2.0146409800686689</v>
      </c>
      <c r="CW59">
        <v>1314</v>
      </c>
      <c r="CX59">
        <v>558</v>
      </c>
      <c r="CY59">
        <v>1105</v>
      </c>
      <c r="CZ59">
        <v>564</v>
      </c>
      <c r="DA59" s="6">
        <f t="shared" si="47"/>
        <v>1209.5</v>
      </c>
      <c r="DB59" s="6">
        <f t="shared" si="47"/>
        <v>561</v>
      </c>
      <c r="DC59" s="18">
        <f t="shared" si="121"/>
        <v>667.5</v>
      </c>
      <c r="DD59" s="18">
        <f t="shared" si="126"/>
        <v>-23.5</v>
      </c>
      <c r="DE59" s="18">
        <f t="shared" si="49"/>
        <v>667.91354230918239</v>
      </c>
      <c r="DF59" s="6">
        <f t="shared" si="50"/>
        <v>1333.2708839541949</v>
      </c>
      <c r="DG59" s="6">
        <f t="shared" si="51"/>
        <v>536.14840277580038</v>
      </c>
      <c r="DH59" s="6">
        <v>59</v>
      </c>
      <c r="DI59" s="22">
        <f t="shared" si="52"/>
        <v>0.98333333333333328</v>
      </c>
      <c r="DJ59" s="18">
        <f t="shared" si="53"/>
        <v>121.02228434467648</v>
      </c>
      <c r="DK59">
        <f t="shared" si="54"/>
        <v>-7.2992387414994656E-3</v>
      </c>
      <c r="DL59">
        <f t="shared" si="55"/>
        <v>2.0828653461581736</v>
      </c>
      <c r="DP59">
        <v>1338</v>
      </c>
      <c r="DQ59">
        <v>589</v>
      </c>
      <c r="DR59">
        <v>1152</v>
      </c>
      <c r="DS59">
        <v>592</v>
      </c>
      <c r="DT59" s="6">
        <f t="shared" si="56"/>
        <v>1245</v>
      </c>
      <c r="DU59" s="6">
        <f t="shared" si="56"/>
        <v>590.5</v>
      </c>
      <c r="DV59" s="18">
        <f t="shared" si="57"/>
        <v>639.5</v>
      </c>
      <c r="DW59" s="18">
        <f t="shared" si="58"/>
        <v>-15.5</v>
      </c>
      <c r="DX59" s="18">
        <f t="shared" si="59"/>
        <v>639.68781448453433</v>
      </c>
      <c r="DY59" s="6">
        <f t="shared" si="60"/>
        <v>1377.9387685960505</v>
      </c>
      <c r="DZ59" s="6">
        <f t="shared" si="61"/>
        <v>521.27883023077368</v>
      </c>
      <c r="EA59" s="6">
        <v>62</v>
      </c>
      <c r="EB59" s="22">
        <f t="shared" si="62"/>
        <v>1.0333333333333332</v>
      </c>
      <c r="EC59" s="18">
        <f t="shared" si="63"/>
        <v>148.80521622336673</v>
      </c>
      <c r="ED59">
        <f t="shared" si="64"/>
        <v>1.4240439114610193E-2</v>
      </c>
      <c r="EE59">
        <f t="shared" si="65"/>
        <v>2.1726181552509809</v>
      </c>
      <c r="EI59">
        <v>1579</v>
      </c>
      <c r="EJ59">
        <v>590</v>
      </c>
      <c r="EK59">
        <v>1352</v>
      </c>
      <c r="EL59">
        <v>592</v>
      </c>
      <c r="EM59" s="6">
        <f t="shared" si="66"/>
        <v>1465.5</v>
      </c>
      <c r="EN59" s="6">
        <f t="shared" si="66"/>
        <v>591</v>
      </c>
      <c r="EO59" s="18">
        <f t="shared" si="67"/>
        <v>849.5</v>
      </c>
      <c r="EP59" s="18">
        <f t="shared" si="68"/>
        <v>-18.5</v>
      </c>
      <c r="EQ59" s="18">
        <f t="shared" si="69"/>
        <v>849.70141814639805</v>
      </c>
      <c r="ER59" s="6">
        <f t="shared" si="70"/>
        <v>1580.1807649759569</v>
      </c>
      <c r="ES59" s="6">
        <f t="shared" si="71"/>
        <v>713.60921570838491</v>
      </c>
      <c r="ET59" s="6">
        <v>62</v>
      </c>
      <c r="EU59" s="22">
        <f t="shared" si="72"/>
        <v>1.0333333333333332</v>
      </c>
      <c r="EV59" s="18">
        <f t="shared" si="73"/>
        <v>162.11436647743344</v>
      </c>
      <c r="EW59">
        <f t="shared" si="74"/>
        <v>1.4240439114610193E-2</v>
      </c>
      <c r="EX59">
        <f t="shared" si="75"/>
        <v>2.2098215034691493</v>
      </c>
      <c r="FB59">
        <v>1625</v>
      </c>
      <c r="FC59">
        <v>586</v>
      </c>
      <c r="FD59">
        <v>1353</v>
      </c>
      <c r="FE59">
        <v>593</v>
      </c>
      <c r="FF59" s="6">
        <f t="shared" si="76"/>
        <v>1489</v>
      </c>
      <c r="FG59" s="6">
        <f t="shared" si="76"/>
        <v>589.5</v>
      </c>
      <c r="FH59" s="18">
        <f t="shared" si="122"/>
        <v>877</v>
      </c>
      <c r="FI59" s="18">
        <f t="shared" si="127"/>
        <v>-21.5</v>
      </c>
      <c r="FJ59" s="18">
        <f t="shared" si="78"/>
        <v>877.26350089354571</v>
      </c>
      <c r="FK59" s="6">
        <f t="shared" si="79"/>
        <v>1601.4466116608446</v>
      </c>
      <c r="FL59" s="6">
        <f t="shared" si="80"/>
        <v>736.65472918275384</v>
      </c>
      <c r="FM59" s="6">
        <v>66</v>
      </c>
      <c r="FN59" s="22">
        <f t="shared" si="81"/>
        <v>1.1000000000000001</v>
      </c>
      <c r="FO59" s="18">
        <f t="shared" si="82"/>
        <v>166.2851369547418</v>
      </c>
      <c r="FP59">
        <f t="shared" si="83"/>
        <v>4.1392685158225077E-2</v>
      </c>
      <c r="FQ59">
        <f t="shared" si="84"/>
        <v>2.2208534324605784</v>
      </c>
      <c r="FU59">
        <v>862</v>
      </c>
      <c r="FV59">
        <v>574</v>
      </c>
      <c r="FW59">
        <v>704</v>
      </c>
      <c r="FX59">
        <v>581</v>
      </c>
      <c r="FY59">
        <f t="shared" si="85"/>
        <v>783</v>
      </c>
      <c r="FZ59">
        <f t="shared" si="86"/>
        <v>577.5</v>
      </c>
      <c r="GA59" s="18">
        <f t="shared" si="123"/>
        <v>557</v>
      </c>
      <c r="GB59" s="18">
        <f t="shared" si="128"/>
        <v>-24.5</v>
      </c>
      <c r="GC59" s="18">
        <f t="shared" si="88"/>
        <v>557.53856368864751</v>
      </c>
      <c r="GD59">
        <f t="shared" si="89"/>
        <v>972.93126684262745</v>
      </c>
      <c r="GE59">
        <v>58</v>
      </c>
      <c r="GF59" s="22">
        <f t="shared" si="90"/>
        <v>0.96666666666666667</v>
      </c>
      <c r="GG59" s="18">
        <f t="shared" si="115"/>
        <v>127.41465661059229</v>
      </c>
      <c r="GH59">
        <f t="shared" si="91"/>
        <v>-1.4723256820706347E-2</v>
      </c>
      <c r="GI59">
        <f t="shared" si="92"/>
        <v>2.1052193881169741</v>
      </c>
      <c r="GN59">
        <v>1084</v>
      </c>
      <c r="GO59">
        <v>567</v>
      </c>
      <c r="GP59">
        <v>940</v>
      </c>
      <c r="GQ59">
        <v>572</v>
      </c>
      <c r="GR59">
        <f t="shared" si="93"/>
        <v>1012</v>
      </c>
      <c r="GS59">
        <f t="shared" si="94"/>
        <v>569.5</v>
      </c>
      <c r="GT59" s="18">
        <f t="shared" si="95"/>
        <v>767</v>
      </c>
      <c r="GU59" s="18">
        <f t="shared" si="96"/>
        <v>-35</v>
      </c>
      <c r="GV59" s="18">
        <f t="shared" si="97"/>
        <v>767.79815055781421</v>
      </c>
      <c r="GW59">
        <f t="shared" si="131"/>
        <v>1161.2382399835101</v>
      </c>
      <c r="GX59">
        <v>60</v>
      </c>
      <c r="GY59" s="22">
        <f t="shared" si="99"/>
        <v>1</v>
      </c>
      <c r="GZ59" s="18">
        <f t="shared" si="100"/>
        <v>164.73603590314127</v>
      </c>
      <c r="HA59">
        <f t="shared" si="101"/>
        <v>0</v>
      </c>
      <c r="HB59">
        <f t="shared" si="102"/>
        <v>2.2167886112039064</v>
      </c>
      <c r="HG59">
        <v>1087</v>
      </c>
      <c r="HH59">
        <v>568</v>
      </c>
      <c r="HI59">
        <v>949</v>
      </c>
      <c r="HJ59">
        <v>572</v>
      </c>
      <c r="HK59">
        <f t="shared" si="103"/>
        <v>1018</v>
      </c>
      <c r="HL59">
        <f t="shared" si="104"/>
        <v>570</v>
      </c>
      <c r="HM59" s="18">
        <f t="shared" si="105"/>
        <v>763</v>
      </c>
      <c r="HN59" s="18">
        <f t="shared" si="106"/>
        <v>-31.5</v>
      </c>
      <c r="HO59" s="18">
        <f t="shared" si="107"/>
        <v>763.64995253060806</v>
      </c>
      <c r="HP59">
        <f t="shared" si="108"/>
        <v>1166.7150466159251</v>
      </c>
      <c r="HQ59">
        <v>59</v>
      </c>
      <c r="HR59" s="22">
        <f t="shared" si="109"/>
        <v>0.98333333333333328</v>
      </c>
      <c r="HS59" s="18">
        <f t="shared" si="110"/>
        <v>161.39110001993816</v>
      </c>
      <c r="HT59">
        <f t="shared" si="111"/>
        <v>-7.2992387414994656E-3</v>
      </c>
      <c r="HU59">
        <f t="shared" si="112"/>
        <v>2.2078795816945873</v>
      </c>
    </row>
    <row r="60" spans="7:229" x14ac:dyDescent="0.25">
      <c r="G60" s="6">
        <v>1143</v>
      </c>
      <c r="H60" s="6">
        <v>579</v>
      </c>
      <c r="I60" s="6">
        <v>896</v>
      </c>
      <c r="J60" s="6">
        <v>577</v>
      </c>
      <c r="K60" s="6">
        <f t="shared" si="129"/>
        <v>1019.5</v>
      </c>
      <c r="L60" s="6">
        <f t="shared" si="130"/>
        <v>578</v>
      </c>
      <c r="M60" s="18">
        <f t="shared" si="2"/>
        <v>243</v>
      </c>
      <c r="N60" s="18">
        <f t="shared" si="3"/>
        <v>-2.5</v>
      </c>
      <c r="O60" s="18">
        <f t="shared" si="4"/>
        <v>243.01285974203094</v>
      </c>
      <c r="P60" s="18">
        <f t="shared" si="113"/>
        <v>202.4477506112629</v>
      </c>
      <c r="Q60" s="6">
        <v>60</v>
      </c>
      <c r="R60" s="22">
        <f t="shared" si="5"/>
        <v>1</v>
      </c>
      <c r="S60" s="18">
        <f t="shared" si="6"/>
        <v>281.43669185632842</v>
      </c>
      <c r="T60">
        <f t="shared" si="7"/>
        <v>0</v>
      </c>
      <c r="U60">
        <f t="shared" si="8"/>
        <v>2.4493807172349547</v>
      </c>
      <c r="Y60" s="6">
        <v>1106</v>
      </c>
      <c r="Z60" s="6">
        <v>572</v>
      </c>
      <c r="AA60" s="6">
        <v>826</v>
      </c>
      <c r="AB60" s="6">
        <v>575</v>
      </c>
      <c r="AC60" s="6">
        <f t="shared" si="9"/>
        <v>966</v>
      </c>
      <c r="AD60" s="6">
        <f t="shared" si="9"/>
        <v>573.5</v>
      </c>
      <c r="AE60" s="18">
        <f t="shared" si="10"/>
        <v>303.5</v>
      </c>
      <c r="AF60" s="18">
        <f t="shared" si="11"/>
        <v>3</v>
      </c>
      <c r="AG60" s="18">
        <f t="shared" si="12"/>
        <v>303.51482665596421</v>
      </c>
      <c r="AH60" s="6">
        <f t="shared" si="13"/>
        <v>1123.4136593436988</v>
      </c>
      <c r="AI60" s="6">
        <f t="shared" si="114"/>
        <v>249.12737899841056</v>
      </c>
      <c r="AJ60" s="6">
        <v>61</v>
      </c>
      <c r="AK60" s="22">
        <f t="shared" si="14"/>
        <v>1.0166666666666666</v>
      </c>
      <c r="AL60" s="18">
        <f t="shared" si="15"/>
        <v>313.02011063223597</v>
      </c>
      <c r="AM60">
        <f t="shared" si="16"/>
        <v>7.1785846271233758E-3</v>
      </c>
      <c r="AN60">
        <f t="shared" si="17"/>
        <v>2.4955722406008785</v>
      </c>
      <c r="AR60" s="6">
        <v>1275</v>
      </c>
      <c r="AS60" s="6">
        <v>580</v>
      </c>
      <c r="AT60" s="6">
        <v>904</v>
      </c>
      <c r="AU60" s="6">
        <v>580</v>
      </c>
      <c r="AV60" s="6">
        <f t="shared" si="18"/>
        <v>1089.5</v>
      </c>
      <c r="AW60" s="6">
        <f t="shared" si="18"/>
        <v>580</v>
      </c>
      <c r="AX60" s="18">
        <f t="shared" si="19"/>
        <v>258</v>
      </c>
      <c r="AY60" s="18">
        <f t="shared" si="20"/>
        <v>-1</v>
      </c>
      <c r="AZ60" s="18">
        <f t="shared" si="21"/>
        <v>258.00193797721755</v>
      </c>
      <c r="BA60" s="6">
        <f t="shared" si="22"/>
        <v>1234.2650647247535</v>
      </c>
      <c r="BB60" s="6">
        <f t="shared" si="23"/>
        <v>219.89173601386915</v>
      </c>
      <c r="BC60" s="6">
        <v>63</v>
      </c>
      <c r="BD60" s="22">
        <f t="shared" si="24"/>
        <v>1.05</v>
      </c>
      <c r="BE60" s="18">
        <f t="shared" si="25"/>
        <v>304.56401063568717</v>
      </c>
      <c r="BF60">
        <f t="shared" si="26"/>
        <v>2.1189299069938092E-2</v>
      </c>
      <c r="BG60">
        <f t="shared" si="27"/>
        <v>2.4836785828287677</v>
      </c>
      <c r="BK60">
        <v>1122</v>
      </c>
      <c r="BL60">
        <v>566</v>
      </c>
      <c r="BM60">
        <v>958</v>
      </c>
      <c r="BN60">
        <v>566</v>
      </c>
      <c r="BO60" s="6">
        <f t="shared" si="28"/>
        <v>1040</v>
      </c>
      <c r="BP60" s="6">
        <f t="shared" si="28"/>
        <v>566</v>
      </c>
      <c r="BQ60" s="18">
        <f t="shared" si="29"/>
        <v>561.5</v>
      </c>
      <c r="BR60" s="18">
        <f t="shared" si="124"/>
        <v>-23.5</v>
      </c>
      <c r="BS60" s="18">
        <f t="shared" si="31"/>
        <v>561.99154797914889</v>
      </c>
      <c r="BT60" s="6">
        <f t="shared" si="32"/>
        <v>1184.0422289766527</v>
      </c>
      <c r="BU60" s="6">
        <f t="shared" si="33"/>
        <v>424.78436764099297</v>
      </c>
      <c r="BV60" s="6">
        <v>71</v>
      </c>
      <c r="BW60" s="22">
        <f t="shared" si="34"/>
        <v>1.1833333333333333</v>
      </c>
      <c r="BX60" s="18">
        <f t="shared" si="35"/>
        <v>103.43619801655549</v>
      </c>
      <c r="BY60">
        <f t="shared" si="36"/>
        <v>7.3107098335431664E-2</v>
      </c>
      <c r="BZ60">
        <f t="shared" si="37"/>
        <v>2.0146725488911321</v>
      </c>
      <c r="CD60">
        <v>1122</v>
      </c>
      <c r="CE60">
        <v>566</v>
      </c>
      <c r="CF60">
        <v>934</v>
      </c>
      <c r="CG60">
        <v>569</v>
      </c>
      <c r="CH60" s="6">
        <f t="shared" si="38"/>
        <v>1028</v>
      </c>
      <c r="CI60" s="6">
        <f t="shared" si="38"/>
        <v>567.5</v>
      </c>
      <c r="CJ60" s="18">
        <f t="shared" si="120"/>
        <v>495.5</v>
      </c>
      <c r="CK60" s="18">
        <f t="shared" si="125"/>
        <v>-20.5</v>
      </c>
      <c r="CL60" s="18">
        <f t="shared" si="40"/>
        <v>495.92388528886164</v>
      </c>
      <c r="CM60" s="6">
        <f t="shared" si="41"/>
        <v>1174.2402863128143</v>
      </c>
      <c r="CN60" s="6">
        <f t="shared" si="42"/>
        <v>380.95581652911812</v>
      </c>
      <c r="CO60" s="6">
        <v>60</v>
      </c>
      <c r="CP60" s="22">
        <f t="shared" si="43"/>
        <v>1</v>
      </c>
      <c r="CQ60" s="18">
        <f t="shared" si="44"/>
        <v>104.64203225071422</v>
      </c>
      <c r="CR60">
        <f t="shared" si="45"/>
        <v>0</v>
      </c>
      <c r="CS60">
        <f t="shared" si="46"/>
        <v>2.0197061654861224</v>
      </c>
      <c r="CW60">
        <v>1331</v>
      </c>
      <c r="CX60">
        <v>559</v>
      </c>
      <c r="CY60">
        <v>1120</v>
      </c>
      <c r="CZ60">
        <v>565</v>
      </c>
      <c r="DA60" s="6">
        <f t="shared" si="47"/>
        <v>1225.5</v>
      </c>
      <c r="DB60" s="6">
        <f t="shared" si="47"/>
        <v>562</v>
      </c>
      <c r="DC60" s="18">
        <f t="shared" si="121"/>
        <v>683.5</v>
      </c>
      <c r="DD60" s="18">
        <f t="shared" si="126"/>
        <v>-22.5</v>
      </c>
      <c r="DE60" s="18">
        <f t="shared" si="49"/>
        <v>683.87023622906702</v>
      </c>
      <c r="DF60" s="6">
        <f t="shared" si="50"/>
        <v>1348.218917683623</v>
      </c>
      <c r="DG60" s="6">
        <f t="shared" si="51"/>
        <v>551.09643650522844</v>
      </c>
      <c r="DH60" s="6">
        <v>60</v>
      </c>
      <c r="DI60" s="22">
        <f t="shared" si="52"/>
        <v>1</v>
      </c>
      <c r="DJ60" s="18">
        <f t="shared" si="53"/>
        <v>122.54009029158837</v>
      </c>
      <c r="DK60">
        <f t="shared" si="54"/>
        <v>0</v>
      </c>
      <c r="DL60">
        <f t="shared" si="55"/>
        <v>2.0882781959985803</v>
      </c>
      <c r="DP60">
        <v>1353</v>
      </c>
      <c r="DQ60">
        <v>586</v>
      </c>
      <c r="DR60">
        <v>1167</v>
      </c>
      <c r="DS60">
        <v>591</v>
      </c>
      <c r="DT60" s="6">
        <f t="shared" si="56"/>
        <v>1260</v>
      </c>
      <c r="DU60" s="6">
        <f t="shared" si="56"/>
        <v>588.5</v>
      </c>
      <c r="DV60" s="18">
        <f t="shared" si="57"/>
        <v>654.5</v>
      </c>
      <c r="DW60" s="18">
        <f t="shared" si="58"/>
        <v>-17.5</v>
      </c>
      <c r="DX60" s="18">
        <f t="shared" si="59"/>
        <v>654.73391541908074</v>
      </c>
      <c r="DY60" s="6">
        <f t="shared" si="60"/>
        <v>1390.6589265524456</v>
      </c>
      <c r="DZ60" s="6">
        <f t="shared" si="61"/>
        <v>533.99898818716872</v>
      </c>
      <c r="EA60" s="6">
        <v>63</v>
      </c>
      <c r="EB60" s="22">
        <f t="shared" si="62"/>
        <v>1.05</v>
      </c>
      <c r="EC60" s="18">
        <f t="shared" si="63"/>
        <v>150.23954424381921</v>
      </c>
      <c r="ED60">
        <f t="shared" si="64"/>
        <v>2.1189299069938092E-2</v>
      </c>
      <c r="EE60">
        <f t="shared" si="65"/>
        <v>2.1767842574786478</v>
      </c>
      <c r="EI60">
        <v>1601</v>
      </c>
      <c r="EJ60">
        <v>589</v>
      </c>
      <c r="EK60">
        <v>1373</v>
      </c>
      <c r="EL60">
        <v>592</v>
      </c>
      <c r="EM60" s="6">
        <f t="shared" si="66"/>
        <v>1487</v>
      </c>
      <c r="EN60" s="6">
        <f t="shared" si="66"/>
        <v>590.5</v>
      </c>
      <c r="EO60" s="18">
        <f t="shared" si="67"/>
        <v>871</v>
      </c>
      <c r="EP60" s="18">
        <f t="shared" si="68"/>
        <v>-19</v>
      </c>
      <c r="EQ60" s="18">
        <f t="shared" si="69"/>
        <v>871.20720841829586</v>
      </c>
      <c r="ER60" s="6">
        <f t="shared" si="70"/>
        <v>1599.9560150204129</v>
      </c>
      <c r="ES60" s="6">
        <f t="shared" si="71"/>
        <v>733.38446575284092</v>
      </c>
      <c r="ET60" s="6">
        <v>63</v>
      </c>
      <c r="EU60" s="22">
        <f t="shared" si="72"/>
        <v>1.05</v>
      </c>
      <c r="EV60" s="18">
        <f t="shared" si="73"/>
        <v>163.99096248719763</v>
      </c>
      <c r="EW60">
        <f t="shared" si="74"/>
        <v>2.1189299069938092E-2</v>
      </c>
      <c r="EX60">
        <f t="shared" si="75"/>
        <v>2.2148199148154442</v>
      </c>
      <c r="FB60">
        <v>1648</v>
      </c>
      <c r="FC60">
        <v>583</v>
      </c>
      <c r="FD60">
        <v>1377</v>
      </c>
      <c r="FE60">
        <v>594</v>
      </c>
      <c r="FF60" s="6">
        <f t="shared" si="76"/>
        <v>1512.5</v>
      </c>
      <c r="FG60" s="6">
        <f t="shared" si="76"/>
        <v>588.5</v>
      </c>
      <c r="FH60" s="18">
        <f t="shared" si="122"/>
        <v>900.5</v>
      </c>
      <c r="FI60" s="18">
        <f t="shared" si="127"/>
        <v>-22.5</v>
      </c>
      <c r="FJ60" s="18">
        <f t="shared" si="78"/>
        <v>900.78104997829519</v>
      </c>
      <c r="FK60" s="6">
        <f t="shared" si="79"/>
        <v>1622.9567153809123</v>
      </c>
      <c r="FL60" s="6">
        <f t="shared" si="80"/>
        <v>758.16483290282156</v>
      </c>
      <c r="FM60" s="6">
        <v>67</v>
      </c>
      <c r="FN60" s="22">
        <f t="shared" si="81"/>
        <v>1.1166666666666667</v>
      </c>
      <c r="FO60" s="18">
        <f t="shared" si="82"/>
        <v>168.37912227080889</v>
      </c>
      <c r="FP60">
        <f t="shared" si="83"/>
        <v>4.7923552317182816E-2</v>
      </c>
      <c r="FQ60">
        <f t="shared" si="84"/>
        <v>2.2262882412925871</v>
      </c>
      <c r="FU60">
        <v>876</v>
      </c>
      <c r="FV60">
        <v>574</v>
      </c>
      <c r="FW60">
        <v>718</v>
      </c>
      <c r="FX60">
        <v>582</v>
      </c>
      <c r="FY60">
        <f t="shared" si="85"/>
        <v>797</v>
      </c>
      <c r="FZ60">
        <f t="shared" si="86"/>
        <v>578</v>
      </c>
      <c r="GA60" s="18">
        <f t="shared" si="123"/>
        <v>571</v>
      </c>
      <c r="GB60" s="18">
        <f t="shared" si="128"/>
        <v>-24</v>
      </c>
      <c r="GC60" s="18">
        <f t="shared" si="88"/>
        <v>571.5041557154243</v>
      </c>
      <c r="GD60">
        <f t="shared" si="89"/>
        <v>984.52678988435855</v>
      </c>
      <c r="GE60">
        <v>59</v>
      </c>
      <c r="GF60" s="22">
        <f t="shared" si="90"/>
        <v>0.98333333333333328</v>
      </c>
      <c r="GG60" s="18">
        <f t="shared" si="115"/>
        <v>129.15730597754722</v>
      </c>
      <c r="GH60">
        <f t="shared" si="91"/>
        <v>-7.2992387414994656E-3</v>
      </c>
      <c r="GI60">
        <f t="shared" si="92"/>
        <v>2.1111189777256794</v>
      </c>
      <c r="GN60">
        <v>1100</v>
      </c>
      <c r="GO60">
        <v>566</v>
      </c>
      <c r="GP60">
        <v>960</v>
      </c>
      <c r="GQ60">
        <v>572</v>
      </c>
      <c r="GR60">
        <f t="shared" si="93"/>
        <v>1030</v>
      </c>
      <c r="GS60">
        <f t="shared" si="94"/>
        <v>569</v>
      </c>
      <c r="GT60" s="18">
        <f t="shared" si="95"/>
        <v>785</v>
      </c>
      <c r="GU60" s="18">
        <f t="shared" si="96"/>
        <v>-35.5</v>
      </c>
      <c r="GV60" s="18">
        <f t="shared" si="97"/>
        <v>785.80229701878579</v>
      </c>
      <c r="GW60">
        <f t="shared" si="131"/>
        <v>1176.7161934808239</v>
      </c>
      <c r="GX60">
        <v>61</v>
      </c>
      <c r="GY60" s="22">
        <f t="shared" si="99"/>
        <v>1.0166666666666666</v>
      </c>
      <c r="GZ60" s="18">
        <f t="shared" si="100"/>
        <v>166.97427189078053</v>
      </c>
      <c r="HA60">
        <f t="shared" si="101"/>
        <v>7.1785846271233758E-3</v>
      </c>
      <c r="HB60">
        <f t="shared" si="102"/>
        <v>2.2226495583532375</v>
      </c>
      <c r="HG60">
        <v>1102</v>
      </c>
      <c r="HH60">
        <v>567</v>
      </c>
      <c r="HI60">
        <v>969</v>
      </c>
      <c r="HJ60">
        <v>570</v>
      </c>
      <c r="HK60">
        <f t="shared" si="103"/>
        <v>1035.5</v>
      </c>
      <c r="HL60">
        <f t="shared" si="104"/>
        <v>568.5</v>
      </c>
      <c r="HM60" s="18">
        <f t="shared" si="105"/>
        <v>780.5</v>
      </c>
      <c r="HN60" s="18">
        <f t="shared" si="106"/>
        <v>-33</v>
      </c>
      <c r="HO60" s="18">
        <f t="shared" si="107"/>
        <v>781.19731822376355</v>
      </c>
      <c r="HP60">
        <f t="shared" si="108"/>
        <v>1181.2927240950908</v>
      </c>
      <c r="HQ60">
        <v>60</v>
      </c>
      <c r="HR60" s="22">
        <f t="shared" si="109"/>
        <v>1</v>
      </c>
      <c r="HS60" s="18">
        <f t="shared" si="110"/>
        <v>163.57774214100729</v>
      </c>
      <c r="HT60">
        <f t="shared" si="111"/>
        <v>0</v>
      </c>
      <c r="HU60">
        <f t="shared" si="112"/>
        <v>2.213724209341644</v>
      </c>
    </row>
    <row r="61" spans="7:229" x14ac:dyDescent="0.25">
      <c r="G61" s="6">
        <v>1149</v>
      </c>
      <c r="H61" s="6">
        <v>579</v>
      </c>
      <c r="I61" s="6">
        <v>901</v>
      </c>
      <c r="J61" s="6">
        <v>577</v>
      </c>
      <c r="K61" s="6">
        <f t="shared" si="129"/>
        <v>1025</v>
      </c>
      <c r="L61" s="6">
        <f t="shared" si="130"/>
        <v>578</v>
      </c>
      <c r="M61" s="18">
        <f t="shared" si="2"/>
        <v>248.5</v>
      </c>
      <c r="N61" s="18">
        <f t="shared" si="3"/>
        <v>-2.5</v>
      </c>
      <c r="O61" s="18">
        <f t="shared" si="4"/>
        <v>248.51257513453922</v>
      </c>
      <c r="P61" s="18">
        <f t="shared" si="113"/>
        <v>207.23542865490356</v>
      </c>
      <c r="Q61" s="6">
        <v>61</v>
      </c>
      <c r="R61" s="22">
        <f t="shared" si="5"/>
        <v>1.0166666666666666</v>
      </c>
      <c r="S61" s="18">
        <f t="shared" si="6"/>
        <v>281.89230575679301</v>
      </c>
      <c r="T61">
        <f t="shared" si="7"/>
        <v>7.1785846271233758E-3</v>
      </c>
      <c r="U61">
        <f t="shared" si="8"/>
        <v>2.4500832219767075</v>
      </c>
      <c r="Y61" s="6">
        <v>1113</v>
      </c>
      <c r="Z61" s="6">
        <v>576</v>
      </c>
      <c r="AA61" s="6">
        <v>835</v>
      </c>
      <c r="AB61" s="6">
        <v>573</v>
      </c>
      <c r="AC61" s="6">
        <f t="shared" si="9"/>
        <v>974</v>
      </c>
      <c r="AD61" s="6">
        <f t="shared" si="9"/>
        <v>574.5</v>
      </c>
      <c r="AE61" s="18">
        <f t="shared" si="10"/>
        <v>311.5</v>
      </c>
      <c r="AF61" s="18">
        <f t="shared" si="11"/>
        <v>4</v>
      </c>
      <c r="AG61" s="18">
        <f t="shared" si="12"/>
        <v>311.52568112436575</v>
      </c>
      <c r="AH61" s="6">
        <f t="shared" si="13"/>
        <v>1130.8077864960076</v>
      </c>
      <c r="AI61" s="6">
        <f t="shared" si="114"/>
        <v>256.52150615071935</v>
      </c>
      <c r="AJ61" s="6">
        <v>62</v>
      </c>
      <c r="AK61" s="22">
        <f t="shared" si="14"/>
        <v>1.0333333333333332</v>
      </c>
      <c r="AL61" s="18">
        <f t="shared" si="15"/>
        <v>313.76941887921021</v>
      </c>
      <c r="AM61">
        <f t="shared" si="16"/>
        <v>1.4240439114610193E-2</v>
      </c>
      <c r="AN61">
        <f t="shared" si="17"/>
        <v>2.4966106133770931</v>
      </c>
      <c r="AR61" s="6">
        <v>1281</v>
      </c>
      <c r="AS61" s="6">
        <v>578</v>
      </c>
      <c r="AT61" s="6">
        <v>912</v>
      </c>
      <c r="AU61" s="6">
        <v>580</v>
      </c>
      <c r="AV61" s="6">
        <f t="shared" si="18"/>
        <v>1096.5</v>
      </c>
      <c r="AW61" s="6">
        <f t="shared" si="18"/>
        <v>579</v>
      </c>
      <c r="AX61" s="18">
        <f t="shared" si="19"/>
        <v>265</v>
      </c>
      <c r="AY61" s="18">
        <f t="shared" si="20"/>
        <v>-2</v>
      </c>
      <c r="AZ61" s="18">
        <f t="shared" si="21"/>
        <v>265.00754706234312</v>
      </c>
      <c r="BA61" s="6">
        <f t="shared" si="22"/>
        <v>1239.9811490502586</v>
      </c>
      <c r="BB61" s="6">
        <f t="shared" si="23"/>
        <v>225.60782033937426</v>
      </c>
      <c r="BC61" s="6">
        <v>64</v>
      </c>
      <c r="BD61" s="22">
        <f t="shared" si="24"/>
        <v>1.0666666666666667</v>
      </c>
      <c r="BE61" s="18">
        <f t="shared" si="25"/>
        <v>305.1408888541593</v>
      </c>
      <c r="BF61">
        <f t="shared" si="26"/>
        <v>2.8028723600243534E-2</v>
      </c>
      <c r="BG61">
        <f t="shared" si="27"/>
        <v>2.4845004069669154</v>
      </c>
      <c r="BK61">
        <v>1134</v>
      </c>
      <c r="BL61">
        <v>566</v>
      </c>
      <c r="BM61">
        <v>969</v>
      </c>
      <c r="BN61">
        <v>565</v>
      </c>
      <c r="BO61" s="6">
        <f t="shared" si="28"/>
        <v>1051.5</v>
      </c>
      <c r="BP61" s="6">
        <f t="shared" si="28"/>
        <v>565.5</v>
      </c>
      <c r="BQ61" s="18">
        <f t="shared" si="29"/>
        <v>573</v>
      </c>
      <c r="BR61" s="18">
        <f t="shared" si="124"/>
        <v>-24</v>
      </c>
      <c r="BS61" s="18">
        <f t="shared" si="31"/>
        <v>573.50239755383757</v>
      </c>
      <c r="BT61" s="6">
        <f t="shared" si="32"/>
        <v>1193.9189670995263</v>
      </c>
      <c r="BU61" s="6">
        <f t="shared" si="33"/>
        <v>434.66110576386654</v>
      </c>
      <c r="BV61" s="6">
        <v>72</v>
      </c>
      <c r="BW61" s="22">
        <f t="shared" si="34"/>
        <v>1.2</v>
      </c>
      <c r="BX61" s="18">
        <f t="shared" si="35"/>
        <v>104.53666164702287</v>
      </c>
      <c r="BY61">
        <f t="shared" si="36"/>
        <v>7.9181246047624818E-2</v>
      </c>
      <c r="BZ61">
        <f t="shared" si="37"/>
        <v>2.0192686268940609</v>
      </c>
      <c r="CD61">
        <v>1133</v>
      </c>
      <c r="CE61">
        <v>566</v>
      </c>
      <c r="CF61">
        <v>945</v>
      </c>
      <c r="CG61">
        <v>569</v>
      </c>
      <c r="CH61" s="6">
        <f t="shared" si="38"/>
        <v>1039</v>
      </c>
      <c r="CI61" s="6">
        <f t="shared" si="38"/>
        <v>567.5</v>
      </c>
      <c r="CJ61" s="18">
        <f t="shared" si="120"/>
        <v>506.5</v>
      </c>
      <c r="CK61" s="18">
        <f t="shared" si="125"/>
        <v>-20.5</v>
      </c>
      <c r="CL61" s="18">
        <f t="shared" si="40"/>
        <v>506.91468710227758</v>
      </c>
      <c r="CM61" s="6">
        <f t="shared" si="41"/>
        <v>1183.8822787760614</v>
      </c>
      <c r="CN61" s="6">
        <f t="shared" si="42"/>
        <v>390.59780899236523</v>
      </c>
      <c r="CO61" s="6">
        <v>61</v>
      </c>
      <c r="CP61" s="22">
        <f t="shared" si="43"/>
        <v>1.0166666666666666</v>
      </c>
      <c r="CQ61" s="18">
        <f t="shared" si="44"/>
        <v>105.70982607306105</v>
      </c>
      <c r="CR61">
        <f t="shared" si="45"/>
        <v>7.1785846271233758E-3</v>
      </c>
      <c r="CS61">
        <f t="shared" si="46"/>
        <v>2.024115358272121</v>
      </c>
      <c r="CW61">
        <v>1349</v>
      </c>
      <c r="CX61">
        <v>559</v>
      </c>
      <c r="CY61">
        <v>1134</v>
      </c>
      <c r="CZ61">
        <v>566</v>
      </c>
      <c r="DA61" s="6">
        <f t="shared" si="47"/>
        <v>1241.5</v>
      </c>
      <c r="DB61" s="6">
        <f t="shared" si="47"/>
        <v>562.5</v>
      </c>
      <c r="DC61" s="18">
        <f t="shared" si="121"/>
        <v>699.5</v>
      </c>
      <c r="DD61" s="18">
        <f t="shared" si="126"/>
        <v>-22</v>
      </c>
      <c r="DE61" s="18">
        <f t="shared" si="49"/>
        <v>699.84587588982765</v>
      </c>
      <c r="DF61" s="6">
        <f t="shared" si="50"/>
        <v>1362.985142985792</v>
      </c>
      <c r="DG61" s="6">
        <f t="shared" si="51"/>
        <v>565.86266180739744</v>
      </c>
      <c r="DH61" s="6">
        <v>61</v>
      </c>
      <c r="DI61" s="22">
        <f t="shared" si="52"/>
        <v>1.0166666666666666</v>
      </c>
      <c r="DJ61" s="18">
        <f t="shared" si="53"/>
        <v>124.0596983635717</v>
      </c>
      <c r="DK61">
        <f t="shared" si="54"/>
        <v>7.1785846271233758E-3</v>
      </c>
      <c r="DL61">
        <f t="shared" si="55"/>
        <v>2.0936307208947578</v>
      </c>
      <c r="DP61">
        <v>1369</v>
      </c>
      <c r="DQ61">
        <v>586</v>
      </c>
      <c r="DR61">
        <v>1182</v>
      </c>
      <c r="DS61">
        <v>592</v>
      </c>
      <c r="DT61" s="6">
        <f t="shared" si="56"/>
        <v>1275.5</v>
      </c>
      <c r="DU61" s="6">
        <f t="shared" si="56"/>
        <v>589</v>
      </c>
      <c r="DV61" s="18">
        <f t="shared" si="57"/>
        <v>670</v>
      </c>
      <c r="DW61" s="18">
        <f t="shared" si="58"/>
        <v>-17</v>
      </c>
      <c r="DX61" s="18">
        <f t="shared" si="59"/>
        <v>670.21563694082818</v>
      </c>
      <c r="DY61" s="6">
        <f t="shared" si="60"/>
        <v>1404.9274892320955</v>
      </c>
      <c r="DZ61" s="6">
        <f t="shared" si="61"/>
        <v>548.26755086681862</v>
      </c>
      <c r="EA61" s="6">
        <v>64</v>
      </c>
      <c r="EB61" s="22">
        <f t="shared" si="62"/>
        <v>1.0666666666666667</v>
      </c>
      <c r="EC61" s="18">
        <f t="shared" si="63"/>
        <v>151.71539948898101</v>
      </c>
      <c r="ED61">
        <f t="shared" si="64"/>
        <v>2.8028723600243534E-2</v>
      </c>
      <c r="EE61">
        <f t="shared" si="65"/>
        <v>2.1810296649901399</v>
      </c>
      <c r="EI61">
        <v>1622</v>
      </c>
      <c r="EJ61">
        <v>588</v>
      </c>
      <c r="EK61">
        <v>1395</v>
      </c>
      <c r="EL61">
        <v>593</v>
      </c>
      <c r="EM61" s="6">
        <f t="shared" si="66"/>
        <v>1508.5</v>
      </c>
      <c r="EN61" s="6">
        <f t="shared" si="66"/>
        <v>590.5</v>
      </c>
      <c r="EO61" s="18">
        <f t="shared" si="67"/>
        <v>892.5</v>
      </c>
      <c r="EP61" s="18">
        <f t="shared" si="68"/>
        <v>-19</v>
      </c>
      <c r="EQ61" s="18">
        <f t="shared" si="69"/>
        <v>892.70221798761088</v>
      </c>
      <c r="ER61" s="6">
        <f t="shared" si="70"/>
        <v>1619.9575611725143</v>
      </c>
      <c r="ES61" s="6">
        <f t="shared" si="71"/>
        <v>753.38601190494228</v>
      </c>
      <c r="ET61" s="6">
        <v>64</v>
      </c>
      <c r="EU61" s="22">
        <f t="shared" si="72"/>
        <v>1.0666666666666667</v>
      </c>
      <c r="EV61" s="18">
        <f t="shared" si="73"/>
        <v>165.86661777247821</v>
      </c>
      <c r="EW61">
        <f t="shared" si="74"/>
        <v>2.8028723600243534E-2</v>
      </c>
      <c r="EX61">
        <f t="shared" si="75"/>
        <v>2.2197589889417211</v>
      </c>
      <c r="FB61">
        <v>1668</v>
      </c>
      <c r="FC61">
        <v>583</v>
      </c>
      <c r="FD61">
        <v>1400</v>
      </c>
      <c r="FE61">
        <v>593</v>
      </c>
      <c r="FF61" s="6">
        <f t="shared" si="76"/>
        <v>1534</v>
      </c>
      <c r="FG61" s="6">
        <f t="shared" si="76"/>
        <v>588</v>
      </c>
      <c r="FH61" s="18">
        <f t="shared" si="122"/>
        <v>922</v>
      </c>
      <c r="FI61" s="18">
        <f t="shared" si="127"/>
        <v>-23</v>
      </c>
      <c r="FJ61" s="18">
        <f t="shared" si="78"/>
        <v>922.28683173945399</v>
      </c>
      <c r="FK61" s="6">
        <f t="shared" si="79"/>
        <v>1642.8329190760696</v>
      </c>
      <c r="FL61" s="6">
        <f t="shared" si="80"/>
        <v>778.04103659797886</v>
      </c>
      <c r="FM61" s="6">
        <v>68</v>
      </c>
      <c r="FN61" s="22">
        <f t="shared" si="81"/>
        <v>1.1333333333333333</v>
      </c>
      <c r="FO61" s="18">
        <f t="shared" si="82"/>
        <v>170.29398130038408</v>
      </c>
      <c r="FP61">
        <f t="shared" si="83"/>
        <v>5.4357662322592676E-2</v>
      </c>
      <c r="FQ61">
        <f t="shared" si="84"/>
        <v>2.2311992989654068</v>
      </c>
      <c r="FU61">
        <v>892</v>
      </c>
      <c r="FV61">
        <v>572</v>
      </c>
      <c r="FW61">
        <v>732</v>
      </c>
      <c r="FX61">
        <v>580</v>
      </c>
      <c r="FY61">
        <f t="shared" si="85"/>
        <v>812</v>
      </c>
      <c r="FZ61">
        <f t="shared" si="86"/>
        <v>576</v>
      </c>
      <c r="GA61" s="18">
        <f t="shared" si="123"/>
        <v>586</v>
      </c>
      <c r="GB61" s="18">
        <f t="shared" si="128"/>
        <v>-26</v>
      </c>
      <c r="GC61" s="18">
        <f t="shared" si="88"/>
        <v>586.57650822377809</v>
      </c>
      <c r="GD61">
        <f t="shared" si="89"/>
        <v>995.55009919139684</v>
      </c>
      <c r="GE61">
        <v>60</v>
      </c>
      <c r="GF61" s="22">
        <f t="shared" si="90"/>
        <v>1</v>
      </c>
      <c r="GG61" s="18">
        <f t="shared" si="115"/>
        <v>131.03805872378553</v>
      </c>
      <c r="GH61">
        <f t="shared" si="91"/>
        <v>0</v>
      </c>
      <c r="GI61">
        <f t="shared" si="92"/>
        <v>2.1173974505656661</v>
      </c>
      <c r="GN61">
        <v>1115</v>
      </c>
      <c r="GO61">
        <v>566</v>
      </c>
      <c r="GP61">
        <v>976</v>
      </c>
      <c r="GQ61">
        <v>570</v>
      </c>
      <c r="GR61">
        <f t="shared" si="93"/>
        <v>1045.5</v>
      </c>
      <c r="GS61">
        <f t="shared" si="94"/>
        <v>568</v>
      </c>
      <c r="GT61" s="18">
        <f t="shared" si="95"/>
        <v>800.5</v>
      </c>
      <c r="GU61" s="18">
        <f t="shared" si="96"/>
        <v>-36.5</v>
      </c>
      <c r="GV61" s="18">
        <f t="shared" si="97"/>
        <v>801.33170410261448</v>
      </c>
      <c r="GW61">
        <f t="shared" si="131"/>
        <v>1189.8295045929899</v>
      </c>
      <c r="GX61">
        <v>62</v>
      </c>
      <c r="GY61" s="22">
        <f t="shared" si="99"/>
        <v>1.0333333333333332</v>
      </c>
      <c r="GZ61" s="18">
        <f t="shared" si="100"/>
        <v>168.9048537085342</v>
      </c>
      <c r="HA61">
        <f t="shared" si="101"/>
        <v>1.4240439114610193E-2</v>
      </c>
      <c r="HB61">
        <f t="shared" si="102"/>
        <v>2.227642129787383</v>
      </c>
      <c r="HG61">
        <v>1119</v>
      </c>
      <c r="HH61">
        <v>566</v>
      </c>
      <c r="HI61">
        <v>989</v>
      </c>
      <c r="HJ61">
        <v>569</v>
      </c>
      <c r="HK61">
        <f t="shared" si="103"/>
        <v>1054</v>
      </c>
      <c r="HL61">
        <f t="shared" si="104"/>
        <v>567.5</v>
      </c>
      <c r="HM61" s="18">
        <f t="shared" si="105"/>
        <v>799</v>
      </c>
      <c r="HN61" s="18">
        <f t="shared" si="106"/>
        <v>-34</v>
      </c>
      <c r="HO61" s="18">
        <f t="shared" si="107"/>
        <v>799.72307707105711</v>
      </c>
      <c r="HP61">
        <f t="shared" si="108"/>
        <v>1197.0681893693441</v>
      </c>
      <c r="HQ61">
        <v>61</v>
      </c>
      <c r="HR61" s="22">
        <f t="shared" si="109"/>
        <v>1.0166666666666666</v>
      </c>
      <c r="HS61" s="18">
        <f t="shared" si="110"/>
        <v>165.88630545065905</v>
      </c>
      <c r="HT61">
        <f t="shared" si="111"/>
        <v>7.1785846271233758E-3</v>
      </c>
      <c r="HU61">
        <f t="shared" si="112"/>
        <v>2.2198105348326953</v>
      </c>
    </row>
    <row r="62" spans="7:229" x14ac:dyDescent="0.25">
      <c r="G62" s="6">
        <v>1155</v>
      </c>
      <c r="H62" s="6">
        <v>579</v>
      </c>
      <c r="I62" s="6">
        <v>907</v>
      </c>
      <c r="J62" s="6">
        <v>575</v>
      </c>
      <c r="K62" s="6">
        <f t="shared" si="129"/>
        <v>1031</v>
      </c>
      <c r="L62" s="6">
        <f t="shared" si="130"/>
        <v>577</v>
      </c>
      <c r="M62" s="18">
        <f t="shared" si="2"/>
        <v>254.5</v>
      </c>
      <c r="N62" s="18">
        <f t="shared" si="3"/>
        <v>-3.5</v>
      </c>
      <c r="O62" s="18">
        <f t="shared" si="4"/>
        <v>254.52406565981144</v>
      </c>
      <c r="P62" s="18">
        <f t="shared" si="113"/>
        <v>211.97672767943925</v>
      </c>
      <c r="Q62" s="6">
        <v>62</v>
      </c>
      <c r="R62" s="22">
        <f t="shared" si="5"/>
        <v>1.0333333333333332</v>
      </c>
      <c r="S62" s="18">
        <f t="shared" si="6"/>
        <v>282.39031673560771</v>
      </c>
      <c r="T62">
        <f t="shared" si="7"/>
        <v>1.4240439114610193E-2</v>
      </c>
      <c r="U62">
        <f t="shared" si="8"/>
        <v>2.4508498005228478</v>
      </c>
      <c r="Y62" s="6">
        <v>1121</v>
      </c>
      <c r="Z62" s="6">
        <v>575</v>
      </c>
      <c r="AA62" s="6">
        <v>844</v>
      </c>
      <c r="AB62" s="6">
        <v>572</v>
      </c>
      <c r="AC62" s="6">
        <f t="shared" si="9"/>
        <v>982.5</v>
      </c>
      <c r="AD62" s="6">
        <f t="shared" si="9"/>
        <v>573.5</v>
      </c>
      <c r="AE62" s="18">
        <f t="shared" si="10"/>
        <v>320</v>
      </c>
      <c r="AF62" s="18">
        <f t="shared" si="11"/>
        <v>3</v>
      </c>
      <c r="AG62" s="18">
        <f t="shared" si="12"/>
        <v>320.01406219102307</v>
      </c>
      <c r="AH62" s="6">
        <f t="shared" si="13"/>
        <v>1137.6328493850729</v>
      </c>
      <c r="AI62" s="6">
        <f t="shared" si="114"/>
        <v>263.34656903978464</v>
      </c>
      <c r="AJ62" s="6">
        <v>63</v>
      </c>
      <c r="AK62" s="22">
        <f t="shared" si="14"/>
        <v>1.05</v>
      </c>
      <c r="AL62" s="18">
        <f t="shared" si="15"/>
        <v>314.563393349948</v>
      </c>
      <c r="AM62">
        <f t="shared" si="16"/>
        <v>2.1189299069938092E-2</v>
      </c>
      <c r="AN62">
        <f t="shared" si="17"/>
        <v>2.4977081811253652</v>
      </c>
      <c r="AR62" s="6">
        <v>1288</v>
      </c>
      <c r="AS62" s="6">
        <v>578</v>
      </c>
      <c r="AT62" s="6">
        <v>917</v>
      </c>
      <c r="AU62" s="6">
        <v>581</v>
      </c>
      <c r="AV62" s="6">
        <f t="shared" si="18"/>
        <v>1102.5</v>
      </c>
      <c r="AW62" s="6">
        <f t="shared" si="18"/>
        <v>579.5</v>
      </c>
      <c r="AX62" s="18">
        <f t="shared" si="19"/>
        <v>271</v>
      </c>
      <c r="AY62" s="18">
        <f t="shared" si="20"/>
        <v>-1.5</v>
      </c>
      <c r="AZ62" s="18">
        <f t="shared" si="21"/>
        <v>271.00415125971779</v>
      </c>
      <c r="BA62" s="6">
        <f t="shared" si="22"/>
        <v>1245.5225810879544</v>
      </c>
      <c r="BB62" s="6">
        <f t="shared" si="23"/>
        <v>231.14925237707007</v>
      </c>
      <c r="BC62" s="6">
        <v>65</v>
      </c>
      <c r="BD62" s="22">
        <f t="shared" si="24"/>
        <v>1.0833333333333333</v>
      </c>
      <c r="BE62" s="18">
        <f t="shared" si="25"/>
        <v>305.6346803723884</v>
      </c>
      <c r="BF62">
        <f t="shared" si="26"/>
        <v>3.476210625921191E-2</v>
      </c>
      <c r="BG62">
        <f t="shared" si="27"/>
        <v>2.4852026321019909</v>
      </c>
      <c r="BK62">
        <v>1145</v>
      </c>
      <c r="BL62">
        <v>565</v>
      </c>
      <c r="BM62">
        <v>980</v>
      </c>
      <c r="BN62">
        <v>568</v>
      </c>
      <c r="BO62" s="6">
        <f t="shared" si="28"/>
        <v>1062.5</v>
      </c>
      <c r="BP62" s="6">
        <f t="shared" si="28"/>
        <v>566.5</v>
      </c>
      <c r="BQ62" s="18">
        <f t="shared" si="29"/>
        <v>584</v>
      </c>
      <c r="BR62" s="18">
        <f t="shared" si="124"/>
        <v>-23</v>
      </c>
      <c r="BS62" s="18">
        <f t="shared" si="31"/>
        <v>584.45273547139811</v>
      </c>
      <c r="BT62" s="6">
        <f t="shared" si="32"/>
        <v>1204.0882442744801</v>
      </c>
      <c r="BU62" s="6">
        <f t="shared" si="33"/>
        <v>444.83038293882032</v>
      </c>
      <c r="BV62" s="6">
        <v>73</v>
      </c>
      <c r="BW62" s="22">
        <f t="shared" si="34"/>
        <v>1.2166666666666666</v>
      </c>
      <c r="BX62" s="18">
        <f t="shared" si="35"/>
        <v>105.58353907699998</v>
      </c>
      <c r="BY62">
        <f t="shared" si="36"/>
        <v>8.5171609736812232E-2</v>
      </c>
      <c r="BZ62">
        <f t="shared" si="37"/>
        <v>2.0235962151176041</v>
      </c>
      <c r="CD62">
        <v>1145</v>
      </c>
      <c r="CE62">
        <v>566</v>
      </c>
      <c r="CF62">
        <v>954</v>
      </c>
      <c r="CG62">
        <v>570</v>
      </c>
      <c r="CH62" s="6">
        <f t="shared" si="38"/>
        <v>1049.5</v>
      </c>
      <c r="CI62" s="6">
        <f t="shared" si="38"/>
        <v>568</v>
      </c>
      <c r="CJ62" s="18">
        <f t="shared" si="120"/>
        <v>517</v>
      </c>
      <c r="CK62" s="18">
        <f t="shared" si="125"/>
        <v>-20</v>
      </c>
      <c r="CL62" s="18">
        <f t="shared" si="40"/>
        <v>517.38670257361662</v>
      </c>
      <c r="CM62" s="6">
        <f t="shared" si="41"/>
        <v>1193.3458216292543</v>
      </c>
      <c r="CN62" s="6">
        <f t="shared" si="42"/>
        <v>400.06135184555808</v>
      </c>
      <c r="CO62" s="6">
        <v>62</v>
      </c>
      <c r="CP62" s="22">
        <f t="shared" si="43"/>
        <v>1.0333333333333332</v>
      </c>
      <c r="CQ62" s="18">
        <f t="shared" si="44"/>
        <v>106.72721803568993</v>
      </c>
      <c r="CR62">
        <f t="shared" si="45"/>
        <v>1.4240439114610193E-2</v>
      </c>
      <c r="CS62">
        <f t="shared" si="46"/>
        <v>2.0282751892023949</v>
      </c>
      <c r="CW62">
        <v>1367</v>
      </c>
      <c r="CX62">
        <v>559</v>
      </c>
      <c r="CY62">
        <v>1145</v>
      </c>
      <c r="CZ62">
        <v>563</v>
      </c>
      <c r="DA62" s="6">
        <f t="shared" si="47"/>
        <v>1256</v>
      </c>
      <c r="DB62" s="6">
        <f t="shared" si="47"/>
        <v>561</v>
      </c>
      <c r="DC62" s="18">
        <f t="shared" si="121"/>
        <v>714</v>
      </c>
      <c r="DD62" s="18">
        <f t="shared" si="126"/>
        <v>-23.5</v>
      </c>
      <c r="DE62" s="18">
        <f t="shared" si="49"/>
        <v>714.38662501477449</v>
      </c>
      <c r="DF62" s="6">
        <f t="shared" si="50"/>
        <v>1375.5933265322276</v>
      </c>
      <c r="DG62" s="6">
        <f t="shared" si="51"/>
        <v>578.47084535383306</v>
      </c>
      <c r="DH62" s="6">
        <v>62</v>
      </c>
      <c r="DI62" s="22">
        <f t="shared" si="52"/>
        <v>1.0333333333333332</v>
      </c>
      <c r="DJ62" s="18">
        <f t="shared" si="53"/>
        <v>125.44281917827223</v>
      </c>
      <c r="DK62">
        <f t="shared" si="54"/>
        <v>1.4240439114610193E-2</v>
      </c>
      <c r="DL62">
        <f t="shared" si="55"/>
        <v>2.0984458057023616</v>
      </c>
      <c r="DP62">
        <v>1384</v>
      </c>
      <c r="DQ62">
        <v>586</v>
      </c>
      <c r="DR62">
        <v>1197</v>
      </c>
      <c r="DS62">
        <v>592</v>
      </c>
      <c r="DT62" s="6">
        <f t="shared" si="56"/>
        <v>1290.5</v>
      </c>
      <c r="DU62" s="6">
        <f t="shared" si="56"/>
        <v>589</v>
      </c>
      <c r="DV62" s="18">
        <f t="shared" si="57"/>
        <v>685</v>
      </c>
      <c r="DW62" s="18">
        <f t="shared" si="58"/>
        <v>-17</v>
      </c>
      <c r="DX62" s="18">
        <f t="shared" si="59"/>
        <v>685.21091643376496</v>
      </c>
      <c r="DY62" s="6">
        <f t="shared" si="60"/>
        <v>1418.5595687175071</v>
      </c>
      <c r="DZ62" s="6">
        <f t="shared" si="61"/>
        <v>561.89963035223025</v>
      </c>
      <c r="EA62" s="6">
        <v>65</v>
      </c>
      <c r="EB62" s="22">
        <f t="shared" si="62"/>
        <v>1.0833333333333333</v>
      </c>
      <c r="EC62" s="18">
        <f t="shared" si="63"/>
        <v>153.14488275808844</v>
      </c>
      <c r="ED62">
        <f t="shared" si="64"/>
        <v>3.476210625921191E-2</v>
      </c>
      <c r="EE62">
        <f t="shared" si="65"/>
        <v>2.1851024897024725</v>
      </c>
      <c r="EI62">
        <v>1644</v>
      </c>
      <c r="EJ62">
        <v>586</v>
      </c>
      <c r="EK62">
        <v>1416</v>
      </c>
      <c r="EL62">
        <v>593</v>
      </c>
      <c r="EM62" s="6">
        <f t="shared" si="66"/>
        <v>1530</v>
      </c>
      <c r="EN62" s="6">
        <f t="shared" si="66"/>
        <v>589.5</v>
      </c>
      <c r="EO62" s="18">
        <f t="shared" si="67"/>
        <v>914</v>
      </c>
      <c r="EP62" s="18">
        <f t="shared" si="68"/>
        <v>-20</v>
      </c>
      <c r="EQ62" s="18">
        <f t="shared" si="69"/>
        <v>914.21879219364109</v>
      </c>
      <c r="ER62" s="6">
        <f t="shared" si="70"/>
        <v>1639.63723121915</v>
      </c>
      <c r="ES62" s="6">
        <f t="shared" si="71"/>
        <v>773.06568195157797</v>
      </c>
      <c r="ET62" s="6">
        <v>65</v>
      </c>
      <c r="EU62" s="22">
        <f t="shared" si="72"/>
        <v>1.0833333333333333</v>
      </c>
      <c r="EV62" s="18">
        <f t="shared" si="73"/>
        <v>167.74415478871117</v>
      </c>
      <c r="EW62">
        <f t="shared" si="74"/>
        <v>3.476210625921191E-2</v>
      </c>
      <c r="EX62">
        <f t="shared" si="75"/>
        <v>2.2246473956831352</v>
      </c>
      <c r="FB62">
        <v>1688</v>
      </c>
      <c r="FC62">
        <v>583</v>
      </c>
      <c r="FD62">
        <v>1423</v>
      </c>
      <c r="FE62">
        <v>593</v>
      </c>
      <c r="FF62" s="6">
        <f t="shared" si="76"/>
        <v>1555.5</v>
      </c>
      <c r="FG62" s="6">
        <f t="shared" si="76"/>
        <v>588</v>
      </c>
      <c r="FH62" s="18">
        <f t="shared" si="122"/>
        <v>943.5</v>
      </c>
      <c r="FI62" s="18">
        <f t="shared" si="127"/>
        <v>-23</v>
      </c>
      <c r="FJ62" s="18">
        <f t="shared" si="78"/>
        <v>943.78029752691918</v>
      </c>
      <c r="FK62" s="6">
        <f t="shared" si="79"/>
        <v>1662.9264114806765</v>
      </c>
      <c r="FL62" s="6">
        <f t="shared" si="80"/>
        <v>798.13452900258574</v>
      </c>
      <c r="FM62" s="6">
        <v>69</v>
      </c>
      <c r="FN62" s="22">
        <f t="shared" si="81"/>
        <v>1.1499999999999999</v>
      </c>
      <c r="FO62" s="18">
        <f t="shared" si="82"/>
        <v>172.20774372469759</v>
      </c>
      <c r="FP62">
        <f t="shared" si="83"/>
        <v>6.069784035361165E-2</v>
      </c>
      <c r="FQ62">
        <f t="shared" si="84"/>
        <v>2.2360526766257109</v>
      </c>
      <c r="FU62">
        <v>909</v>
      </c>
      <c r="FV62">
        <v>571</v>
      </c>
      <c r="FW62">
        <v>748</v>
      </c>
      <c r="FX62">
        <v>580</v>
      </c>
      <c r="FY62">
        <f t="shared" si="85"/>
        <v>828.5</v>
      </c>
      <c r="FZ62">
        <f t="shared" si="86"/>
        <v>575.5</v>
      </c>
      <c r="GA62" s="18">
        <f t="shared" si="123"/>
        <v>602.5</v>
      </c>
      <c r="GB62" s="18">
        <f t="shared" si="128"/>
        <v>-26.5</v>
      </c>
      <c r="GC62" s="18">
        <f t="shared" si="88"/>
        <v>603.08249850248512</v>
      </c>
      <c r="GD62">
        <f t="shared" si="89"/>
        <v>1008.7678127299661</v>
      </c>
      <c r="GE62">
        <v>61</v>
      </c>
      <c r="GF62" s="22">
        <f t="shared" si="90"/>
        <v>1.0166666666666666</v>
      </c>
      <c r="GG62" s="18">
        <f t="shared" si="115"/>
        <v>133.09770313091144</v>
      </c>
      <c r="GH62">
        <f t="shared" si="91"/>
        <v>7.1785846271233758E-3</v>
      </c>
      <c r="GI62">
        <f t="shared" si="92"/>
        <v>2.1241705609128578</v>
      </c>
      <c r="GN62">
        <v>1131</v>
      </c>
      <c r="GO62">
        <v>563</v>
      </c>
      <c r="GP62">
        <v>994</v>
      </c>
      <c r="GQ62">
        <v>569</v>
      </c>
      <c r="GR62">
        <f t="shared" si="93"/>
        <v>1062.5</v>
      </c>
      <c r="GS62">
        <f t="shared" si="94"/>
        <v>566</v>
      </c>
      <c r="GT62" s="18">
        <f t="shared" si="95"/>
        <v>817.5</v>
      </c>
      <c r="GU62" s="18">
        <f t="shared" si="96"/>
        <v>-38.5</v>
      </c>
      <c r="GV62" s="18">
        <f t="shared" si="97"/>
        <v>818.40607280249333</v>
      </c>
      <c r="GW62">
        <f t="shared" si="131"/>
        <v>1203.8530848903449</v>
      </c>
      <c r="GX62">
        <v>63</v>
      </c>
      <c r="GY62" s="22">
        <f t="shared" si="99"/>
        <v>1.05</v>
      </c>
      <c r="GZ62" s="18">
        <f t="shared" si="100"/>
        <v>171.02750176481024</v>
      </c>
      <c r="HA62">
        <f t="shared" si="101"/>
        <v>2.1189299069938092E-2</v>
      </c>
      <c r="HB62">
        <f t="shared" si="102"/>
        <v>2.2330659519380167</v>
      </c>
      <c r="HG62">
        <v>1137</v>
      </c>
      <c r="HH62">
        <v>565</v>
      </c>
      <c r="HI62">
        <v>1008</v>
      </c>
      <c r="HJ62">
        <v>569</v>
      </c>
      <c r="HK62">
        <f t="shared" si="103"/>
        <v>1072.5</v>
      </c>
      <c r="HL62">
        <f t="shared" si="104"/>
        <v>567</v>
      </c>
      <c r="HM62" s="18">
        <f t="shared" si="105"/>
        <v>817.5</v>
      </c>
      <c r="HN62" s="18">
        <f t="shared" si="106"/>
        <v>-34.5</v>
      </c>
      <c r="HO62" s="18">
        <f t="shared" si="107"/>
        <v>818.2276578067989</v>
      </c>
      <c r="HP62">
        <f t="shared" si="108"/>
        <v>1213.1550807707974</v>
      </c>
      <c r="HQ62">
        <v>62</v>
      </c>
      <c r="HR62" s="22">
        <f t="shared" si="109"/>
        <v>1.0333333333333332</v>
      </c>
      <c r="HS62" s="18">
        <f t="shared" si="110"/>
        <v>168.19222967752353</v>
      </c>
      <c r="HT62">
        <f t="shared" si="111"/>
        <v>1.4240439114610193E-2</v>
      </c>
      <c r="HU62">
        <f t="shared" si="112"/>
        <v>2.2258059279296414</v>
      </c>
    </row>
    <row r="63" spans="7:229" x14ac:dyDescent="0.25">
      <c r="G63" s="6">
        <v>1162</v>
      </c>
      <c r="H63" s="6">
        <v>578</v>
      </c>
      <c r="I63" s="6">
        <v>915</v>
      </c>
      <c r="J63" s="6">
        <v>576</v>
      </c>
      <c r="K63" s="6">
        <f t="shared" si="129"/>
        <v>1038.5</v>
      </c>
      <c r="L63" s="6">
        <f t="shared" si="130"/>
        <v>577</v>
      </c>
      <c r="M63" s="18">
        <f t="shared" si="2"/>
        <v>262</v>
      </c>
      <c r="N63" s="18">
        <f t="shared" si="3"/>
        <v>-3.5</v>
      </c>
      <c r="O63" s="18">
        <f t="shared" si="4"/>
        <v>262.02337681970289</v>
      </c>
      <c r="P63" s="18">
        <f t="shared" si="113"/>
        <v>218.52714314363459</v>
      </c>
      <c r="Q63" s="6">
        <v>63</v>
      </c>
      <c r="R63" s="22">
        <f t="shared" si="5"/>
        <v>1.05</v>
      </c>
      <c r="S63" s="18">
        <f t="shared" si="6"/>
        <v>283.01158350388636</v>
      </c>
      <c r="T63">
        <f t="shared" si="7"/>
        <v>2.1189299069938092E-2</v>
      </c>
      <c r="U63">
        <f t="shared" si="8"/>
        <v>2.4518042113153387</v>
      </c>
      <c r="Y63" s="6">
        <v>1129</v>
      </c>
      <c r="Z63" s="6">
        <v>575</v>
      </c>
      <c r="AA63" s="6">
        <v>853</v>
      </c>
      <c r="AB63" s="6">
        <v>570</v>
      </c>
      <c r="AC63" s="6">
        <f t="shared" si="9"/>
        <v>991</v>
      </c>
      <c r="AD63" s="6">
        <f t="shared" si="9"/>
        <v>572.5</v>
      </c>
      <c r="AE63" s="18">
        <f t="shared" si="10"/>
        <v>328.5</v>
      </c>
      <c r="AF63" s="18">
        <f t="shared" si="11"/>
        <v>2</v>
      </c>
      <c r="AG63" s="18">
        <f t="shared" si="12"/>
        <v>328.50608822364313</v>
      </c>
      <c r="AH63" s="6">
        <f t="shared" si="13"/>
        <v>1144.4812143499778</v>
      </c>
      <c r="AI63" s="6">
        <f t="shared" si="114"/>
        <v>270.19493400468957</v>
      </c>
      <c r="AJ63" s="6">
        <v>64</v>
      </c>
      <c r="AK63" s="22">
        <f t="shared" si="14"/>
        <v>1.0666666666666667</v>
      </c>
      <c r="AL63" s="18">
        <f t="shared" si="15"/>
        <v>315.35770875848038</v>
      </c>
      <c r="AM63">
        <f t="shared" si="16"/>
        <v>2.8028723600243534E-2</v>
      </c>
      <c r="AN63">
        <f t="shared" si="17"/>
        <v>2.4988034515663817</v>
      </c>
      <c r="AR63" s="6">
        <v>1295</v>
      </c>
      <c r="AS63" s="6">
        <v>578</v>
      </c>
      <c r="AT63" s="6">
        <v>924</v>
      </c>
      <c r="AU63" s="6">
        <v>580</v>
      </c>
      <c r="AV63" s="6">
        <f t="shared" si="18"/>
        <v>1109.5</v>
      </c>
      <c r="AW63" s="6">
        <f t="shared" si="18"/>
        <v>579</v>
      </c>
      <c r="AX63" s="18">
        <f t="shared" si="19"/>
        <v>278</v>
      </c>
      <c r="AY63" s="18">
        <f t="shared" si="20"/>
        <v>-2</v>
      </c>
      <c r="AZ63" s="18">
        <f t="shared" si="21"/>
        <v>278.00719415151832</v>
      </c>
      <c r="BA63" s="6">
        <f t="shared" si="22"/>
        <v>1251.4916100397957</v>
      </c>
      <c r="BB63" s="6">
        <f t="shared" si="23"/>
        <v>237.11828132891128</v>
      </c>
      <c r="BC63" s="6">
        <v>66</v>
      </c>
      <c r="BD63" s="22">
        <f t="shared" si="24"/>
        <v>1.1000000000000001</v>
      </c>
      <c r="BE63" s="18">
        <f t="shared" si="25"/>
        <v>306.21134727718095</v>
      </c>
      <c r="BF63">
        <f t="shared" si="26"/>
        <v>4.1392685158225077E-2</v>
      </c>
      <c r="BG63">
        <f t="shared" si="27"/>
        <v>2.4860212803157156</v>
      </c>
      <c r="BK63">
        <v>1156</v>
      </c>
      <c r="BL63">
        <v>565</v>
      </c>
      <c r="BM63">
        <v>994</v>
      </c>
      <c r="BN63">
        <v>567</v>
      </c>
      <c r="BO63" s="6">
        <f t="shared" si="28"/>
        <v>1075</v>
      </c>
      <c r="BP63" s="6">
        <f t="shared" si="28"/>
        <v>566</v>
      </c>
      <c r="BQ63" s="18">
        <f t="shared" si="29"/>
        <v>596.5</v>
      </c>
      <c r="BR63" s="18">
        <f t="shared" si="124"/>
        <v>-23.5</v>
      </c>
      <c r="BS63" s="18">
        <f t="shared" si="31"/>
        <v>596.96272915484428</v>
      </c>
      <c r="BT63" s="6">
        <f t="shared" si="32"/>
        <v>1214.8995843278572</v>
      </c>
      <c r="BU63" s="6">
        <f t="shared" si="33"/>
        <v>455.6417229921974</v>
      </c>
      <c r="BV63" s="6">
        <v>74</v>
      </c>
      <c r="BW63" s="22">
        <f t="shared" si="34"/>
        <v>1.2333333333333334</v>
      </c>
      <c r="BX63" s="18">
        <f t="shared" si="35"/>
        <v>106.77952317675582</v>
      </c>
      <c r="BY63">
        <f t="shared" si="36"/>
        <v>9.1080469347332577E-2</v>
      </c>
      <c r="BZ63">
        <f t="shared" si="37"/>
        <v>2.0284879771871256</v>
      </c>
      <c r="CD63">
        <v>1156</v>
      </c>
      <c r="CE63">
        <v>566</v>
      </c>
      <c r="CF63">
        <v>963</v>
      </c>
      <c r="CG63">
        <v>567</v>
      </c>
      <c r="CH63" s="6">
        <f t="shared" si="38"/>
        <v>1059.5</v>
      </c>
      <c r="CI63" s="6">
        <f t="shared" si="38"/>
        <v>566.5</v>
      </c>
      <c r="CJ63" s="18">
        <f t="shared" si="120"/>
        <v>527</v>
      </c>
      <c r="CK63" s="18">
        <f t="shared" si="125"/>
        <v>-21.5</v>
      </c>
      <c r="CL63" s="18">
        <f t="shared" si="40"/>
        <v>527.43838502710435</v>
      </c>
      <c r="CM63" s="6">
        <f t="shared" si="41"/>
        <v>1201.4418421213738</v>
      </c>
      <c r="CN63" s="6">
        <f t="shared" si="42"/>
        <v>408.15737233767766</v>
      </c>
      <c r="CO63" s="6">
        <v>63</v>
      </c>
      <c r="CP63" s="22">
        <f t="shared" si="43"/>
        <v>1.05</v>
      </c>
      <c r="CQ63" s="18">
        <f t="shared" si="44"/>
        <v>107.70377321430527</v>
      </c>
      <c r="CR63">
        <f t="shared" si="45"/>
        <v>2.1189299069938092E-2</v>
      </c>
      <c r="CS63">
        <f t="shared" si="46"/>
        <v>2.0322309183160616</v>
      </c>
      <c r="CW63">
        <v>1382</v>
      </c>
      <c r="CX63">
        <v>559</v>
      </c>
      <c r="CY63">
        <v>1161</v>
      </c>
      <c r="CZ63">
        <v>563</v>
      </c>
      <c r="DA63" s="6">
        <f t="shared" si="47"/>
        <v>1271.5</v>
      </c>
      <c r="DB63" s="6">
        <f t="shared" si="47"/>
        <v>561</v>
      </c>
      <c r="DC63" s="18">
        <f t="shared" si="121"/>
        <v>729.5</v>
      </c>
      <c r="DD63" s="18">
        <f t="shared" si="126"/>
        <v>-23.5</v>
      </c>
      <c r="DE63" s="18">
        <f t="shared" si="49"/>
        <v>729.87841453217402</v>
      </c>
      <c r="DF63" s="6">
        <f t="shared" si="50"/>
        <v>1389.7601411754476</v>
      </c>
      <c r="DG63" s="6">
        <f t="shared" si="51"/>
        <v>592.63765999705311</v>
      </c>
      <c r="DH63" s="6">
        <v>63</v>
      </c>
      <c r="DI63" s="22">
        <f t="shared" si="52"/>
        <v>1.05</v>
      </c>
      <c r="DJ63" s="18">
        <f t="shared" si="53"/>
        <v>126.91640326629656</v>
      </c>
      <c r="DK63">
        <f t="shared" si="54"/>
        <v>2.1189299069938092E-2</v>
      </c>
      <c r="DL63">
        <f t="shared" si="55"/>
        <v>2.1035177559612008</v>
      </c>
      <c r="DP63">
        <v>1400</v>
      </c>
      <c r="DQ63">
        <v>586</v>
      </c>
      <c r="DR63">
        <v>1215</v>
      </c>
      <c r="DS63">
        <v>593</v>
      </c>
      <c r="DT63" s="6">
        <f t="shared" si="56"/>
        <v>1307.5</v>
      </c>
      <c r="DU63" s="6">
        <f t="shared" si="56"/>
        <v>589.5</v>
      </c>
      <c r="DV63" s="18">
        <f t="shared" si="57"/>
        <v>702</v>
      </c>
      <c r="DW63" s="18">
        <f t="shared" si="58"/>
        <v>-16.5</v>
      </c>
      <c r="DX63" s="18">
        <f t="shared" si="59"/>
        <v>702.19388348233281</v>
      </c>
      <c r="DY63" s="6">
        <f t="shared" si="60"/>
        <v>1434.2477122171051</v>
      </c>
      <c r="DZ63" s="6">
        <f t="shared" si="61"/>
        <v>577.58777385182827</v>
      </c>
      <c r="EA63" s="6">
        <v>66</v>
      </c>
      <c r="EB63" s="22">
        <f t="shared" si="62"/>
        <v>1.1000000000000001</v>
      </c>
      <c r="EC63" s="18">
        <f t="shared" si="63"/>
        <v>154.76385006491091</v>
      </c>
      <c r="ED63">
        <f t="shared" si="64"/>
        <v>4.1392685158225077E-2</v>
      </c>
      <c r="EE63">
        <f t="shared" si="65"/>
        <v>2.1896695251403657</v>
      </c>
      <c r="EI63">
        <v>1664</v>
      </c>
      <c r="EJ63">
        <v>587</v>
      </c>
      <c r="EK63">
        <v>1437</v>
      </c>
      <c r="EL63">
        <v>592</v>
      </c>
      <c r="EM63" s="6">
        <f t="shared" si="66"/>
        <v>1550.5</v>
      </c>
      <c r="EN63" s="6">
        <f t="shared" si="66"/>
        <v>589.5</v>
      </c>
      <c r="EO63" s="18">
        <f t="shared" si="67"/>
        <v>934.5</v>
      </c>
      <c r="EP63" s="18">
        <f t="shared" si="68"/>
        <v>-20</v>
      </c>
      <c r="EQ63" s="18">
        <f t="shared" si="69"/>
        <v>934.71399369004848</v>
      </c>
      <c r="ER63" s="6">
        <f t="shared" si="70"/>
        <v>1658.782836901805</v>
      </c>
      <c r="ES63" s="6">
        <f t="shared" si="71"/>
        <v>792.21128763423303</v>
      </c>
      <c r="ET63" s="6">
        <v>66</v>
      </c>
      <c r="EU63" s="22">
        <f t="shared" si="72"/>
        <v>1.1000000000000001</v>
      </c>
      <c r="EV63" s="18">
        <f t="shared" si="73"/>
        <v>169.5325667866525</v>
      </c>
      <c r="EW63">
        <f t="shared" si="74"/>
        <v>4.1392685158225077E-2</v>
      </c>
      <c r="EX63">
        <f t="shared" si="75"/>
        <v>2.2292531374486972</v>
      </c>
      <c r="FB63">
        <v>1708</v>
      </c>
      <c r="FC63">
        <v>582</v>
      </c>
      <c r="FD63">
        <v>1445</v>
      </c>
      <c r="FE63">
        <v>592</v>
      </c>
      <c r="FF63" s="6">
        <f t="shared" si="76"/>
        <v>1576.5</v>
      </c>
      <c r="FG63" s="6">
        <f t="shared" si="76"/>
        <v>587</v>
      </c>
      <c r="FH63" s="18">
        <f t="shared" si="122"/>
        <v>964.5</v>
      </c>
      <c r="FI63" s="18">
        <f t="shared" si="127"/>
        <v>-24</v>
      </c>
      <c r="FJ63" s="18">
        <f t="shared" si="78"/>
        <v>964.79855410339417</v>
      </c>
      <c r="FK63" s="6">
        <f t="shared" si="79"/>
        <v>1682.2369779552464</v>
      </c>
      <c r="FL63" s="6">
        <f t="shared" si="80"/>
        <v>817.44509547715563</v>
      </c>
      <c r="FM63" s="6">
        <v>70</v>
      </c>
      <c r="FN63" s="22">
        <f t="shared" si="81"/>
        <v>1.1666666666666667</v>
      </c>
      <c r="FO63" s="18">
        <f t="shared" si="82"/>
        <v>174.07919386951772</v>
      </c>
      <c r="FP63">
        <f t="shared" si="83"/>
        <v>6.6946789630613221E-2</v>
      </c>
      <c r="FQ63">
        <f t="shared" si="84"/>
        <v>2.2407468668805008</v>
      </c>
      <c r="FU63">
        <v>926</v>
      </c>
      <c r="FV63">
        <v>571</v>
      </c>
      <c r="FW63">
        <v>764</v>
      </c>
      <c r="FX63">
        <v>579</v>
      </c>
      <c r="FY63">
        <f t="shared" si="85"/>
        <v>845</v>
      </c>
      <c r="FZ63">
        <f t="shared" si="86"/>
        <v>575</v>
      </c>
      <c r="GA63" s="18">
        <f t="shared" si="123"/>
        <v>619</v>
      </c>
      <c r="GB63" s="18">
        <f t="shared" si="128"/>
        <v>-27</v>
      </c>
      <c r="GC63" s="18">
        <f t="shared" si="88"/>
        <v>619.58857316771105</v>
      </c>
      <c r="GD63">
        <f t="shared" si="89"/>
        <v>1022.0812100806863</v>
      </c>
      <c r="GE63">
        <v>62</v>
      </c>
      <c r="GF63" s="22">
        <f t="shared" si="90"/>
        <v>1.0333333333333332</v>
      </c>
      <c r="GG63" s="18">
        <f t="shared" si="115"/>
        <v>135.15735806792492</v>
      </c>
      <c r="GH63">
        <f t="shared" si="91"/>
        <v>1.4240439114610193E-2</v>
      </c>
      <c r="GI63">
        <f t="shared" si="92"/>
        <v>2.1308396939956107</v>
      </c>
      <c r="GN63">
        <v>1145</v>
      </c>
      <c r="GO63">
        <v>563</v>
      </c>
      <c r="GP63">
        <v>1015</v>
      </c>
      <c r="GQ63">
        <v>569</v>
      </c>
      <c r="GR63">
        <f t="shared" si="93"/>
        <v>1080</v>
      </c>
      <c r="GS63">
        <f t="shared" si="94"/>
        <v>566</v>
      </c>
      <c r="GT63" s="18">
        <f t="shared" si="95"/>
        <v>835</v>
      </c>
      <c r="GU63" s="18">
        <f t="shared" si="96"/>
        <v>-38.5</v>
      </c>
      <c r="GV63" s="18">
        <f t="shared" si="97"/>
        <v>835.88710362105724</v>
      </c>
      <c r="GW63">
        <f t="shared" si="131"/>
        <v>1219.3260433534585</v>
      </c>
      <c r="GX63">
        <v>64</v>
      </c>
      <c r="GY63" s="22">
        <f t="shared" si="99"/>
        <v>1.0666666666666667</v>
      </c>
      <c r="GZ63" s="18">
        <f t="shared" si="100"/>
        <v>173.20070516348054</v>
      </c>
      <c r="HA63">
        <f t="shared" si="101"/>
        <v>2.8028723600243534E-2</v>
      </c>
      <c r="HB63">
        <f t="shared" si="102"/>
        <v>2.2385496558567608</v>
      </c>
      <c r="HG63">
        <v>1156</v>
      </c>
      <c r="HH63">
        <v>565</v>
      </c>
      <c r="HI63">
        <v>1025</v>
      </c>
      <c r="HJ63">
        <v>569</v>
      </c>
      <c r="HK63">
        <f t="shared" si="103"/>
        <v>1090.5</v>
      </c>
      <c r="HL63">
        <f t="shared" si="104"/>
        <v>567</v>
      </c>
      <c r="HM63" s="18">
        <f t="shared" si="105"/>
        <v>835.5</v>
      </c>
      <c r="HN63" s="18">
        <f t="shared" si="106"/>
        <v>-34.5</v>
      </c>
      <c r="HO63" s="18">
        <f t="shared" si="107"/>
        <v>836.21199465207383</v>
      </c>
      <c r="HP63">
        <f t="shared" si="108"/>
        <v>1229.0969245751126</v>
      </c>
      <c r="HQ63">
        <v>63</v>
      </c>
      <c r="HR63" s="22">
        <f t="shared" si="109"/>
        <v>1.05</v>
      </c>
      <c r="HS63" s="18">
        <f t="shared" si="110"/>
        <v>170.43332438957552</v>
      </c>
      <c r="HT63">
        <f t="shared" si="111"/>
        <v>2.1189299069938092E-2</v>
      </c>
      <c r="HU63">
        <f t="shared" si="112"/>
        <v>2.2315545152165863</v>
      </c>
    </row>
    <row r="64" spans="7:229" x14ac:dyDescent="0.25">
      <c r="G64" s="6">
        <v>1168</v>
      </c>
      <c r="H64" s="6">
        <v>575</v>
      </c>
      <c r="I64" s="6">
        <v>923</v>
      </c>
      <c r="J64" s="6">
        <v>576</v>
      </c>
      <c r="K64" s="6">
        <f t="shared" si="129"/>
        <v>1045.5</v>
      </c>
      <c r="L64" s="6">
        <f t="shared" si="130"/>
        <v>575.5</v>
      </c>
      <c r="M64" s="18">
        <f t="shared" si="2"/>
        <v>269</v>
      </c>
      <c r="N64" s="18">
        <f t="shared" si="3"/>
        <v>-5</v>
      </c>
      <c r="O64" s="18">
        <f t="shared" si="4"/>
        <v>269.04646438858845</v>
      </c>
      <c r="P64" s="18">
        <f t="shared" si="113"/>
        <v>223.92688519841829</v>
      </c>
      <c r="Q64" s="6">
        <v>64</v>
      </c>
      <c r="R64" s="22">
        <f t="shared" si="5"/>
        <v>1.0666666666666667</v>
      </c>
      <c r="S64" s="18">
        <f t="shared" si="6"/>
        <v>283.5933983965121</v>
      </c>
      <c r="T64">
        <f t="shared" si="7"/>
        <v>2.8028723600243534E-2</v>
      </c>
      <c r="U64">
        <f t="shared" si="8"/>
        <v>2.4526961169435526</v>
      </c>
      <c r="Y64" s="6">
        <v>1137</v>
      </c>
      <c r="Z64" s="6">
        <v>574</v>
      </c>
      <c r="AA64" s="6">
        <v>861</v>
      </c>
      <c r="AB64" s="6">
        <v>570</v>
      </c>
      <c r="AC64" s="6">
        <f t="shared" si="9"/>
        <v>999</v>
      </c>
      <c r="AD64" s="6">
        <f t="shared" si="9"/>
        <v>572</v>
      </c>
      <c r="AE64" s="18">
        <f t="shared" si="10"/>
        <v>336.5</v>
      </c>
      <c r="AF64" s="18">
        <f t="shared" si="11"/>
        <v>1.5</v>
      </c>
      <c r="AG64" s="18">
        <f t="shared" si="12"/>
        <v>336.50334322261943</v>
      </c>
      <c r="AH64" s="6">
        <f t="shared" si="13"/>
        <v>1151.1667993822616</v>
      </c>
      <c r="AI64" s="6">
        <f t="shared" si="114"/>
        <v>276.8805190369734</v>
      </c>
      <c r="AJ64" s="6">
        <v>65</v>
      </c>
      <c r="AK64" s="22">
        <f t="shared" si="14"/>
        <v>1.0833333333333333</v>
      </c>
      <c r="AL64" s="18">
        <f t="shared" si="15"/>
        <v>316.1057449570564</v>
      </c>
      <c r="AM64">
        <f t="shared" si="16"/>
        <v>3.476210625921191E-2</v>
      </c>
      <c r="AN64">
        <f t="shared" si="17"/>
        <v>2.4998323888496268</v>
      </c>
      <c r="AR64" s="6">
        <v>1302</v>
      </c>
      <c r="AS64" s="6">
        <v>578</v>
      </c>
      <c r="AT64" s="6">
        <v>932</v>
      </c>
      <c r="AU64" s="6">
        <v>580</v>
      </c>
      <c r="AV64" s="6">
        <f t="shared" si="18"/>
        <v>1117</v>
      </c>
      <c r="AW64" s="6">
        <f t="shared" si="18"/>
        <v>579</v>
      </c>
      <c r="AX64" s="18">
        <f t="shared" si="19"/>
        <v>285.5</v>
      </c>
      <c r="AY64" s="18">
        <f t="shared" si="20"/>
        <v>-2</v>
      </c>
      <c r="AZ64" s="18">
        <f t="shared" si="21"/>
        <v>285.50700516799935</v>
      </c>
      <c r="BA64" s="6">
        <f t="shared" si="22"/>
        <v>1258.1454605887191</v>
      </c>
      <c r="BB64" s="6">
        <f t="shared" si="23"/>
        <v>243.77213187783468</v>
      </c>
      <c r="BC64" s="6">
        <v>67</v>
      </c>
      <c r="BD64" s="22">
        <f t="shared" si="24"/>
        <v>1.1166666666666667</v>
      </c>
      <c r="BE64" s="18">
        <f t="shared" si="25"/>
        <v>306.82892064810329</v>
      </c>
      <c r="BF64">
        <f t="shared" si="26"/>
        <v>4.7923552317182816E-2</v>
      </c>
      <c r="BG64">
        <f t="shared" si="27"/>
        <v>2.4868962923236535</v>
      </c>
      <c r="BK64">
        <v>1167</v>
      </c>
      <c r="BL64">
        <v>566</v>
      </c>
      <c r="BM64">
        <v>1007</v>
      </c>
      <c r="BN64">
        <v>566</v>
      </c>
      <c r="BO64" s="6">
        <f t="shared" si="28"/>
        <v>1087</v>
      </c>
      <c r="BP64" s="6">
        <f t="shared" si="28"/>
        <v>566</v>
      </c>
      <c r="BQ64" s="18">
        <f t="shared" si="29"/>
        <v>608.5</v>
      </c>
      <c r="BR64" s="18">
        <f t="shared" si="124"/>
        <v>-23.5</v>
      </c>
      <c r="BS64" s="18">
        <f t="shared" si="31"/>
        <v>608.95361071267166</v>
      </c>
      <c r="BT64" s="6">
        <f t="shared" si="32"/>
        <v>1225.5304973765442</v>
      </c>
      <c r="BU64" s="6">
        <f t="shared" si="33"/>
        <v>466.27263604088444</v>
      </c>
      <c r="BV64" s="6">
        <v>75</v>
      </c>
      <c r="BW64" s="22">
        <f t="shared" si="34"/>
        <v>1.25</v>
      </c>
      <c r="BX64" s="18">
        <f t="shared" si="35"/>
        <v>107.92587896622308</v>
      </c>
      <c r="BY64">
        <f t="shared" si="36"/>
        <v>9.691001300805642E-2</v>
      </c>
      <c r="BZ64">
        <f t="shared" si="37"/>
        <v>2.0331255943088569</v>
      </c>
      <c r="CD64">
        <v>1167</v>
      </c>
      <c r="CE64">
        <v>566</v>
      </c>
      <c r="CF64">
        <v>975</v>
      </c>
      <c r="CG64">
        <v>567</v>
      </c>
      <c r="CH64" s="6">
        <f t="shared" si="38"/>
        <v>1071</v>
      </c>
      <c r="CI64" s="6">
        <f t="shared" si="38"/>
        <v>566.5</v>
      </c>
      <c r="CJ64" s="18">
        <f t="shared" si="120"/>
        <v>538.5</v>
      </c>
      <c r="CK64" s="18">
        <f t="shared" si="125"/>
        <v>-21.5</v>
      </c>
      <c r="CL64" s="18">
        <f t="shared" si="40"/>
        <v>538.92903057823855</v>
      </c>
      <c r="CM64" s="6">
        <f t="shared" si="41"/>
        <v>1211.5953326090357</v>
      </c>
      <c r="CN64" s="6">
        <f t="shared" si="42"/>
        <v>418.31086282533954</v>
      </c>
      <c r="CO64" s="6">
        <v>64</v>
      </c>
      <c r="CP64" s="22">
        <f t="shared" si="43"/>
        <v>1.0666666666666667</v>
      </c>
      <c r="CQ64" s="18">
        <f t="shared" si="44"/>
        <v>108.82012855785275</v>
      </c>
      <c r="CR64">
        <f t="shared" si="45"/>
        <v>2.8028723600243534E-2</v>
      </c>
      <c r="CS64">
        <f t="shared" si="46"/>
        <v>2.0367092346367217</v>
      </c>
      <c r="CW64">
        <v>1394</v>
      </c>
      <c r="CX64">
        <v>560</v>
      </c>
      <c r="CY64">
        <v>1176</v>
      </c>
      <c r="CZ64">
        <v>563</v>
      </c>
      <c r="DA64" s="6">
        <f t="shared" si="47"/>
        <v>1285</v>
      </c>
      <c r="DB64" s="6">
        <f t="shared" si="47"/>
        <v>561.5</v>
      </c>
      <c r="DC64" s="18">
        <f t="shared" si="121"/>
        <v>743</v>
      </c>
      <c r="DD64" s="18">
        <f t="shared" si="126"/>
        <v>-23</v>
      </c>
      <c r="DE64" s="18">
        <f t="shared" si="49"/>
        <v>743.35590399215903</v>
      </c>
      <c r="DF64" s="6">
        <f t="shared" si="50"/>
        <v>1402.322092102952</v>
      </c>
      <c r="DG64" s="6">
        <f t="shared" si="51"/>
        <v>605.19961092455742</v>
      </c>
      <c r="DH64" s="6">
        <v>64</v>
      </c>
      <c r="DI64" s="22">
        <f t="shared" si="52"/>
        <v>1.0666666666666667</v>
      </c>
      <c r="DJ64" s="18">
        <f t="shared" si="53"/>
        <v>128.19838647375255</v>
      </c>
      <c r="DK64">
        <f t="shared" si="54"/>
        <v>2.8028723600243534E-2</v>
      </c>
      <c r="DL64">
        <f t="shared" si="55"/>
        <v>2.1078825591145027</v>
      </c>
      <c r="DP64">
        <v>1416</v>
      </c>
      <c r="DQ64">
        <v>586</v>
      </c>
      <c r="DR64">
        <v>1231</v>
      </c>
      <c r="DS64">
        <v>592</v>
      </c>
      <c r="DT64" s="6">
        <f t="shared" si="56"/>
        <v>1323.5</v>
      </c>
      <c r="DU64" s="6">
        <f t="shared" si="56"/>
        <v>589</v>
      </c>
      <c r="DV64" s="18">
        <f t="shared" si="57"/>
        <v>718</v>
      </c>
      <c r="DW64" s="18">
        <f t="shared" si="58"/>
        <v>-17</v>
      </c>
      <c r="DX64" s="18">
        <f t="shared" si="59"/>
        <v>718.2012252843906</v>
      </c>
      <c r="DY64" s="6">
        <f t="shared" si="60"/>
        <v>1448.6453154585495</v>
      </c>
      <c r="DZ64" s="6">
        <f t="shared" si="61"/>
        <v>591.98537709327263</v>
      </c>
      <c r="EA64" s="6">
        <v>67</v>
      </c>
      <c r="EB64" s="22">
        <f t="shared" si="62"/>
        <v>1.1166666666666667</v>
      </c>
      <c r="EC64" s="18">
        <f t="shared" si="63"/>
        <v>156.28981210514522</v>
      </c>
      <c r="ED64">
        <f t="shared" si="64"/>
        <v>4.7923552317182816E-2</v>
      </c>
      <c r="EE64">
        <f t="shared" si="65"/>
        <v>2.1939306690574236</v>
      </c>
      <c r="EI64">
        <v>1685</v>
      </c>
      <c r="EJ64">
        <v>587</v>
      </c>
      <c r="EK64">
        <v>1457</v>
      </c>
      <c r="EL64">
        <v>593</v>
      </c>
      <c r="EM64" s="6">
        <f t="shared" si="66"/>
        <v>1571</v>
      </c>
      <c r="EN64" s="6">
        <f t="shared" si="66"/>
        <v>590</v>
      </c>
      <c r="EO64" s="18">
        <f t="shared" si="67"/>
        <v>955</v>
      </c>
      <c r="EP64" s="18">
        <f t="shared" si="68"/>
        <v>-19.5</v>
      </c>
      <c r="EQ64" s="18">
        <f t="shared" si="69"/>
        <v>955.19906302299103</v>
      </c>
      <c r="ER64" s="6">
        <f t="shared" si="70"/>
        <v>1678.136168491699</v>
      </c>
      <c r="ES64" s="6">
        <f t="shared" si="71"/>
        <v>811.564619224127</v>
      </c>
      <c r="ET64" s="6">
        <v>67</v>
      </c>
      <c r="EU64" s="22">
        <f t="shared" si="72"/>
        <v>1.1166666666666667</v>
      </c>
      <c r="EV64" s="18">
        <f t="shared" si="73"/>
        <v>171.32009465165621</v>
      </c>
      <c r="EW64">
        <f t="shared" si="74"/>
        <v>4.7923552317182816E-2</v>
      </c>
      <c r="EX64">
        <f t="shared" si="75"/>
        <v>2.2338083056654647</v>
      </c>
      <c r="FB64">
        <v>1728</v>
      </c>
      <c r="FC64">
        <v>582</v>
      </c>
      <c r="FD64">
        <v>1470</v>
      </c>
      <c r="FE64">
        <v>592</v>
      </c>
      <c r="FF64" s="6">
        <f t="shared" si="76"/>
        <v>1599</v>
      </c>
      <c r="FG64" s="6">
        <f t="shared" si="76"/>
        <v>587</v>
      </c>
      <c r="FH64" s="18">
        <f t="shared" si="122"/>
        <v>987</v>
      </c>
      <c r="FI64" s="18">
        <f t="shared" si="127"/>
        <v>-24</v>
      </c>
      <c r="FJ64" s="18">
        <f t="shared" si="78"/>
        <v>987.29175019342688</v>
      </c>
      <c r="FK64" s="6">
        <f t="shared" si="79"/>
        <v>1703.3408349476038</v>
      </c>
      <c r="FL64" s="6">
        <f t="shared" si="80"/>
        <v>838.54895246951298</v>
      </c>
      <c r="FM64" s="6">
        <v>71</v>
      </c>
      <c r="FN64" s="22">
        <f t="shared" si="81"/>
        <v>1.1833333333333333</v>
      </c>
      <c r="FO64" s="18">
        <f t="shared" si="82"/>
        <v>176.08197154648619</v>
      </c>
      <c r="FP64">
        <f t="shared" si="83"/>
        <v>7.3107098335431664E-2</v>
      </c>
      <c r="FQ64">
        <f t="shared" si="84"/>
        <v>2.2457148922609109</v>
      </c>
      <c r="FU64">
        <v>942</v>
      </c>
      <c r="FV64">
        <v>570</v>
      </c>
      <c r="FW64">
        <v>779</v>
      </c>
      <c r="FX64">
        <v>578</v>
      </c>
      <c r="FY64">
        <f t="shared" si="85"/>
        <v>860.5</v>
      </c>
      <c r="FZ64">
        <f t="shared" si="86"/>
        <v>574</v>
      </c>
      <c r="GA64" s="18">
        <f t="shared" si="123"/>
        <v>634.5</v>
      </c>
      <c r="GB64" s="18">
        <f t="shared" si="128"/>
        <v>-28</v>
      </c>
      <c r="GC64" s="18">
        <f t="shared" si="88"/>
        <v>635.1175088123457</v>
      </c>
      <c r="GD64">
        <f t="shared" si="89"/>
        <v>1034.3772280942769</v>
      </c>
      <c r="GE64">
        <v>63</v>
      </c>
      <c r="GF64" s="22">
        <f t="shared" si="90"/>
        <v>1.05</v>
      </c>
      <c r="GG64" s="18">
        <f t="shared" si="115"/>
        <v>137.09508400311765</v>
      </c>
      <c r="GH64">
        <f t="shared" si="91"/>
        <v>2.1189299069938092E-2</v>
      </c>
      <c r="GI64">
        <f t="shared" si="92"/>
        <v>2.1370218820061635</v>
      </c>
      <c r="GN64">
        <v>1168</v>
      </c>
      <c r="GO64">
        <v>562</v>
      </c>
      <c r="GP64">
        <v>1036</v>
      </c>
      <c r="GQ64">
        <v>567</v>
      </c>
      <c r="GR64">
        <f t="shared" si="93"/>
        <v>1102</v>
      </c>
      <c r="GS64">
        <f t="shared" si="94"/>
        <v>564.5</v>
      </c>
      <c r="GT64" s="18">
        <f t="shared" si="95"/>
        <v>857</v>
      </c>
      <c r="GU64" s="18">
        <f t="shared" si="96"/>
        <v>-40</v>
      </c>
      <c r="GV64" s="18">
        <f t="shared" si="97"/>
        <v>857.93298106553755</v>
      </c>
      <c r="GW64">
        <f t="shared" si="131"/>
        <v>1238.1697177689334</v>
      </c>
      <c r="GX64">
        <v>65</v>
      </c>
      <c r="GY64" s="22">
        <f t="shared" si="99"/>
        <v>1.0833333333333333</v>
      </c>
      <c r="GZ64" s="18">
        <f t="shared" si="100"/>
        <v>175.94140027959091</v>
      </c>
      <c r="HA64">
        <f t="shared" si="101"/>
        <v>3.476210625921191E-2</v>
      </c>
      <c r="HB64">
        <f t="shared" si="102"/>
        <v>2.2453680441044659</v>
      </c>
      <c r="HG64">
        <v>1177</v>
      </c>
      <c r="HH64">
        <v>565</v>
      </c>
      <c r="HI64">
        <v>1047</v>
      </c>
      <c r="HJ64">
        <v>568</v>
      </c>
      <c r="HK64">
        <f t="shared" si="103"/>
        <v>1112</v>
      </c>
      <c r="HL64">
        <f t="shared" si="104"/>
        <v>566.5</v>
      </c>
      <c r="HM64" s="18">
        <f t="shared" si="105"/>
        <v>857</v>
      </c>
      <c r="HN64" s="18">
        <f t="shared" si="106"/>
        <v>-35</v>
      </c>
      <c r="HO64" s="18">
        <f t="shared" si="107"/>
        <v>857.71440468258436</v>
      </c>
      <c r="HP64">
        <f t="shared" si="108"/>
        <v>1247.9848757096377</v>
      </c>
      <c r="HQ64">
        <v>64</v>
      </c>
      <c r="HR64" s="22">
        <f t="shared" si="109"/>
        <v>1.0666666666666667</v>
      </c>
      <c r="HS64" s="18">
        <f t="shared" si="110"/>
        <v>173.11281920944771</v>
      </c>
      <c r="HT64">
        <f t="shared" si="111"/>
        <v>2.8028723600243534E-2</v>
      </c>
      <c r="HU64">
        <f t="shared" si="112"/>
        <v>2.2383292290873373</v>
      </c>
    </row>
    <row r="65" spans="7:229" x14ac:dyDescent="0.25">
      <c r="G65" s="6">
        <v>1176</v>
      </c>
      <c r="H65" s="6">
        <v>575</v>
      </c>
      <c r="I65" s="6">
        <v>931</v>
      </c>
      <c r="J65" s="6">
        <v>576</v>
      </c>
      <c r="K65" s="6">
        <f t="shared" si="129"/>
        <v>1053.5</v>
      </c>
      <c r="L65" s="6">
        <f t="shared" si="130"/>
        <v>575.5</v>
      </c>
      <c r="M65" s="18">
        <f t="shared" si="2"/>
        <v>277</v>
      </c>
      <c r="N65" s="18">
        <f t="shared" si="3"/>
        <v>-5</v>
      </c>
      <c r="O65" s="18">
        <f t="shared" si="4"/>
        <v>277.04512267859906</v>
      </c>
      <c r="P65" s="18">
        <f t="shared" si="113"/>
        <v>230.94146630940816</v>
      </c>
      <c r="Q65" s="6">
        <v>65</v>
      </c>
      <c r="R65" s="22">
        <f t="shared" si="5"/>
        <v>1.0833333333333333</v>
      </c>
      <c r="S65" s="18">
        <f t="shared" si="6"/>
        <v>284.25603266790722</v>
      </c>
      <c r="T65">
        <f t="shared" si="7"/>
        <v>3.476210625921191E-2</v>
      </c>
      <c r="U65">
        <f t="shared" si="8"/>
        <v>2.4537096903398319</v>
      </c>
      <c r="Y65" s="6">
        <v>1145</v>
      </c>
      <c r="Z65" s="6">
        <v>573</v>
      </c>
      <c r="AA65" s="6">
        <v>871</v>
      </c>
      <c r="AB65" s="6">
        <v>572</v>
      </c>
      <c r="AC65" s="6">
        <f t="shared" si="9"/>
        <v>1008</v>
      </c>
      <c r="AD65" s="6">
        <f t="shared" si="9"/>
        <v>572.5</v>
      </c>
      <c r="AE65" s="18">
        <f t="shared" si="10"/>
        <v>345.5</v>
      </c>
      <c r="AF65" s="18">
        <f t="shared" si="11"/>
        <v>2</v>
      </c>
      <c r="AG65" s="18">
        <f t="shared" si="12"/>
        <v>345.50578866351862</v>
      </c>
      <c r="AH65" s="6">
        <f t="shared" si="13"/>
        <v>1159.2326125502163</v>
      </c>
      <c r="AI65" s="6">
        <f t="shared" si="114"/>
        <v>284.94633220492813</v>
      </c>
      <c r="AJ65" s="6">
        <v>66</v>
      </c>
      <c r="AK65" s="22">
        <f t="shared" si="14"/>
        <v>1.1000000000000001</v>
      </c>
      <c r="AL65" s="18">
        <f t="shared" si="15"/>
        <v>316.94780327161061</v>
      </c>
      <c r="AM65">
        <f t="shared" si="16"/>
        <v>4.1392685158225077E-2</v>
      </c>
      <c r="AN65">
        <f t="shared" si="17"/>
        <v>2.5009877460738443</v>
      </c>
      <c r="AR65" s="6">
        <v>1308</v>
      </c>
      <c r="AS65" s="6">
        <v>579</v>
      </c>
      <c r="AT65" s="6">
        <v>938</v>
      </c>
      <c r="AU65" s="6">
        <v>580</v>
      </c>
      <c r="AV65" s="6">
        <f t="shared" si="18"/>
        <v>1123</v>
      </c>
      <c r="AW65" s="6">
        <f t="shared" si="18"/>
        <v>579.5</v>
      </c>
      <c r="AX65" s="18">
        <f t="shared" si="19"/>
        <v>291.5</v>
      </c>
      <c r="AY65" s="18">
        <f t="shared" si="20"/>
        <v>-1.5</v>
      </c>
      <c r="AZ65" s="18">
        <f t="shared" si="21"/>
        <v>291.50385932265118</v>
      </c>
      <c r="BA65" s="6">
        <f t="shared" si="22"/>
        <v>1263.7045738621032</v>
      </c>
      <c r="BB65" s="6">
        <f t="shared" si="23"/>
        <v>249.33124515121881</v>
      </c>
      <c r="BC65" s="6">
        <v>68</v>
      </c>
      <c r="BD65" s="22">
        <f t="shared" si="24"/>
        <v>1.1333333333333333</v>
      </c>
      <c r="BE65" s="18">
        <f t="shared" si="25"/>
        <v>307.32273274911216</v>
      </c>
      <c r="BF65">
        <f t="shared" si="26"/>
        <v>5.4357662322592676E-2</v>
      </c>
      <c r="BG65">
        <f t="shared" si="27"/>
        <v>2.4875946863297442</v>
      </c>
      <c r="BK65">
        <v>1178</v>
      </c>
      <c r="BL65">
        <v>566</v>
      </c>
      <c r="BM65">
        <v>1020</v>
      </c>
      <c r="BN65">
        <v>565</v>
      </c>
      <c r="BO65" s="6">
        <f t="shared" si="28"/>
        <v>1099</v>
      </c>
      <c r="BP65" s="6">
        <f t="shared" si="28"/>
        <v>565.5</v>
      </c>
      <c r="BQ65" s="18">
        <f t="shared" si="29"/>
        <v>620.5</v>
      </c>
      <c r="BR65" s="18">
        <f t="shared" si="124"/>
        <v>-24</v>
      </c>
      <c r="BS65" s="18">
        <f t="shared" si="31"/>
        <v>620.96396835887344</v>
      </c>
      <c r="BT65" s="6">
        <f t="shared" si="32"/>
        <v>1235.9576246781278</v>
      </c>
      <c r="BU65" s="6">
        <f t="shared" si="33"/>
        <v>476.69976334246803</v>
      </c>
      <c r="BV65" s="6">
        <v>76</v>
      </c>
      <c r="BW65" s="22">
        <f t="shared" si="34"/>
        <v>1.2666666666666666</v>
      </c>
      <c r="BX65" s="18">
        <f t="shared" si="35"/>
        <v>109.07409671442592</v>
      </c>
      <c r="BY65">
        <f t="shared" si="36"/>
        <v>0.10266234189714769</v>
      </c>
      <c r="BZ65">
        <f t="shared" si="37"/>
        <v>2.0377216251100174</v>
      </c>
      <c r="CD65">
        <v>1177</v>
      </c>
      <c r="CE65">
        <v>565</v>
      </c>
      <c r="CF65">
        <v>985</v>
      </c>
      <c r="CG65">
        <v>567</v>
      </c>
      <c r="CH65" s="6">
        <f t="shared" si="38"/>
        <v>1081</v>
      </c>
      <c r="CI65" s="6">
        <f t="shared" si="38"/>
        <v>566</v>
      </c>
      <c r="CJ65" s="18">
        <f t="shared" si="120"/>
        <v>548.5</v>
      </c>
      <c r="CK65" s="18">
        <f t="shared" si="125"/>
        <v>-22</v>
      </c>
      <c r="CL65" s="18">
        <f t="shared" si="40"/>
        <v>548.94102597637936</v>
      </c>
      <c r="CM65" s="6">
        <f t="shared" si="41"/>
        <v>1220.2118668493599</v>
      </c>
      <c r="CN65" s="6">
        <f t="shared" si="42"/>
        <v>426.92739706566374</v>
      </c>
      <c r="CO65" s="6">
        <v>65</v>
      </c>
      <c r="CP65" s="22">
        <f t="shared" si="43"/>
        <v>1.0833333333333333</v>
      </c>
      <c r="CQ65" s="18">
        <f t="shared" si="44"/>
        <v>109.79282800389771</v>
      </c>
      <c r="CR65">
        <f t="shared" si="45"/>
        <v>3.476210625921191E-2</v>
      </c>
      <c r="CS65">
        <f t="shared" si="46"/>
        <v>2.0405739716253488</v>
      </c>
      <c r="CW65">
        <v>1407</v>
      </c>
      <c r="CX65">
        <v>558</v>
      </c>
      <c r="CY65">
        <v>1191</v>
      </c>
      <c r="CZ65">
        <v>563</v>
      </c>
      <c r="DA65" s="6">
        <f t="shared" si="47"/>
        <v>1299</v>
      </c>
      <c r="DB65" s="6">
        <f t="shared" si="47"/>
        <v>560.5</v>
      </c>
      <c r="DC65" s="18">
        <f t="shared" si="121"/>
        <v>757</v>
      </c>
      <c r="DD65" s="18">
        <f t="shared" si="126"/>
        <v>-24</v>
      </c>
      <c r="DE65" s="18">
        <f t="shared" si="49"/>
        <v>757.38035358728439</v>
      </c>
      <c r="DF65" s="6">
        <f t="shared" si="50"/>
        <v>1414.7654399228163</v>
      </c>
      <c r="DG65" s="6">
        <f t="shared" si="51"/>
        <v>617.64295874442178</v>
      </c>
      <c r="DH65" s="6">
        <v>65</v>
      </c>
      <c r="DI65" s="22">
        <f t="shared" si="52"/>
        <v>1.0833333333333333</v>
      </c>
      <c r="DJ65" s="18">
        <f t="shared" si="53"/>
        <v>129.53239670823609</v>
      </c>
      <c r="DK65">
        <f t="shared" si="54"/>
        <v>3.476210625921191E-2</v>
      </c>
      <c r="DL65">
        <f t="shared" si="55"/>
        <v>2.1123784012513944</v>
      </c>
      <c r="DP65">
        <v>1431</v>
      </c>
      <c r="DQ65">
        <v>586</v>
      </c>
      <c r="DR65">
        <v>1249</v>
      </c>
      <c r="DS65">
        <v>593</v>
      </c>
      <c r="DT65" s="6">
        <f t="shared" si="56"/>
        <v>1340</v>
      </c>
      <c r="DU65" s="6">
        <f t="shared" si="56"/>
        <v>589.5</v>
      </c>
      <c r="DV65" s="18">
        <f t="shared" si="57"/>
        <v>734.5</v>
      </c>
      <c r="DW65" s="18">
        <f t="shared" si="58"/>
        <v>-16.5</v>
      </c>
      <c r="DX65" s="18">
        <f t="shared" si="59"/>
        <v>734.68530678107345</v>
      </c>
      <c r="DY65" s="6">
        <f t="shared" si="60"/>
        <v>1463.9365594177912</v>
      </c>
      <c r="DZ65" s="6">
        <f t="shared" si="61"/>
        <v>607.27662105251432</v>
      </c>
      <c r="EA65" s="6">
        <v>68</v>
      </c>
      <c r="EB65" s="22">
        <f t="shared" si="62"/>
        <v>1.1333333333333333</v>
      </c>
      <c r="EC65" s="18">
        <f t="shared" si="63"/>
        <v>157.86122120873748</v>
      </c>
      <c r="ED65">
        <f t="shared" si="64"/>
        <v>5.4357662322592676E-2</v>
      </c>
      <c r="EE65">
        <f t="shared" si="65"/>
        <v>2.1982754581688555</v>
      </c>
      <c r="EI65">
        <v>1710</v>
      </c>
      <c r="EJ65">
        <v>587</v>
      </c>
      <c r="EK65">
        <v>1478</v>
      </c>
      <c r="EL65">
        <v>593</v>
      </c>
      <c r="EM65" s="6">
        <f t="shared" si="66"/>
        <v>1594</v>
      </c>
      <c r="EN65" s="6">
        <f t="shared" si="66"/>
        <v>590</v>
      </c>
      <c r="EO65" s="18">
        <f t="shared" si="67"/>
        <v>978</v>
      </c>
      <c r="EP65" s="18">
        <f t="shared" si="68"/>
        <v>-19.5</v>
      </c>
      <c r="EQ65" s="18">
        <f t="shared" si="69"/>
        <v>978.19438252322834</v>
      </c>
      <c r="ER65" s="6">
        <f t="shared" si="70"/>
        <v>1699.6870300146436</v>
      </c>
      <c r="ES65" s="6">
        <f t="shared" si="71"/>
        <v>833.11548074707162</v>
      </c>
      <c r="ET65" s="6">
        <v>68</v>
      </c>
      <c r="EU65" s="22">
        <f t="shared" si="72"/>
        <v>1.1333333333333333</v>
      </c>
      <c r="EV65" s="18">
        <f t="shared" si="73"/>
        <v>173.32666703387588</v>
      </c>
      <c r="EW65">
        <f t="shared" si="74"/>
        <v>5.4357662322592676E-2</v>
      </c>
      <c r="EX65">
        <f t="shared" si="75"/>
        <v>2.23886538588008</v>
      </c>
      <c r="FB65">
        <v>1749</v>
      </c>
      <c r="FC65">
        <v>587</v>
      </c>
      <c r="FD65">
        <v>1492</v>
      </c>
      <c r="FE65">
        <v>591</v>
      </c>
      <c r="FF65" s="6">
        <f t="shared" si="76"/>
        <v>1620.5</v>
      </c>
      <c r="FG65" s="6">
        <f t="shared" si="76"/>
        <v>589</v>
      </c>
      <c r="FH65" s="18">
        <f t="shared" si="122"/>
        <v>1008.5</v>
      </c>
      <c r="FI65" s="18">
        <f t="shared" si="127"/>
        <v>-22</v>
      </c>
      <c r="FJ65" s="18">
        <f t="shared" si="78"/>
        <v>1008.7399317960998</v>
      </c>
      <c r="FK65" s="6">
        <f t="shared" si="79"/>
        <v>1724.2219259712481</v>
      </c>
      <c r="FL65" s="6">
        <f t="shared" si="80"/>
        <v>859.43004349315731</v>
      </c>
      <c r="FM65" s="6">
        <v>72</v>
      </c>
      <c r="FN65" s="22">
        <f t="shared" si="81"/>
        <v>1.2</v>
      </c>
      <c r="FO65" s="18">
        <f t="shared" si="82"/>
        <v>177.99170190021007</v>
      </c>
      <c r="FP65">
        <f t="shared" si="83"/>
        <v>7.9181246047624818E-2</v>
      </c>
      <c r="FQ65">
        <f t="shared" si="84"/>
        <v>2.2503997556630848</v>
      </c>
      <c r="FU65">
        <v>956</v>
      </c>
      <c r="FV65">
        <v>570</v>
      </c>
      <c r="FW65">
        <v>799</v>
      </c>
      <c r="FX65">
        <v>577</v>
      </c>
      <c r="FY65">
        <f t="shared" si="85"/>
        <v>877.5</v>
      </c>
      <c r="FZ65">
        <f t="shared" si="86"/>
        <v>573.5</v>
      </c>
      <c r="GA65" s="18">
        <f t="shared" si="123"/>
        <v>651.5</v>
      </c>
      <c r="GB65" s="18">
        <f t="shared" si="128"/>
        <v>-28.5</v>
      </c>
      <c r="GC65" s="18">
        <f t="shared" si="88"/>
        <v>652.12307120665503</v>
      </c>
      <c r="GD65">
        <f t="shared" si="89"/>
        <v>1048.2883668151621</v>
      </c>
      <c r="GE65">
        <v>64</v>
      </c>
      <c r="GF65" s="22">
        <f t="shared" si="90"/>
        <v>1.0666666666666667</v>
      </c>
      <c r="GG65" s="18">
        <f t="shared" si="115"/>
        <v>139.21706583420192</v>
      </c>
      <c r="GH65">
        <f t="shared" si="91"/>
        <v>2.8028723600243534E-2</v>
      </c>
      <c r="GI65">
        <f t="shared" si="92"/>
        <v>2.143692476246752</v>
      </c>
      <c r="GN65">
        <v>1188</v>
      </c>
      <c r="GO65">
        <v>564</v>
      </c>
      <c r="GP65">
        <v>1056</v>
      </c>
      <c r="GQ65">
        <v>567</v>
      </c>
      <c r="GR65">
        <f t="shared" si="93"/>
        <v>1122</v>
      </c>
      <c r="GS65">
        <f t="shared" si="94"/>
        <v>565.5</v>
      </c>
      <c r="GT65" s="18">
        <f t="shared" si="95"/>
        <v>877</v>
      </c>
      <c r="GU65" s="18">
        <f t="shared" si="96"/>
        <v>-39</v>
      </c>
      <c r="GV65" s="18">
        <f t="shared" si="97"/>
        <v>877.86673248278407</v>
      </c>
      <c r="GW65">
        <f t="shared" si="131"/>
        <v>1256.4530432929039</v>
      </c>
      <c r="GX65">
        <v>66</v>
      </c>
      <c r="GY65" s="22">
        <f t="shared" si="99"/>
        <v>1.1000000000000001</v>
      </c>
      <c r="GZ65" s="18">
        <f t="shared" si="100"/>
        <v>178.41952052191698</v>
      </c>
      <c r="HA65">
        <f t="shared" si="101"/>
        <v>4.1392685158225077E-2</v>
      </c>
      <c r="HB65">
        <f t="shared" si="102"/>
        <v>2.2514423679278504</v>
      </c>
      <c r="HG65">
        <v>1196</v>
      </c>
      <c r="HH65">
        <v>563</v>
      </c>
      <c r="HI65">
        <v>1064</v>
      </c>
      <c r="HJ65">
        <v>569</v>
      </c>
      <c r="HK65">
        <f t="shared" si="103"/>
        <v>1130</v>
      </c>
      <c r="HL65">
        <f t="shared" si="104"/>
        <v>566</v>
      </c>
      <c r="HM65" s="18">
        <f t="shared" si="105"/>
        <v>875</v>
      </c>
      <c r="HN65" s="18">
        <f t="shared" si="106"/>
        <v>-35.5</v>
      </c>
      <c r="HO65" s="18">
        <f t="shared" si="107"/>
        <v>875.71984675465706</v>
      </c>
      <c r="HP65">
        <f t="shared" si="108"/>
        <v>1263.8259373822013</v>
      </c>
      <c r="HQ65">
        <v>65</v>
      </c>
      <c r="HR65" s="22">
        <f t="shared" si="109"/>
        <v>1.0833333333333333</v>
      </c>
      <c r="HS65" s="18">
        <f t="shared" si="110"/>
        <v>175.35654392184836</v>
      </c>
      <c r="HT65">
        <f t="shared" si="111"/>
        <v>3.476210625921191E-2</v>
      </c>
      <c r="HU65">
        <f t="shared" si="112"/>
        <v>2.2439219774380499</v>
      </c>
    </row>
    <row r="66" spans="7:229" x14ac:dyDescent="0.25">
      <c r="G66" s="6">
        <v>1183</v>
      </c>
      <c r="H66" s="6">
        <v>578</v>
      </c>
      <c r="I66" s="6">
        <v>938</v>
      </c>
      <c r="J66" s="6">
        <v>576</v>
      </c>
      <c r="K66" s="6">
        <f t="shared" si="129"/>
        <v>1060.5</v>
      </c>
      <c r="L66" s="6">
        <f t="shared" si="130"/>
        <v>577</v>
      </c>
      <c r="M66" s="18">
        <f t="shared" si="2"/>
        <v>284</v>
      </c>
      <c r="N66" s="18">
        <f t="shared" si="3"/>
        <v>-3.5</v>
      </c>
      <c r="O66" s="18">
        <f t="shared" si="4"/>
        <v>284.02156608257764</v>
      </c>
      <c r="P66" s="18">
        <f t="shared" si="113"/>
        <v>237.80544938108744</v>
      </c>
      <c r="Q66" s="6">
        <v>66</v>
      </c>
      <c r="R66" s="22">
        <f t="shared" si="5"/>
        <v>1.1000000000000001</v>
      </c>
      <c r="S66" s="18">
        <f t="shared" si="6"/>
        <v>284.8339834096833</v>
      </c>
      <c r="T66">
        <f t="shared" si="7"/>
        <v>4.1392685158225077E-2</v>
      </c>
      <c r="U66">
        <f t="shared" si="8"/>
        <v>2.4545918035281384</v>
      </c>
      <c r="Y66" s="6">
        <v>1154</v>
      </c>
      <c r="Z66" s="6">
        <v>573</v>
      </c>
      <c r="AA66" s="6">
        <v>879</v>
      </c>
      <c r="AB66" s="6">
        <v>574</v>
      </c>
      <c r="AC66" s="6">
        <f t="shared" si="9"/>
        <v>1016.5</v>
      </c>
      <c r="AD66" s="6">
        <f t="shared" si="9"/>
        <v>573.5</v>
      </c>
      <c r="AE66" s="18">
        <f t="shared" si="10"/>
        <v>354</v>
      </c>
      <c r="AF66" s="18">
        <f t="shared" si="11"/>
        <v>3</v>
      </c>
      <c r="AG66" s="18">
        <f t="shared" si="12"/>
        <v>354.01271163617838</v>
      </c>
      <c r="AH66" s="6">
        <f t="shared" si="13"/>
        <v>1167.1223157835686</v>
      </c>
      <c r="AI66" s="6">
        <f t="shared" si="114"/>
        <v>292.83603543828042</v>
      </c>
      <c r="AJ66" s="6">
        <v>67</v>
      </c>
      <c r="AK66" s="22">
        <f t="shared" si="14"/>
        <v>1.1166666666666667</v>
      </c>
      <c r="AL66" s="18">
        <f t="shared" si="15"/>
        <v>317.74351208955653</v>
      </c>
      <c r="AM66">
        <f t="shared" si="16"/>
        <v>4.7923552317182816E-2</v>
      </c>
      <c r="AN66">
        <f t="shared" si="17"/>
        <v>2.5020766915864834</v>
      </c>
      <c r="AR66" s="6">
        <v>1315</v>
      </c>
      <c r="AS66" s="6">
        <v>579</v>
      </c>
      <c r="AT66" s="6">
        <v>945</v>
      </c>
      <c r="AU66" s="6">
        <v>580</v>
      </c>
      <c r="AV66" s="6">
        <f t="shared" si="18"/>
        <v>1130</v>
      </c>
      <c r="AW66" s="6">
        <f t="shared" si="18"/>
        <v>579.5</v>
      </c>
      <c r="AX66" s="18">
        <f t="shared" si="19"/>
        <v>298.5</v>
      </c>
      <c r="AY66" s="18">
        <f t="shared" si="20"/>
        <v>-1.5</v>
      </c>
      <c r="AZ66" s="18">
        <f t="shared" si="21"/>
        <v>298.50376882042877</v>
      </c>
      <c r="BA66" s="6">
        <f t="shared" si="22"/>
        <v>1269.9292303116738</v>
      </c>
      <c r="BB66" s="6">
        <f t="shared" si="23"/>
        <v>255.55590160078941</v>
      </c>
      <c r="BC66" s="6">
        <v>69</v>
      </c>
      <c r="BD66" s="22">
        <f t="shared" si="24"/>
        <v>1.1499999999999999</v>
      </c>
      <c r="BE66" s="18">
        <f t="shared" si="25"/>
        <v>307.89914163397526</v>
      </c>
      <c r="BF66">
        <f t="shared" si="26"/>
        <v>6.069784035361165E-2</v>
      </c>
      <c r="BG66">
        <f t="shared" si="27"/>
        <v>2.4884084781719618</v>
      </c>
      <c r="BK66">
        <v>1189</v>
      </c>
      <c r="BL66">
        <v>563</v>
      </c>
      <c r="BM66">
        <v>1032</v>
      </c>
      <c r="BN66">
        <v>566</v>
      </c>
      <c r="BO66" s="6">
        <f t="shared" si="28"/>
        <v>1110.5</v>
      </c>
      <c r="BP66" s="6">
        <f t="shared" si="28"/>
        <v>564.5</v>
      </c>
      <c r="BQ66" s="18">
        <f t="shared" si="29"/>
        <v>632</v>
      </c>
      <c r="BR66" s="18">
        <f t="shared" si="124"/>
        <v>-25</v>
      </c>
      <c r="BS66" s="18">
        <f t="shared" si="31"/>
        <v>632.49426874873734</v>
      </c>
      <c r="BT66" s="6">
        <f t="shared" si="32"/>
        <v>1245.7409441774</v>
      </c>
      <c r="BU66" s="6">
        <f t="shared" si="33"/>
        <v>486.48308284174027</v>
      </c>
      <c r="BV66" s="6">
        <v>77</v>
      </c>
      <c r="BW66" s="22">
        <f t="shared" si="34"/>
        <v>1.2833333333333332</v>
      </c>
      <c r="BX66" s="18">
        <f t="shared" si="35"/>
        <v>110.17641988745305</v>
      </c>
      <c r="BY66">
        <f t="shared" si="36"/>
        <v>0.10833947478883819</v>
      </c>
      <c r="BZ66">
        <f t="shared" si="37"/>
        <v>2.0420886561441738</v>
      </c>
      <c r="CD66">
        <v>1189</v>
      </c>
      <c r="CE66">
        <v>565</v>
      </c>
      <c r="CF66">
        <v>997</v>
      </c>
      <c r="CG66">
        <v>566</v>
      </c>
      <c r="CH66" s="6">
        <f t="shared" si="38"/>
        <v>1093</v>
      </c>
      <c r="CI66" s="6">
        <f t="shared" si="38"/>
        <v>565.5</v>
      </c>
      <c r="CJ66" s="18">
        <f t="shared" si="120"/>
        <v>560.5</v>
      </c>
      <c r="CK66" s="18">
        <f t="shared" si="125"/>
        <v>-22.5</v>
      </c>
      <c r="CL66" s="18">
        <f t="shared" si="40"/>
        <v>560.95142392189359</v>
      </c>
      <c r="CM66" s="6">
        <f t="shared" si="41"/>
        <v>1230.6255523106938</v>
      </c>
      <c r="CN66" s="6">
        <f t="shared" si="42"/>
        <v>437.34108252699764</v>
      </c>
      <c r="CO66" s="6">
        <v>66</v>
      </c>
      <c r="CP66" s="22">
        <f t="shared" si="43"/>
        <v>1.1000000000000001</v>
      </c>
      <c r="CQ66" s="18">
        <f t="shared" si="44"/>
        <v>110.95967906243402</v>
      </c>
      <c r="CR66">
        <f t="shared" si="45"/>
        <v>4.1392685158225077E-2</v>
      </c>
      <c r="CS66">
        <f t="shared" si="46"/>
        <v>2.0451651919223344</v>
      </c>
      <c r="CW66">
        <v>1421</v>
      </c>
      <c r="CX66">
        <v>558</v>
      </c>
      <c r="CY66">
        <v>1207</v>
      </c>
      <c r="CZ66">
        <v>563</v>
      </c>
      <c r="DA66" s="6">
        <f t="shared" si="47"/>
        <v>1314</v>
      </c>
      <c r="DB66" s="6">
        <f t="shared" si="47"/>
        <v>560.5</v>
      </c>
      <c r="DC66" s="18">
        <f t="shared" si="121"/>
        <v>772</v>
      </c>
      <c r="DD66" s="18">
        <f t="shared" si="126"/>
        <v>-24</v>
      </c>
      <c r="DE66" s="18">
        <f t="shared" si="49"/>
        <v>772.37296690135395</v>
      </c>
      <c r="DF66" s="6">
        <f t="shared" si="50"/>
        <v>1428.5504016309681</v>
      </c>
      <c r="DG66" s="6">
        <f t="shared" si="51"/>
        <v>631.42792045257352</v>
      </c>
      <c r="DH66" s="6">
        <v>66</v>
      </c>
      <c r="DI66" s="22">
        <f t="shared" si="52"/>
        <v>1.1000000000000001</v>
      </c>
      <c r="DJ66" s="18">
        <f t="shared" si="53"/>
        <v>130.95849899246224</v>
      </c>
      <c r="DK66">
        <f t="shared" si="54"/>
        <v>4.1392685158225077E-2</v>
      </c>
      <c r="DL66">
        <f t="shared" si="55"/>
        <v>2.1171336886776575</v>
      </c>
      <c r="DP66">
        <v>1447</v>
      </c>
      <c r="DQ66">
        <v>586</v>
      </c>
      <c r="DR66">
        <v>1266</v>
      </c>
      <c r="DS66">
        <v>593</v>
      </c>
      <c r="DT66" s="6">
        <f t="shared" si="56"/>
        <v>1356.5</v>
      </c>
      <c r="DU66" s="6">
        <f t="shared" si="56"/>
        <v>589.5</v>
      </c>
      <c r="DV66" s="18">
        <f t="shared" si="57"/>
        <v>751</v>
      </c>
      <c r="DW66" s="18">
        <f t="shared" si="58"/>
        <v>-16.5</v>
      </c>
      <c r="DX66" s="18">
        <f t="shared" si="59"/>
        <v>751.18123645362709</v>
      </c>
      <c r="DY66" s="6">
        <f t="shared" si="60"/>
        <v>1479.0545966934419</v>
      </c>
      <c r="DZ66" s="6">
        <f t="shared" si="61"/>
        <v>622.39465832816506</v>
      </c>
      <c r="EA66" s="6">
        <v>69</v>
      </c>
      <c r="EB66" s="22">
        <f t="shared" si="62"/>
        <v>1.1499999999999999</v>
      </c>
      <c r="EC66" s="18">
        <f t="shared" si="63"/>
        <v>159.43375978572067</v>
      </c>
      <c r="ED66">
        <f t="shared" si="64"/>
        <v>6.069784035361165E-2</v>
      </c>
      <c r="EE66">
        <f t="shared" si="65"/>
        <v>2.2025802878019207</v>
      </c>
      <c r="EI66">
        <v>1730</v>
      </c>
      <c r="EJ66">
        <v>586</v>
      </c>
      <c r="EK66">
        <v>1498</v>
      </c>
      <c r="EL66">
        <v>589</v>
      </c>
      <c r="EM66" s="6">
        <f t="shared" si="66"/>
        <v>1614</v>
      </c>
      <c r="EN66" s="6">
        <f t="shared" si="66"/>
        <v>587.5</v>
      </c>
      <c r="EO66" s="18">
        <f t="shared" si="67"/>
        <v>998</v>
      </c>
      <c r="EP66" s="18">
        <f t="shared" si="68"/>
        <v>-22</v>
      </c>
      <c r="EQ66" s="18">
        <f t="shared" si="69"/>
        <v>998.24245551869808</v>
      </c>
      <c r="ER66" s="6">
        <f t="shared" si="70"/>
        <v>1717.600724848473</v>
      </c>
      <c r="ES66" s="6">
        <f t="shared" si="71"/>
        <v>851.02917558090098</v>
      </c>
      <c r="ET66" s="6">
        <v>69</v>
      </c>
      <c r="EU66" s="22">
        <f t="shared" si="72"/>
        <v>1.1499999999999999</v>
      </c>
      <c r="EV66" s="18">
        <f t="shared" si="73"/>
        <v>175.0760625832188</v>
      </c>
      <c r="EW66">
        <f t="shared" si="74"/>
        <v>6.069784035361165E-2</v>
      </c>
      <c r="EX66">
        <f t="shared" si="75"/>
        <v>2.2432267708768223</v>
      </c>
      <c r="FB66">
        <v>1770</v>
      </c>
      <c r="FC66">
        <v>584</v>
      </c>
      <c r="FD66">
        <v>1515</v>
      </c>
      <c r="FE66">
        <v>590</v>
      </c>
      <c r="FF66" s="6">
        <f t="shared" si="76"/>
        <v>1642.5</v>
      </c>
      <c r="FG66" s="6">
        <f t="shared" si="76"/>
        <v>587</v>
      </c>
      <c r="FH66" s="18">
        <f t="shared" si="122"/>
        <v>1030.5</v>
      </c>
      <c r="FI66" s="18">
        <f t="shared" si="127"/>
        <v>-24</v>
      </c>
      <c r="FJ66" s="18">
        <f t="shared" si="78"/>
        <v>1030.7794380952698</v>
      </c>
      <c r="FK66" s="6">
        <f t="shared" si="79"/>
        <v>1744.2405940695223</v>
      </c>
      <c r="FL66" s="6">
        <f t="shared" si="80"/>
        <v>879.44871159143156</v>
      </c>
      <c r="FM66" s="6">
        <v>73</v>
      </c>
      <c r="FN66" s="22">
        <f t="shared" si="81"/>
        <v>1.2166666666666666</v>
      </c>
      <c r="FO66" s="18">
        <f t="shared" si="82"/>
        <v>179.95408337106485</v>
      </c>
      <c r="FP66">
        <f t="shared" si="83"/>
        <v>8.5171609736812232E-2</v>
      </c>
      <c r="FQ66">
        <f t="shared" si="84"/>
        <v>2.2551617057563695</v>
      </c>
      <c r="FU66">
        <v>971</v>
      </c>
      <c r="FV66">
        <v>571</v>
      </c>
      <c r="FW66">
        <v>821</v>
      </c>
      <c r="FX66">
        <v>576</v>
      </c>
      <c r="FY66">
        <f t="shared" si="85"/>
        <v>896</v>
      </c>
      <c r="FZ66">
        <f t="shared" si="86"/>
        <v>573.5</v>
      </c>
      <c r="GA66" s="18">
        <f t="shared" si="123"/>
        <v>670</v>
      </c>
      <c r="GB66" s="18">
        <f t="shared" si="128"/>
        <v>-28.5</v>
      </c>
      <c r="GC66" s="18">
        <f t="shared" si="88"/>
        <v>670.60588276572696</v>
      </c>
      <c r="GD66">
        <f t="shared" si="89"/>
        <v>1063.8224710918641</v>
      </c>
      <c r="GE66">
        <v>65</v>
      </c>
      <c r="GF66" s="22">
        <f t="shared" si="90"/>
        <v>1.0833333333333333</v>
      </c>
      <c r="GG66" s="18">
        <f t="shared" si="115"/>
        <v>141.52338122714826</v>
      </c>
      <c r="GH66">
        <f t="shared" si="91"/>
        <v>3.476210625921191E-2</v>
      </c>
      <c r="GI66">
        <f t="shared" si="92"/>
        <v>2.1508281960375526</v>
      </c>
      <c r="GN66">
        <v>1209</v>
      </c>
      <c r="GO66">
        <v>563</v>
      </c>
      <c r="GP66">
        <v>1075</v>
      </c>
      <c r="GQ66">
        <v>565</v>
      </c>
      <c r="GR66">
        <f t="shared" si="93"/>
        <v>1142</v>
      </c>
      <c r="GS66">
        <f t="shared" si="94"/>
        <v>564</v>
      </c>
      <c r="GT66" s="18">
        <f t="shared" si="95"/>
        <v>897</v>
      </c>
      <c r="GU66" s="18">
        <f t="shared" si="96"/>
        <v>-40.5</v>
      </c>
      <c r="GV66" s="18">
        <f t="shared" si="97"/>
        <v>897.91383216876659</v>
      </c>
      <c r="GW66">
        <f t="shared" si="131"/>
        <v>1273.6797085609867</v>
      </c>
      <c r="GX66">
        <v>67</v>
      </c>
      <c r="GY66" s="22">
        <f t="shared" si="99"/>
        <v>1.1166666666666667</v>
      </c>
      <c r="GZ66" s="18">
        <f t="shared" si="100"/>
        <v>180.91173197233064</v>
      </c>
      <c r="HA66">
        <f t="shared" si="101"/>
        <v>4.7923552317182816E-2</v>
      </c>
      <c r="HB66">
        <f t="shared" si="102"/>
        <v>2.2574667314017374</v>
      </c>
      <c r="HG66">
        <v>1216</v>
      </c>
      <c r="HH66">
        <v>562</v>
      </c>
      <c r="HI66">
        <v>1080</v>
      </c>
      <c r="HJ66">
        <v>568</v>
      </c>
      <c r="HK66">
        <f t="shared" si="103"/>
        <v>1148</v>
      </c>
      <c r="HL66">
        <f t="shared" si="104"/>
        <v>565</v>
      </c>
      <c r="HM66" s="18">
        <f t="shared" si="105"/>
        <v>893</v>
      </c>
      <c r="HN66" s="18">
        <f t="shared" si="106"/>
        <v>-36.5</v>
      </c>
      <c r="HO66" s="18">
        <f t="shared" si="107"/>
        <v>893.74562935994265</v>
      </c>
      <c r="HP66">
        <f t="shared" si="108"/>
        <v>1279.5034192998469</v>
      </c>
      <c r="HQ66">
        <v>66</v>
      </c>
      <c r="HR66" s="22">
        <f t="shared" si="109"/>
        <v>1.1000000000000001</v>
      </c>
      <c r="HS66" s="18">
        <f t="shared" si="110"/>
        <v>177.60280334330258</v>
      </c>
      <c r="HT66">
        <f t="shared" si="111"/>
        <v>4.1392685158225077E-2</v>
      </c>
      <c r="HU66">
        <f t="shared" si="112"/>
        <v>2.2494498165491059</v>
      </c>
    </row>
    <row r="67" spans="7:229" x14ac:dyDescent="0.25">
      <c r="G67" s="6">
        <v>1190</v>
      </c>
      <c r="H67" s="6">
        <v>575</v>
      </c>
      <c r="I67" s="6">
        <v>946</v>
      </c>
      <c r="J67" s="6">
        <v>576</v>
      </c>
      <c r="K67" s="6">
        <f t="shared" si="129"/>
        <v>1068</v>
      </c>
      <c r="L67" s="6">
        <f t="shared" si="130"/>
        <v>575.5</v>
      </c>
      <c r="M67" s="18">
        <f t="shared" si="2"/>
        <v>291.5</v>
      </c>
      <c r="N67" s="18">
        <f t="shared" si="3"/>
        <v>-5</v>
      </c>
      <c r="O67" s="18">
        <f t="shared" si="4"/>
        <v>291.54287849302716</v>
      </c>
      <c r="P67" s="18">
        <f t="shared" si="113"/>
        <v>243.68647967106756</v>
      </c>
      <c r="Q67" s="6">
        <v>67</v>
      </c>
      <c r="R67" s="22">
        <f t="shared" si="5"/>
        <v>1.1166666666666667</v>
      </c>
      <c r="S67" s="18">
        <f t="shared" si="6"/>
        <v>285.45707283147516</v>
      </c>
      <c r="T67">
        <f t="shared" si="7"/>
        <v>4.7923552317182816E-2</v>
      </c>
      <c r="U67">
        <f t="shared" si="8"/>
        <v>2.455540808084081</v>
      </c>
      <c r="Y67" s="6">
        <v>1162</v>
      </c>
      <c r="Z67" s="6">
        <v>573</v>
      </c>
      <c r="AA67" s="6">
        <v>887</v>
      </c>
      <c r="AB67" s="6">
        <v>572</v>
      </c>
      <c r="AC67" s="6">
        <f t="shared" si="9"/>
        <v>1024.5</v>
      </c>
      <c r="AD67" s="6">
        <f t="shared" si="9"/>
        <v>572.5</v>
      </c>
      <c r="AE67" s="18">
        <f t="shared" si="10"/>
        <v>362</v>
      </c>
      <c r="AF67" s="18">
        <f t="shared" si="11"/>
        <v>2</v>
      </c>
      <c r="AG67" s="18">
        <f t="shared" si="12"/>
        <v>362.00552481971874</v>
      </c>
      <c r="AH67" s="6">
        <f t="shared" si="13"/>
        <v>1173.6083247830172</v>
      </c>
      <c r="AI67" s="6">
        <f t="shared" si="114"/>
        <v>299.32204443772901</v>
      </c>
      <c r="AJ67" s="6">
        <v>68</v>
      </c>
      <c r="AK67" s="22">
        <f t="shared" si="14"/>
        <v>1.1333333333333333</v>
      </c>
      <c r="AL67" s="18">
        <f t="shared" si="15"/>
        <v>318.49113281573187</v>
      </c>
      <c r="AM67">
        <f t="shared" si="16"/>
        <v>5.4357662322592676E-2</v>
      </c>
      <c r="AN67">
        <f t="shared" si="17"/>
        <v>2.5030973455479626</v>
      </c>
      <c r="AR67" s="6">
        <v>1320</v>
      </c>
      <c r="AS67" s="6">
        <v>579</v>
      </c>
      <c r="AT67" s="6">
        <v>953</v>
      </c>
      <c r="AU67" s="6">
        <v>579</v>
      </c>
      <c r="AV67" s="6">
        <f t="shared" si="18"/>
        <v>1136.5</v>
      </c>
      <c r="AW67" s="6">
        <f t="shared" si="18"/>
        <v>579</v>
      </c>
      <c r="AX67" s="18">
        <f t="shared" si="19"/>
        <v>305</v>
      </c>
      <c r="AY67" s="18">
        <f t="shared" si="20"/>
        <v>-2</v>
      </c>
      <c r="AZ67" s="18">
        <f t="shared" si="21"/>
        <v>305.00655730656024</v>
      </c>
      <c r="BA67" s="6">
        <f t="shared" si="22"/>
        <v>1275.4894158714137</v>
      </c>
      <c r="BB67" s="6">
        <f t="shared" si="23"/>
        <v>261.11608716052933</v>
      </c>
      <c r="BC67" s="6">
        <v>70</v>
      </c>
      <c r="BD67" s="22">
        <f t="shared" si="24"/>
        <v>1.1666666666666667</v>
      </c>
      <c r="BE67" s="18">
        <f t="shared" si="25"/>
        <v>308.43461499416401</v>
      </c>
      <c r="BF67">
        <f t="shared" si="26"/>
        <v>6.6946789630613221E-2</v>
      </c>
      <c r="BG67">
        <f t="shared" si="27"/>
        <v>2.489163112107057</v>
      </c>
      <c r="BK67">
        <v>1200</v>
      </c>
      <c r="BL67">
        <v>565</v>
      </c>
      <c r="BM67">
        <v>1043</v>
      </c>
      <c r="BN67">
        <v>566</v>
      </c>
      <c r="BO67" s="6">
        <f t="shared" si="28"/>
        <v>1121.5</v>
      </c>
      <c r="BP67" s="6">
        <f t="shared" si="28"/>
        <v>565.5</v>
      </c>
      <c r="BQ67" s="18">
        <f t="shared" si="29"/>
        <v>643</v>
      </c>
      <c r="BR67" s="18">
        <f t="shared" si="124"/>
        <v>-24</v>
      </c>
      <c r="BS67" s="18">
        <f t="shared" si="31"/>
        <v>643.44774457604558</v>
      </c>
      <c r="BT67" s="6">
        <f t="shared" si="32"/>
        <v>1256.0065684541621</v>
      </c>
      <c r="BU67" s="6">
        <f t="shared" si="33"/>
        <v>496.74870711850235</v>
      </c>
      <c r="BV67" s="6">
        <v>78</v>
      </c>
      <c r="BW67" s="22">
        <f t="shared" si="34"/>
        <v>1.3</v>
      </c>
      <c r="BX67" s="18">
        <f t="shared" si="35"/>
        <v>111.22359730880184</v>
      </c>
      <c r="BY67">
        <f t="shared" si="36"/>
        <v>0.11394335230683679</v>
      </c>
      <c r="BZ67">
        <f t="shared" si="37"/>
        <v>2.0461969373700621</v>
      </c>
      <c r="CD67">
        <v>1200</v>
      </c>
      <c r="CE67">
        <v>565</v>
      </c>
      <c r="CF67">
        <v>1010</v>
      </c>
      <c r="CG67">
        <v>564</v>
      </c>
      <c r="CH67" s="6">
        <f t="shared" si="38"/>
        <v>1105</v>
      </c>
      <c r="CI67" s="6">
        <f t="shared" si="38"/>
        <v>564.5</v>
      </c>
      <c r="CJ67" s="18">
        <f t="shared" si="120"/>
        <v>572.5</v>
      </c>
      <c r="CK67" s="18">
        <f t="shared" si="125"/>
        <v>-23.5</v>
      </c>
      <c r="CL67" s="18">
        <f t="shared" si="40"/>
        <v>572.98211141361128</v>
      </c>
      <c r="CM67" s="6">
        <f t="shared" si="41"/>
        <v>1240.8405417296776</v>
      </c>
      <c r="CN67" s="6">
        <f t="shared" si="42"/>
        <v>447.55607194598144</v>
      </c>
      <c r="CO67" s="6">
        <v>67</v>
      </c>
      <c r="CP67" s="22">
        <f t="shared" si="43"/>
        <v>1.1166666666666667</v>
      </c>
      <c r="CQ67" s="18">
        <f t="shared" si="44"/>
        <v>112.12850131947451</v>
      </c>
      <c r="CR67">
        <f t="shared" si="45"/>
        <v>4.7923552317182816E-2</v>
      </c>
      <c r="CS67">
        <f t="shared" si="46"/>
        <v>2.0497160175235933</v>
      </c>
      <c r="CW67">
        <v>1435</v>
      </c>
      <c r="CX67">
        <v>557</v>
      </c>
      <c r="CY67">
        <v>1225</v>
      </c>
      <c r="CZ67">
        <v>563</v>
      </c>
      <c r="DA67" s="6">
        <f t="shared" si="47"/>
        <v>1330</v>
      </c>
      <c r="DB67" s="6">
        <f t="shared" si="47"/>
        <v>560</v>
      </c>
      <c r="DC67" s="18">
        <f t="shared" si="121"/>
        <v>788</v>
      </c>
      <c r="DD67" s="18">
        <f t="shared" si="126"/>
        <v>-24.5</v>
      </c>
      <c r="DE67" s="18">
        <f t="shared" si="49"/>
        <v>788.38077728975611</v>
      </c>
      <c r="DF67" s="6">
        <f t="shared" si="50"/>
        <v>1443.0869689661813</v>
      </c>
      <c r="DG67" s="6">
        <f t="shared" si="51"/>
        <v>645.96448778778677</v>
      </c>
      <c r="DH67" s="6">
        <v>67</v>
      </c>
      <c r="DI67" s="22">
        <f t="shared" si="52"/>
        <v>1.1166666666666667</v>
      </c>
      <c r="DJ67" s="18">
        <f t="shared" si="53"/>
        <v>132.48116715458553</v>
      </c>
      <c r="DK67">
        <f t="shared" si="54"/>
        <v>4.7923552317182816E-2</v>
      </c>
      <c r="DL67">
        <f t="shared" si="55"/>
        <v>2.1221541455773023</v>
      </c>
      <c r="DP67">
        <v>1462</v>
      </c>
      <c r="DQ67">
        <v>586</v>
      </c>
      <c r="DR67">
        <v>1282</v>
      </c>
      <c r="DS67">
        <v>593</v>
      </c>
      <c r="DT67" s="6">
        <f t="shared" si="56"/>
        <v>1372</v>
      </c>
      <c r="DU67" s="6">
        <f t="shared" si="56"/>
        <v>589.5</v>
      </c>
      <c r="DV67" s="18">
        <f t="shared" si="57"/>
        <v>766.5</v>
      </c>
      <c r="DW67" s="18">
        <f t="shared" si="58"/>
        <v>-16.5</v>
      </c>
      <c r="DX67" s="18">
        <f t="shared" si="59"/>
        <v>766.67757238620197</v>
      </c>
      <c r="DY67" s="6">
        <f t="shared" si="60"/>
        <v>1493.2830441681176</v>
      </c>
      <c r="DZ67" s="6">
        <f t="shared" si="61"/>
        <v>636.62310580284077</v>
      </c>
      <c r="EA67" s="6">
        <v>70</v>
      </c>
      <c r="EB67" s="22">
        <f t="shared" si="62"/>
        <v>1.1666666666666667</v>
      </c>
      <c r="EC67" s="18">
        <f t="shared" si="63"/>
        <v>160.91100820636652</v>
      </c>
      <c r="ED67">
        <f t="shared" si="64"/>
        <v>6.6946789630613221E-2</v>
      </c>
      <c r="EE67">
        <f t="shared" si="65"/>
        <v>2.2065857559681739</v>
      </c>
      <c r="EI67">
        <v>1752</v>
      </c>
      <c r="EJ67">
        <v>586</v>
      </c>
      <c r="EK67">
        <v>1520</v>
      </c>
      <c r="EL67">
        <v>589</v>
      </c>
      <c r="EM67" s="6">
        <f t="shared" si="66"/>
        <v>1636</v>
      </c>
      <c r="EN67" s="6">
        <f t="shared" si="66"/>
        <v>587.5</v>
      </c>
      <c r="EO67" s="18">
        <f t="shared" si="67"/>
        <v>1020</v>
      </c>
      <c r="EP67" s="18">
        <f t="shared" si="68"/>
        <v>-22</v>
      </c>
      <c r="EQ67" s="18">
        <f t="shared" si="69"/>
        <v>1020.2372273152946</v>
      </c>
      <c r="ER67" s="6">
        <f t="shared" si="70"/>
        <v>1738.29003621375</v>
      </c>
      <c r="ES67" s="6">
        <f t="shared" si="71"/>
        <v>871.71848694617802</v>
      </c>
      <c r="ET67" s="6">
        <v>70</v>
      </c>
      <c r="EU67" s="22">
        <f t="shared" si="72"/>
        <v>1.1666666666666667</v>
      </c>
      <c r="EV67" s="18">
        <f t="shared" si="73"/>
        <v>176.99532713789563</v>
      </c>
      <c r="EW67">
        <f t="shared" si="74"/>
        <v>6.6946789630613221E-2</v>
      </c>
      <c r="EX67">
        <f t="shared" si="75"/>
        <v>2.2479618006837527</v>
      </c>
      <c r="FB67">
        <v>1790</v>
      </c>
      <c r="FC67">
        <v>586</v>
      </c>
      <c r="FD67">
        <v>1537</v>
      </c>
      <c r="FE67">
        <v>590</v>
      </c>
      <c r="FF67" s="6">
        <f t="shared" si="76"/>
        <v>1663.5</v>
      </c>
      <c r="FG67" s="6">
        <f t="shared" si="76"/>
        <v>588</v>
      </c>
      <c r="FH67" s="18">
        <f t="shared" si="122"/>
        <v>1051.5</v>
      </c>
      <c r="FI67" s="18">
        <f t="shared" si="127"/>
        <v>-23</v>
      </c>
      <c r="FJ67" s="18">
        <f t="shared" si="78"/>
        <v>1051.7515153304985</v>
      </c>
      <c r="FK67" s="6">
        <f t="shared" si="79"/>
        <v>1764.362845335392</v>
      </c>
      <c r="FL67" s="6">
        <f t="shared" si="80"/>
        <v>899.5709628573012</v>
      </c>
      <c r="FM67" s="6">
        <v>74</v>
      </c>
      <c r="FN67" s="22">
        <f t="shared" si="81"/>
        <v>1.2333333333333334</v>
      </c>
      <c r="FO67" s="18">
        <f t="shared" si="82"/>
        <v>181.82142174122146</v>
      </c>
      <c r="FP67">
        <f t="shared" si="83"/>
        <v>9.1080469347332577E-2</v>
      </c>
      <c r="FQ67">
        <f t="shared" si="84"/>
        <v>2.259645049380643</v>
      </c>
      <c r="FU67">
        <v>984</v>
      </c>
      <c r="FV67">
        <v>570</v>
      </c>
      <c r="FW67">
        <v>840</v>
      </c>
      <c r="FX67">
        <v>574</v>
      </c>
      <c r="FY67">
        <f t="shared" si="85"/>
        <v>912</v>
      </c>
      <c r="FZ67">
        <f t="shared" si="86"/>
        <v>572</v>
      </c>
      <c r="GA67" s="18">
        <f t="shared" si="123"/>
        <v>686</v>
      </c>
      <c r="GB67" s="18">
        <f t="shared" si="128"/>
        <v>-30</v>
      </c>
      <c r="GC67" s="18">
        <f t="shared" si="88"/>
        <v>686.65566334226071</v>
      </c>
      <c r="GD67">
        <f t="shared" si="89"/>
        <v>1076.5351828899973</v>
      </c>
      <c r="GE67">
        <v>66</v>
      </c>
      <c r="GF67" s="22">
        <f t="shared" si="90"/>
        <v>1.1000000000000001</v>
      </c>
      <c r="GG67" s="18">
        <f t="shared" si="115"/>
        <v>143.52609904303716</v>
      </c>
      <c r="GH67">
        <f t="shared" si="91"/>
        <v>4.1392685158225077E-2</v>
      </c>
      <c r="GI67">
        <f t="shared" si="92"/>
        <v>2.1569308811379773</v>
      </c>
      <c r="GN67">
        <v>1227</v>
      </c>
      <c r="GO67">
        <v>562</v>
      </c>
      <c r="GP67">
        <v>1091</v>
      </c>
      <c r="GQ67">
        <v>566</v>
      </c>
      <c r="GR67">
        <f t="shared" si="93"/>
        <v>1159</v>
      </c>
      <c r="GS67">
        <f t="shared" si="94"/>
        <v>564</v>
      </c>
      <c r="GT67" s="18">
        <f t="shared" si="95"/>
        <v>914</v>
      </c>
      <c r="GU67" s="18">
        <f t="shared" si="96"/>
        <v>-40.5</v>
      </c>
      <c r="GV67" s="18">
        <f t="shared" si="97"/>
        <v>914.89685210956975</v>
      </c>
      <c r="GW67">
        <f t="shared" si="131"/>
        <v>1288.9441415360093</v>
      </c>
      <c r="GX67">
        <v>68</v>
      </c>
      <c r="GY67" s="22">
        <f t="shared" si="99"/>
        <v>1.1333333333333333</v>
      </c>
      <c r="GZ67" s="18">
        <f t="shared" si="100"/>
        <v>183.02302375129398</v>
      </c>
      <c r="HA67">
        <f t="shared" si="101"/>
        <v>5.4357662322592676E-2</v>
      </c>
      <c r="HB67">
        <f t="shared" si="102"/>
        <v>2.2625057261194215</v>
      </c>
      <c r="HG67">
        <v>1236</v>
      </c>
      <c r="HH67">
        <v>560</v>
      </c>
      <c r="HI67">
        <v>1096</v>
      </c>
      <c r="HJ67">
        <v>568</v>
      </c>
      <c r="HK67">
        <f t="shared" si="103"/>
        <v>1166</v>
      </c>
      <c r="HL67">
        <f t="shared" si="104"/>
        <v>564</v>
      </c>
      <c r="HM67" s="18">
        <f t="shared" si="105"/>
        <v>911</v>
      </c>
      <c r="HN67" s="18">
        <f t="shared" si="106"/>
        <v>-37.5</v>
      </c>
      <c r="HO67" s="18">
        <f t="shared" si="107"/>
        <v>911.77149001271141</v>
      </c>
      <c r="HP67">
        <f t="shared" si="108"/>
        <v>1295.2420623188548</v>
      </c>
      <c r="HQ67">
        <v>67</v>
      </c>
      <c r="HR67" s="22">
        <f t="shared" si="109"/>
        <v>1.1166666666666667</v>
      </c>
      <c r="HS67" s="18">
        <f t="shared" si="110"/>
        <v>179.8490724905422</v>
      </c>
      <c r="HT67">
        <f t="shared" si="111"/>
        <v>4.7923552317182816E-2</v>
      </c>
      <c r="HU67">
        <f t="shared" si="112"/>
        <v>2.2549082024365532</v>
      </c>
    </row>
    <row r="68" spans="7:229" x14ac:dyDescent="0.25">
      <c r="G68" s="6">
        <v>1197</v>
      </c>
      <c r="H68" s="6">
        <v>577</v>
      </c>
      <c r="I68" s="6">
        <v>953</v>
      </c>
      <c r="J68" s="6">
        <v>576</v>
      </c>
      <c r="K68" s="6">
        <f t="shared" si="129"/>
        <v>1075</v>
      </c>
      <c r="L68" s="6">
        <f t="shared" si="130"/>
        <v>576.5</v>
      </c>
      <c r="M68" s="18">
        <f t="shared" si="2"/>
        <v>298.5</v>
      </c>
      <c r="N68" s="18">
        <f t="shared" si="3"/>
        <v>-4</v>
      </c>
      <c r="O68" s="18">
        <f t="shared" si="4"/>
        <v>298.52679946698254</v>
      </c>
      <c r="P68" s="18">
        <f t="shared" si="113"/>
        <v>250.32556910764686</v>
      </c>
      <c r="Q68" s="6">
        <v>68</v>
      </c>
      <c r="R68" s="22">
        <f t="shared" si="5"/>
        <v>1.1333333333333333</v>
      </c>
      <c r="S68" s="18">
        <f t="shared" si="6"/>
        <v>286.03564303891079</v>
      </c>
      <c r="T68">
        <f t="shared" si="7"/>
        <v>5.4357662322592676E-2</v>
      </c>
      <c r="U68">
        <f t="shared" si="8"/>
        <v>2.4564201541451918</v>
      </c>
      <c r="Y68" s="6">
        <v>1170</v>
      </c>
      <c r="Z68" s="6">
        <v>574</v>
      </c>
      <c r="AA68" s="6">
        <v>891</v>
      </c>
      <c r="AB68" s="6">
        <v>573</v>
      </c>
      <c r="AC68" s="6">
        <f t="shared" si="9"/>
        <v>1030.5</v>
      </c>
      <c r="AD68" s="6">
        <f t="shared" si="9"/>
        <v>573.5</v>
      </c>
      <c r="AE68" s="18">
        <f t="shared" si="10"/>
        <v>368</v>
      </c>
      <c r="AF68" s="18">
        <f t="shared" si="11"/>
        <v>3</v>
      </c>
      <c r="AG68" s="18">
        <f t="shared" si="12"/>
        <v>368.01222805771005</v>
      </c>
      <c r="AH68" s="6">
        <f t="shared" si="13"/>
        <v>1179.3356180494168</v>
      </c>
      <c r="AI68" s="6">
        <f t="shared" si="114"/>
        <v>305.04933770412856</v>
      </c>
      <c r="AJ68" s="6">
        <v>69</v>
      </c>
      <c r="AK68" s="22">
        <f t="shared" si="14"/>
        <v>1.1499999999999999</v>
      </c>
      <c r="AL68" s="18">
        <f t="shared" si="15"/>
        <v>319.05297953147328</v>
      </c>
      <c r="AM68">
        <f t="shared" si="16"/>
        <v>6.069784035361165E-2</v>
      </c>
      <c r="AN68">
        <f t="shared" si="17"/>
        <v>2.5038628047115381</v>
      </c>
      <c r="AR68" s="6">
        <v>1327</v>
      </c>
      <c r="AS68" s="6">
        <v>579</v>
      </c>
      <c r="AT68" s="6">
        <v>961</v>
      </c>
      <c r="AU68" s="6">
        <v>578</v>
      </c>
      <c r="AV68" s="6">
        <f t="shared" si="18"/>
        <v>1144</v>
      </c>
      <c r="AW68" s="6">
        <f t="shared" si="18"/>
        <v>578.5</v>
      </c>
      <c r="AX68" s="18">
        <f t="shared" si="19"/>
        <v>312.5</v>
      </c>
      <c r="AY68" s="18">
        <f t="shared" si="20"/>
        <v>-2.5</v>
      </c>
      <c r="AZ68" s="18">
        <f t="shared" si="21"/>
        <v>312.50999984000509</v>
      </c>
      <c r="BA68" s="6">
        <f t="shared" si="22"/>
        <v>1281.9509546000579</v>
      </c>
      <c r="BB68" s="6">
        <f t="shared" si="23"/>
        <v>267.57762588917353</v>
      </c>
      <c r="BC68" s="6">
        <v>71</v>
      </c>
      <c r="BD68" s="22">
        <f t="shared" si="24"/>
        <v>1.1833333333333333</v>
      </c>
      <c r="BE68" s="18">
        <f t="shared" si="25"/>
        <v>309.05248740304449</v>
      </c>
      <c r="BF68">
        <f t="shared" si="26"/>
        <v>7.3107098335431664E-2</v>
      </c>
      <c r="BG68">
        <f t="shared" si="27"/>
        <v>2.4900322433527569</v>
      </c>
      <c r="BK68" s="10">
        <v>1213</v>
      </c>
      <c r="BL68" s="10">
        <v>565</v>
      </c>
      <c r="BM68" s="10">
        <v>1055</v>
      </c>
      <c r="BN68" s="10">
        <v>565</v>
      </c>
      <c r="BO68" s="11">
        <f t="shared" si="28"/>
        <v>1134</v>
      </c>
      <c r="BP68" s="6">
        <f t="shared" si="28"/>
        <v>565</v>
      </c>
      <c r="BQ68" s="18">
        <f t="shared" si="29"/>
        <v>655.5</v>
      </c>
      <c r="BR68" s="18">
        <f t="shared" si="124"/>
        <v>-24.5</v>
      </c>
      <c r="BS68" s="18">
        <f t="shared" si="31"/>
        <v>655.95769680673766</v>
      </c>
      <c r="BT68" s="6">
        <f t="shared" si="32"/>
        <v>1266.9573789200645</v>
      </c>
      <c r="BU68" s="6">
        <f t="shared" si="33"/>
        <v>507.6995175844047</v>
      </c>
      <c r="BV68" s="6">
        <v>79</v>
      </c>
      <c r="BW68" s="22">
        <f t="shared" si="34"/>
        <v>1.3166666666666667</v>
      </c>
      <c r="BX68" s="18">
        <f t="shared" si="35"/>
        <v>112.41957744557928</v>
      </c>
      <c r="BY68">
        <f t="shared" si="36"/>
        <v>0.11947584090679779</v>
      </c>
      <c r="BZ68">
        <f t="shared" si="37"/>
        <v>2.050841948565902</v>
      </c>
      <c r="CD68">
        <v>1212</v>
      </c>
      <c r="CE68">
        <v>561</v>
      </c>
      <c r="CF68">
        <v>1022</v>
      </c>
      <c r="CG68">
        <v>562</v>
      </c>
      <c r="CH68" s="6">
        <f t="shared" si="38"/>
        <v>1117</v>
      </c>
      <c r="CI68" s="6">
        <f t="shared" si="38"/>
        <v>561.5</v>
      </c>
      <c r="CJ68" s="18">
        <f t="shared" si="120"/>
        <v>584.5</v>
      </c>
      <c r="CK68" s="18">
        <f t="shared" si="125"/>
        <v>-26.5</v>
      </c>
      <c r="CL68" s="18">
        <f t="shared" si="40"/>
        <v>585.10041873169087</v>
      </c>
      <c r="CM68" s="6">
        <f t="shared" si="41"/>
        <v>1250.1884857892428</v>
      </c>
      <c r="CN68" s="6">
        <f t="shared" si="42"/>
        <v>456.90401600554662</v>
      </c>
      <c r="CO68" s="6">
        <v>68</v>
      </c>
      <c r="CP68" s="22">
        <f t="shared" si="43"/>
        <v>1.1333333333333333</v>
      </c>
      <c r="CQ68" s="18">
        <f t="shared" si="44"/>
        <v>113.30583614101144</v>
      </c>
      <c r="CR68">
        <f t="shared" si="45"/>
        <v>5.4357662322592676E-2</v>
      </c>
      <c r="CS68">
        <f t="shared" si="46"/>
        <v>2.0542522800183818</v>
      </c>
      <c r="CW68">
        <v>1449</v>
      </c>
      <c r="CX68">
        <v>554</v>
      </c>
      <c r="CY68">
        <v>1239</v>
      </c>
      <c r="CZ68">
        <v>556</v>
      </c>
      <c r="DA68" s="6">
        <f t="shared" si="47"/>
        <v>1344</v>
      </c>
      <c r="DB68" s="6">
        <f t="shared" si="47"/>
        <v>555</v>
      </c>
      <c r="DC68" s="18">
        <f t="shared" si="121"/>
        <v>802</v>
      </c>
      <c r="DD68" s="18">
        <f t="shared" si="126"/>
        <v>-29.5</v>
      </c>
      <c r="DE68" s="18">
        <f t="shared" si="49"/>
        <v>802.54236648291658</v>
      </c>
      <c r="DF68" s="6">
        <f t="shared" si="50"/>
        <v>1454.0842479031262</v>
      </c>
      <c r="DG68" s="6">
        <f t="shared" si="51"/>
        <v>656.96176672473166</v>
      </c>
      <c r="DH68" s="6">
        <v>68</v>
      </c>
      <c r="DI68" s="22">
        <f t="shared" si="52"/>
        <v>1.1333333333333333</v>
      </c>
      <c r="DJ68" s="18">
        <f t="shared" si="53"/>
        <v>133.82822215250815</v>
      </c>
      <c r="DK68">
        <f t="shared" si="54"/>
        <v>5.4357662322592676E-2</v>
      </c>
      <c r="DL68">
        <f t="shared" si="55"/>
        <v>2.1265477085935447</v>
      </c>
      <c r="DP68">
        <v>1477</v>
      </c>
      <c r="DQ68">
        <v>584</v>
      </c>
      <c r="DR68">
        <v>1299</v>
      </c>
      <c r="DS68">
        <v>592</v>
      </c>
      <c r="DT68" s="6">
        <f t="shared" si="56"/>
        <v>1388</v>
      </c>
      <c r="DU68" s="6">
        <f t="shared" si="56"/>
        <v>588</v>
      </c>
      <c r="DV68" s="18">
        <f t="shared" si="57"/>
        <v>782.5</v>
      </c>
      <c r="DW68" s="18">
        <f t="shared" si="58"/>
        <v>-18</v>
      </c>
      <c r="DX68" s="18">
        <f t="shared" si="59"/>
        <v>782.70700137407744</v>
      </c>
      <c r="DY68" s="6">
        <f t="shared" si="60"/>
        <v>1507.4110255666833</v>
      </c>
      <c r="DZ68" s="6">
        <f t="shared" si="61"/>
        <v>650.75108720140645</v>
      </c>
      <c r="EA68" s="6">
        <v>71</v>
      </c>
      <c r="EB68" s="22">
        <f t="shared" si="62"/>
        <v>1.1833333333333333</v>
      </c>
      <c r="EC68" s="18">
        <f t="shared" si="63"/>
        <v>162.43907579338992</v>
      </c>
      <c r="ED68">
        <f t="shared" si="64"/>
        <v>7.3107098335431664E-2</v>
      </c>
      <c r="EE68">
        <f t="shared" si="65"/>
        <v>2.2106905098812057</v>
      </c>
      <c r="EI68">
        <v>1773</v>
      </c>
      <c r="EJ68">
        <v>586</v>
      </c>
      <c r="EK68">
        <v>1540</v>
      </c>
      <c r="EL68">
        <v>589</v>
      </c>
      <c r="EM68" s="6">
        <f t="shared" si="66"/>
        <v>1656.5</v>
      </c>
      <c r="EN68" s="6">
        <f t="shared" si="66"/>
        <v>587.5</v>
      </c>
      <c r="EO68" s="18">
        <f t="shared" si="67"/>
        <v>1040.5</v>
      </c>
      <c r="EP68" s="18">
        <f t="shared" si="68"/>
        <v>-22</v>
      </c>
      <c r="EQ68" s="18">
        <f t="shared" si="69"/>
        <v>1040.7325545018759</v>
      </c>
      <c r="ER68" s="6">
        <f t="shared" si="70"/>
        <v>1757.5973657240158</v>
      </c>
      <c r="ES68" s="6">
        <f t="shared" si="71"/>
        <v>891.02581645644386</v>
      </c>
      <c r="ET68" s="6">
        <v>71</v>
      </c>
      <c r="EU68" s="22">
        <f t="shared" si="72"/>
        <v>1.1833333333333333</v>
      </c>
      <c r="EV68" s="18">
        <f t="shared" si="73"/>
        <v>178.78375010356589</v>
      </c>
      <c r="EW68">
        <f t="shared" si="74"/>
        <v>7.3107098335431664E-2</v>
      </c>
      <c r="EX68">
        <f t="shared" si="75"/>
        <v>2.2523280426418668</v>
      </c>
      <c r="FB68">
        <v>1813</v>
      </c>
      <c r="FC68">
        <v>585</v>
      </c>
      <c r="FD68">
        <v>1560</v>
      </c>
      <c r="FE68">
        <v>590</v>
      </c>
      <c r="FF68" s="6">
        <f t="shared" si="76"/>
        <v>1686.5</v>
      </c>
      <c r="FG68" s="6">
        <f t="shared" si="76"/>
        <v>587.5</v>
      </c>
      <c r="FH68" s="18">
        <f t="shared" si="122"/>
        <v>1074.5</v>
      </c>
      <c r="FI68" s="18">
        <f t="shared" si="127"/>
        <v>-23.5</v>
      </c>
      <c r="FJ68" s="18">
        <f t="shared" si="78"/>
        <v>1074.7569492680659</v>
      </c>
      <c r="FK68" s="6">
        <f t="shared" si="79"/>
        <v>1785.8999132090241</v>
      </c>
      <c r="FL68" s="6">
        <f t="shared" si="80"/>
        <v>921.10803073093336</v>
      </c>
      <c r="FM68" s="6">
        <v>75</v>
      </c>
      <c r="FN68" s="22">
        <f t="shared" si="81"/>
        <v>1.25</v>
      </c>
      <c r="FO68" s="18">
        <f t="shared" si="82"/>
        <v>183.86980870031391</v>
      </c>
      <c r="FP68">
        <f t="shared" si="83"/>
        <v>9.691001300805642E-2</v>
      </c>
      <c r="FQ68">
        <f t="shared" si="84"/>
        <v>2.2645104242283978</v>
      </c>
      <c r="FU68">
        <v>999</v>
      </c>
      <c r="FV68">
        <v>568</v>
      </c>
      <c r="FW68">
        <v>857</v>
      </c>
      <c r="FX68">
        <v>573</v>
      </c>
      <c r="FY68">
        <f t="shared" si="85"/>
        <v>928</v>
      </c>
      <c r="FZ68">
        <f t="shared" si="86"/>
        <v>570.5</v>
      </c>
      <c r="GA68" s="18">
        <f t="shared" si="123"/>
        <v>702</v>
      </c>
      <c r="GB68" s="18">
        <f t="shared" si="128"/>
        <v>-31.5</v>
      </c>
      <c r="GC68" s="18">
        <f t="shared" si="88"/>
        <v>702.70637538021526</v>
      </c>
      <c r="GD68">
        <f t="shared" si="89"/>
        <v>1089.3366100521914</v>
      </c>
      <c r="GE68">
        <v>67</v>
      </c>
      <c r="GF68" s="22">
        <f t="shared" si="90"/>
        <v>1.1166666666666667</v>
      </c>
      <c r="GG68" s="18">
        <f t="shared" si="115"/>
        <v>145.52893308820245</v>
      </c>
      <c r="GH68">
        <f t="shared" si="91"/>
        <v>4.7923552317182816E-2</v>
      </c>
      <c r="GI68">
        <f t="shared" si="92"/>
        <v>2.1629493454276001</v>
      </c>
      <c r="GN68">
        <v>1243</v>
      </c>
      <c r="GO68">
        <v>561</v>
      </c>
      <c r="GP68">
        <v>1107</v>
      </c>
      <c r="GQ68">
        <v>565</v>
      </c>
      <c r="GR68">
        <f t="shared" si="93"/>
        <v>1175</v>
      </c>
      <c r="GS68">
        <f t="shared" si="94"/>
        <v>563</v>
      </c>
      <c r="GT68" s="18">
        <f t="shared" si="95"/>
        <v>930</v>
      </c>
      <c r="GU68" s="18">
        <f t="shared" si="96"/>
        <v>-41.5</v>
      </c>
      <c r="GV68" s="18">
        <f t="shared" si="97"/>
        <v>930.92548036886387</v>
      </c>
      <c r="GW68">
        <f t="shared" si="131"/>
        <v>1302.9174954693026</v>
      </c>
      <c r="GX68">
        <v>69</v>
      </c>
      <c r="GY68" s="22">
        <f t="shared" si="99"/>
        <v>1.1499999999999999</v>
      </c>
      <c r="GZ68" s="18">
        <f t="shared" si="100"/>
        <v>185.01566765030987</v>
      </c>
      <c r="HA68">
        <f t="shared" si="101"/>
        <v>6.069784035361165E-2</v>
      </c>
      <c r="HB68">
        <f t="shared" si="102"/>
        <v>2.2672085072460355</v>
      </c>
      <c r="HG68">
        <v>1255</v>
      </c>
      <c r="HH68">
        <v>559</v>
      </c>
      <c r="HI68">
        <v>1116</v>
      </c>
      <c r="HJ68">
        <v>566</v>
      </c>
      <c r="HK68">
        <f t="shared" si="103"/>
        <v>1185.5</v>
      </c>
      <c r="HL68">
        <f t="shared" si="104"/>
        <v>562.5</v>
      </c>
      <c r="HM68" s="18">
        <f t="shared" si="105"/>
        <v>930.5</v>
      </c>
      <c r="HN68" s="18">
        <f t="shared" si="106"/>
        <v>-39</v>
      </c>
      <c r="HO68" s="18">
        <f t="shared" si="107"/>
        <v>931.3169439025578</v>
      </c>
      <c r="HP68">
        <f t="shared" si="108"/>
        <v>1312.1800562422827</v>
      </c>
      <c r="HQ68">
        <v>68</v>
      </c>
      <c r="HR68" s="22">
        <f t="shared" si="109"/>
        <v>1.1333333333333333</v>
      </c>
      <c r="HS68" s="18">
        <f t="shared" si="110"/>
        <v>182.28470376980729</v>
      </c>
      <c r="HT68">
        <f t="shared" si="111"/>
        <v>5.4357662322592676E-2</v>
      </c>
      <c r="HU68">
        <f t="shared" si="112"/>
        <v>2.2607502268168966</v>
      </c>
    </row>
    <row r="69" spans="7:229" x14ac:dyDescent="0.25">
      <c r="G69" s="6">
        <v>1204</v>
      </c>
      <c r="H69" s="6">
        <v>577</v>
      </c>
      <c r="I69" s="6">
        <v>957</v>
      </c>
      <c r="J69" s="6">
        <v>580</v>
      </c>
      <c r="K69" s="6">
        <f t="shared" si="129"/>
        <v>1080.5</v>
      </c>
      <c r="L69" s="6">
        <f t="shared" si="130"/>
        <v>578.5</v>
      </c>
      <c r="M69" s="18">
        <f t="shared" si="2"/>
        <v>304</v>
      </c>
      <c r="N69" s="18">
        <f t="shared" si="3"/>
        <v>-2</v>
      </c>
      <c r="O69" s="18">
        <f t="shared" si="4"/>
        <v>304.00657887618155</v>
      </c>
      <c r="P69" s="18">
        <f t="shared" si="113"/>
        <v>256.11807085472503</v>
      </c>
      <c r="Q69" s="6">
        <v>69</v>
      </c>
      <c r="R69" s="22">
        <f t="shared" si="5"/>
        <v>1.1499999999999999</v>
      </c>
      <c r="S69" s="18">
        <f t="shared" si="6"/>
        <v>286.48960537916417</v>
      </c>
      <c r="T69">
        <f t="shared" si="7"/>
        <v>6.069784035361165E-2</v>
      </c>
      <c r="U69">
        <f t="shared" si="8"/>
        <v>2.4571088692061469</v>
      </c>
      <c r="Y69" s="6">
        <v>1180</v>
      </c>
      <c r="Z69" s="6">
        <v>573</v>
      </c>
      <c r="AA69" s="6">
        <v>899</v>
      </c>
      <c r="AB69" s="6">
        <v>573</v>
      </c>
      <c r="AC69" s="6">
        <f t="shared" si="9"/>
        <v>1039.5</v>
      </c>
      <c r="AD69" s="6">
        <f t="shared" si="9"/>
        <v>573</v>
      </c>
      <c r="AE69" s="18">
        <f t="shared" si="10"/>
        <v>377</v>
      </c>
      <c r="AF69" s="18">
        <f t="shared" si="11"/>
        <v>2.5</v>
      </c>
      <c r="AG69" s="18">
        <f t="shared" si="12"/>
        <v>377.00828903354369</v>
      </c>
      <c r="AH69" s="6">
        <f t="shared" si="13"/>
        <v>1186.9664064328022</v>
      </c>
      <c r="AI69" s="6">
        <f t="shared" si="114"/>
        <v>312.68012608751394</v>
      </c>
      <c r="AJ69" s="6">
        <v>70</v>
      </c>
      <c r="AK69" s="22">
        <f t="shared" si="14"/>
        <v>1.1666666666666667</v>
      </c>
      <c r="AL69" s="18">
        <f t="shared" si="15"/>
        <v>319.89444066474738</v>
      </c>
      <c r="AM69">
        <f t="shared" si="16"/>
        <v>6.6946789630613221E-2</v>
      </c>
      <c r="AN69">
        <f t="shared" si="17"/>
        <v>2.5050066926955403</v>
      </c>
      <c r="AR69" s="6">
        <v>1333</v>
      </c>
      <c r="AS69" s="6">
        <v>579</v>
      </c>
      <c r="AT69" s="6">
        <v>968</v>
      </c>
      <c r="AU69" s="6">
        <v>580</v>
      </c>
      <c r="AV69" s="6">
        <f t="shared" si="18"/>
        <v>1150.5</v>
      </c>
      <c r="AW69" s="6">
        <f t="shared" si="18"/>
        <v>579.5</v>
      </c>
      <c r="AX69" s="18">
        <f t="shared" si="19"/>
        <v>319</v>
      </c>
      <c r="AY69" s="18">
        <f t="shared" si="20"/>
        <v>-1.5</v>
      </c>
      <c r="AZ69" s="18">
        <f t="shared" si="21"/>
        <v>319.00352662627415</v>
      </c>
      <c r="BA69" s="6">
        <f t="shared" si="22"/>
        <v>1288.204370431959</v>
      </c>
      <c r="BB69" s="6">
        <f t="shared" si="23"/>
        <v>273.8310417210746</v>
      </c>
      <c r="BC69" s="6">
        <v>72</v>
      </c>
      <c r="BD69" s="22">
        <f t="shared" si="24"/>
        <v>1.2</v>
      </c>
      <c r="BE69" s="18">
        <f t="shared" si="25"/>
        <v>309.58719810678866</v>
      </c>
      <c r="BF69">
        <f t="shared" si="26"/>
        <v>7.9181246047624818E-2</v>
      </c>
      <c r="BG69">
        <f t="shared" si="27"/>
        <v>2.4907829936564272</v>
      </c>
      <c r="BK69">
        <v>1224</v>
      </c>
      <c r="BL69">
        <v>565</v>
      </c>
      <c r="BM69">
        <v>1065</v>
      </c>
      <c r="BN69">
        <v>565</v>
      </c>
      <c r="BO69" s="6">
        <f t="shared" si="28"/>
        <v>1144.5</v>
      </c>
      <c r="BP69" s="6">
        <f t="shared" si="28"/>
        <v>565</v>
      </c>
      <c r="BQ69" s="18">
        <f t="shared" si="29"/>
        <v>666</v>
      </c>
      <c r="BR69" s="18">
        <f t="shared" si="124"/>
        <v>-24.5</v>
      </c>
      <c r="BS69" s="18">
        <f t="shared" si="31"/>
        <v>666.45048578270234</v>
      </c>
      <c r="BT69" s="6">
        <f t="shared" si="32"/>
        <v>1276.3640742358741</v>
      </c>
      <c r="BU69" s="6">
        <f t="shared" si="33"/>
        <v>517.10621290021436</v>
      </c>
      <c r="BV69" s="6">
        <v>80</v>
      </c>
      <c r="BW69" s="22">
        <f t="shared" si="34"/>
        <v>1.3333333333333333</v>
      </c>
      <c r="BX69" s="18">
        <f t="shared" si="35"/>
        <v>113.42271214691434</v>
      </c>
      <c r="BY69">
        <f t="shared" si="36"/>
        <v>0.12493873660829993</v>
      </c>
      <c r="BZ69">
        <f t="shared" si="37"/>
        <v>2.0547000278587824</v>
      </c>
      <c r="CD69">
        <v>1217</v>
      </c>
      <c r="CE69">
        <v>560</v>
      </c>
      <c r="CF69">
        <v>1034</v>
      </c>
      <c r="CG69">
        <v>560</v>
      </c>
      <c r="CH69" s="6">
        <f t="shared" si="38"/>
        <v>1125.5</v>
      </c>
      <c r="CI69" s="6">
        <f t="shared" si="38"/>
        <v>560</v>
      </c>
      <c r="CJ69" s="18">
        <f t="shared" si="120"/>
        <v>593</v>
      </c>
      <c r="CK69" s="18">
        <f t="shared" si="125"/>
        <v>-28</v>
      </c>
      <c r="CL69" s="18">
        <f t="shared" si="40"/>
        <v>593.66067749178069</v>
      </c>
      <c r="CM69" s="6">
        <f t="shared" si="41"/>
        <v>1257.1198232467739</v>
      </c>
      <c r="CN69" s="6">
        <f t="shared" si="42"/>
        <v>463.83535346307769</v>
      </c>
      <c r="CO69" s="6">
        <v>69</v>
      </c>
      <c r="CP69" s="22">
        <f t="shared" si="43"/>
        <v>1.1499999999999999</v>
      </c>
      <c r="CQ69" s="18">
        <f t="shared" si="44"/>
        <v>114.13749442917717</v>
      </c>
      <c r="CR69">
        <f t="shared" si="45"/>
        <v>6.069784035361165E-2</v>
      </c>
      <c r="CS69">
        <f t="shared" si="46"/>
        <v>2.0574283345917199</v>
      </c>
      <c r="CW69">
        <v>1461</v>
      </c>
      <c r="CX69">
        <v>553</v>
      </c>
      <c r="CY69">
        <v>1259</v>
      </c>
      <c r="CZ69">
        <v>555</v>
      </c>
      <c r="DA69" s="6">
        <f t="shared" si="47"/>
        <v>1360</v>
      </c>
      <c r="DB69" s="6">
        <f t="shared" si="47"/>
        <v>554</v>
      </c>
      <c r="DC69" s="18">
        <f t="shared" si="121"/>
        <v>818</v>
      </c>
      <c r="DD69" s="18">
        <f t="shared" si="126"/>
        <v>-30.5</v>
      </c>
      <c r="DE69" s="18">
        <f t="shared" si="49"/>
        <v>818.56841497824723</v>
      </c>
      <c r="DF69" s="6">
        <f t="shared" si="50"/>
        <v>1468.5080864605411</v>
      </c>
      <c r="DG69" s="6">
        <f t="shared" si="51"/>
        <v>671.38560528214657</v>
      </c>
      <c r="DH69" s="6">
        <v>69</v>
      </c>
      <c r="DI69" s="22">
        <f t="shared" si="52"/>
        <v>1.1499999999999999</v>
      </c>
      <c r="DJ69" s="18">
        <f t="shared" si="53"/>
        <v>135.35262512933025</v>
      </c>
      <c r="DK69">
        <f t="shared" si="54"/>
        <v>6.069784035361165E-2</v>
      </c>
      <c r="DL69">
        <f t="shared" si="55"/>
        <v>2.1314666832179148</v>
      </c>
      <c r="DP69">
        <v>1492</v>
      </c>
      <c r="DQ69">
        <v>582</v>
      </c>
      <c r="DR69">
        <v>1314</v>
      </c>
      <c r="DS69">
        <v>588</v>
      </c>
      <c r="DT69" s="6">
        <f t="shared" si="56"/>
        <v>1403</v>
      </c>
      <c r="DU69" s="6">
        <f t="shared" si="56"/>
        <v>585</v>
      </c>
      <c r="DV69" s="18">
        <f t="shared" si="57"/>
        <v>797.5</v>
      </c>
      <c r="DW69" s="18">
        <f t="shared" si="58"/>
        <v>-21</v>
      </c>
      <c r="DX69" s="18">
        <f t="shared" si="59"/>
        <v>797.77644111618133</v>
      </c>
      <c r="DY69" s="6">
        <f t="shared" si="60"/>
        <v>1520.0769717353132</v>
      </c>
      <c r="DZ69" s="6">
        <f t="shared" si="61"/>
        <v>663.41703337003639</v>
      </c>
      <c r="EA69" s="6">
        <v>72</v>
      </c>
      <c r="EB69" s="22">
        <f t="shared" si="62"/>
        <v>1.2</v>
      </c>
      <c r="EC69" s="18">
        <f t="shared" si="63"/>
        <v>163.87562867633596</v>
      </c>
      <c r="ED69">
        <f t="shared" si="64"/>
        <v>7.9181246047624818E-2</v>
      </c>
      <c r="EE69">
        <f t="shared" si="65"/>
        <v>2.2145143707859507</v>
      </c>
      <c r="EI69">
        <v>1794</v>
      </c>
      <c r="EJ69">
        <v>582</v>
      </c>
      <c r="EK69">
        <v>1563</v>
      </c>
      <c r="EL69">
        <v>589</v>
      </c>
      <c r="EM69" s="6">
        <f t="shared" si="66"/>
        <v>1678.5</v>
      </c>
      <c r="EN69" s="6">
        <f t="shared" si="66"/>
        <v>585.5</v>
      </c>
      <c r="EO69" s="18">
        <f t="shared" si="67"/>
        <v>1062.5</v>
      </c>
      <c r="EP69" s="18">
        <f t="shared" si="68"/>
        <v>-24</v>
      </c>
      <c r="EQ69" s="18">
        <f t="shared" si="69"/>
        <v>1062.7710242568717</v>
      </c>
      <c r="ER69" s="6">
        <f t="shared" si="70"/>
        <v>1777.6874022167115</v>
      </c>
      <c r="ES69" s="6">
        <f t="shared" si="71"/>
        <v>911.11585294913948</v>
      </c>
      <c r="ET69" s="6">
        <v>72</v>
      </c>
      <c r="EU69" s="22">
        <f t="shared" si="72"/>
        <v>1.2</v>
      </c>
      <c r="EV69" s="18">
        <f t="shared" si="73"/>
        <v>180.70682774361788</v>
      </c>
      <c r="EW69">
        <f t="shared" si="74"/>
        <v>7.9181246047624818E-2</v>
      </c>
      <c r="EX69">
        <f t="shared" si="75"/>
        <v>2.2569745620537796</v>
      </c>
      <c r="FB69">
        <v>1833</v>
      </c>
      <c r="FC69">
        <v>586</v>
      </c>
      <c r="FD69">
        <v>1582</v>
      </c>
      <c r="FE69">
        <v>590</v>
      </c>
      <c r="FF69" s="6">
        <f t="shared" si="76"/>
        <v>1707.5</v>
      </c>
      <c r="FG69" s="6">
        <f t="shared" si="76"/>
        <v>588</v>
      </c>
      <c r="FH69" s="18">
        <f t="shared" si="122"/>
        <v>1095.5</v>
      </c>
      <c r="FI69" s="18">
        <f t="shared" si="127"/>
        <v>-23</v>
      </c>
      <c r="FJ69" s="18">
        <f t="shared" si="78"/>
        <v>1095.7414156633854</v>
      </c>
      <c r="FK69" s="6">
        <f t="shared" si="79"/>
        <v>1805.9070435656427</v>
      </c>
      <c r="FL69" s="6">
        <f t="shared" si="80"/>
        <v>941.11516108755188</v>
      </c>
      <c r="FM69" s="6">
        <v>76</v>
      </c>
      <c r="FN69" s="22">
        <f t="shared" si="81"/>
        <v>1.2666666666666666</v>
      </c>
      <c r="FO69" s="18">
        <f t="shared" si="82"/>
        <v>185.73825019219527</v>
      </c>
      <c r="FP69">
        <f t="shared" si="83"/>
        <v>0.10266234189714769</v>
      </c>
      <c r="FQ69">
        <f t="shared" si="84"/>
        <v>2.2689013498183805</v>
      </c>
      <c r="FU69">
        <v>1012</v>
      </c>
      <c r="FV69">
        <v>568</v>
      </c>
      <c r="FW69">
        <v>873</v>
      </c>
      <c r="FX69">
        <v>573</v>
      </c>
      <c r="FY69">
        <f t="shared" si="85"/>
        <v>942.5</v>
      </c>
      <c r="FZ69">
        <f t="shared" si="86"/>
        <v>570.5</v>
      </c>
      <c r="GA69" s="18">
        <f t="shared" si="123"/>
        <v>716.5</v>
      </c>
      <c r="GB69" s="18">
        <f t="shared" si="128"/>
        <v>-31.5</v>
      </c>
      <c r="GC69" s="18">
        <f t="shared" si="88"/>
        <v>717.19209421186451</v>
      </c>
      <c r="GD69">
        <f t="shared" si="89"/>
        <v>1101.7152535932323</v>
      </c>
      <c r="GE69">
        <v>68</v>
      </c>
      <c r="GF69" s="22">
        <f t="shared" si="90"/>
        <v>1.1333333333333333</v>
      </c>
      <c r="GG69" s="18">
        <f t="shared" si="115"/>
        <v>147.33648472679107</v>
      </c>
      <c r="GH69">
        <f t="shared" si="91"/>
        <v>5.4357662322592676E-2</v>
      </c>
      <c r="GI69">
        <f t="shared" si="92"/>
        <v>2.1683103038929046</v>
      </c>
      <c r="GN69">
        <v>1262</v>
      </c>
      <c r="GO69">
        <v>560</v>
      </c>
      <c r="GP69">
        <v>1123</v>
      </c>
      <c r="GQ69">
        <v>564</v>
      </c>
      <c r="GR69">
        <f t="shared" si="93"/>
        <v>1192.5</v>
      </c>
      <c r="GS69">
        <f t="shared" si="94"/>
        <v>562</v>
      </c>
      <c r="GT69" s="18">
        <f t="shared" si="95"/>
        <v>947.5</v>
      </c>
      <c r="GU69" s="18">
        <f t="shared" si="96"/>
        <v>-42.5</v>
      </c>
      <c r="GV69" s="18">
        <f t="shared" si="97"/>
        <v>948.45268727543817</v>
      </c>
      <c r="GW69">
        <f t="shared" si="131"/>
        <v>1318.2944473826778</v>
      </c>
      <c r="GX69">
        <v>70</v>
      </c>
      <c r="GY69" s="22">
        <f t="shared" si="99"/>
        <v>1.1666666666666667</v>
      </c>
      <c r="GZ69" s="18">
        <f t="shared" si="100"/>
        <v>187.1946115589331</v>
      </c>
      <c r="HA69">
        <f t="shared" si="101"/>
        <v>6.6946789630613221E-2</v>
      </c>
      <c r="HB69">
        <f t="shared" si="102"/>
        <v>2.2722933433128647</v>
      </c>
      <c r="HG69">
        <v>1272</v>
      </c>
      <c r="HH69">
        <v>558</v>
      </c>
      <c r="HI69">
        <v>1136</v>
      </c>
      <c r="HJ69">
        <v>565</v>
      </c>
      <c r="HK69">
        <f t="shared" si="103"/>
        <v>1204</v>
      </c>
      <c r="HL69">
        <f t="shared" si="104"/>
        <v>561.5</v>
      </c>
      <c r="HM69" s="18">
        <f t="shared" si="105"/>
        <v>949</v>
      </c>
      <c r="HN69" s="18">
        <f t="shared" si="106"/>
        <v>-40</v>
      </c>
      <c r="HO69" s="18">
        <f t="shared" si="107"/>
        <v>949.84261854267208</v>
      </c>
      <c r="HP69">
        <f t="shared" si="108"/>
        <v>1328.4947308890614</v>
      </c>
      <c r="HQ69">
        <v>69</v>
      </c>
      <c r="HR69" s="22">
        <f t="shared" si="109"/>
        <v>1.1499999999999999</v>
      </c>
      <c r="HS69" s="18">
        <f t="shared" si="110"/>
        <v>184.59325658609112</v>
      </c>
      <c r="HT69">
        <f t="shared" si="111"/>
        <v>6.069784035361165E-2</v>
      </c>
      <c r="HU69">
        <f t="shared" si="112"/>
        <v>2.2662158316793715</v>
      </c>
    </row>
    <row r="70" spans="7:229" x14ac:dyDescent="0.25">
      <c r="G70" s="6">
        <v>1212</v>
      </c>
      <c r="H70" s="6">
        <v>577</v>
      </c>
      <c r="I70" s="6">
        <v>961</v>
      </c>
      <c r="J70" s="6">
        <v>578</v>
      </c>
      <c r="K70" s="6">
        <f t="shared" ref="K70:K101" si="132">(G70+I70)/2</f>
        <v>1086.5</v>
      </c>
      <c r="L70" s="6">
        <f t="shared" ref="L70:L101" si="133">(H70+J70)/2</f>
        <v>577.5</v>
      </c>
      <c r="M70" s="18">
        <f t="shared" si="2"/>
        <v>310</v>
      </c>
      <c r="N70" s="18">
        <f t="shared" si="3"/>
        <v>-3</v>
      </c>
      <c r="O70" s="18">
        <f t="shared" si="4"/>
        <v>310.01451578918045</v>
      </c>
      <c r="P70" s="18">
        <f t="shared" si="113"/>
        <v>260.94123972343016</v>
      </c>
      <c r="Q70" s="6">
        <v>70</v>
      </c>
      <c r="R70" s="22">
        <f t="shared" si="5"/>
        <v>1.1666666666666667</v>
      </c>
      <c r="S70" s="18">
        <f t="shared" si="6"/>
        <v>286.98732196544529</v>
      </c>
      <c r="T70">
        <f t="shared" si="7"/>
        <v>6.6946789630613221E-2</v>
      </c>
      <c r="U70">
        <f t="shared" si="8"/>
        <v>2.4578627116396925</v>
      </c>
      <c r="Y70" s="6">
        <v>1190</v>
      </c>
      <c r="Z70" s="6">
        <v>574</v>
      </c>
      <c r="AA70" s="6">
        <v>908</v>
      </c>
      <c r="AB70" s="6">
        <v>573</v>
      </c>
      <c r="AC70" s="6">
        <f t="shared" si="9"/>
        <v>1049</v>
      </c>
      <c r="AD70" s="6">
        <f t="shared" si="9"/>
        <v>573.5</v>
      </c>
      <c r="AE70" s="18">
        <f t="shared" si="10"/>
        <v>386.5</v>
      </c>
      <c r="AF70" s="18">
        <f t="shared" si="11"/>
        <v>3</v>
      </c>
      <c r="AG70" s="18">
        <f t="shared" si="12"/>
        <v>386.51164277418604</v>
      </c>
      <c r="AH70" s="6">
        <f t="shared" si="13"/>
        <v>1195.5347130050218</v>
      </c>
      <c r="AI70" s="6">
        <f t="shared" si="114"/>
        <v>321.24843265973357</v>
      </c>
      <c r="AJ70" s="6">
        <v>71</v>
      </c>
      <c r="AK70" s="22">
        <f t="shared" si="14"/>
        <v>1.1833333333333333</v>
      </c>
      <c r="AL70" s="18">
        <f t="shared" si="15"/>
        <v>320.78335224838247</v>
      </c>
      <c r="AM70">
        <f t="shared" si="16"/>
        <v>7.3107098335431664E-2</v>
      </c>
      <c r="AN70">
        <f t="shared" si="17"/>
        <v>2.50621182153772</v>
      </c>
      <c r="AR70" s="6">
        <v>1338</v>
      </c>
      <c r="AS70" s="6">
        <v>578</v>
      </c>
      <c r="AT70" s="6">
        <v>976</v>
      </c>
      <c r="AU70" s="6">
        <v>580</v>
      </c>
      <c r="AV70" s="6">
        <f t="shared" si="18"/>
        <v>1157</v>
      </c>
      <c r="AW70" s="6">
        <f t="shared" si="18"/>
        <v>579</v>
      </c>
      <c r="AX70" s="18">
        <f t="shared" si="19"/>
        <v>325.5</v>
      </c>
      <c r="AY70" s="18">
        <f t="shared" si="20"/>
        <v>-2</v>
      </c>
      <c r="AZ70" s="18">
        <f t="shared" si="21"/>
        <v>325.50614433524908</v>
      </c>
      <c r="BA70" s="6">
        <f t="shared" si="22"/>
        <v>1293.789009073736</v>
      </c>
      <c r="BB70" s="6">
        <f t="shared" si="23"/>
        <v>279.41568036285162</v>
      </c>
      <c r="BC70" s="6">
        <v>73</v>
      </c>
      <c r="BD70" s="22">
        <f t="shared" si="24"/>
        <v>1.2166666666666666</v>
      </c>
      <c r="BE70" s="18">
        <f t="shared" si="25"/>
        <v>310.12265740429973</v>
      </c>
      <c r="BF70">
        <f t="shared" si="26"/>
        <v>8.5171609736812232E-2</v>
      </c>
      <c r="BG70">
        <f t="shared" si="27"/>
        <v>2.4915334967313627</v>
      </c>
      <c r="BK70">
        <v>1235</v>
      </c>
      <c r="BL70">
        <v>565</v>
      </c>
      <c r="BM70">
        <v>1079</v>
      </c>
      <c r="BN70">
        <v>565</v>
      </c>
      <c r="BO70" s="6">
        <f t="shared" si="28"/>
        <v>1157</v>
      </c>
      <c r="BP70" s="6">
        <f t="shared" si="28"/>
        <v>565</v>
      </c>
      <c r="BQ70" s="18">
        <f t="shared" si="29"/>
        <v>678.5</v>
      </c>
      <c r="BR70" s="18">
        <f t="shared" si="124"/>
        <v>-24.5</v>
      </c>
      <c r="BS70" s="18">
        <f t="shared" si="31"/>
        <v>678.94219194273091</v>
      </c>
      <c r="BT70" s="6">
        <f t="shared" si="32"/>
        <v>1287.5845603299226</v>
      </c>
      <c r="BU70" s="6">
        <f t="shared" si="33"/>
        <v>528.32669899426287</v>
      </c>
      <c r="BV70" s="6">
        <v>81</v>
      </c>
      <c r="BW70" s="22">
        <f t="shared" si="34"/>
        <v>1.35</v>
      </c>
      <c r="BX70" s="18">
        <f t="shared" si="35"/>
        <v>114.61694791747158</v>
      </c>
      <c r="BY70">
        <f t="shared" si="36"/>
        <v>0.13033376849500614</v>
      </c>
      <c r="BZ70">
        <f t="shared" si="37"/>
        <v>2.0592488396456501</v>
      </c>
      <c r="CD70">
        <v>1229</v>
      </c>
      <c r="CE70">
        <v>560</v>
      </c>
      <c r="CF70">
        <v>1047</v>
      </c>
      <c r="CG70">
        <v>560</v>
      </c>
      <c r="CH70" s="6">
        <f t="shared" si="38"/>
        <v>1138</v>
      </c>
      <c r="CI70" s="6">
        <f t="shared" si="38"/>
        <v>560</v>
      </c>
      <c r="CJ70" s="18">
        <f t="shared" si="120"/>
        <v>605.5</v>
      </c>
      <c r="CK70" s="18">
        <f t="shared" si="125"/>
        <v>-28</v>
      </c>
      <c r="CL70" s="18">
        <f t="shared" si="40"/>
        <v>606.14705311500109</v>
      </c>
      <c r="CM70" s="6">
        <f t="shared" si="41"/>
        <v>1268.3233026322587</v>
      </c>
      <c r="CN70" s="6">
        <f t="shared" si="42"/>
        <v>475.03883284856249</v>
      </c>
      <c r="CO70" s="6">
        <v>70</v>
      </c>
      <c r="CP70" s="22">
        <f t="shared" si="43"/>
        <v>1.1666666666666667</v>
      </c>
      <c r="CQ70" s="18">
        <f t="shared" si="44"/>
        <v>115.35058833991459</v>
      </c>
      <c r="CR70">
        <f t="shared" si="45"/>
        <v>6.6946789630613221E-2</v>
      </c>
      <c r="CS70">
        <f t="shared" si="46"/>
        <v>2.0620198139600752</v>
      </c>
      <c r="CW70">
        <v>1473</v>
      </c>
      <c r="CX70">
        <v>552</v>
      </c>
      <c r="CY70">
        <v>1278</v>
      </c>
      <c r="CZ70">
        <v>555</v>
      </c>
      <c r="DA70" s="6">
        <f t="shared" si="47"/>
        <v>1375.5</v>
      </c>
      <c r="DB70" s="6">
        <f t="shared" si="47"/>
        <v>553.5</v>
      </c>
      <c r="DC70" s="18">
        <f t="shared" si="121"/>
        <v>833.5</v>
      </c>
      <c r="DD70" s="18">
        <f t="shared" si="126"/>
        <v>-31</v>
      </c>
      <c r="DE70" s="18">
        <f t="shared" si="49"/>
        <v>834.07628547993136</v>
      </c>
      <c r="DF70" s="6">
        <f t="shared" si="50"/>
        <v>1482.6875935273756</v>
      </c>
      <c r="DG70" s="6">
        <f t="shared" si="51"/>
        <v>685.56511234898107</v>
      </c>
      <c r="DH70" s="6">
        <v>70</v>
      </c>
      <c r="DI70" s="22">
        <f t="shared" si="52"/>
        <v>1.1666666666666667</v>
      </c>
      <c r="DJ70" s="18">
        <f t="shared" si="53"/>
        <v>136.82773884584162</v>
      </c>
      <c r="DK70">
        <f t="shared" si="54"/>
        <v>6.6946789630613221E-2</v>
      </c>
      <c r="DL70">
        <f t="shared" si="55"/>
        <v>2.1361741500630798</v>
      </c>
      <c r="DP70">
        <v>1508</v>
      </c>
      <c r="DQ70">
        <v>582</v>
      </c>
      <c r="DR70">
        <v>1330</v>
      </c>
      <c r="DS70">
        <v>587</v>
      </c>
      <c r="DT70" s="6">
        <f t="shared" si="56"/>
        <v>1419</v>
      </c>
      <c r="DU70" s="6">
        <f t="shared" si="56"/>
        <v>584.5</v>
      </c>
      <c r="DV70" s="18">
        <f t="shared" si="57"/>
        <v>813.5</v>
      </c>
      <c r="DW70" s="18">
        <f t="shared" si="58"/>
        <v>-21.5</v>
      </c>
      <c r="DX70" s="18">
        <f t="shared" si="59"/>
        <v>813.7840622671348</v>
      </c>
      <c r="DY70" s="6">
        <f t="shared" si="60"/>
        <v>1534.6664947147312</v>
      </c>
      <c r="DZ70" s="6">
        <f t="shared" si="61"/>
        <v>678.0065563494544</v>
      </c>
      <c r="EA70" s="6">
        <v>73</v>
      </c>
      <c r="EB70" s="22">
        <f t="shared" si="62"/>
        <v>1.2166666666666666</v>
      </c>
      <c r="EC70" s="18">
        <f t="shared" si="63"/>
        <v>165.40161734658889</v>
      </c>
      <c r="ED70">
        <f t="shared" si="64"/>
        <v>8.5171609736812232E-2</v>
      </c>
      <c r="EE70">
        <f t="shared" si="65"/>
        <v>2.2185397518989021</v>
      </c>
      <c r="EI70">
        <v>1814</v>
      </c>
      <c r="EJ70">
        <v>584</v>
      </c>
      <c r="EK70">
        <v>1584</v>
      </c>
      <c r="EL70">
        <v>589</v>
      </c>
      <c r="EM70" s="6">
        <f t="shared" si="66"/>
        <v>1699</v>
      </c>
      <c r="EN70" s="6">
        <f t="shared" si="66"/>
        <v>586.5</v>
      </c>
      <c r="EO70" s="18">
        <f t="shared" si="67"/>
        <v>1083</v>
      </c>
      <c r="EP70" s="18">
        <f t="shared" si="68"/>
        <v>-23</v>
      </c>
      <c r="EQ70" s="18">
        <f t="shared" si="69"/>
        <v>1083.2442014615172</v>
      </c>
      <c r="ER70" s="6">
        <f t="shared" si="70"/>
        <v>1797.382332727236</v>
      </c>
      <c r="ES70" s="6">
        <f t="shared" si="71"/>
        <v>930.81078345966398</v>
      </c>
      <c r="ET70" s="6">
        <v>73</v>
      </c>
      <c r="EU70" s="22">
        <f t="shared" si="72"/>
        <v>1.2166666666666666</v>
      </c>
      <c r="EV70" s="18">
        <f t="shared" si="73"/>
        <v>182.4933179010913</v>
      </c>
      <c r="EW70">
        <f t="shared" si="74"/>
        <v>8.5171609736812232E-2</v>
      </c>
      <c r="EX70">
        <f t="shared" si="75"/>
        <v>2.2612469671387285</v>
      </c>
      <c r="FB70">
        <v>1800</v>
      </c>
      <c r="FC70">
        <v>586</v>
      </c>
      <c r="FD70">
        <v>1604</v>
      </c>
      <c r="FE70">
        <v>590</v>
      </c>
      <c r="FF70" s="6">
        <f t="shared" si="76"/>
        <v>1702</v>
      </c>
      <c r="FG70" s="6">
        <f t="shared" si="76"/>
        <v>588</v>
      </c>
      <c r="FH70" s="18">
        <f t="shared" si="122"/>
        <v>1090</v>
      </c>
      <c r="FI70" s="18">
        <f t="shared" si="127"/>
        <v>-23</v>
      </c>
      <c r="FJ70" s="18">
        <f t="shared" si="78"/>
        <v>1090.2426335453956</v>
      </c>
      <c r="FK70" s="6">
        <f t="shared" si="79"/>
        <v>1800.7076386798608</v>
      </c>
      <c r="FL70" s="6">
        <f t="shared" si="80"/>
        <v>935.91575620177002</v>
      </c>
      <c r="FM70" s="6">
        <v>77</v>
      </c>
      <c r="FN70" s="22">
        <f t="shared" si="81"/>
        <v>1.2833333333333332</v>
      </c>
      <c r="FO70" s="18">
        <f t="shared" si="82"/>
        <v>185.24864266677545</v>
      </c>
      <c r="FP70">
        <f t="shared" si="83"/>
        <v>0.10833947478883819</v>
      </c>
      <c r="FQ70">
        <f t="shared" si="84"/>
        <v>2.2677550345488604</v>
      </c>
      <c r="FU70">
        <v>1027</v>
      </c>
      <c r="FV70">
        <v>568</v>
      </c>
      <c r="FW70">
        <v>889</v>
      </c>
      <c r="FX70">
        <v>571</v>
      </c>
      <c r="FY70">
        <f t="shared" si="85"/>
        <v>958</v>
      </c>
      <c r="FZ70">
        <f t="shared" si="86"/>
        <v>569.5</v>
      </c>
      <c r="GA70" s="18">
        <f t="shared" si="123"/>
        <v>732</v>
      </c>
      <c r="GB70" s="18">
        <f t="shared" si="128"/>
        <v>-32.5</v>
      </c>
      <c r="GC70" s="18">
        <f t="shared" si="88"/>
        <v>732.72112703265213</v>
      </c>
      <c r="GD70">
        <f t="shared" si="89"/>
        <v>1114.4928218701098</v>
      </c>
      <c r="GE70">
        <v>69</v>
      </c>
      <c r="GF70" s="22">
        <f t="shared" si="90"/>
        <v>1.1499999999999999</v>
      </c>
      <c r="GG70" s="18">
        <f t="shared" si="115"/>
        <v>149.27422278778278</v>
      </c>
      <c r="GH70">
        <f t="shared" si="91"/>
        <v>6.069784035361165E-2</v>
      </c>
      <c r="GI70">
        <f t="shared" si="92"/>
        <v>2.1739848186590032</v>
      </c>
      <c r="GN70">
        <v>1283</v>
      </c>
      <c r="GO70">
        <v>560</v>
      </c>
      <c r="GP70">
        <v>1142</v>
      </c>
      <c r="GQ70">
        <v>564</v>
      </c>
      <c r="GR70">
        <f t="shared" si="93"/>
        <v>1212.5</v>
      </c>
      <c r="GS70">
        <f t="shared" si="94"/>
        <v>562</v>
      </c>
      <c r="GT70" s="18">
        <f t="shared" si="95"/>
        <v>967.5</v>
      </c>
      <c r="GU70" s="18">
        <f t="shared" si="96"/>
        <v>-42.5</v>
      </c>
      <c r="GV70" s="18">
        <f t="shared" si="97"/>
        <v>968.43301265497962</v>
      </c>
      <c r="GW70">
        <f t="shared" ref="GW70:GW101" si="134">SQRT(GR70^2+GS70^2)</f>
        <v>1336.4132033169981</v>
      </c>
      <c r="GX70">
        <v>71</v>
      </c>
      <c r="GY70" s="22">
        <f t="shared" si="99"/>
        <v>1.1833333333333333</v>
      </c>
      <c r="GZ70" s="18">
        <f t="shared" si="100"/>
        <v>189.67852177407022</v>
      </c>
      <c r="HA70">
        <f t="shared" si="101"/>
        <v>7.3107098335431664E-2</v>
      </c>
      <c r="HB70">
        <f t="shared" si="102"/>
        <v>2.2780181563862754</v>
      </c>
      <c r="HG70">
        <v>1292</v>
      </c>
      <c r="HH70">
        <v>558</v>
      </c>
      <c r="HI70">
        <v>1157</v>
      </c>
      <c r="HJ70">
        <v>563</v>
      </c>
      <c r="HK70">
        <f t="shared" si="103"/>
        <v>1224.5</v>
      </c>
      <c r="HL70">
        <f t="shared" si="104"/>
        <v>560.5</v>
      </c>
      <c r="HM70" s="18">
        <f t="shared" si="105"/>
        <v>969.5</v>
      </c>
      <c r="HN70" s="18">
        <f t="shared" si="106"/>
        <v>-41</v>
      </c>
      <c r="HO70" s="18">
        <f t="shared" si="107"/>
        <v>970.36655445249141</v>
      </c>
      <c r="HP70">
        <f t="shared" si="108"/>
        <v>1346.6850040005643</v>
      </c>
      <c r="HQ70">
        <v>70</v>
      </c>
      <c r="HR70" s="22">
        <f t="shared" si="109"/>
        <v>1.1666666666666667</v>
      </c>
      <c r="HS70" s="18">
        <f t="shared" si="110"/>
        <v>187.1508201278391</v>
      </c>
      <c r="HT70">
        <f t="shared" si="111"/>
        <v>6.6946789630613221E-2</v>
      </c>
      <c r="HU70">
        <f t="shared" si="112"/>
        <v>2.272191734609482</v>
      </c>
    </row>
    <row r="71" spans="7:229" x14ac:dyDescent="0.25">
      <c r="G71" s="6">
        <v>1218</v>
      </c>
      <c r="H71" s="6">
        <v>577</v>
      </c>
      <c r="I71" s="6">
        <v>968</v>
      </c>
      <c r="J71" s="6">
        <v>577</v>
      </c>
      <c r="K71" s="6">
        <f t="shared" si="132"/>
        <v>1093</v>
      </c>
      <c r="L71" s="6">
        <f t="shared" si="133"/>
        <v>577</v>
      </c>
      <c r="M71" s="18">
        <f t="shared" ref="M71:M119" si="135">K71-K$6</f>
        <v>316.5</v>
      </c>
      <c r="N71" s="18">
        <f t="shared" ref="N71:N119" si="136">L71-L$6</f>
        <v>-3.5</v>
      </c>
      <c r="O71" s="18">
        <f t="shared" ref="O71:O119" si="137">(M71^2+N71^2)^(1/2)</f>
        <v>316.51935169907068</v>
      </c>
      <c r="P71" s="18">
        <f t="shared" ref="P71:P119" si="138">SQRT(K71^2+L71^2)-SQRT($K$6^2+$L$6^2)</f>
        <v>266.45110405911089</v>
      </c>
      <c r="Q71" s="6">
        <v>71</v>
      </c>
      <c r="R71" s="22">
        <f t="shared" ref="R71:R119" si="139">Q71*(1/60)</f>
        <v>1.1833333333333333</v>
      </c>
      <c r="S71" s="18">
        <f t="shared" ref="S71:S119" si="140">O71*(E$6/F$6)+R$4</f>
        <v>287.52620324370639</v>
      </c>
      <c r="T71">
        <f t="shared" ref="T71:T119" si="141">LOG10(R71)</f>
        <v>7.3107098335431664E-2</v>
      </c>
      <c r="U71">
        <f t="shared" ref="U71:U119" si="142">LOG10(S71)</f>
        <v>2.4586774295668259</v>
      </c>
      <c r="Y71" s="6">
        <v>1200</v>
      </c>
      <c r="Z71" s="6">
        <v>574</v>
      </c>
      <c r="AA71" s="6">
        <v>918</v>
      </c>
      <c r="AB71" s="6">
        <v>573</v>
      </c>
      <c r="AC71" s="6">
        <f t="shared" ref="AC71:AD109" si="143">(Y71+AA71)/2</f>
        <v>1059</v>
      </c>
      <c r="AD71" s="6">
        <f t="shared" si="143"/>
        <v>573.5</v>
      </c>
      <c r="AE71" s="18">
        <f t="shared" ref="AE71:AE109" si="144">AC71-AC$6</f>
        <v>396.5</v>
      </c>
      <c r="AF71" s="18">
        <f t="shared" ref="AF71:AF109" si="145">AD71-AD$6</f>
        <v>3</v>
      </c>
      <c r="AG71" s="18">
        <f t="shared" ref="AG71:AG109" si="146">(AE71^2+AF71^2)^(1/2)</f>
        <v>396.5113491440062</v>
      </c>
      <c r="AH71" s="6">
        <f t="shared" ref="AH71:AH109" si="147">(AD71^2+AC71^2)^(1/2)</f>
        <v>1204.3185832660724</v>
      </c>
      <c r="AI71" s="6">
        <f t="shared" si="114"/>
        <v>330.03230292078422</v>
      </c>
      <c r="AJ71" s="6">
        <v>72</v>
      </c>
      <c r="AK71" s="22">
        <f t="shared" ref="AK71:AK109" si="148">AJ71*(1/60)</f>
        <v>1.2</v>
      </c>
      <c r="AL71" s="18">
        <f t="shared" ref="AL71:AL109" si="149">(AG71*(W$6/X$6))+AK$4</f>
        <v>321.7186909790737</v>
      </c>
      <c r="AM71">
        <f t="shared" ref="AM71:AM109" si="150">LOG10(AK71)</f>
        <v>7.9181246047624818E-2</v>
      </c>
      <c r="AN71">
        <f t="shared" ref="AN71:AN109" si="151">LOG10(AL71)</f>
        <v>2.5074762929606251</v>
      </c>
      <c r="AR71" s="6">
        <v>1345</v>
      </c>
      <c r="AS71" s="6">
        <v>578</v>
      </c>
      <c r="AT71" s="6">
        <v>984</v>
      </c>
      <c r="AU71" s="6">
        <v>581</v>
      </c>
      <c r="AV71" s="6">
        <f t="shared" ref="AV71:AW108" si="152">(AR71+AT71)/2</f>
        <v>1164.5</v>
      </c>
      <c r="AW71" s="6">
        <f t="shared" si="152"/>
        <v>579.5</v>
      </c>
      <c r="AX71" s="18">
        <f t="shared" ref="AX71:AX108" si="153">AV71-AV$6</f>
        <v>333</v>
      </c>
      <c r="AY71" s="18">
        <f t="shared" ref="AY71:AY108" si="154">AW71-AW$6</f>
        <v>-1.5</v>
      </c>
      <c r="AZ71" s="18">
        <f t="shared" ref="AZ71:AZ108" si="155">(AX71^2+AY71^2)^(1/2)</f>
        <v>333.00337836124123</v>
      </c>
      <c r="BA71" s="6">
        <f t="shared" ref="BA71:BA108" si="156">(AW71^2+AV71^2)^(1/2)</f>
        <v>1300.7230681432538</v>
      </c>
      <c r="BB71" s="6">
        <f t="shared" ref="BB71:BB108" si="157">BA71-BA$6</f>
        <v>286.34973943236946</v>
      </c>
      <c r="BC71" s="6">
        <v>74</v>
      </c>
      <c r="BD71" s="22">
        <f t="shared" ref="BD71:BD108" si="158">BC71*(1/60)</f>
        <v>1.2333333333333334</v>
      </c>
      <c r="BE71" s="18">
        <f t="shared" ref="BE71:BE108" si="159">(AZ71*(AP$6/AQ$6))+BD$4</f>
        <v>310.74001857244798</v>
      </c>
      <c r="BF71">
        <f t="shared" ref="BF71:BF108" si="160">LOG10(BD71)</f>
        <v>9.1080469347332577E-2</v>
      </c>
      <c r="BG71">
        <f t="shared" ref="BG71:BG108" si="161">LOG10(BE71)</f>
        <v>2.4923971873586446</v>
      </c>
      <c r="BK71">
        <v>1248</v>
      </c>
      <c r="BL71">
        <v>565</v>
      </c>
      <c r="BM71">
        <v>1088</v>
      </c>
      <c r="BN71">
        <v>561</v>
      </c>
      <c r="BO71" s="6">
        <f t="shared" ref="BO71:BP119" si="162">(BK71+BM71)/2</f>
        <v>1168</v>
      </c>
      <c r="BP71" s="6">
        <f t="shared" si="162"/>
        <v>563</v>
      </c>
      <c r="BQ71" s="18">
        <f t="shared" ref="BQ71:BQ108" si="163">BO71-BO$6</f>
        <v>689.5</v>
      </c>
      <c r="BR71" s="18">
        <f t="shared" si="124"/>
        <v>-26.5</v>
      </c>
      <c r="BS71" s="18">
        <f t="shared" ref="BS71:BS119" si="164">(BQ71^2+BR71^2)^(1/2)</f>
        <v>690.00905791156106</v>
      </c>
      <c r="BT71" s="6">
        <f t="shared" ref="BT71:BT119" si="165">(BP71^2+BO71^2)^(1/2)</f>
        <v>1296.6082677509039</v>
      </c>
      <c r="BU71" s="6">
        <f t="shared" ref="BU71:BU119" si="166">BT71-BT$6</f>
        <v>537.35040641524415</v>
      </c>
      <c r="BV71" s="6">
        <v>82</v>
      </c>
      <c r="BW71" s="22">
        <f t="shared" ref="BW71:BW119" si="167">BV71*(1/60)</f>
        <v>1.3666666666666667</v>
      </c>
      <c r="BX71" s="18">
        <f t="shared" ref="BX71:BX119" si="168">(BS71*(BI$6/BJ$6))+BW$4</f>
        <v>115.67496569651843</v>
      </c>
      <c r="BY71">
        <f t="shared" ref="BY71:BY119" si="169">LOG10(BW71)</f>
        <v>0.13566260200007307</v>
      </c>
      <c r="BZ71">
        <f t="shared" ref="BZ71:BZ119" si="170">LOG10(BX71)</f>
        <v>2.0632393793816606</v>
      </c>
      <c r="CD71">
        <v>1236</v>
      </c>
      <c r="CE71">
        <v>560</v>
      </c>
      <c r="CF71">
        <v>1059</v>
      </c>
      <c r="CG71">
        <v>561</v>
      </c>
      <c r="CH71" s="6">
        <f t="shared" ref="CH71:CI118" si="171">(CD71+CF71)/2</f>
        <v>1147.5</v>
      </c>
      <c r="CI71" s="6">
        <f t="shared" si="171"/>
        <v>560.5</v>
      </c>
      <c r="CJ71" s="18">
        <f t="shared" si="120"/>
        <v>615</v>
      </c>
      <c r="CK71" s="18">
        <f t="shared" si="125"/>
        <v>-27.5</v>
      </c>
      <c r="CL71" s="18">
        <f t="shared" ref="CL71:CL118" si="172">(CJ71^2+CK71^2)^(1/2)</f>
        <v>615.61453036782689</v>
      </c>
      <c r="CM71" s="6">
        <f t="shared" ref="CM71:CM118" si="173">(CI71^2+CH71^2)^(1/2)</f>
        <v>1277.073412141996</v>
      </c>
      <c r="CN71" s="6">
        <f t="shared" ref="CN71:CN118" si="174">CM71-CM$6</f>
        <v>483.78894235829978</v>
      </c>
      <c r="CO71" s="6">
        <v>71</v>
      </c>
      <c r="CP71" s="22">
        <f t="shared" ref="CP71:CP118" si="175">CO71*(1/60)</f>
        <v>1.1833333333333333</v>
      </c>
      <c r="CQ71" s="18">
        <f t="shared" ref="CQ71:CQ118" si="176">(CL71*(CB$6/CC$6))+CP$4</f>
        <v>116.2703859939344</v>
      </c>
      <c r="CR71">
        <f t="shared" ref="CR71:CR118" si="177">LOG10(CP71)</f>
        <v>7.3107098335431664E-2</v>
      </c>
      <c r="CS71">
        <f t="shared" ref="CS71:CS118" si="178">LOG10(CQ71)</f>
        <v>2.0654691142370241</v>
      </c>
      <c r="CW71">
        <v>1488</v>
      </c>
      <c r="CX71">
        <v>552</v>
      </c>
      <c r="CY71">
        <v>1293</v>
      </c>
      <c r="CZ71">
        <v>557</v>
      </c>
      <c r="DA71" s="6">
        <f t="shared" ref="DA71:DB90" si="179">(CW71+CY71)/2</f>
        <v>1390.5</v>
      </c>
      <c r="DB71" s="6">
        <f t="shared" si="179"/>
        <v>554.5</v>
      </c>
      <c r="DC71" s="18">
        <f t="shared" si="121"/>
        <v>848.5</v>
      </c>
      <c r="DD71" s="18">
        <f t="shared" si="126"/>
        <v>-30</v>
      </c>
      <c r="DE71" s="18">
        <f t="shared" ref="DE71:DE90" si="180">(DC71^2+DD71^2)^(1/2)</f>
        <v>849.03018203123963</v>
      </c>
      <c r="DF71" s="6">
        <f t="shared" ref="DF71:DF90" si="181">(DB71^2+DA71^2)^(1/2)</f>
        <v>1496.9838008475576</v>
      </c>
      <c r="DG71" s="6">
        <f t="shared" ref="DG71:DG90" si="182">DF71-DF$6</f>
        <v>699.86131966916309</v>
      </c>
      <c r="DH71" s="6">
        <v>71</v>
      </c>
      <c r="DI71" s="22">
        <f t="shared" ref="DI71:DI90" si="183">DH71*(1/60)</f>
        <v>1.1833333333333333</v>
      </c>
      <c r="DJ71" s="18">
        <f t="shared" ref="DJ71:DJ90" si="184">(DE71*(CU$6/CV$6))+DI$4</f>
        <v>138.25015837892525</v>
      </c>
      <c r="DK71">
        <f t="shared" ref="DK71:DK90" si="185">LOG10(DI71)</f>
        <v>7.3107098335431664E-2</v>
      </c>
      <c r="DL71">
        <f t="shared" ref="DL71:DL90" si="186">LOG10(DJ71)</f>
        <v>2.1406656375033464</v>
      </c>
      <c r="DP71">
        <v>1524</v>
      </c>
      <c r="DQ71">
        <v>582</v>
      </c>
      <c r="DR71">
        <v>1345</v>
      </c>
      <c r="DS71">
        <v>587</v>
      </c>
      <c r="DT71" s="6">
        <f t="shared" ref="DT71:DU84" si="187">(DP71+DR71)/2</f>
        <v>1434.5</v>
      </c>
      <c r="DU71" s="6">
        <f t="shared" si="187"/>
        <v>584.5</v>
      </c>
      <c r="DV71" s="18">
        <f t="shared" ref="DV71:DV84" si="188">DT71-DT$6</f>
        <v>829</v>
      </c>
      <c r="DW71" s="18">
        <f t="shared" ref="DW71:DW84" si="189">DU71-DU$6</f>
        <v>-21.5</v>
      </c>
      <c r="DX71" s="18">
        <f t="shared" ref="DX71:DX84" si="190">(DV71^2+DW71^2)^(1/2)</f>
        <v>829.27875289313909</v>
      </c>
      <c r="DY71" s="6">
        <f t="shared" ref="DY71:DY84" si="191">(DU71^2+DT71^2)^(1/2)</f>
        <v>1549.0095222431655</v>
      </c>
      <c r="DZ71" s="6">
        <f t="shared" ref="DZ71:DZ84" si="192">DY71-DY$6</f>
        <v>692.34958387788868</v>
      </c>
      <c r="EA71" s="6">
        <v>74</v>
      </c>
      <c r="EB71" s="22">
        <f t="shared" ref="EB71:EB84" si="193">EA71*(1/60)</f>
        <v>1.2333333333333334</v>
      </c>
      <c r="EC71" s="18">
        <f t="shared" ref="EC71:EC84" si="194">(DX71*(DN$6/DO$6))+EB$4</f>
        <v>166.87870892199447</v>
      </c>
      <c r="ED71">
        <f t="shared" ref="ED71:ED84" si="195">LOG10(EB71)</f>
        <v>9.1080469347332577E-2</v>
      </c>
      <c r="EE71">
        <f t="shared" ref="EE71:EE84" si="196">LOG10(EC71)</f>
        <v>2.2224009311218702</v>
      </c>
      <c r="EI71">
        <v>1784</v>
      </c>
      <c r="EJ71">
        <v>584</v>
      </c>
      <c r="EK71">
        <v>1608</v>
      </c>
      <c r="EL71">
        <v>590</v>
      </c>
      <c r="EM71" s="6">
        <f>(EI71+EK71)/2</f>
        <v>1696</v>
      </c>
      <c r="EN71" s="6">
        <f>(EJ71+EL71)/2</f>
        <v>587</v>
      </c>
      <c r="EO71" s="18">
        <f>EM71-EM$6</f>
        <v>1080</v>
      </c>
      <c r="EP71" s="18">
        <f>EN71-EN$6</f>
        <v>-22.5</v>
      </c>
      <c r="EQ71" s="18">
        <f>(EO71^2+EP71^2)^(1/2)</f>
        <v>1080.2343495742023</v>
      </c>
      <c r="ER71" s="6">
        <f>(EN71^2+EM71^2)^(1/2)</f>
        <v>1794.7102830262047</v>
      </c>
      <c r="ES71" s="6">
        <f>ER71-ER$6</f>
        <v>928.13873375863272</v>
      </c>
      <c r="ET71" s="6">
        <v>74</v>
      </c>
      <c r="EU71" s="22">
        <f>ET71*(1/60)</f>
        <v>1.2333333333333334</v>
      </c>
      <c r="EV71" s="18">
        <f>(EQ71*(EG$6/EH$6))+EU$4</f>
        <v>182.23067812034827</v>
      </c>
      <c r="EW71">
        <f>LOG10(EU71)</f>
        <v>9.1080469347332577E-2</v>
      </c>
      <c r="EX71">
        <f>LOG10(EV71)</f>
        <v>2.2606214912804625</v>
      </c>
      <c r="FF71" s="6"/>
      <c r="FG71" s="6"/>
      <c r="FK71" s="6"/>
      <c r="FL71" s="6"/>
      <c r="FM71" s="6"/>
      <c r="FN71" s="6"/>
      <c r="FO71" s="6"/>
      <c r="FU71">
        <v>1045</v>
      </c>
      <c r="FV71">
        <v>567</v>
      </c>
      <c r="FW71">
        <v>907</v>
      </c>
      <c r="FX71">
        <v>570</v>
      </c>
      <c r="FY71">
        <f t="shared" ref="FY71:FY115" si="197">AVERAGE(FU71,FW71)</f>
        <v>976</v>
      </c>
      <c r="FZ71">
        <f t="shared" ref="FZ71:FZ115" si="198">AVERAGE(FV71,FX71)</f>
        <v>568.5</v>
      </c>
      <c r="GA71" s="18">
        <f t="shared" si="123"/>
        <v>750</v>
      </c>
      <c r="GB71" s="18">
        <f t="shared" si="128"/>
        <v>-33.5</v>
      </c>
      <c r="GC71" s="18">
        <f t="shared" ref="GC71:GC108" si="199">(GA71^2+GB71^2)^(1/2)</f>
        <v>750.74779386955242</v>
      </c>
      <c r="GD71">
        <f t="shared" ref="GD71:GD115" si="200">SQRT(FY71^2+FZ71^2)</f>
        <v>1129.499114652154</v>
      </c>
      <c r="GE71">
        <v>70</v>
      </c>
      <c r="GF71" s="22">
        <f t="shared" ref="GF71:GF115" si="201">GE71*(1/60)</f>
        <v>1.1666666666666667</v>
      </c>
      <c r="GG71" s="18">
        <f t="shared" ref="GG71:GG115" si="202">(GC71*($FS$6/$FT$6))+GF$4</f>
        <v>151.52361969780279</v>
      </c>
      <c r="GH71">
        <f t="shared" ref="GH71:GH115" si="203">LOG10(GF71)</f>
        <v>6.6946789630613221E-2</v>
      </c>
      <c r="GI71">
        <f t="shared" ref="GI71:GI115" si="204">LOG(GG71)</f>
        <v>2.1804803365008367</v>
      </c>
      <c r="GN71">
        <v>1303</v>
      </c>
      <c r="GO71">
        <v>559</v>
      </c>
      <c r="GP71">
        <v>1164</v>
      </c>
      <c r="GQ71">
        <v>561</v>
      </c>
      <c r="GR71">
        <f t="shared" ref="GR71:GR102" si="205">AVERAGE(GN71,GP71)</f>
        <v>1233.5</v>
      </c>
      <c r="GS71">
        <f t="shared" ref="GS71:GS102" si="206">AVERAGE(GO71,GQ71)</f>
        <v>560</v>
      </c>
      <c r="GT71" s="18">
        <f t="shared" ref="GT71:GT102" si="207">GR71-GR$6</f>
        <v>988.5</v>
      </c>
      <c r="GU71" s="18">
        <f t="shared" ref="GU71:GU102" si="208">GS71-GS$6</f>
        <v>-44.5</v>
      </c>
      <c r="GV71" s="18">
        <f t="shared" ref="GV71:GV102" si="209">(GT71^2+GU71^2)^(1/2)</f>
        <v>989.50113693719425</v>
      </c>
      <c r="GW71">
        <f t="shared" si="134"/>
        <v>1354.6668409612748</v>
      </c>
      <c r="GX71">
        <v>72</v>
      </c>
      <c r="GY71" s="22">
        <f t="shared" ref="GY71:GY102" si="210">GX71*(1/60)</f>
        <v>1.2</v>
      </c>
      <c r="GZ71" s="18">
        <f t="shared" ref="GZ71:GZ102" si="211">(GV71*(GL$6/GM$6))+GY$4</f>
        <v>192.2976647621997</v>
      </c>
      <c r="HA71">
        <f t="shared" ref="HA71:HA102" si="212">LOG10(GY71)</f>
        <v>7.9181246047624818E-2</v>
      </c>
      <c r="HB71">
        <f t="shared" ref="HB71:HB102" si="213">LOG(GZ71)</f>
        <v>2.2839740102548678</v>
      </c>
      <c r="HG71">
        <v>1311</v>
      </c>
      <c r="HH71">
        <v>557</v>
      </c>
      <c r="HI71">
        <v>1177</v>
      </c>
      <c r="HJ71">
        <v>562</v>
      </c>
      <c r="HK71">
        <f t="shared" ref="HK71:HK103" si="214">AVERAGE(HG71,HI71)</f>
        <v>1244</v>
      </c>
      <c r="HL71">
        <f t="shared" ref="HL71:HL103" si="215">AVERAGE(HH71,HJ71)</f>
        <v>559.5</v>
      </c>
      <c r="HM71" s="18">
        <f t="shared" ref="HM71:HM103" si="216">HK71-HK$6</f>
        <v>989</v>
      </c>
      <c r="HN71" s="18">
        <f t="shared" ref="HN71:HN103" si="217">HL71-HL$6</f>
        <v>-42</v>
      </c>
      <c r="HO71" s="18">
        <f t="shared" ref="HO71:HO103" si="218">(HM71^2+HN71^2)^(1/2)</f>
        <v>989.89140818576664</v>
      </c>
      <c r="HP71">
        <f t="shared" ref="HP71:HP103" si="219">SQRT(HK71^2+HL71^2)</f>
        <v>1364.0294168382147</v>
      </c>
      <c r="HQ71">
        <v>71</v>
      </c>
      <c r="HR71" s="22">
        <f t="shared" ref="HR71:HR103" si="220">HQ71*(1/60)</f>
        <v>1.1833333333333333</v>
      </c>
      <c r="HS71" s="18">
        <f t="shared" ref="HS71:HS103" si="221">(HO71*(HE$6/HF$6))+HR$4</f>
        <v>189.583884345424</v>
      </c>
      <c r="HT71">
        <f t="shared" ref="HT71:HT103" si="222">LOG10(HR71)</f>
        <v>7.3107098335431664E-2</v>
      </c>
      <c r="HU71">
        <f t="shared" ref="HU71:HU103" si="223">LOG(HS71)</f>
        <v>2.2778014171933973</v>
      </c>
    </row>
    <row r="72" spans="7:229" x14ac:dyDescent="0.25">
      <c r="G72" s="6">
        <v>1225</v>
      </c>
      <c r="H72" s="6">
        <v>577</v>
      </c>
      <c r="I72" s="6">
        <v>973</v>
      </c>
      <c r="J72" s="6">
        <v>578</v>
      </c>
      <c r="K72" s="6">
        <f t="shared" si="132"/>
        <v>1099</v>
      </c>
      <c r="L72" s="6">
        <f t="shared" si="133"/>
        <v>577.5</v>
      </c>
      <c r="M72" s="18">
        <f t="shared" si="135"/>
        <v>322.5</v>
      </c>
      <c r="N72" s="18">
        <f t="shared" si="136"/>
        <v>-3</v>
      </c>
      <c r="O72" s="18">
        <f t="shared" si="137"/>
        <v>322.51395318652493</v>
      </c>
      <c r="P72" s="18">
        <f t="shared" si="138"/>
        <v>271.99279851470249</v>
      </c>
      <c r="Q72" s="6">
        <v>72</v>
      </c>
      <c r="R72" s="22">
        <f t="shared" si="139"/>
        <v>1.2</v>
      </c>
      <c r="S72" s="18">
        <f t="shared" si="140"/>
        <v>288.02281508095717</v>
      </c>
      <c r="T72">
        <f t="shared" si="141"/>
        <v>7.9181246047624818E-2</v>
      </c>
      <c r="U72">
        <f t="shared" si="142"/>
        <v>2.4594268907846306</v>
      </c>
      <c r="Y72" s="6">
        <v>1211</v>
      </c>
      <c r="Z72" s="6">
        <v>574</v>
      </c>
      <c r="AA72" s="6">
        <v>929</v>
      </c>
      <c r="AB72" s="6">
        <v>572</v>
      </c>
      <c r="AC72" s="6">
        <f t="shared" si="143"/>
        <v>1070</v>
      </c>
      <c r="AD72" s="6">
        <f t="shared" si="143"/>
        <v>573</v>
      </c>
      <c r="AE72" s="18">
        <f t="shared" si="144"/>
        <v>407.5</v>
      </c>
      <c r="AF72" s="18">
        <f t="shared" si="145"/>
        <v>2.5</v>
      </c>
      <c r="AG72" s="18">
        <f t="shared" si="146"/>
        <v>407.50766863949934</v>
      </c>
      <c r="AH72" s="6">
        <f t="shared" si="147"/>
        <v>1213.7664519997247</v>
      </c>
      <c r="AI72" s="6">
        <f t="shared" ref="AI72:AI109" si="224">AH72-AH$6</f>
        <v>339.4801716544365</v>
      </c>
      <c r="AJ72" s="6">
        <v>73</v>
      </c>
      <c r="AK72" s="22">
        <f t="shared" si="148"/>
        <v>1.2166666666666666</v>
      </c>
      <c r="AL72" s="18">
        <f t="shared" si="149"/>
        <v>322.74724953257601</v>
      </c>
      <c r="AM72">
        <f t="shared" si="150"/>
        <v>8.5171609736812232E-2</v>
      </c>
      <c r="AN72">
        <f t="shared" si="151"/>
        <v>2.50886254987598</v>
      </c>
      <c r="AR72" s="6">
        <v>1353</v>
      </c>
      <c r="AS72" s="6">
        <v>577</v>
      </c>
      <c r="AT72" s="6">
        <v>992</v>
      </c>
      <c r="AU72" s="6">
        <v>581</v>
      </c>
      <c r="AV72" s="6">
        <f t="shared" si="152"/>
        <v>1172.5</v>
      </c>
      <c r="AW72" s="6">
        <f t="shared" si="152"/>
        <v>579</v>
      </c>
      <c r="AX72" s="18">
        <f t="shared" si="153"/>
        <v>341</v>
      </c>
      <c r="AY72" s="18">
        <f t="shared" si="154"/>
        <v>-2</v>
      </c>
      <c r="AZ72" s="18">
        <f t="shared" si="155"/>
        <v>341.0058650522011</v>
      </c>
      <c r="BA72" s="6">
        <f t="shared" si="156"/>
        <v>1307.6686315729992</v>
      </c>
      <c r="BB72" s="6">
        <f t="shared" si="157"/>
        <v>293.2953028621148</v>
      </c>
      <c r="BC72" s="6">
        <v>75</v>
      </c>
      <c r="BD72" s="22">
        <f t="shared" si="158"/>
        <v>1.25</v>
      </c>
      <c r="BE72" s="18">
        <f t="shared" si="159"/>
        <v>311.39898486781686</v>
      </c>
      <c r="BF72">
        <f t="shared" si="160"/>
        <v>9.691001300805642E-2</v>
      </c>
      <c r="BG72">
        <f t="shared" si="161"/>
        <v>2.4933171924741564</v>
      </c>
      <c r="BK72">
        <v>1260</v>
      </c>
      <c r="BL72">
        <v>565</v>
      </c>
      <c r="BM72">
        <v>1098</v>
      </c>
      <c r="BN72">
        <v>564</v>
      </c>
      <c r="BO72" s="6">
        <f t="shared" si="162"/>
        <v>1179</v>
      </c>
      <c r="BP72" s="6">
        <f t="shared" si="162"/>
        <v>564.5</v>
      </c>
      <c r="BQ72" s="18">
        <f t="shared" si="163"/>
        <v>700.5</v>
      </c>
      <c r="BR72" s="18">
        <f t="shared" si="124"/>
        <v>-25</v>
      </c>
      <c r="BS72" s="18">
        <f t="shared" si="164"/>
        <v>700.94596796044129</v>
      </c>
      <c r="BT72" s="6">
        <f t="shared" si="165"/>
        <v>1307.1729992621481</v>
      </c>
      <c r="BU72" s="6">
        <f t="shared" si="166"/>
        <v>547.91513792648834</v>
      </c>
      <c r="BV72" s="6">
        <v>83</v>
      </c>
      <c r="BW72" s="22">
        <f t="shared" si="167"/>
        <v>1.3833333333333333</v>
      </c>
      <c r="BX72" s="18">
        <f t="shared" si="168"/>
        <v>116.72055939144005</v>
      </c>
      <c r="BY72">
        <f t="shared" si="169"/>
        <v>0.14092684199243027</v>
      </c>
      <c r="BZ72">
        <f t="shared" si="170"/>
        <v>2.0671473602770458</v>
      </c>
      <c r="CD72">
        <v>1248</v>
      </c>
      <c r="CE72">
        <v>560</v>
      </c>
      <c r="CF72">
        <v>1070</v>
      </c>
      <c r="CG72">
        <v>561</v>
      </c>
      <c r="CH72" s="6">
        <f t="shared" si="171"/>
        <v>1159</v>
      </c>
      <c r="CI72" s="6">
        <f t="shared" si="171"/>
        <v>560.5</v>
      </c>
      <c r="CJ72" s="18">
        <f t="shared" si="120"/>
        <v>626.5</v>
      </c>
      <c r="CK72" s="18">
        <f t="shared" si="125"/>
        <v>-27.5</v>
      </c>
      <c r="CL72" s="18">
        <f t="shared" si="172"/>
        <v>627.10326103441685</v>
      </c>
      <c r="CM72" s="6">
        <f t="shared" si="173"/>
        <v>1287.4165021468382</v>
      </c>
      <c r="CN72" s="6">
        <f t="shared" si="174"/>
        <v>494.132032363142</v>
      </c>
      <c r="CO72" s="6">
        <v>72</v>
      </c>
      <c r="CP72" s="22">
        <f t="shared" si="175"/>
        <v>1.2</v>
      </c>
      <c r="CQ72" s="18">
        <f t="shared" si="176"/>
        <v>117.38655529992778</v>
      </c>
      <c r="CR72">
        <f t="shared" si="177"/>
        <v>7.9181246047624818E-2</v>
      </c>
      <c r="CS72">
        <f t="shared" si="178"/>
        <v>2.0696183584668102</v>
      </c>
      <c r="CW72">
        <v>1503</v>
      </c>
      <c r="CX72">
        <v>552</v>
      </c>
      <c r="CY72">
        <v>1306</v>
      </c>
      <c r="CZ72">
        <v>557</v>
      </c>
      <c r="DA72" s="6">
        <f t="shared" si="179"/>
        <v>1404.5</v>
      </c>
      <c r="DB72" s="6">
        <f t="shared" si="179"/>
        <v>554.5</v>
      </c>
      <c r="DC72" s="18">
        <f t="shared" si="121"/>
        <v>862.5</v>
      </c>
      <c r="DD72" s="18">
        <f t="shared" si="126"/>
        <v>-30</v>
      </c>
      <c r="DE72" s="18">
        <f t="shared" si="180"/>
        <v>863.02158142192479</v>
      </c>
      <c r="DF72" s="6">
        <f t="shared" si="181"/>
        <v>1509.9968543013592</v>
      </c>
      <c r="DG72" s="6">
        <f t="shared" si="182"/>
        <v>712.8743731229647</v>
      </c>
      <c r="DH72" s="6">
        <v>72</v>
      </c>
      <c r="DI72" s="22">
        <f t="shared" si="183"/>
        <v>1.2</v>
      </c>
      <c r="DJ72" s="18">
        <f t="shared" si="184"/>
        <v>139.58102486714793</v>
      </c>
      <c r="DK72">
        <f t="shared" si="185"/>
        <v>7.9181246047624818E-2</v>
      </c>
      <c r="DL72">
        <f t="shared" si="186"/>
        <v>2.1448263827885254</v>
      </c>
      <c r="DP72">
        <v>1541</v>
      </c>
      <c r="DQ72">
        <v>582</v>
      </c>
      <c r="DR72">
        <v>1363</v>
      </c>
      <c r="DS72">
        <v>585</v>
      </c>
      <c r="DT72" s="6">
        <f t="shared" si="187"/>
        <v>1452</v>
      </c>
      <c r="DU72" s="6">
        <f t="shared" si="187"/>
        <v>583.5</v>
      </c>
      <c r="DV72" s="18">
        <f t="shared" si="188"/>
        <v>846.5</v>
      </c>
      <c r="DW72" s="18">
        <f t="shared" si="189"/>
        <v>-22.5</v>
      </c>
      <c r="DX72" s="18">
        <f t="shared" si="190"/>
        <v>846.79897260211646</v>
      </c>
      <c r="DY72" s="6">
        <f t="shared" si="191"/>
        <v>1564.856622825235</v>
      </c>
      <c r="DZ72" s="6">
        <f t="shared" si="192"/>
        <v>708.19668445995819</v>
      </c>
      <c r="EA72" s="6">
        <v>75</v>
      </c>
      <c r="EB72" s="22">
        <f t="shared" si="193"/>
        <v>1.25</v>
      </c>
      <c r="EC72" s="18">
        <f t="shared" si="194"/>
        <v>168.54889192571011</v>
      </c>
      <c r="ED72">
        <f t="shared" si="195"/>
        <v>9.691001300805642E-2</v>
      </c>
      <c r="EE72">
        <f t="shared" si="196"/>
        <v>2.226725901727169</v>
      </c>
      <c r="EM72" s="6"/>
      <c r="EN72" s="6"/>
      <c r="ER72" s="6"/>
      <c r="ES72" s="6"/>
      <c r="ET72" s="6"/>
      <c r="EU72" s="6"/>
      <c r="EV72" s="6"/>
      <c r="FF72" s="6"/>
      <c r="FG72" s="6"/>
      <c r="FK72" s="6"/>
      <c r="FL72" s="6"/>
      <c r="FM72" s="6"/>
      <c r="FN72" s="6"/>
      <c r="FO72" s="6"/>
      <c r="FU72">
        <v>1063</v>
      </c>
      <c r="FV72">
        <v>567</v>
      </c>
      <c r="FW72">
        <v>924</v>
      </c>
      <c r="FX72">
        <v>570</v>
      </c>
      <c r="FY72">
        <f t="shared" si="197"/>
        <v>993.5</v>
      </c>
      <c r="FZ72">
        <f t="shared" si="198"/>
        <v>568.5</v>
      </c>
      <c r="GA72" s="18">
        <f t="shared" si="123"/>
        <v>767.5</v>
      </c>
      <c r="GB72" s="18">
        <f t="shared" si="128"/>
        <v>-33.5</v>
      </c>
      <c r="GC72" s="18">
        <f t="shared" si="199"/>
        <v>768.23075960286826</v>
      </c>
      <c r="GD72">
        <f t="shared" si="200"/>
        <v>1144.6547514425474</v>
      </c>
      <c r="GE72">
        <v>71</v>
      </c>
      <c r="GF72" s="22">
        <f t="shared" si="201"/>
        <v>1.1833333333333333</v>
      </c>
      <c r="GG72" s="18">
        <f t="shared" si="202"/>
        <v>153.70517269671916</v>
      </c>
      <c r="GH72">
        <f t="shared" si="203"/>
        <v>7.3107098335431664E-2</v>
      </c>
      <c r="GI72">
        <f t="shared" si="204"/>
        <v>2.1866884832176408</v>
      </c>
      <c r="GN72">
        <v>1322</v>
      </c>
      <c r="GO72">
        <v>558</v>
      </c>
      <c r="GP72">
        <v>1187</v>
      </c>
      <c r="GQ72">
        <v>560</v>
      </c>
      <c r="GR72">
        <f t="shared" si="205"/>
        <v>1254.5</v>
      </c>
      <c r="GS72">
        <f t="shared" si="206"/>
        <v>559</v>
      </c>
      <c r="GT72" s="18">
        <f t="shared" si="207"/>
        <v>1009.5</v>
      </c>
      <c r="GU72" s="18">
        <f t="shared" si="208"/>
        <v>-45.5</v>
      </c>
      <c r="GV72" s="18">
        <f t="shared" si="209"/>
        <v>1010.5248636228602</v>
      </c>
      <c r="GW72">
        <f t="shared" si="134"/>
        <v>1373.4086245542512</v>
      </c>
      <c r="GX72">
        <v>73</v>
      </c>
      <c r="GY72" s="22">
        <f t="shared" si="210"/>
        <v>1.2166666666666666</v>
      </c>
      <c r="GZ72" s="18">
        <f t="shared" si="211"/>
        <v>194.91128833853281</v>
      </c>
      <c r="HA72">
        <f t="shared" si="212"/>
        <v>8.5171609736812232E-2</v>
      </c>
      <c r="HB72">
        <f t="shared" si="213"/>
        <v>2.2898369921251547</v>
      </c>
      <c r="HG72">
        <v>1327</v>
      </c>
      <c r="HH72">
        <v>556</v>
      </c>
      <c r="HI72">
        <v>1197</v>
      </c>
      <c r="HJ72">
        <v>561</v>
      </c>
      <c r="HK72">
        <f t="shared" si="214"/>
        <v>1262</v>
      </c>
      <c r="HL72">
        <f t="shared" si="215"/>
        <v>558.5</v>
      </c>
      <c r="HM72" s="18">
        <f t="shared" si="216"/>
        <v>1007</v>
      </c>
      <c r="HN72" s="18">
        <f t="shared" si="217"/>
        <v>-43</v>
      </c>
      <c r="HO72" s="18">
        <f t="shared" si="218"/>
        <v>1007.9176553667467</v>
      </c>
      <c r="HP72">
        <f t="shared" si="219"/>
        <v>1380.0602341926965</v>
      </c>
      <c r="HQ72">
        <v>72</v>
      </c>
      <c r="HR72" s="22">
        <f t="shared" si="220"/>
        <v>1.2</v>
      </c>
      <c r="HS72" s="18">
        <f t="shared" si="221"/>
        <v>191.83020165937324</v>
      </c>
      <c r="HT72">
        <f t="shared" si="222"/>
        <v>7.9181246047624818E-2</v>
      </c>
      <c r="HU72">
        <f t="shared" si="223"/>
        <v>2.282916983342647</v>
      </c>
    </row>
    <row r="73" spans="7:229" x14ac:dyDescent="0.25">
      <c r="G73" s="6">
        <v>1231</v>
      </c>
      <c r="H73" s="6">
        <v>577</v>
      </c>
      <c r="I73" s="6">
        <v>983</v>
      </c>
      <c r="J73" s="6">
        <v>578</v>
      </c>
      <c r="K73" s="6">
        <f t="shared" si="132"/>
        <v>1107</v>
      </c>
      <c r="L73" s="6">
        <f t="shared" si="133"/>
        <v>577.5</v>
      </c>
      <c r="M73" s="18">
        <f t="shared" si="135"/>
        <v>330.5</v>
      </c>
      <c r="N73" s="18">
        <f t="shared" si="136"/>
        <v>-3</v>
      </c>
      <c r="O73" s="18">
        <f t="shared" si="137"/>
        <v>330.51361545328206</v>
      </c>
      <c r="P73" s="18">
        <f t="shared" si="138"/>
        <v>279.08013451908721</v>
      </c>
      <c r="Q73" s="6">
        <v>73</v>
      </c>
      <c r="R73" s="22">
        <f t="shared" si="139"/>
        <v>1.2166666666666666</v>
      </c>
      <c r="S73" s="18">
        <f t="shared" si="140"/>
        <v>288.68553252497651</v>
      </c>
      <c r="T73">
        <f t="shared" si="141"/>
        <v>8.5171609736812232E-2</v>
      </c>
      <c r="U73">
        <f t="shared" si="142"/>
        <v>2.46042501975877</v>
      </c>
      <c r="Y73" s="6">
        <v>1218</v>
      </c>
      <c r="Z73" s="6">
        <v>574</v>
      </c>
      <c r="AA73" s="6">
        <v>939</v>
      </c>
      <c r="AB73" s="6">
        <v>572</v>
      </c>
      <c r="AC73" s="6">
        <f t="shared" si="143"/>
        <v>1078.5</v>
      </c>
      <c r="AD73" s="6">
        <f t="shared" si="143"/>
        <v>573</v>
      </c>
      <c r="AE73" s="18">
        <f t="shared" si="144"/>
        <v>416</v>
      </c>
      <c r="AF73" s="18">
        <f t="shared" si="145"/>
        <v>2.5</v>
      </c>
      <c r="AG73" s="18">
        <f t="shared" si="146"/>
        <v>416.00751195140697</v>
      </c>
      <c r="AH73" s="6">
        <f t="shared" si="147"/>
        <v>1221.26624861248</v>
      </c>
      <c r="AI73" s="6">
        <f t="shared" si="224"/>
        <v>346.97996826719179</v>
      </c>
      <c r="AJ73" s="6">
        <v>74</v>
      </c>
      <c r="AK73" s="22">
        <f t="shared" si="148"/>
        <v>1.2333333333333334</v>
      </c>
      <c r="AL73" s="18">
        <f t="shared" si="149"/>
        <v>323.54229614298737</v>
      </c>
      <c r="AM73">
        <f t="shared" si="150"/>
        <v>9.1080469347332577E-2</v>
      </c>
      <c r="AN73">
        <f t="shared" si="151"/>
        <v>2.5099310633069751</v>
      </c>
      <c r="AR73" s="6">
        <v>1359</v>
      </c>
      <c r="AS73" s="6">
        <v>581</v>
      </c>
      <c r="AT73" s="6">
        <v>996</v>
      </c>
      <c r="AU73" s="6">
        <v>582</v>
      </c>
      <c r="AV73" s="6">
        <f t="shared" si="152"/>
        <v>1177.5</v>
      </c>
      <c r="AW73" s="6">
        <f t="shared" si="152"/>
        <v>581.5</v>
      </c>
      <c r="AX73" s="18">
        <f t="shared" si="153"/>
        <v>346</v>
      </c>
      <c r="AY73" s="18">
        <f t="shared" si="154"/>
        <v>0.5</v>
      </c>
      <c r="AZ73" s="18">
        <f t="shared" si="155"/>
        <v>346.00036127148769</v>
      </c>
      <c r="BA73" s="6">
        <f t="shared" si="156"/>
        <v>1313.2587330758552</v>
      </c>
      <c r="BB73" s="6">
        <f t="shared" si="157"/>
        <v>298.88540436497078</v>
      </c>
      <c r="BC73" s="6">
        <v>76</v>
      </c>
      <c r="BD73" s="22">
        <f t="shared" si="158"/>
        <v>1.2666666666666666</v>
      </c>
      <c r="BE73" s="18">
        <f t="shared" si="159"/>
        <v>311.8102576131468</v>
      </c>
      <c r="BF73">
        <f t="shared" si="160"/>
        <v>0.10266234189714769</v>
      </c>
      <c r="BG73">
        <f t="shared" si="161"/>
        <v>2.493890398061005</v>
      </c>
      <c r="BK73">
        <v>1271</v>
      </c>
      <c r="BL73">
        <v>565</v>
      </c>
      <c r="BM73">
        <v>1109</v>
      </c>
      <c r="BN73">
        <v>563</v>
      </c>
      <c r="BO73" s="6">
        <f t="shared" si="162"/>
        <v>1190</v>
      </c>
      <c r="BP73" s="6">
        <f t="shared" si="162"/>
        <v>564</v>
      </c>
      <c r="BQ73" s="18">
        <f t="shared" si="163"/>
        <v>711.5</v>
      </c>
      <c r="BR73" s="18">
        <f t="shared" si="124"/>
        <v>-25.5</v>
      </c>
      <c r="BS73" s="18">
        <f t="shared" si="164"/>
        <v>711.95681048782728</v>
      </c>
      <c r="BT73" s="6">
        <f t="shared" si="165"/>
        <v>1316.888757640523</v>
      </c>
      <c r="BU73" s="6">
        <f t="shared" si="166"/>
        <v>557.6308963048632</v>
      </c>
      <c r="BV73" s="6">
        <v>84</v>
      </c>
      <c r="BW73" s="22">
        <f t="shared" si="167"/>
        <v>1.4</v>
      </c>
      <c r="BX73" s="18">
        <f t="shared" si="168"/>
        <v>117.77322120094158</v>
      </c>
      <c r="BY73">
        <f t="shared" si="169"/>
        <v>0.14612803567823801</v>
      </c>
      <c r="BZ73">
        <f t="shared" si="170"/>
        <v>2.0710465535517537</v>
      </c>
      <c r="CD73">
        <v>1262</v>
      </c>
      <c r="CE73">
        <v>560</v>
      </c>
      <c r="CF73">
        <v>1081</v>
      </c>
      <c r="CG73">
        <v>561</v>
      </c>
      <c r="CH73" s="6">
        <f t="shared" si="171"/>
        <v>1171.5</v>
      </c>
      <c r="CI73" s="6">
        <f t="shared" si="171"/>
        <v>560.5</v>
      </c>
      <c r="CJ73" s="18">
        <f t="shared" si="120"/>
        <v>639</v>
      </c>
      <c r="CK73" s="18">
        <f t="shared" si="125"/>
        <v>-27.5</v>
      </c>
      <c r="CL73" s="18">
        <f t="shared" si="172"/>
        <v>639.59147117515568</v>
      </c>
      <c r="CM73" s="6">
        <f t="shared" si="173"/>
        <v>1298.6810616929779</v>
      </c>
      <c r="CN73" s="6">
        <f t="shared" si="174"/>
        <v>505.39659190928171</v>
      </c>
      <c r="CO73" s="6">
        <v>73</v>
      </c>
      <c r="CP73" s="22">
        <f t="shared" si="175"/>
        <v>1.2166666666666666</v>
      </c>
      <c r="CQ73" s="18">
        <f t="shared" si="176"/>
        <v>118.59982744028909</v>
      </c>
      <c r="CR73">
        <f t="shared" si="177"/>
        <v>8.5171609736812232E-2</v>
      </c>
      <c r="CS73">
        <f t="shared" si="178"/>
        <v>2.074084057141357</v>
      </c>
      <c r="CW73" s="10">
        <v>1519</v>
      </c>
      <c r="CX73" s="10">
        <v>553</v>
      </c>
      <c r="CY73" s="10">
        <v>1318</v>
      </c>
      <c r="CZ73" s="10">
        <v>558</v>
      </c>
      <c r="DA73" s="6">
        <f t="shared" si="179"/>
        <v>1418.5</v>
      </c>
      <c r="DB73" s="6">
        <f t="shared" si="179"/>
        <v>555.5</v>
      </c>
      <c r="DC73" s="18">
        <f t="shared" si="121"/>
        <v>876.5</v>
      </c>
      <c r="DD73" s="18">
        <f t="shared" si="126"/>
        <v>-29</v>
      </c>
      <c r="DE73" s="18">
        <f t="shared" si="180"/>
        <v>876.97961777911348</v>
      </c>
      <c r="DF73" s="6">
        <f t="shared" si="181"/>
        <v>1523.3917749548209</v>
      </c>
      <c r="DG73" s="6">
        <f t="shared" si="182"/>
        <v>726.26929377642637</v>
      </c>
      <c r="DH73" s="6">
        <v>73</v>
      </c>
      <c r="DI73" s="22">
        <f t="shared" si="183"/>
        <v>1.2166666666666666</v>
      </c>
      <c r="DJ73" s="18">
        <f t="shared" si="184"/>
        <v>140.90871785270761</v>
      </c>
      <c r="DK73">
        <f t="shared" si="185"/>
        <v>8.5171609736812232E-2</v>
      </c>
      <c r="DL73">
        <f t="shared" si="186"/>
        <v>2.148937863217244</v>
      </c>
      <c r="DP73">
        <v>1557</v>
      </c>
      <c r="DQ73">
        <v>582</v>
      </c>
      <c r="DR73">
        <v>1378</v>
      </c>
      <c r="DS73">
        <v>585</v>
      </c>
      <c r="DT73" s="6">
        <f t="shared" si="187"/>
        <v>1467.5</v>
      </c>
      <c r="DU73" s="6">
        <f t="shared" si="187"/>
        <v>583.5</v>
      </c>
      <c r="DV73" s="18">
        <f t="shared" si="188"/>
        <v>862</v>
      </c>
      <c r="DW73" s="18">
        <f t="shared" si="189"/>
        <v>-22.5</v>
      </c>
      <c r="DX73" s="18">
        <f t="shared" si="190"/>
        <v>862.29359849183618</v>
      </c>
      <c r="DY73" s="6">
        <f t="shared" si="191"/>
        <v>1579.2493470000234</v>
      </c>
      <c r="DZ73" s="6">
        <f t="shared" si="192"/>
        <v>722.58940863474652</v>
      </c>
      <c r="EA73" s="6">
        <v>76</v>
      </c>
      <c r="EB73" s="22">
        <f t="shared" si="193"/>
        <v>1.2666666666666666</v>
      </c>
      <c r="EC73" s="18">
        <f t="shared" si="194"/>
        <v>170.02597732987789</v>
      </c>
      <c r="ED73">
        <f t="shared" si="195"/>
        <v>0.10266234189714769</v>
      </c>
      <c r="EE73">
        <f t="shared" si="196"/>
        <v>2.2305152799025909</v>
      </c>
      <c r="EM73" s="6"/>
      <c r="EN73" s="6"/>
      <c r="ER73" s="6"/>
      <c r="ES73" s="6"/>
      <c r="ET73" s="6"/>
      <c r="EU73" s="6"/>
      <c r="EV73" s="6"/>
      <c r="FF73" s="6"/>
      <c r="FG73" s="6"/>
      <c r="FK73" s="6"/>
      <c r="FL73" s="6"/>
      <c r="FM73" s="6"/>
      <c r="FN73" s="6"/>
      <c r="FO73" s="6"/>
      <c r="FU73">
        <v>1081</v>
      </c>
      <c r="FV73">
        <v>566</v>
      </c>
      <c r="FW73">
        <v>939</v>
      </c>
      <c r="FX73">
        <v>568</v>
      </c>
      <c r="FY73">
        <f t="shared" si="197"/>
        <v>1010</v>
      </c>
      <c r="FZ73">
        <f t="shared" si="198"/>
        <v>567</v>
      </c>
      <c r="GA73" s="18">
        <f t="shared" si="123"/>
        <v>784</v>
      </c>
      <c r="GB73" s="18">
        <f t="shared" si="128"/>
        <v>-35</v>
      </c>
      <c r="GC73" s="18">
        <f t="shared" si="199"/>
        <v>784.78086113258394</v>
      </c>
      <c r="GD73">
        <f t="shared" si="200"/>
        <v>1158.2698303935917</v>
      </c>
      <c r="GE73">
        <v>72</v>
      </c>
      <c r="GF73" s="22">
        <f t="shared" si="201"/>
        <v>1.2</v>
      </c>
      <c r="GG73" s="18">
        <f t="shared" si="202"/>
        <v>155.77032137774182</v>
      </c>
      <c r="GH73">
        <f t="shared" si="203"/>
        <v>7.9181246047624818E-2</v>
      </c>
      <c r="GI73">
        <f t="shared" si="204"/>
        <v>2.1924847159188148</v>
      </c>
      <c r="GN73">
        <v>1340</v>
      </c>
      <c r="GO73">
        <v>558</v>
      </c>
      <c r="GP73">
        <v>1206</v>
      </c>
      <c r="GQ73">
        <v>560</v>
      </c>
      <c r="GR73">
        <f t="shared" si="205"/>
        <v>1273</v>
      </c>
      <c r="GS73">
        <f t="shared" si="206"/>
        <v>559</v>
      </c>
      <c r="GT73" s="18">
        <f t="shared" si="207"/>
        <v>1028</v>
      </c>
      <c r="GU73" s="18">
        <f t="shared" si="208"/>
        <v>-45.5</v>
      </c>
      <c r="GV73" s="18">
        <f t="shared" si="209"/>
        <v>1029.00643826946</v>
      </c>
      <c r="GW73">
        <f t="shared" si="134"/>
        <v>1390.3272995953148</v>
      </c>
      <c r="GX73">
        <v>74</v>
      </c>
      <c r="GY73" s="22">
        <f t="shared" si="210"/>
        <v>1.2333333333333334</v>
      </c>
      <c r="GZ73" s="18">
        <f t="shared" si="211"/>
        <v>197.20887715075071</v>
      </c>
      <c r="HA73">
        <f t="shared" si="212"/>
        <v>9.1080469347332577E-2</v>
      </c>
      <c r="HB73">
        <f t="shared" si="213"/>
        <v>2.2949264603557689</v>
      </c>
      <c r="HG73">
        <v>1342</v>
      </c>
      <c r="HH73">
        <v>557</v>
      </c>
      <c r="HI73">
        <v>1217</v>
      </c>
      <c r="HJ73">
        <v>561</v>
      </c>
      <c r="HK73">
        <f t="shared" si="214"/>
        <v>1279.5</v>
      </c>
      <c r="HL73">
        <f t="shared" si="215"/>
        <v>559</v>
      </c>
      <c r="HM73" s="18">
        <f t="shared" si="216"/>
        <v>1024.5</v>
      </c>
      <c r="HN73" s="18">
        <f t="shared" si="217"/>
        <v>-42.5</v>
      </c>
      <c r="HO73" s="18">
        <f t="shared" si="218"/>
        <v>1025.3811486466873</v>
      </c>
      <c r="HP73">
        <f t="shared" si="219"/>
        <v>1396.2812216742013</v>
      </c>
      <c r="HQ73">
        <v>73</v>
      </c>
      <c r="HR73" s="22">
        <f t="shared" si="220"/>
        <v>1.2166666666666666</v>
      </c>
      <c r="HS73" s="18">
        <f t="shared" si="221"/>
        <v>194.00639212891025</v>
      </c>
      <c r="HT73">
        <f t="shared" si="222"/>
        <v>8.5171609736812232E-2</v>
      </c>
      <c r="HU73">
        <f t="shared" si="223"/>
        <v>2.2878160393146585</v>
      </c>
    </row>
    <row r="74" spans="7:229" x14ac:dyDescent="0.25">
      <c r="G74" s="6">
        <v>1241</v>
      </c>
      <c r="H74" s="6">
        <v>575</v>
      </c>
      <c r="I74" s="6">
        <v>991</v>
      </c>
      <c r="J74" s="6">
        <v>577</v>
      </c>
      <c r="K74" s="6">
        <f t="shared" si="132"/>
        <v>1116</v>
      </c>
      <c r="L74" s="6">
        <f t="shared" si="133"/>
        <v>576</v>
      </c>
      <c r="M74" s="18">
        <f t="shared" si="135"/>
        <v>339.5</v>
      </c>
      <c r="N74" s="18">
        <f t="shared" si="136"/>
        <v>-4.5</v>
      </c>
      <c r="O74" s="18">
        <f t="shared" si="137"/>
        <v>339.52982195972123</v>
      </c>
      <c r="P74" s="18">
        <f t="shared" si="138"/>
        <v>286.37781466963304</v>
      </c>
      <c r="Q74" s="6">
        <v>74</v>
      </c>
      <c r="R74" s="22">
        <f t="shared" si="139"/>
        <v>1.2333333333333334</v>
      </c>
      <c r="S74" s="18">
        <f t="shared" si="140"/>
        <v>289.43246372425074</v>
      </c>
      <c r="T74">
        <f t="shared" si="141"/>
        <v>9.1080469347332577E-2</v>
      </c>
      <c r="U74">
        <f t="shared" si="142"/>
        <v>2.4615472414533333</v>
      </c>
      <c r="Y74" s="6">
        <v>1225</v>
      </c>
      <c r="Z74" s="6">
        <v>573</v>
      </c>
      <c r="AA74" s="6">
        <v>949</v>
      </c>
      <c r="AB74" s="6">
        <v>574</v>
      </c>
      <c r="AC74" s="6">
        <f t="shared" si="143"/>
        <v>1087</v>
      </c>
      <c r="AD74" s="6">
        <f t="shared" si="143"/>
        <v>573.5</v>
      </c>
      <c r="AE74" s="18">
        <f t="shared" si="144"/>
        <v>424.5</v>
      </c>
      <c r="AF74" s="18">
        <f t="shared" si="145"/>
        <v>3</v>
      </c>
      <c r="AG74" s="18">
        <f t="shared" si="146"/>
        <v>424.51060057435552</v>
      </c>
      <c r="AH74" s="6">
        <f t="shared" si="147"/>
        <v>1229.0123066918411</v>
      </c>
      <c r="AI74" s="6">
        <f t="shared" si="224"/>
        <v>354.72602634655289</v>
      </c>
      <c r="AJ74" s="6">
        <v>75</v>
      </c>
      <c r="AK74" s="22">
        <f t="shared" si="148"/>
        <v>1.25</v>
      </c>
      <c r="AL74" s="18">
        <f t="shared" si="149"/>
        <v>324.33764630882297</v>
      </c>
      <c r="AM74">
        <f t="shared" si="150"/>
        <v>9.691001300805642E-2</v>
      </c>
      <c r="AN74">
        <f t="shared" si="151"/>
        <v>2.5109973607460225</v>
      </c>
      <c r="AR74" s="6">
        <v>1365</v>
      </c>
      <c r="AS74" s="6">
        <v>579</v>
      </c>
      <c r="AT74" s="6">
        <v>1001</v>
      </c>
      <c r="AU74" s="6">
        <v>581</v>
      </c>
      <c r="AV74" s="6">
        <f t="shared" si="152"/>
        <v>1183</v>
      </c>
      <c r="AW74" s="6">
        <f t="shared" si="152"/>
        <v>580</v>
      </c>
      <c r="AX74" s="18">
        <f t="shared" si="153"/>
        <v>351.5</v>
      </c>
      <c r="AY74" s="18">
        <f t="shared" si="154"/>
        <v>-1</v>
      </c>
      <c r="AZ74" s="18">
        <f t="shared" si="155"/>
        <v>351.5014224722284</v>
      </c>
      <c r="BA74" s="6">
        <f t="shared" si="156"/>
        <v>1317.5314038003041</v>
      </c>
      <c r="BB74" s="6">
        <f t="shared" si="157"/>
        <v>303.15807508941975</v>
      </c>
      <c r="BC74" s="6">
        <v>77</v>
      </c>
      <c r="BD74" s="22">
        <f t="shared" si="158"/>
        <v>1.2833333333333332</v>
      </c>
      <c r="BE74" s="18">
        <f t="shared" si="159"/>
        <v>312.26324354864914</v>
      </c>
      <c r="BF74">
        <f t="shared" si="160"/>
        <v>0.10833947478883819</v>
      </c>
      <c r="BG74">
        <f t="shared" si="161"/>
        <v>2.4945208665117629</v>
      </c>
      <c r="BK74">
        <v>1282</v>
      </c>
      <c r="BL74">
        <v>565</v>
      </c>
      <c r="BM74">
        <v>1122</v>
      </c>
      <c r="BN74">
        <v>562</v>
      </c>
      <c r="BO74" s="6">
        <f t="shared" si="162"/>
        <v>1202</v>
      </c>
      <c r="BP74" s="6">
        <f t="shared" si="162"/>
        <v>563.5</v>
      </c>
      <c r="BQ74" s="18">
        <f t="shared" si="163"/>
        <v>723.5</v>
      </c>
      <c r="BR74" s="18">
        <f t="shared" si="124"/>
        <v>-26</v>
      </c>
      <c r="BS74" s="18">
        <f t="shared" si="164"/>
        <v>723.96702272962682</v>
      </c>
      <c r="BT74" s="6">
        <f t="shared" si="165"/>
        <v>1327.5301314847811</v>
      </c>
      <c r="BU74" s="6">
        <f t="shared" si="166"/>
        <v>568.27227014912137</v>
      </c>
      <c r="BV74" s="6">
        <v>85</v>
      </c>
      <c r="BW74" s="22">
        <f t="shared" si="167"/>
        <v>1.4166666666666667</v>
      </c>
      <c r="BX74" s="18">
        <f t="shared" si="168"/>
        <v>118.92142504814996</v>
      </c>
      <c r="BY74">
        <f t="shared" si="169"/>
        <v>0.15126767533064914</v>
      </c>
      <c r="BZ74">
        <f t="shared" si="170"/>
        <v>2.0752601047612877</v>
      </c>
      <c r="CD74">
        <v>1271</v>
      </c>
      <c r="CE74">
        <v>560</v>
      </c>
      <c r="CF74">
        <v>1091</v>
      </c>
      <c r="CG74">
        <v>561</v>
      </c>
      <c r="CH74" s="6">
        <f t="shared" si="171"/>
        <v>1181</v>
      </c>
      <c r="CI74" s="6">
        <f t="shared" si="171"/>
        <v>560.5</v>
      </c>
      <c r="CJ74" s="18">
        <f t="shared" si="120"/>
        <v>648.5</v>
      </c>
      <c r="CK74" s="18">
        <f t="shared" si="125"/>
        <v>-27.5</v>
      </c>
      <c r="CL74" s="18">
        <f t="shared" si="172"/>
        <v>649.08281443895896</v>
      </c>
      <c r="CM74" s="6">
        <f t="shared" si="173"/>
        <v>1307.2571476186313</v>
      </c>
      <c r="CN74" s="6">
        <f t="shared" si="174"/>
        <v>513.9726778349351</v>
      </c>
      <c r="CO74" s="6">
        <v>74</v>
      </c>
      <c r="CP74" s="22">
        <f t="shared" si="175"/>
        <v>1.2333333333333334</v>
      </c>
      <c r="CQ74" s="18">
        <f t="shared" si="176"/>
        <v>119.52194375854452</v>
      </c>
      <c r="CR74">
        <f t="shared" si="177"/>
        <v>9.1080469347332577E-2</v>
      </c>
      <c r="CS74">
        <f t="shared" si="178"/>
        <v>2.0774476473624364</v>
      </c>
      <c r="CW74">
        <v>1534</v>
      </c>
      <c r="CX74">
        <v>553</v>
      </c>
      <c r="CY74">
        <v>1332</v>
      </c>
      <c r="CZ74">
        <v>559</v>
      </c>
      <c r="DA74" s="6">
        <f t="shared" si="179"/>
        <v>1433</v>
      </c>
      <c r="DB74" s="6">
        <f t="shared" si="179"/>
        <v>556</v>
      </c>
      <c r="DC74" s="18">
        <f t="shared" si="121"/>
        <v>891</v>
      </c>
      <c r="DD74" s="18">
        <f t="shared" si="126"/>
        <v>-28.5</v>
      </c>
      <c r="DE74" s="18">
        <f t="shared" si="180"/>
        <v>891.45569155174508</v>
      </c>
      <c r="DF74" s="6">
        <f t="shared" si="181"/>
        <v>1537.0832768591297</v>
      </c>
      <c r="DG74" s="6">
        <f t="shared" si="182"/>
        <v>739.96079568073515</v>
      </c>
      <c r="DH74" s="6">
        <v>74</v>
      </c>
      <c r="DI74" s="22">
        <f t="shared" si="183"/>
        <v>1.2333333333333334</v>
      </c>
      <c r="DJ74" s="18">
        <f t="shared" si="184"/>
        <v>142.28568672673325</v>
      </c>
      <c r="DK74">
        <f t="shared" si="185"/>
        <v>9.1080469347332577E-2</v>
      </c>
      <c r="DL74">
        <f t="shared" si="186"/>
        <v>2.1531612142919703</v>
      </c>
      <c r="DP74">
        <v>1573</v>
      </c>
      <c r="DQ74">
        <v>582</v>
      </c>
      <c r="DR74">
        <v>1394</v>
      </c>
      <c r="DS74">
        <v>585</v>
      </c>
      <c r="DT74" s="6">
        <f t="shared" si="187"/>
        <v>1483.5</v>
      </c>
      <c r="DU74" s="6">
        <f t="shared" si="187"/>
        <v>583.5</v>
      </c>
      <c r="DV74" s="18">
        <f t="shared" si="188"/>
        <v>878</v>
      </c>
      <c r="DW74" s="18">
        <f t="shared" si="189"/>
        <v>-22.5</v>
      </c>
      <c r="DX74" s="18">
        <f t="shared" si="190"/>
        <v>878.28824994986701</v>
      </c>
      <c r="DY74" s="6">
        <f t="shared" si="191"/>
        <v>1594.1281316130144</v>
      </c>
      <c r="DZ74" s="6">
        <f t="shared" si="192"/>
        <v>737.46819324773753</v>
      </c>
      <c r="EA74" s="6">
        <v>77</v>
      </c>
      <c r="EB74" s="22">
        <f t="shared" si="193"/>
        <v>1.2833333333333332</v>
      </c>
      <c r="EC74" s="18">
        <f t="shared" si="194"/>
        <v>171.55072961377022</v>
      </c>
      <c r="ED74">
        <f t="shared" si="195"/>
        <v>0.10833947478883819</v>
      </c>
      <c r="EE74">
        <f t="shared" si="196"/>
        <v>2.2343925694721136</v>
      </c>
      <c r="EM74" s="6"/>
      <c r="EN74" s="6"/>
      <c r="ER74" s="6"/>
      <c r="ES74" s="6"/>
      <c r="ET74" s="6"/>
      <c r="EV74" s="6"/>
      <c r="FF74" s="6"/>
      <c r="FG74" s="6"/>
      <c r="FK74" s="6"/>
      <c r="FL74" s="6"/>
      <c r="FM74" s="6"/>
      <c r="FO74" s="6"/>
      <c r="FU74">
        <v>1100</v>
      </c>
      <c r="FV74">
        <v>566</v>
      </c>
      <c r="FW74">
        <v>954</v>
      </c>
      <c r="FX74">
        <v>568</v>
      </c>
      <c r="FY74">
        <f t="shared" si="197"/>
        <v>1027</v>
      </c>
      <c r="FZ74">
        <f t="shared" si="198"/>
        <v>567</v>
      </c>
      <c r="GA74" s="18">
        <f t="shared" si="123"/>
        <v>801</v>
      </c>
      <c r="GB74" s="18">
        <f t="shared" si="128"/>
        <v>-35</v>
      </c>
      <c r="GC74" s="18">
        <f t="shared" si="199"/>
        <v>801.76430451847875</v>
      </c>
      <c r="GD74">
        <f t="shared" si="200"/>
        <v>1173.1231819378561</v>
      </c>
      <c r="GE74">
        <v>73</v>
      </c>
      <c r="GF74" s="22">
        <f t="shared" si="201"/>
        <v>1.2166666666666666</v>
      </c>
      <c r="GG74" s="18">
        <f t="shared" si="202"/>
        <v>157.88954316285475</v>
      </c>
      <c r="GH74">
        <f t="shared" si="203"/>
        <v>8.5171609736812232E-2</v>
      </c>
      <c r="GI74">
        <f t="shared" si="204"/>
        <v>2.1983533681523664</v>
      </c>
      <c r="GN74">
        <v>1352</v>
      </c>
      <c r="GO74">
        <v>557</v>
      </c>
      <c r="GP74">
        <v>1224</v>
      </c>
      <c r="GQ74">
        <v>558</v>
      </c>
      <c r="GR74">
        <f t="shared" si="205"/>
        <v>1288</v>
      </c>
      <c r="GS74">
        <f t="shared" si="206"/>
        <v>557.5</v>
      </c>
      <c r="GT74" s="18">
        <f t="shared" si="207"/>
        <v>1043</v>
      </c>
      <c r="GU74" s="18">
        <f t="shared" si="208"/>
        <v>-47</v>
      </c>
      <c r="GV74" s="18">
        <f t="shared" si="209"/>
        <v>1044.0584274838261</v>
      </c>
      <c r="GW74">
        <f t="shared" si="134"/>
        <v>1403.477912188147</v>
      </c>
      <c r="GX74">
        <v>75</v>
      </c>
      <c r="GY74" s="22">
        <f t="shared" si="210"/>
        <v>1.25</v>
      </c>
      <c r="GZ74" s="18">
        <f t="shared" si="211"/>
        <v>199.08010742640883</v>
      </c>
      <c r="HA74">
        <f t="shared" si="212"/>
        <v>9.691001300805642E-2</v>
      </c>
      <c r="HB74">
        <f t="shared" si="213"/>
        <v>2.2990278664234221</v>
      </c>
      <c r="HG74">
        <v>1360</v>
      </c>
      <c r="HH74">
        <v>555</v>
      </c>
      <c r="HI74">
        <v>1235</v>
      </c>
      <c r="HJ74">
        <v>557</v>
      </c>
      <c r="HK74">
        <f t="shared" si="214"/>
        <v>1297.5</v>
      </c>
      <c r="HL74">
        <f t="shared" si="215"/>
        <v>556</v>
      </c>
      <c r="HM74" s="18">
        <f t="shared" si="216"/>
        <v>1042.5</v>
      </c>
      <c r="HN74" s="18">
        <f t="shared" si="217"/>
        <v>-45.5</v>
      </c>
      <c r="HO74" s="18">
        <f t="shared" si="218"/>
        <v>1043.4924532549337</v>
      </c>
      <c r="HP74">
        <f t="shared" si="219"/>
        <v>1411.6098079851954</v>
      </c>
      <c r="HQ74">
        <v>74</v>
      </c>
      <c r="HR74" s="22">
        <f t="shared" si="220"/>
        <v>1.2333333333333334</v>
      </c>
      <c r="HS74" s="18">
        <f t="shared" si="221"/>
        <v>196.26330876337423</v>
      </c>
      <c r="HT74">
        <f t="shared" si="222"/>
        <v>9.1080469347332577E-2</v>
      </c>
      <c r="HU74">
        <f t="shared" si="223"/>
        <v>2.2928391162530581</v>
      </c>
    </row>
    <row r="75" spans="7:229" x14ac:dyDescent="0.25">
      <c r="G75" s="6">
        <v>1246</v>
      </c>
      <c r="H75" s="6">
        <v>577</v>
      </c>
      <c r="I75" s="6">
        <v>1000</v>
      </c>
      <c r="J75" s="6">
        <v>577</v>
      </c>
      <c r="K75" s="6">
        <f t="shared" si="132"/>
        <v>1123</v>
      </c>
      <c r="L75" s="6">
        <f t="shared" si="133"/>
        <v>577</v>
      </c>
      <c r="M75" s="18">
        <f t="shared" si="135"/>
        <v>346.5</v>
      </c>
      <c r="N75" s="18">
        <f t="shared" si="136"/>
        <v>-3.5</v>
      </c>
      <c r="O75" s="18">
        <f t="shared" si="137"/>
        <v>346.51767631680781</v>
      </c>
      <c r="P75" s="18">
        <f t="shared" si="138"/>
        <v>293.05893718825689</v>
      </c>
      <c r="Q75" s="6">
        <v>75</v>
      </c>
      <c r="R75" s="22">
        <f t="shared" si="139"/>
        <v>1.25</v>
      </c>
      <c r="S75" s="18">
        <f t="shared" si="140"/>
        <v>290.01135978564469</v>
      </c>
      <c r="T75">
        <f t="shared" si="141"/>
        <v>9.691001300805642E-2</v>
      </c>
      <c r="U75">
        <f t="shared" si="142"/>
        <v>2.4624150096079114</v>
      </c>
      <c r="Y75" s="6">
        <v>1236</v>
      </c>
      <c r="Z75" s="6">
        <v>574</v>
      </c>
      <c r="AA75" s="6">
        <v>959</v>
      </c>
      <c r="AB75" s="6">
        <v>572</v>
      </c>
      <c r="AC75" s="6">
        <f t="shared" si="143"/>
        <v>1097.5</v>
      </c>
      <c r="AD75" s="6">
        <f t="shared" si="143"/>
        <v>573</v>
      </c>
      <c r="AE75" s="18">
        <f t="shared" si="144"/>
        <v>435</v>
      </c>
      <c r="AF75" s="18">
        <f t="shared" si="145"/>
        <v>2.5</v>
      </c>
      <c r="AG75" s="18">
        <f t="shared" si="146"/>
        <v>435.00718384872681</v>
      </c>
      <c r="AH75" s="6">
        <f t="shared" si="147"/>
        <v>1238.0772391090952</v>
      </c>
      <c r="AI75" s="6">
        <f t="shared" si="224"/>
        <v>363.790958763807</v>
      </c>
      <c r="AJ75" s="6">
        <v>76</v>
      </c>
      <c r="AK75" s="22">
        <f t="shared" si="148"/>
        <v>1.2666666666666666</v>
      </c>
      <c r="AL75" s="18">
        <f t="shared" si="149"/>
        <v>325.31946122551653</v>
      </c>
      <c r="AM75">
        <f t="shared" si="150"/>
        <v>0.10266234189714769</v>
      </c>
      <c r="AN75">
        <f t="shared" si="151"/>
        <v>2.5123100443763615</v>
      </c>
      <c r="AR75" s="6">
        <v>1373</v>
      </c>
      <c r="AS75" s="6">
        <v>579</v>
      </c>
      <c r="AT75" s="6">
        <v>1009</v>
      </c>
      <c r="AU75" s="6">
        <v>580</v>
      </c>
      <c r="AV75" s="6">
        <f t="shared" si="152"/>
        <v>1191</v>
      </c>
      <c r="AW75" s="6">
        <f t="shared" si="152"/>
        <v>579.5</v>
      </c>
      <c r="AX75" s="18">
        <f t="shared" si="153"/>
        <v>359.5</v>
      </c>
      <c r="AY75" s="18">
        <f t="shared" si="154"/>
        <v>-1.5</v>
      </c>
      <c r="AZ75" s="18">
        <f t="shared" si="155"/>
        <v>359.50312933269441</v>
      </c>
      <c r="BA75" s="6">
        <f t="shared" si="156"/>
        <v>1324.50037750089</v>
      </c>
      <c r="BB75" s="6">
        <f t="shared" si="157"/>
        <v>310.12704879000557</v>
      </c>
      <c r="BC75" s="6">
        <v>78</v>
      </c>
      <c r="BD75" s="22">
        <f t="shared" si="158"/>
        <v>1.3</v>
      </c>
      <c r="BE75" s="18">
        <f t="shared" si="159"/>
        <v>312.92214562872709</v>
      </c>
      <c r="BF75">
        <f t="shared" si="160"/>
        <v>0.11394335230683679</v>
      </c>
      <c r="BG75">
        <f t="shared" si="161"/>
        <v>2.4954362994326149</v>
      </c>
      <c r="BK75">
        <v>1293</v>
      </c>
      <c r="BL75">
        <v>565</v>
      </c>
      <c r="BM75">
        <v>1135</v>
      </c>
      <c r="BN75">
        <v>561</v>
      </c>
      <c r="BO75" s="6">
        <f t="shared" si="162"/>
        <v>1214</v>
      </c>
      <c r="BP75" s="6">
        <f t="shared" si="162"/>
        <v>563</v>
      </c>
      <c r="BQ75" s="18">
        <f t="shared" si="163"/>
        <v>735.5</v>
      </c>
      <c r="BR75" s="18">
        <f t="shared" si="124"/>
        <v>-26.5</v>
      </c>
      <c r="BS75" s="18">
        <f t="shared" si="164"/>
        <v>735.9772414959582</v>
      </c>
      <c r="BT75" s="6">
        <f t="shared" si="165"/>
        <v>1338.1946794095395</v>
      </c>
      <c r="BU75" s="6">
        <f t="shared" si="166"/>
        <v>578.93681807387975</v>
      </c>
      <c r="BV75" s="6">
        <v>86</v>
      </c>
      <c r="BW75" s="22">
        <f t="shared" si="167"/>
        <v>1.4333333333333333</v>
      </c>
      <c r="BX75" s="18">
        <f t="shared" si="168"/>
        <v>120.06962951911854</v>
      </c>
      <c r="BY75">
        <f t="shared" si="169"/>
        <v>0.1563472008599241</v>
      </c>
      <c r="BZ75">
        <f t="shared" si="170"/>
        <v>2.079433170598342</v>
      </c>
      <c r="CD75">
        <v>1285</v>
      </c>
      <c r="CE75">
        <v>559</v>
      </c>
      <c r="CF75">
        <v>1104</v>
      </c>
      <c r="CG75">
        <v>560</v>
      </c>
      <c r="CH75" s="6">
        <f t="shared" si="171"/>
        <v>1194.5</v>
      </c>
      <c r="CI75" s="6">
        <f t="shared" si="171"/>
        <v>559.5</v>
      </c>
      <c r="CJ75" s="18">
        <f t="shared" si="120"/>
        <v>662</v>
      </c>
      <c r="CK75" s="18">
        <f t="shared" si="125"/>
        <v>-28.5</v>
      </c>
      <c r="CL75" s="18">
        <f t="shared" si="172"/>
        <v>662.61319787640809</v>
      </c>
      <c r="CM75" s="6">
        <f t="shared" si="173"/>
        <v>1319.0415080656105</v>
      </c>
      <c r="CN75" s="6">
        <f t="shared" si="174"/>
        <v>525.75703828191433</v>
      </c>
      <c r="CO75" s="6">
        <v>75</v>
      </c>
      <c r="CP75" s="22">
        <f t="shared" si="175"/>
        <v>1.25</v>
      </c>
      <c r="CQ75" s="18">
        <f t="shared" si="176"/>
        <v>120.83646658351773</v>
      </c>
      <c r="CR75">
        <f t="shared" si="177"/>
        <v>9.691001300805642E-2</v>
      </c>
      <c r="CS75">
        <f t="shared" si="178"/>
        <v>2.082198017447682</v>
      </c>
      <c r="CW75">
        <v>1551</v>
      </c>
      <c r="CX75">
        <v>552</v>
      </c>
      <c r="CY75">
        <v>1348</v>
      </c>
      <c r="CZ75">
        <v>559</v>
      </c>
      <c r="DA75" s="6">
        <f t="shared" si="179"/>
        <v>1449.5</v>
      </c>
      <c r="DB75" s="6">
        <f t="shared" si="179"/>
        <v>555.5</v>
      </c>
      <c r="DC75" s="18">
        <f t="shared" si="121"/>
        <v>907.5</v>
      </c>
      <c r="DD75" s="18">
        <f t="shared" si="126"/>
        <v>-29</v>
      </c>
      <c r="DE75" s="18">
        <f t="shared" si="180"/>
        <v>907.96324264807106</v>
      </c>
      <c r="DF75" s="6">
        <f t="shared" si="181"/>
        <v>1552.2984571273657</v>
      </c>
      <c r="DG75" s="6">
        <f t="shared" si="182"/>
        <v>755.1759759489712</v>
      </c>
      <c r="DH75" s="6">
        <v>75</v>
      </c>
      <c r="DI75" s="22">
        <f t="shared" si="183"/>
        <v>1.25</v>
      </c>
      <c r="DJ75" s="18">
        <f t="shared" si="184"/>
        <v>143.85589038851637</v>
      </c>
      <c r="DK75">
        <f t="shared" si="185"/>
        <v>9.691001300805642E-2</v>
      </c>
      <c r="DL75">
        <f t="shared" si="186"/>
        <v>2.1579276494092046</v>
      </c>
      <c r="DP75">
        <v>1588</v>
      </c>
      <c r="DQ75">
        <v>582</v>
      </c>
      <c r="DR75">
        <v>1409</v>
      </c>
      <c r="DS75">
        <v>584</v>
      </c>
      <c r="DT75" s="6">
        <f t="shared" si="187"/>
        <v>1498.5</v>
      </c>
      <c r="DU75" s="6">
        <f t="shared" si="187"/>
        <v>583</v>
      </c>
      <c r="DV75" s="18">
        <f t="shared" si="188"/>
        <v>893</v>
      </c>
      <c r="DW75" s="18">
        <f t="shared" si="189"/>
        <v>-23</v>
      </c>
      <c r="DX75" s="18">
        <f t="shared" si="190"/>
        <v>893.2961435044931</v>
      </c>
      <c r="DY75" s="6">
        <f t="shared" si="191"/>
        <v>1607.9151874399347</v>
      </c>
      <c r="DZ75" s="6">
        <f t="shared" si="192"/>
        <v>751.25524907465785</v>
      </c>
      <c r="EA75" s="6">
        <v>78</v>
      </c>
      <c r="EB75" s="22">
        <f t="shared" si="193"/>
        <v>1.3</v>
      </c>
      <c r="EC75" s="18">
        <f t="shared" si="194"/>
        <v>172.98141536730941</v>
      </c>
      <c r="ED75">
        <f t="shared" si="195"/>
        <v>0.11394335230683679</v>
      </c>
      <c r="EE75">
        <f t="shared" si="196"/>
        <v>2.2379994462676174</v>
      </c>
      <c r="FU75">
        <v>1116</v>
      </c>
      <c r="FV75">
        <v>565</v>
      </c>
      <c r="FW75">
        <v>969</v>
      </c>
      <c r="FX75">
        <v>567</v>
      </c>
      <c r="FY75">
        <f t="shared" si="197"/>
        <v>1042.5</v>
      </c>
      <c r="FZ75">
        <f t="shared" si="198"/>
        <v>566</v>
      </c>
      <c r="GA75" s="18">
        <f t="shared" si="123"/>
        <v>816.5</v>
      </c>
      <c r="GB75" s="18">
        <f t="shared" si="128"/>
        <v>-36</v>
      </c>
      <c r="GC75" s="18">
        <f t="shared" si="199"/>
        <v>817.29324602617385</v>
      </c>
      <c r="GD75">
        <f t="shared" si="200"/>
        <v>1186.2386985763026</v>
      </c>
      <c r="GE75">
        <v>74</v>
      </c>
      <c r="GF75" s="22">
        <f t="shared" si="201"/>
        <v>1.2333333333333334</v>
      </c>
      <c r="GG75" s="18">
        <f t="shared" si="202"/>
        <v>159.82726982964974</v>
      </c>
      <c r="GH75">
        <f t="shared" si="203"/>
        <v>9.1080469347332577E-2</v>
      </c>
      <c r="GI75">
        <f t="shared" si="204"/>
        <v>2.2036508808987496</v>
      </c>
      <c r="GN75">
        <v>1367</v>
      </c>
      <c r="GO75">
        <v>556</v>
      </c>
      <c r="GP75">
        <v>1240</v>
      </c>
      <c r="GQ75">
        <v>556</v>
      </c>
      <c r="GR75">
        <f t="shared" si="205"/>
        <v>1303.5</v>
      </c>
      <c r="GS75">
        <f t="shared" si="206"/>
        <v>556</v>
      </c>
      <c r="GT75" s="18">
        <f t="shared" si="207"/>
        <v>1058.5</v>
      </c>
      <c r="GU75" s="18">
        <f t="shared" si="208"/>
        <v>-48.5</v>
      </c>
      <c r="GV75" s="18">
        <f t="shared" si="209"/>
        <v>1059.6105416614162</v>
      </c>
      <c r="GW75">
        <f t="shared" si="134"/>
        <v>1417.1267586211193</v>
      </c>
      <c r="GX75">
        <v>76</v>
      </c>
      <c r="GY75" s="22">
        <f t="shared" si="210"/>
        <v>1.2666666666666666</v>
      </c>
      <c r="GZ75" s="18">
        <f t="shared" si="211"/>
        <v>201.01351214024044</v>
      </c>
      <c r="HA75">
        <f t="shared" si="212"/>
        <v>0.10266234189714769</v>
      </c>
      <c r="HB75">
        <f t="shared" si="213"/>
        <v>2.3032252517026217</v>
      </c>
      <c r="HG75">
        <v>1381</v>
      </c>
      <c r="HH75">
        <v>554</v>
      </c>
      <c r="HI75">
        <v>1255</v>
      </c>
      <c r="HJ75">
        <v>557</v>
      </c>
      <c r="HK75">
        <f t="shared" si="214"/>
        <v>1318</v>
      </c>
      <c r="HL75">
        <f t="shared" si="215"/>
        <v>555.5</v>
      </c>
      <c r="HM75" s="18">
        <f t="shared" si="216"/>
        <v>1063</v>
      </c>
      <c r="HN75" s="18">
        <f t="shared" si="217"/>
        <v>-46</v>
      </c>
      <c r="HO75" s="18">
        <f t="shared" si="218"/>
        <v>1063.994830814511</v>
      </c>
      <c r="HP75">
        <f t="shared" si="219"/>
        <v>1430.2811786498485</v>
      </c>
      <c r="HQ75">
        <v>75</v>
      </c>
      <c r="HR75" s="22">
        <f t="shared" si="220"/>
        <v>1.25</v>
      </c>
      <c r="HS75" s="18">
        <f t="shared" si="221"/>
        <v>198.81818583938576</v>
      </c>
      <c r="HT75">
        <f t="shared" si="222"/>
        <v>9.691001300805642E-2</v>
      </c>
      <c r="HU75">
        <f t="shared" si="223"/>
        <v>2.2984561066632501</v>
      </c>
    </row>
    <row r="76" spans="7:229" x14ac:dyDescent="0.25">
      <c r="G76" s="6">
        <v>1254</v>
      </c>
      <c r="H76" s="6">
        <v>579</v>
      </c>
      <c r="I76" s="6">
        <v>1010</v>
      </c>
      <c r="J76" s="6">
        <v>577</v>
      </c>
      <c r="K76" s="6">
        <f t="shared" si="132"/>
        <v>1132</v>
      </c>
      <c r="L76" s="6">
        <f t="shared" si="133"/>
        <v>578</v>
      </c>
      <c r="M76" s="18">
        <f t="shared" si="135"/>
        <v>355.5</v>
      </c>
      <c r="N76" s="18">
        <f t="shared" si="136"/>
        <v>-2.5</v>
      </c>
      <c r="O76" s="18">
        <f t="shared" si="137"/>
        <v>355.50879032732792</v>
      </c>
      <c r="P76" s="18">
        <f t="shared" si="138"/>
        <v>301.52519653451179</v>
      </c>
      <c r="Q76" s="6">
        <v>76</v>
      </c>
      <c r="R76" s="22">
        <f t="shared" si="139"/>
        <v>1.2666666666666666</v>
      </c>
      <c r="S76" s="18">
        <f t="shared" si="140"/>
        <v>290.75621224281645</v>
      </c>
      <c r="T76">
        <f t="shared" si="141"/>
        <v>0.10266234189714769</v>
      </c>
      <c r="U76">
        <f t="shared" si="142"/>
        <v>2.463529002554238</v>
      </c>
      <c r="Y76" s="6">
        <v>1247</v>
      </c>
      <c r="Z76" s="6">
        <v>574</v>
      </c>
      <c r="AA76" s="6">
        <v>969</v>
      </c>
      <c r="AB76" s="6">
        <v>572</v>
      </c>
      <c r="AC76" s="6">
        <f t="shared" si="143"/>
        <v>1108</v>
      </c>
      <c r="AD76" s="6">
        <f t="shared" si="143"/>
        <v>573</v>
      </c>
      <c r="AE76" s="18">
        <f t="shared" si="144"/>
        <v>445.5</v>
      </c>
      <c r="AF76" s="18">
        <f t="shared" si="145"/>
        <v>2.5</v>
      </c>
      <c r="AG76" s="18">
        <f t="shared" si="146"/>
        <v>445.50701453512494</v>
      </c>
      <c r="AH76" s="6">
        <f t="shared" si="147"/>
        <v>1247.3944845156243</v>
      </c>
      <c r="AI76" s="6">
        <f t="shared" si="224"/>
        <v>373.10820417033608</v>
      </c>
      <c r="AJ76" s="6">
        <v>77</v>
      </c>
      <c r="AK76" s="22">
        <f t="shared" si="148"/>
        <v>1.2833333333333332</v>
      </c>
      <c r="AL76" s="18">
        <f t="shared" si="149"/>
        <v>326.30157989415358</v>
      </c>
      <c r="AM76">
        <f t="shared" si="150"/>
        <v>0.10833947478883819</v>
      </c>
      <c r="AN76">
        <f t="shared" si="151"/>
        <v>2.5136191765695233</v>
      </c>
      <c r="AR76" s="6">
        <v>1380</v>
      </c>
      <c r="AS76" s="6">
        <v>579</v>
      </c>
      <c r="AT76" s="6">
        <v>1015</v>
      </c>
      <c r="AU76" s="6">
        <v>579</v>
      </c>
      <c r="AV76" s="6">
        <f t="shared" si="152"/>
        <v>1197.5</v>
      </c>
      <c r="AW76" s="6">
        <f t="shared" si="152"/>
        <v>579</v>
      </c>
      <c r="AX76" s="18">
        <f t="shared" si="153"/>
        <v>366</v>
      </c>
      <c r="AY76" s="18">
        <f t="shared" si="154"/>
        <v>-2</v>
      </c>
      <c r="AZ76" s="18">
        <f t="shared" si="155"/>
        <v>366.00546444008182</v>
      </c>
      <c r="BA76" s="6">
        <f t="shared" si="156"/>
        <v>1330.1305387066338</v>
      </c>
      <c r="BB76" s="6">
        <f t="shared" si="157"/>
        <v>315.75720999574946</v>
      </c>
      <c r="BC76" s="6">
        <v>79</v>
      </c>
      <c r="BD76" s="22">
        <f t="shared" si="158"/>
        <v>1.3166666666666667</v>
      </c>
      <c r="BE76" s="18">
        <f t="shared" si="159"/>
        <v>313.45758165535648</v>
      </c>
      <c r="BF76">
        <f t="shared" si="160"/>
        <v>0.11947584090679779</v>
      </c>
      <c r="BG76">
        <f t="shared" si="161"/>
        <v>2.4961787786613852</v>
      </c>
      <c r="BK76">
        <v>1305</v>
      </c>
      <c r="BL76">
        <v>562</v>
      </c>
      <c r="BM76">
        <v>1148</v>
      </c>
      <c r="BN76">
        <v>561</v>
      </c>
      <c r="BO76" s="6">
        <f t="shared" si="162"/>
        <v>1226.5</v>
      </c>
      <c r="BP76" s="6">
        <f t="shared" si="162"/>
        <v>561.5</v>
      </c>
      <c r="BQ76" s="18">
        <f t="shared" si="163"/>
        <v>748</v>
      </c>
      <c r="BR76" s="18">
        <f t="shared" si="124"/>
        <v>-28</v>
      </c>
      <c r="BS76" s="18">
        <f t="shared" si="164"/>
        <v>748.52388071457017</v>
      </c>
      <c r="BT76" s="6">
        <f t="shared" si="165"/>
        <v>1348.9197529875526</v>
      </c>
      <c r="BU76" s="6">
        <f t="shared" si="166"/>
        <v>589.6618916518928</v>
      </c>
      <c r="BV76" s="6">
        <v>87</v>
      </c>
      <c r="BW76" s="22">
        <f t="shared" si="167"/>
        <v>1.45</v>
      </c>
      <c r="BX76" s="18">
        <f t="shared" si="168"/>
        <v>121.26911701611778</v>
      </c>
      <c r="BY76">
        <f t="shared" si="169"/>
        <v>0.16136800223497488</v>
      </c>
      <c r="BZ76">
        <f t="shared" si="170"/>
        <v>2.0837502153994514</v>
      </c>
      <c r="CD76">
        <v>1295</v>
      </c>
      <c r="CE76">
        <v>559</v>
      </c>
      <c r="CF76">
        <v>1115</v>
      </c>
      <c r="CG76">
        <v>558</v>
      </c>
      <c r="CH76" s="6">
        <f t="shared" si="171"/>
        <v>1205</v>
      </c>
      <c r="CI76" s="6">
        <f t="shared" si="171"/>
        <v>558.5</v>
      </c>
      <c r="CJ76" s="18">
        <f t="shared" si="120"/>
        <v>672.5</v>
      </c>
      <c r="CK76" s="18">
        <f t="shared" si="125"/>
        <v>-29.5</v>
      </c>
      <c r="CL76" s="18">
        <f t="shared" si="172"/>
        <v>673.14671506291995</v>
      </c>
      <c r="CM76" s="6">
        <f t="shared" si="173"/>
        <v>1328.1367587714753</v>
      </c>
      <c r="CN76" s="6">
        <f t="shared" si="174"/>
        <v>534.85228898777916</v>
      </c>
      <c r="CO76" s="6">
        <v>76</v>
      </c>
      <c r="CP76" s="22">
        <f t="shared" si="175"/>
        <v>1.2666666666666666</v>
      </c>
      <c r="CQ76" s="18">
        <f t="shared" si="176"/>
        <v>121.85983364720292</v>
      </c>
      <c r="CR76">
        <f t="shared" si="177"/>
        <v>0.10266234189714769</v>
      </c>
      <c r="CS76">
        <f t="shared" si="178"/>
        <v>2.0858605809265502</v>
      </c>
      <c r="CW76">
        <v>1568</v>
      </c>
      <c r="CX76">
        <v>551</v>
      </c>
      <c r="CY76">
        <v>1360</v>
      </c>
      <c r="CZ76">
        <v>545</v>
      </c>
      <c r="DA76" s="6">
        <f t="shared" si="179"/>
        <v>1464</v>
      </c>
      <c r="DB76" s="6">
        <f t="shared" si="179"/>
        <v>548</v>
      </c>
      <c r="DC76" s="18">
        <f t="shared" si="121"/>
        <v>922</v>
      </c>
      <c r="DD76" s="18">
        <f t="shared" si="126"/>
        <v>-36.5</v>
      </c>
      <c r="DE76" s="18">
        <f t="shared" si="180"/>
        <v>922.7221954629681</v>
      </c>
      <c r="DF76" s="6">
        <f t="shared" si="181"/>
        <v>1563.2018423735306</v>
      </c>
      <c r="DG76" s="6">
        <f t="shared" si="182"/>
        <v>766.07936119513602</v>
      </c>
      <c r="DH76" s="6">
        <v>76</v>
      </c>
      <c r="DI76" s="22">
        <f t="shared" si="183"/>
        <v>1.2666666666666666</v>
      </c>
      <c r="DJ76" s="18">
        <f t="shared" si="184"/>
        <v>145.25976680960426</v>
      </c>
      <c r="DK76">
        <f t="shared" si="185"/>
        <v>0.10266234189714769</v>
      </c>
      <c r="DL76">
        <f t="shared" si="186"/>
        <v>2.1621453426383779</v>
      </c>
      <c r="DP76">
        <v>1604</v>
      </c>
      <c r="DQ76">
        <v>580</v>
      </c>
      <c r="DR76">
        <v>1426</v>
      </c>
      <c r="DS76">
        <v>585</v>
      </c>
      <c r="DT76" s="6">
        <f t="shared" si="187"/>
        <v>1515</v>
      </c>
      <c r="DU76" s="6">
        <f t="shared" si="187"/>
        <v>582.5</v>
      </c>
      <c r="DV76" s="18">
        <f t="shared" si="188"/>
        <v>909.5</v>
      </c>
      <c r="DW76" s="18">
        <f t="shared" si="189"/>
        <v>-23.5</v>
      </c>
      <c r="DX76" s="18">
        <f t="shared" si="190"/>
        <v>909.80355022389313</v>
      </c>
      <c r="DY76" s="6">
        <f t="shared" si="191"/>
        <v>1623.1239170192769</v>
      </c>
      <c r="DZ76" s="6">
        <f t="shared" si="192"/>
        <v>766.46397865400002</v>
      </c>
      <c r="EA76" s="6">
        <v>79</v>
      </c>
      <c r="EB76" s="22">
        <f t="shared" si="193"/>
        <v>1.3166666666666667</v>
      </c>
      <c r="EC76" s="18">
        <f t="shared" si="194"/>
        <v>174.55504803836757</v>
      </c>
      <c r="ED76">
        <f t="shared" si="195"/>
        <v>0.11947584090679779</v>
      </c>
      <c r="EE76">
        <f t="shared" si="196"/>
        <v>2.2419324128952942</v>
      </c>
      <c r="FU76">
        <v>1134</v>
      </c>
      <c r="FV76">
        <v>564</v>
      </c>
      <c r="FW76">
        <v>984</v>
      </c>
      <c r="FX76">
        <v>567</v>
      </c>
      <c r="FY76">
        <f t="shared" si="197"/>
        <v>1059</v>
      </c>
      <c r="FZ76">
        <f t="shared" si="198"/>
        <v>565.5</v>
      </c>
      <c r="GA76" s="18">
        <f t="shared" si="123"/>
        <v>833</v>
      </c>
      <c r="GB76" s="18">
        <f t="shared" si="128"/>
        <v>-36.5</v>
      </c>
      <c r="GC76" s="18">
        <f t="shared" si="199"/>
        <v>833.79928639931086</v>
      </c>
      <c r="GD76">
        <f t="shared" si="200"/>
        <v>1200.5295706478871</v>
      </c>
      <c r="GE76">
        <v>75</v>
      </c>
      <c r="GF76" s="22">
        <f t="shared" si="201"/>
        <v>1.25</v>
      </c>
      <c r="GG76" s="18">
        <f t="shared" si="202"/>
        <v>161.8869204876404</v>
      </c>
      <c r="GH76">
        <f t="shared" si="203"/>
        <v>9.691001300805642E-2</v>
      </c>
      <c r="GI76">
        <f t="shared" si="204"/>
        <v>2.2092117617273859</v>
      </c>
      <c r="GN76">
        <v>1388</v>
      </c>
      <c r="GO76">
        <v>555</v>
      </c>
      <c r="GP76">
        <v>1261</v>
      </c>
      <c r="GQ76">
        <v>555</v>
      </c>
      <c r="GR76">
        <f t="shared" si="205"/>
        <v>1324.5</v>
      </c>
      <c r="GS76">
        <f t="shared" si="206"/>
        <v>555</v>
      </c>
      <c r="GT76" s="18">
        <f t="shared" si="207"/>
        <v>1079.5</v>
      </c>
      <c r="GU76" s="18">
        <f t="shared" si="208"/>
        <v>-49.5</v>
      </c>
      <c r="GV76" s="18">
        <f t="shared" si="209"/>
        <v>1080.6343044712212</v>
      </c>
      <c r="GW76">
        <f t="shared" si="134"/>
        <v>1436.0798202049912</v>
      </c>
      <c r="GX76">
        <v>77</v>
      </c>
      <c r="GY76" s="22">
        <f t="shared" si="210"/>
        <v>1.2833333333333332</v>
      </c>
      <c r="GZ76" s="18">
        <f t="shared" si="211"/>
        <v>203.62714020744727</v>
      </c>
      <c r="HA76">
        <f t="shared" si="212"/>
        <v>0.10833947478883819</v>
      </c>
      <c r="HB76">
        <f t="shared" si="213"/>
        <v>2.3088356619594133</v>
      </c>
      <c r="HG76">
        <v>1400</v>
      </c>
      <c r="HH76">
        <v>555</v>
      </c>
      <c r="HI76">
        <v>1275</v>
      </c>
      <c r="HJ76">
        <v>557</v>
      </c>
      <c r="HK76">
        <f t="shared" si="214"/>
        <v>1337.5</v>
      </c>
      <c r="HL76">
        <f t="shared" si="215"/>
        <v>556</v>
      </c>
      <c r="HM76" s="18">
        <f t="shared" si="216"/>
        <v>1082.5</v>
      </c>
      <c r="HN76" s="18">
        <f t="shared" si="217"/>
        <v>-45.5</v>
      </c>
      <c r="HO76" s="18">
        <f t="shared" si="218"/>
        <v>1083.4558135890913</v>
      </c>
      <c r="HP76">
        <f t="shared" si="219"/>
        <v>1448.4620291882006</v>
      </c>
      <c r="HQ76">
        <v>76</v>
      </c>
      <c r="HR76" s="22">
        <f t="shared" si="220"/>
        <v>1.2666666666666666</v>
      </c>
      <c r="HS76" s="18">
        <f t="shared" si="221"/>
        <v>201.24329086064239</v>
      </c>
      <c r="HT76">
        <f t="shared" si="222"/>
        <v>0.10266234189714769</v>
      </c>
      <c r="HU76">
        <f t="shared" si="223"/>
        <v>2.3037214105764496</v>
      </c>
    </row>
    <row r="77" spans="7:229" x14ac:dyDescent="0.25">
      <c r="G77" s="6">
        <v>1260</v>
      </c>
      <c r="H77" s="6">
        <v>579</v>
      </c>
      <c r="I77" s="6">
        <v>1017</v>
      </c>
      <c r="J77" s="6">
        <v>577</v>
      </c>
      <c r="K77" s="6">
        <f t="shared" si="132"/>
        <v>1138.5</v>
      </c>
      <c r="L77" s="6">
        <f t="shared" si="133"/>
        <v>578</v>
      </c>
      <c r="M77" s="18">
        <f t="shared" si="135"/>
        <v>362</v>
      </c>
      <c r="N77" s="18">
        <f t="shared" si="136"/>
        <v>-2.5</v>
      </c>
      <c r="O77" s="18">
        <f t="shared" si="137"/>
        <v>362.00863249375698</v>
      </c>
      <c r="P77" s="18">
        <f t="shared" si="138"/>
        <v>307.31764037884125</v>
      </c>
      <c r="Q77" s="6">
        <v>77</v>
      </c>
      <c r="R77" s="22">
        <f t="shared" si="139"/>
        <v>1.2833333333333332</v>
      </c>
      <c r="S77" s="18">
        <f t="shared" si="140"/>
        <v>291.29467982349979</v>
      </c>
      <c r="T77">
        <f t="shared" si="141"/>
        <v>0.10833947478883819</v>
      </c>
      <c r="U77">
        <f t="shared" si="142"/>
        <v>2.4643325527897124</v>
      </c>
      <c r="Y77" s="6">
        <v>1256</v>
      </c>
      <c r="Z77" s="6">
        <v>574</v>
      </c>
      <c r="AA77" s="6">
        <v>979</v>
      </c>
      <c r="AB77" s="6">
        <v>573</v>
      </c>
      <c r="AC77" s="6">
        <f t="shared" si="143"/>
        <v>1117.5</v>
      </c>
      <c r="AD77" s="6">
        <f t="shared" si="143"/>
        <v>573.5</v>
      </c>
      <c r="AE77" s="18">
        <f t="shared" si="144"/>
        <v>455</v>
      </c>
      <c r="AF77" s="18">
        <f t="shared" si="145"/>
        <v>3</v>
      </c>
      <c r="AG77" s="18">
        <f t="shared" si="146"/>
        <v>455.00989000240423</v>
      </c>
      <c r="AH77" s="6">
        <f t="shared" si="147"/>
        <v>1256.0686685050305</v>
      </c>
      <c r="AI77" s="6">
        <f t="shared" si="224"/>
        <v>381.78238815974225</v>
      </c>
      <c r="AJ77" s="6">
        <v>78</v>
      </c>
      <c r="AK77" s="22">
        <f t="shared" si="148"/>
        <v>1.3</v>
      </c>
      <c r="AL77" s="18">
        <f t="shared" si="149"/>
        <v>327.19044674171499</v>
      </c>
      <c r="AM77">
        <f t="shared" si="150"/>
        <v>0.11394335230683679</v>
      </c>
      <c r="AN77">
        <f t="shared" si="151"/>
        <v>2.5148006147183359</v>
      </c>
      <c r="AR77" s="6">
        <v>1387</v>
      </c>
      <c r="AS77" s="6">
        <v>580</v>
      </c>
      <c r="AT77" s="6">
        <v>1026</v>
      </c>
      <c r="AU77" s="6">
        <v>580</v>
      </c>
      <c r="AV77" s="6">
        <f t="shared" si="152"/>
        <v>1206.5</v>
      </c>
      <c r="AW77" s="6">
        <f t="shared" si="152"/>
        <v>580</v>
      </c>
      <c r="AX77" s="18">
        <f t="shared" si="153"/>
        <v>375</v>
      </c>
      <c r="AY77" s="18">
        <f t="shared" si="154"/>
        <v>-1</v>
      </c>
      <c r="AZ77" s="18">
        <f t="shared" si="155"/>
        <v>375.00133333096295</v>
      </c>
      <c r="BA77" s="6">
        <f t="shared" si="156"/>
        <v>1338.6718231142388</v>
      </c>
      <c r="BB77" s="6">
        <f t="shared" si="157"/>
        <v>324.29849440335443</v>
      </c>
      <c r="BC77" s="6">
        <v>80</v>
      </c>
      <c r="BD77" s="22">
        <f t="shared" si="158"/>
        <v>1.3333333333333333</v>
      </c>
      <c r="BE77" s="18">
        <f t="shared" si="159"/>
        <v>314.19834819775446</v>
      </c>
      <c r="BF77">
        <f t="shared" si="160"/>
        <v>0.12493873660829993</v>
      </c>
      <c r="BG77">
        <f t="shared" si="161"/>
        <v>2.4972038975388173</v>
      </c>
      <c r="BK77">
        <v>1314</v>
      </c>
      <c r="BL77">
        <v>561</v>
      </c>
      <c r="BM77">
        <v>1160</v>
      </c>
      <c r="BN77">
        <v>559</v>
      </c>
      <c r="BO77" s="6">
        <f t="shared" si="162"/>
        <v>1237</v>
      </c>
      <c r="BP77" s="6">
        <f t="shared" si="162"/>
        <v>560</v>
      </c>
      <c r="BQ77" s="18">
        <f t="shared" si="163"/>
        <v>758.5</v>
      </c>
      <c r="BR77" s="18">
        <f t="shared" si="124"/>
        <v>-29.5</v>
      </c>
      <c r="BS77" s="18">
        <f t="shared" si="164"/>
        <v>759.0734483566132</v>
      </c>
      <c r="BT77" s="6">
        <f t="shared" si="165"/>
        <v>1357.8545577490986</v>
      </c>
      <c r="BU77" s="6">
        <f t="shared" si="166"/>
        <v>598.59669641343885</v>
      </c>
      <c r="BV77" s="6">
        <v>88</v>
      </c>
      <c r="BW77" s="22">
        <f t="shared" si="167"/>
        <v>1.4666666666666666</v>
      </c>
      <c r="BX77" s="18">
        <f t="shared" si="168"/>
        <v>122.27767988820602</v>
      </c>
      <c r="BY77">
        <f t="shared" si="169"/>
        <v>0.16633142176652496</v>
      </c>
      <c r="BZ77">
        <f t="shared" si="170"/>
        <v>2.0873471897751115</v>
      </c>
      <c r="CD77">
        <v>1307</v>
      </c>
      <c r="CE77">
        <v>559</v>
      </c>
      <c r="CF77">
        <v>1124</v>
      </c>
      <c r="CG77">
        <v>557</v>
      </c>
      <c r="CH77" s="6">
        <f t="shared" si="171"/>
        <v>1215.5</v>
      </c>
      <c r="CI77" s="6">
        <f t="shared" si="171"/>
        <v>558</v>
      </c>
      <c r="CJ77" s="18">
        <f t="shared" si="120"/>
        <v>683</v>
      </c>
      <c r="CK77" s="18">
        <f t="shared" si="125"/>
        <v>-30</v>
      </c>
      <c r="CL77" s="18">
        <f t="shared" si="172"/>
        <v>683.6585405010311</v>
      </c>
      <c r="CM77" s="6">
        <f t="shared" si="173"/>
        <v>1337.4618686153262</v>
      </c>
      <c r="CN77" s="6">
        <f t="shared" si="174"/>
        <v>544.17739883163006</v>
      </c>
      <c r="CO77" s="6">
        <v>77</v>
      </c>
      <c r="CP77" s="22">
        <f t="shared" si="175"/>
        <v>1.2833333333333332</v>
      </c>
      <c r="CQ77" s="18">
        <f t="shared" si="176"/>
        <v>122.88109328366568</v>
      </c>
      <c r="CR77">
        <f t="shared" si="177"/>
        <v>0.10833947478883819</v>
      </c>
      <c r="CS77">
        <f t="shared" si="178"/>
        <v>2.0894850666600195</v>
      </c>
      <c r="CW77">
        <v>1586</v>
      </c>
      <c r="CX77">
        <v>551</v>
      </c>
      <c r="CY77">
        <v>1373</v>
      </c>
      <c r="CZ77">
        <v>544</v>
      </c>
      <c r="DA77" s="6">
        <f t="shared" si="179"/>
        <v>1479.5</v>
      </c>
      <c r="DB77" s="6">
        <f t="shared" si="179"/>
        <v>547.5</v>
      </c>
      <c r="DC77" s="18">
        <f t="shared" si="121"/>
        <v>937.5</v>
      </c>
      <c r="DD77" s="18">
        <f t="shared" si="126"/>
        <v>-37</v>
      </c>
      <c r="DE77" s="18">
        <f t="shared" si="180"/>
        <v>938.2298492373817</v>
      </c>
      <c r="DF77" s="6">
        <f t="shared" si="181"/>
        <v>1577.5539610422206</v>
      </c>
      <c r="DG77" s="6">
        <f t="shared" si="182"/>
        <v>780.4314798638261</v>
      </c>
      <c r="DH77" s="6">
        <v>77</v>
      </c>
      <c r="DI77" s="22">
        <f t="shared" si="183"/>
        <v>1.2833333333333332</v>
      </c>
      <c r="DJ77" s="18">
        <f t="shared" si="184"/>
        <v>146.73485991094677</v>
      </c>
      <c r="DK77">
        <f t="shared" si="185"/>
        <v>0.10833947478883819</v>
      </c>
      <c r="DL77">
        <f t="shared" si="186"/>
        <v>2.1665333017674415</v>
      </c>
      <c r="DP77">
        <v>1619</v>
      </c>
      <c r="DQ77">
        <v>580</v>
      </c>
      <c r="DR77">
        <v>1441</v>
      </c>
      <c r="DS77">
        <v>584</v>
      </c>
      <c r="DT77" s="6">
        <f t="shared" si="187"/>
        <v>1530</v>
      </c>
      <c r="DU77" s="6">
        <f t="shared" si="187"/>
        <v>582</v>
      </c>
      <c r="DV77" s="18">
        <f t="shared" si="188"/>
        <v>924.5</v>
      </c>
      <c r="DW77" s="18">
        <f t="shared" si="189"/>
        <v>-24</v>
      </c>
      <c r="DX77" s="18">
        <f t="shared" si="190"/>
        <v>924.81146727319515</v>
      </c>
      <c r="DY77" s="6">
        <f t="shared" si="191"/>
        <v>1636.9557110685678</v>
      </c>
      <c r="DZ77" s="6">
        <f t="shared" si="192"/>
        <v>780.29577270329094</v>
      </c>
      <c r="EA77" s="6">
        <v>80</v>
      </c>
      <c r="EB77" s="22">
        <f t="shared" si="193"/>
        <v>1.3333333333333333</v>
      </c>
      <c r="EC77" s="18">
        <f t="shared" si="194"/>
        <v>175.98573603162799</v>
      </c>
      <c r="ED77">
        <f t="shared" si="195"/>
        <v>0.12493873660829993</v>
      </c>
      <c r="EE77">
        <f t="shared" si="196"/>
        <v>2.2454774688721288</v>
      </c>
      <c r="FU77">
        <v>1151</v>
      </c>
      <c r="FV77">
        <v>562</v>
      </c>
      <c r="FW77">
        <v>998</v>
      </c>
      <c r="FX77">
        <v>567</v>
      </c>
      <c r="FY77">
        <f t="shared" si="197"/>
        <v>1074.5</v>
      </c>
      <c r="FZ77">
        <f t="shared" si="198"/>
        <v>564.5</v>
      </c>
      <c r="GA77" s="18">
        <f t="shared" si="123"/>
        <v>848.5</v>
      </c>
      <c r="GB77" s="18">
        <f t="shared" si="128"/>
        <v>-37.5</v>
      </c>
      <c r="GC77" s="18">
        <f t="shared" si="199"/>
        <v>849.32826398277837</v>
      </c>
      <c r="GD77">
        <f t="shared" si="200"/>
        <v>1213.75883106983</v>
      </c>
      <c r="GE77">
        <v>76</v>
      </c>
      <c r="GF77" s="22">
        <f t="shared" si="201"/>
        <v>1.2666666666666666</v>
      </c>
      <c r="GG77" s="18">
        <f t="shared" si="202"/>
        <v>163.82465165602912</v>
      </c>
      <c r="GH77">
        <f t="shared" si="203"/>
        <v>0.10266234189714769</v>
      </c>
      <c r="GI77">
        <f t="shared" si="204"/>
        <v>2.2143792531792204</v>
      </c>
      <c r="GN77">
        <v>1410</v>
      </c>
      <c r="GO77">
        <v>555</v>
      </c>
      <c r="GP77">
        <v>1282</v>
      </c>
      <c r="GQ77">
        <v>554</v>
      </c>
      <c r="GR77">
        <f t="shared" si="205"/>
        <v>1346</v>
      </c>
      <c r="GS77">
        <f t="shared" si="206"/>
        <v>554.5</v>
      </c>
      <c r="GT77" s="18">
        <f t="shared" si="207"/>
        <v>1101</v>
      </c>
      <c r="GU77" s="18">
        <f t="shared" si="208"/>
        <v>-50</v>
      </c>
      <c r="GV77" s="18">
        <f t="shared" si="209"/>
        <v>1102.1347467528642</v>
      </c>
      <c r="GW77">
        <f t="shared" si="134"/>
        <v>1455.7425081380293</v>
      </c>
      <c r="GX77">
        <v>78</v>
      </c>
      <c r="GY77" s="22">
        <f t="shared" si="210"/>
        <v>1.3</v>
      </c>
      <c r="GZ77" s="18">
        <f t="shared" si="211"/>
        <v>206.30002802077698</v>
      </c>
      <c r="HA77">
        <f t="shared" si="212"/>
        <v>0.11394335230683679</v>
      </c>
      <c r="HB77">
        <f t="shared" si="213"/>
        <v>2.3144992869613628</v>
      </c>
      <c r="HG77">
        <v>1420</v>
      </c>
      <c r="HH77">
        <v>554</v>
      </c>
      <c r="HI77">
        <v>1292</v>
      </c>
      <c r="HJ77">
        <v>558</v>
      </c>
      <c r="HK77">
        <f t="shared" si="214"/>
        <v>1356</v>
      </c>
      <c r="HL77">
        <f t="shared" si="215"/>
        <v>556</v>
      </c>
      <c r="HM77" s="18">
        <f t="shared" si="216"/>
        <v>1101</v>
      </c>
      <c r="HN77" s="18">
        <f t="shared" si="217"/>
        <v>-45.5</v>
      </c>
      <c r="HO77" s="18">
        <f t="shared" si="218"/>
        <v>1101.9397669564339</v>
      </c>
      <c r="HP77">
        <f t="shared" si="219"/>
        <v>1465.5620082412072</v>
      </c>
      <c r="HQ77">
        <v>77</v>
      </c>
      <c r="HR77" s="22">
        <f t="shared" si="220"/>
        <v>1.2833333333333332</v>
      </c>
      <c r="HS77" s="18">
        <f t="shared" si="221"/>
        <v>203.54664463486014</v>
      </c>
      <c r="HT77">
        <f t="shared" si="222"/>
        <v>0.10833947478883819</v>
      </c>
      <c r="HU77">
        <f t="shared" si="223"/>
        <v>2.3086639476460218</v>
      </c>
    </row>
    <row r="78" spans="7:229" x14ac:dyDescent="0.25">
      <c r="G78" s="6">
        <v>1264</v>
      </c>
      <c r="H78" s="6">
        <v>577</v>
      </c>
      <c r="I78" s="6">
        <v>1026</v>
      </c>
      <c r="J78" s="6">
        <v>577</v>
      </c>
      <c r="K78" s="6">
        <f t="shared" si="132"/>
        <v>1145</v>
      </c>
      <c r="L78" s="6">
        <f t="shared" si="133"/>
        <v>577</v>
      </c>
      <c r="M78" s="18">
        <f t="shared" si="135"/>
        <v>368.5</v>
      </c>
      <c r="N78" s="18">
        <f t="shared" si="136"/>
        <v>-3.5</v>
      </c>
      <c r="O78" s="18">
        <f t="shared" si="137"/>
        <v>368.51662106341962</v>
      </c>
      <c r="P78" s="18">
        <f t="shared" si="138"/>
        <v>312.66653534904356</v>
      </c>
      <c r="Q78" s="6">
        <v>78</v>
      </c>
      <c r="R78" s="22">
        <f t="shared" si="139"/>
        <v>1.3</v>
      </c>
      <c r="S78" s="18">
        <f t="shared" si="140"/>
        <v>291.83382227811524</v>
      </c>
      <c r="T78">
        <f t="shared" si="141"/>
        <v>0.11394335230683679</v>
      </c>
      <c r="U78">
        <f t="shared" si="142"/>
        <v>2.4651356233269053</v>
      </c>
      <c r="Y78" s="6">
        <v>1265</v>
      </c>
      <c r="Z78" s="6">
        <v>574</v>
      </c>
      <c r="AA78" s="6">
        <v>988</v>
      </c>
      <c r="AB78" s="6">
        <v>573</v>
      </c>
      <c r="AC78" s="6">
        <f t="shared" si="143"/>
        <v>1126.5</v>
      </c>
      <c r="AD78" s="6">
        <f t="shared" si="143"/>
        <v>573.5</v>
      </c>
      <c r="AE78" s="18">
        <f t="shared" si="144"/>
        <v>464</v>
      </c>
      <c r="AF78" s="18">
        <f t="shared" si="145"/>
        <v>3</v>
      </c>
      <c r="AG78" s="18">
        <f t="shared" si="146"/>
        <v>464.00969817451016</v>
      </c>
      <c r="AH78" s="6">
        <f t="shared" si="147"/>
        <v>1264.0824735752014</v>
      </c>
      <c r="AI78" s="6">
        <f t="shared" si="224"/>
        <v>389.79619322991323</v>
      </c>
      <c r="AJ78" s="6">
        <v>79</v>
      </c>
      <c r="AK78" s="22">
        <f t="shared" si="148"/>
        <v>1.3166666666666667</v>
      </c>
      <c r="AL78" s="18">
        <f t="shared" si="149"/>
        <v>328.03225837506136</v>
      </c>
      <c r="AM78">
        <f t="shared" si="150"/>
        <v>0.11947584090679779</v>
      </c>
      <c r="AN78">
        <f t="shared" si="151"/>
        <v>2.5159165539111146</v>
      </c>
      <c r="AR78" s="6">
        <v>1394</v>
      </c>
      <c r="AS78" s="6">
        <v>579</v>
      </c>
      <c r="AT78" s="6">
        <v>1032</v>
      </c>
      <c r="AU78" s="6">
        <v>579</v>
      </c>
      <c r="AV78" s="6">
        <f t="shared" si="152"/>
        <v>1213</v>
      </c>
      <c r="AW78" s="6">
        <f t="shared" si="152"/>
        <v>579</v>
      </c>
      <c r="AX78" s="18">
        <f t="shared" si="153"/>
        <v>381.5</v>
      </c>
      <c r="AY78" s="18">
        <f t="shared" si="154"/>
        <v>-2</v>
      </c>
      <c r="AZ78" s="18">
        <f t="shared" si="155"/>
        <v>381.50524242793836</v>
      </c>
      <c r="BA78" s="6">
        <f t="shared" si="156"/>
        <v>1344.1019306585345</v>
      </c>
      <c r="BB78" s="6">
        <f t="shared" si="157"/>
        <v>329.72860194765008</v>
      </c>
      <c r="BC78" s="6">
        <v>81</v>
      </c>
      <c r="BD78" s="22">
        <f t="shared" si="158"/>
        <v>1.35</v>
      </c>
      <c r="BE78" s="18">
        <f t="shared" si="159"/>
        <v>314.73391383485716</v>
      </c>
      <c r="BF78">
        <f t="shared" si="160"/>
        <v>0.13033376849500614</v>
      </c>
      <c r="BG78">
        <f t="shared" si="161"/>
        <v>2.4979435423977385</v>
      </c>
      <c r="BK78">
        <v>1325</v>
      </c>
      <c r="BL78">
        <v>562</v>
      </c>
      <c r="BM78">
        <v>1169</v>
      </c>
      <c r="BN78">
        <v>557</v>
      </c>
      <c r="BO78" s="6">
        <f t="shared" si="162"/>
        <v>1247</v>
      </c>
      <c r="BP78" s="6">
        <f t="shared" si="162"/>
        <v>559.5</v>
      </c>
      <c r="BQ78" s="18">
        <f t="shared" si="163"/>
        <v>768.5</v>
      </c>
      <c r="BR78" s="18">
        <f t="shared" si="124"/>
        <v>-30</v>
      </c>
      <c r="BS78" s="18">
        <f t="shared" si="164"/>
        <v>769.08533336685082</v>
      </c>
      <c r="BT78" s="6">
        <f t="shared" si="165"/>
        <v>1366.7659821637353</v>
      </c>
      <c r="BU78" s="6">
        <f t="shared" si="166"/>
        <v>607.50812082807556</v>
      </c>
      <c r="BV78" s="6">
        <v>89</v>
      </c>
      <c r="BW78" s="22">
        <f t="shared" si="167"/>
        <v>1.4833333333333334</v>
      </c>
      <c r="BX78" s="18">
        <f t="shared" si="168"/>
        <v>123.23483906700503</v>
      </c>
      <c r="BY78">
        <f t="shared" si="169"/>
        <v>0.17123875626126916</v>
      </c>
      <c r="BZ78">
        <f t="shared" si="170"/>
        <v>2.0907335022734861</v>
      </c>
      <c r="CD78">
        <v>1319</v>
      </c>
      <c r="CE78">
        <v>559</v>
      </c>
      <c r="CF78">
        <v>1134</v>
      </c>
      <c r="CG78">
        <v>555</v>
      </c>
      <c r="CH78" s="6">
        <f t="shared" si="171"/>
        <v>1226.5</v>
      </c>
      <c r="CI78" s="6">
        <f t="shared" si="171"/>
        <v>557</v>
      </c>
      <c r="CJ78" s="18">
        <f t="shared" si="120"/>
        <v>694</v>
      </c>
      <c r="CK78" s="18">
        <f t="shared" si="125"/>
        <v>-31</v>
      </c>
      <c r="CL78" s="18">
        <f t="shared" si="172"/>
        <v>694.69201809147057</v>
      </c>
      <c r="CM78" s="6">
        <f t="shared" si="173"/>
        <v>1347.0528014892363</v>
      </c>
      <c r="CN78" s="6">
        <f t="shared" si="174"/>
        <v>553.76833170554016</v>
      </c>
      <c r="CO78" s="6">
        <v>78</v>
      </c>
      <c r="CP78" s="22">
        <f t="shared" si="175"/>
        <v>1.3</v>
      </c>
      <c r="CQ78" s="18">
        <f t="shared" si="176"/>
        <v>123.95303320307104</v>
      </c>
      <c r="CR78">
        <f t="shared" si="177"/>
        <v>0.11394335230683679</v>
      </c>
      <c r="CS78">
        <f t="shared" si="178"/>
        <v>2.0932571586733322</v>
      </c>
      <c r="CW78">
        <v>1601</v>
      </c>
      <c r="CX78">
        <v>551</v>
      </c>
      <c r="CY78">
        <v>1387</v>
      </c>
      <c r="CZ78">
        <v>544</v>
      </c>
      <c r="DA78" s="6">
        <f t="shared" si="179"/>
        <v>1494</v>
      </c>
      <c r="DB78" s="6">
        <f t="shared" si="179"/>
        <v>547.5</v>
      </c>
      <c r="DC78" s="18">
        <f t="shared" si="121"/>
        <v>952</v>
      </c>
      <c r="DD78" s="18">
        <f t="shared" si="126"/>
        <v>-37</v>
      </c>
      <c r="DE78" s="18">
        <f t="shared" si="180"/>
        <v>952.71874128726995</v>
      </c>
      <c r="DF78" s="6">
        <f t="shared" si="181"/>
        <v>1591.1606612784267</v>
      </c>
      <c r="DG78" s="6">
        <f t="shared" si="182"/>
        <v>794.03818010003215</v>
      </c>
      <c r="DH78" s="6">
        <v>78</v>
      </c>
      <c r="DI78" s="22">
        <f t="shared" si="183"/>
        <v>1.3</v>
      </c>
      <c r="DJ78" s="18">
        <f t="shared" si="184"/>
        <v>148.11304806369938</v>
      </c>
      <c r="DK78">
        <f t="shared" si="185"/>
        <v>0.11394335230683679</v>
      </c>
      <c r="DL78">
        <f t="shared" si="186"/>
        <v>2.1705933195100804</v>
      </c>
      <c r="DP78">
        <v>1635</v>
      </c>
      <c r="DQ78">
        <v>579</v>
      </c>
      <c r="DR78">
        <v>1457</v>
      </c>
      <c r="DS78">
        <v>584</v>
      </c>
      <c r="DT78" s="6">
        <f t="shared" si="187"/>
        <v>1546</v>
      </c>
      <c r="DU78" s="6">
        <f t="shared" si="187"/>
        <v>581.5</v>
      </c>
      <c r="DV78" s="18">
        <f t="shared" si="188"/>
        <v>940.5</v>
      </c>
      <c r="DW78" s="18">
        <f t="shared" si="189"/>
        <v>-24.5</v>
      </c>
      <c r="DX78" s="18">
        <f t="shared" si="190"/>
        <v>940.81905805526708</v>
      </c>
      <c r="DY78" s="6">
        <f t="shared" si="191"/>
        <v>1651.7440025621404</v>
      </c>
      <c r="DZ78" s="6">
        <f t="shared" si="192"/>
        <v>795.08406419686355</v>
      </c>
      <c r="EA78" s="6">
        <v>81</v>
      </c>
      <c r="EB78" s="22">
        <f t="shared" si="193"/>
        <v>1.35</v>
      </c>
      <c r="EC78" s="18">
        <f t="shared" si="194"/>
        <v>177.51172180684938</v>
      </c>
      <c r="ED78">
        <f t="shared" si="195"/>
        <v>0.13033376849500614</v>
      </c>
      <c r="EE78">
        <f t="shared" si="196"/>
        <v>2.2492270365344864</v>
      </c>
      <c r="FU78">
        <v>1168</v>
      </c>
      <c r="FV78">
        <v>561</v>
      </c>
      <c r="FW78">
        <v>1015</v>
      </c>
      <c r="FX78">
        <v>566</v>
      </c>
      <c r="FY78">
        <f t="shared" si="197"/>
        <v>1091.5</v>
      </c>
      <c r="FZ78">
        <f t="shared" si="198"/>
        <v>563.5</v>
      </c>
      <c r="GA78" s="18">
        <f t="shared" si="123"/>
        <v>865.5</v>
      </c>
      <c r="GB78" s="18">
        <f t="shared" si="128"/>
        <v>-38.5</v>
      </c>
      <c r="GC78" s="18">
        <f t="shared" si="199"/>
        <v>866.35587376089279</v>
      </c>
      <c r="GD78">
        <f t="shared" si="200"/>
        <v>1228.3747392388041</v>
      </c>
      <c r="GE78">
        <v>77</v>
      </c>
      <c r="GF78" s="22">
        <f t="shared" si="201"/>
        <v>1.2833333333333332</v>
      </c>
      <c r="GG78" s="18">
        <f t="shared" si="202"/>
        <v>165.94938459564912</v>
      </c>
      <c r="GH78">
        <f t="shared" si="203"/>
        <v>0.10833947478883819</v>
      </c>
      <c r="GI78">
        <f t="shared" si="204"/>
        <v>2.2199756462160942</v>
      </c>
      <c r="GN78">
        <v>1431</v>
      </c>
      <c r="GO78">
        <v>556</v>
      </c>
      <c r="GP78">
        <v>1302</v>
      </c>
      <c r="GQ78">
        <v>555</v>
      </c>
      <c r="GR78">
        <f t="shared" si="205"/>
        <v>1366.5</v>
      </c>
      <c r="GS78">
        <f t="shared" si="206"/>
        <v>555.5</v>
      </c>
      <c r="GT78" s="18">
        <f t="shared" si="207"/>
        <v>1121.5</v>
      </c>
      <c r="GU78" s="18">
        <f t="shared" si="208"/>
        <v>-49</v>
      </c>
      <c r="GV78" s="18">
        <f t="shared" si="209"/>
        <v>1122.5699310065274</v>
      </c>
      <c r="GW78">
        <f t="shared" si="134"/>
        <v>1475.094064797225</v>
      </c>
      <c r="GX78">
        <v>79</v>
      </c>
      <c r="GY78" s="22">
        <f t="shared" si="210"/>
        <v>1.3166666666666667</v>
      </c>
      <c r="GZ78" s="18">
        <f t="shared" si="211"/>
        <v>208.84048529320245</v>
      </c>
      <c r="HA78">
        <f t="shared" si="212"/>
        <v>0.11947584090679779</v>
      </c>
      <c r="HB78">
        <f t="shared" si="213"/>
        <v>2.3198146937319124</v>
      </c>
      <c r="HG78">
        <v>1440</v>
      </c>
      <c r="HH78">
        <v>553</v>
      </c>
      <c r="HI78">
        <v>1309</v>
      </c>
      <c r="HJ78">
        <v>556</v>
      </c>
      <c r="HK78">
        <f t="shared" si="214"/>
        <v>1374.5</v>
      </c>
      <c r="HL78">
        <f t="shared" si="215"/>
        <v>554.5</v>
      </c>
      <c r="HM78" s="18">
        <f t="shared" si="216"/>
        <v>1119.5</v>
      </c>
      <c r="HN78" s="18">
        <f t="shared" si="217"/>
        <v>-47</v>
      </c>
      <c r="HO78" s="18">
        <f t="shared" si="218"/>
        <v>1120.486166804392</v>
      </c>
      <c r="HP78">
        <f t="shared" si="219"/>
        <v>1482.133765892944</v>
      </c>
      <c r="HQ78">
        <v>78</v>
      </c>
      <c r="HR78" s="22">
        <f t="shared" si="220"/>
        <v>1.3</v>
      </c>
      <c r="HS78" s="18">
        <f t="shared" si="221"/>
        <v>205.85778009592562</v>
      </c>
      <c r="HT78">
        <f t="shared" si="222"/>
        <v>0.11394335230683679</v>
      </c>
      <c r="HU78">
        <f t="shared" si="223"/>
        <v>2.3135672851730917</v>
      </c>
    </row>
    <row r="79" spans="7:229" x14ac:dyDescent="0.25">
      <c r="G79" s="6">
        <v>1271</v>
      </c>
      <c r="H79" s="6">
        <v>578</v>
      </c>
      <c r="I79" s="6">
        <v>1033</v>
      </c>
      <c r="J79" s="6">
        <v>577</v>
      </c>
      <c r="K79" s="6">
        <f t="shared" si="132"/>
        <v>1152</v>
      </c>
      <c r="L79" s="6">
        <f t="shared" si="133"/>
        <v>577.5</v>
      </c>
      <c r="M79" s="18">
        <f t="shared" si="135"/>
        <v>375.5</v>
      </c>
      <c r="N79" s="18">
        <f t="shared" si="136"/>
        <v>-3</v>
      </c>
      <c r="O79" s="18">
        <f t="shared" si="137"/>
        <v>375.51198383007699</v>
      </c>
      <c r="P79" s="18">
        <f t="shared" si="138"/>
        <v>319.14551344916833</v>
      </c>
      <c r="Q79" s="6">
        <v>79</v>
      </c>
      <c r="R79" s="22">
        <f t="shared" si="139"/>
        <v>1.3166666666666667</v>
      </c>
      <c r="S79" s="18">
        <f t="shared" si="140"/>
        <v>292.41334036001876</v>
      </c>
      <c r="T79">
        <f t="shared" si="141"/>
        <v>0.11947584090679779</v>
      </c>
      <c r="U79">
        <f t="shared" si="142"/>
        <v>2.4659971819403479</v>
      </c>
      <c r="Y79" s="6">
        <v>1273</v>
      </c>
      <c r="Z79" s="6">
        <v>573</v>
      </c>
      <c r="AA79" s="6">
        <v>997</v>
      </c>
      <c r="AB79" s="6">
        <v>574</v>
      </c>
      <c r="AC79" s="6">
        <f t="shared" si="143"/>
        <v>1135</v>
      </c>
      <c r="AD79" s="6">
        <f t="shared" si="143"/>
        <v>573.5</v>
      </c>
      <c r="AE79" s="18">
        <f t="shared" si="144"/>
        <v>472.5</v>
      </c>
      <c r="AF79" s="18">
        <f t="shared" si="145"/>
        <v>3</v>
      </c>
      <c r="AG79" s="18">
        <f t="shared" si="146"/>
        <v>472.50952371354379</v>
      </c>
      <c r="AH79" s="6">
        <f t="shared" si="147"/>
        <v>1271.6631826077219</v>
      </c>
      <c r="AI79" s="6">
        <f t="shared" si="224"/>
        <v>397.37690226243365</v>
      </c>
      <c r="AJ79" s="6">
        <v>80</v>
      </c>
      <c r="AK79" s="22">
        <f t="shared" si="148"/>
        <v>1.3333333333333333</v>
      </c>
      <c r="AL79" s="18">
        <f t="shared" si="149"/>
        <v>328.82730332305812</v>
      </c>
      <c r="AM79">
        <f t="shared" si="150"/>
        <v>0.12493873660829993</v>
      </c>
      <c r="AN79">
        <f t="shared" si="151"/>
        <v>2.5169678708821315</v>
      </c>
      <c r="AR79" s="6">
        <v>1402</v>
      </c>
      <c r="AS79" s="6">
        <v>579</v>
      </c>
      <c r="AT79" s="6">
        <v>1039</v>
      </c>
      <c r="AU79" s="6">
        <v>579</v>
      </c>
      <c r="AV79" s="6">
        <f t="shared" si="152"/>
        <v>1220.5</v>
      </c>
      <c r="AW79" s="6">
        <f t="shared" si="152"/>
        <v>579</v>
      </c>
      <c r="AX79" s="18">
        <f t="shared" si="153"/>
        <v>389</v>
      </c>
      <c r="AY79" s="18">
        <f t="shared" si="154"/>
        <v>-2</v>
      </c>
      <c r="AZ79" s="18">
        <f t="shared" si="155"/>
        <v>389.00514135419854</v>
      </c>
      <c r="BA79" s="6">
        <f t="shared" si="156"/>
        <v>1350.8742539555633</v>
      </c>
      <c r="BB79" s="6">
        <f t="shared" si="157"/>
        <v>336.50092524467891</v>
      </c>
      <c r="BC79" s="6">
        <v>82</v>
      </c>
      <c r="BD79" s="22">
        <f t="shared" si="158"/>
        <v>1.3666666666666667</v>
      </c>
      <c r="BE79" s="18">
        <f t="shared" si="159"/>
        <v>315.35149444472711</v>
      </c>
      <c r="BF79">
        <f t="shared" si="160"/>
        <v>0.13566260200007307</v>
      </c>
      <c r="BG79">
        <f t="shared" si="161"/>
        <v>2.4987948934474948</v>
      </c>
      <c r="BK79">
        <v>1336</v>
      </c>
      <c r="BL79">
        <v>560</v>
      </c>
      <c r="BM79">
        <v>1181</v>
      </c>
      <c r="BN79">
        <v>555</v>
      </c>
      <c r="BO79" s="6">
        <f t="shared" si="162"/>
        <v>1258.5</v>
      </c>
      <c r="BP79" s="6">
        <f t="shared" si="162"/>
        <v>557.5</v>
      </c>
      <c r="BQ79" s="18">
        <f t="shared" si="163"/>
        <v>780</v>
      </c>
      <c r="BR79" s="18">
        <f t="shared" si="124"/>
        <v>-32</v>
      </c>
      <c r="BS79" s="18">
        <f t="shared" si="164"/>
        <v>780.65613428704955</v>
      </c>
      <c r="BT79" s="6">
        <f t="shared" si="165"/>
        <v>1376.4550483034309</v>
      </c>
      <c r="BU79" s="6">
        <f t="shared" si="166"/>
        <v>617.19718696777113</v>
      </c>
      <c r="BV79" s="6">
        <v>90</v>
      </c>
      <c r="BW79" s="22">
        <f t="shared" si="167"/>
        <v>1.5</v>
      </c>
      <c r="BX79" s="18">
        <f t="shared" si="168"/>
        <v>124.34103418365882</v>
      </c>
      <c r="BY79">
        <f t="shared" si="169"/>
        <v>0.17609125905568124</v>
      </c>
      <c r="BZ79">
        <f t="shared" si="170"/>
        <v>2.0946144752115523</v>
      </c>
      <c r="CD79">
        <v>1330</v>
      </c>
      <c r="CE79">
        <v>558</v>
      </c>
      <c r="CF79">
        <v>1145</v>
      </c>
      <c r="CG79">
        <v>555</v>
      </c>
      <c r="CH79" s="6">
        <f t="shared" si="171"/>
        <v>1237.5</v>
      </c>
      <c r="CI79" s="6">
        <f t="shared" si="171"/>
        <v>556.5</v>
      </c>
      <c r="CJ79" s="18">
        <f t="shared" si="120"/>
        <v>705</v>
      </c>
      <c r="CK79" s="18">
        <f t="shared" si="125"/>
        <v>-31.5</v>
      </c>
      <c r="CL79" s="18">
        <f t="shared" si="172"/>
        <v>705.703372529847</v>
      </c>
      <c r="CM79" s="6">
        <f t="shared" si="173"/>
        <v>1356.8708486808905</v>
      </c>
      <c r="CN79" s="6">
        <f t="shared" si="174"/>
        <v>563.58637889719432</v>
      </c>
      <c r="CO79" s="6">
        <v>79</v>
      </c>
      <c r="CP79" s="22">
        <f t="shared" si="175"/>
        <v>1.3166666666666667</v>
      </c>
      <c r="CQ79" s="18">
        <f t="shared" si="176"/>
        <v>125.02282378291915</v>
      </c>
      <c r="CR79">
        <f t="shared" si="177"/>
        <v>0.11947584090679779</v>
      </c>
      <c r="CS79">
        <f t="shared" si="178"/>
        <v>2.096989303713245</v>
      </c>
      <c r="CW79">
        <v>1616</v>
      </c>
      <c r="CX79">
        <v>552</v>
      </c>
      <c r="CY79">
        <v>1401</v>
      </c>
      <c r="CZ79">
        <v>544</v>
      </c>
      <c r="DA79" s="6">
        <f t="shared" si="179"/>
        <v>1508.5</v>
      </c>
      <c r="DB79" s="6">
        <f t="shared" si="179"/>
        <v>548</v>
      </c>
      <c r="DC79" s="18">
        <f t="shared" si="121"/>
        <v>966.5</v>
      </c>
      <c r="DD79" s="18">
        <f t="shared" si="126"/>
        <v>-36.5</v>
      </c>
      <c r="DE79" s="18">
        <f t="shared" si="180"/>
        <v>967.18896809258536</v>
      </c>
      <c r="DF79" s="6">
        <f t="shared" si="181"/>
        <v>1604.9536597671597</v>
      </c>
      <c r="DG79" s="6">
        <f t="shared" si="182"/>
        <v>807.83117858876517</v>
      </c>
      <c r="DH79" s="6">
        <v>79</v>
      </c>
      <c r="DI79" s="22">
        <f t="shared" si="183"/>
        <v>1.3166666666666667</v>
      </c>
      <c r="DJ79" s="18">
        <f t="shared" si="184"/>
        <v>149.48946077228069</v>
      </c>
      <c r="DK79">
        <f t="shared" si="185"/>
        <v>0.11947584090679779</v>
      </c>
      <c r="DL79">
        <f t="shared" si="186"/>
        <v>2.1746105753374692</v>
      </c>
      <c r="DP79">
        <v>1651</v>
      </c>
      <c r="DQ79">
        <v>579</v>
      </c>
      <c r="DR79">
        <v>1475</v>
      </c>
      <c r="DS79">
        <v>585</v>
      </c>
      <c r="DT79" s="6">
        <f t="shared" si="187"/>
        <v>1563</v>
      </c>
      <c r="DU79" s="6">
        <f t="shared" si="187"/>
        <v>582</v>
      </c>
      <c r="DV79" s="18">
        <f t="shared" si="188"/>
        <v>957.5</v>
      </c>
      <c r="DW79" s="18">
        <f t="shared" si="189"/>
        <v>-24</v>
      </c>
      <c r="DX79" s="18">
        <f t="shared" si="190"/>
        <v>957.80073606152553</v>
      </c>
      <c r="DY79" s="6">
        <f t="shared" si="191"/>
        <v>1667.8408197426995</v>
      </c>
      <c r="DZ79" s="6">
        <f t="shared" si="192"/>
        <v>811.18088137742268</v>
      </c>
      <c r="EA79" s="6">
        <v>82</v>
      </c>
      <c r="EB79" s="22">
        <f t="shared" si="193"/>
        <v>1.3666666666666667</v>
      </c>
      <c r="EC79" s="18">
        <f t="shared" si="194"/>
        <v>179.13056623070622</v>
      </c>
      <c r="ED79">
        <f t="shared" si="195"/>
        <v>0.13566260200007307</v>
      </c>
      <c r="EE79">
        <f t="shared" si="196"/>
        <v>2.2531696987060119</v>
      </c>
      <c r="FU79">
        <v>1182</v>
      </c>
      <c r="FV79">
        <v>561</v>
      </c>
      <c r="FW79">
        <v>1036</v>
      </c>
      <c r="FX79">
        <v>566</v>
      </c>
      <c r="FY79">
        <f t="shared" si="197"/>
        <v>1109</v>
      </c>
      <c r="FZ79">
        <f t="shared" si="198"/>
        <v>563.5</v>
      </c>
      <c r="GA79" s="18">
        <f t="shared" si="123"/>
        <v>883</v>
      </c>
      <c r="GB79" s="18">
        <f t="shared" si="128"/>
        <v>-38.5</v>
      </c>
      <c r="GC79" s="18">
        <f t="shared" si="199"/>
        <v>883.83892763331039</v>
      </c>
      <c r="GD79">
        <f t="shared" si="200"/>
        <v>1243.9506622048964</v>
      </c>
      <c r="GE79">
        <v>78</v>
      </c>
      <c r="GF79" s="22">
        <f t="shared" si="201"/>
        <v>1.3</v>
      </c>
      <c r="GG79" s="18">
        <f t="shared" si="202"/>
        <v>168.13094859270646</v>
      </c>
      <c r="GH79">
        <f t="shared" si="203"/>
        <v>0.11394335230683679</v>
      </c>
      <c r="GI79">
        <f t="shared" si="204"/>
        <v>2.2256476632663937</v>
      </c>
      <c r="GN79">
        <v>1450</v>
      </c>
      <c r="GO79">
        <v>553</v>
      </c>
      <c r="GP79">
        <v>1319</v>
      </c>
      <c r="GQ79">
        <v>555</v>
      </c>
      <c r="GR79">
        <f t="shared" si="205"/>
        <v>1384.5</v>
      </c>
      <c r="GS79">
        <f t="shared" si="206"/>
        <v>554</v>
      </c>
      <c r="GT79" s="18">
        <f t="shared" si="207"/>
        <v>1139.5</v>
      </c>
      <c r="GU79" s="18">
        <f t="shared" si="208"/>
        <v>-50.5</v>
      </c>
      <c r="GV79" s="18">
        <f t="shared" si="209"/>
        <v>1140.6184725840626</v>
      </c>
      <c r="GW79">
        <f t="shared" si="134"/>
        <v>1491.2264247926939</v>
      </c>
      <c r="GX79">
        <v>80</v>
      </c>
      <c r="GY79" s="22">
        <f t="shared" si="210"/>
        <v>1.3333333333333333</v>
      </c>
      <c r="GZ79" s="18">
        <f t="shared" si="211"/>
        <v>211.08424038433179</v>
      </c>
      <c r="HA79">
        <f t="shared" si="212"/>
        <v>0.12493873660829993</v>
      </c>
      <c r="HB79">
        <f t="shared" si="213"/>
        <v>2.3244558099556216</v>
      </c>
      <c r="HG79">
        <v>1459</v>
      </c>
      <c r="HH79">
        <v>553</v>
      </c>
      <c r="HI79">
        <v>1328</v>
      </c>
      <c r="HJ79">
        <v>556</v>
      </c>
      <c r="HK79">
        <f t="shared" si="214"/>
        <v>1393.5</v>
      </c>
      <c r="HL79">
        <f t="shared" si="215"/>
        <v>554.5</v>
      </c>
      <c r="HM79" s="18">
        <f t="shared" si="216"/>
        <v>1138.5</v>
      </c>
      <c r="HN79" s="18">
        <f t="shared" si="217"/>
        <v>-47</v>
      </c>
      <c r="HO79" s="18">
        <f t="shared" si="218"/>
        <v>1139.469723160734</v>
      </c>
      <c r="HP79">
        <f t="shared" si="219"/>
        <v>1499.7708158248713</v>
      </c>
      <c r="HQ79">
        <v>79</v>
      </c>
      <c r="HR79" s="22">
        <f t="shared" si="220"/>
        <v>1.3166666666666667</v>
      </c>
      <c r="HS79" s="18">
        <f t="shared" si="221"/>
        <v>208.22339124590343</v>
      </c>
      <c r="HT79">
        <f t="shared" si="222"/>
        <v>0.11947584090679779</v>
      </c>
      <c r="HU79">
        <f t="shared" si="223"/>
        <v>2.3185295153685601</v>
      </c>
    </row>
    <row r="80" spans="7:229" x14ac:dyDescent="0.25">
      <c r="G80" s="6">
        <v>1277</v>
      </c>
      <c r="H80" s="6">
        <v>579</v>
      </c>
      <c r="I80" s="6">
        <v>1041</v>
      </c>
      <c r="J80" s="6">
        <v>575</v>
      </c>
      <c r="K80" s="6">
        <f t="shared" si="132"/>
        <v>1159</v>
      </c>
      <c r="L80" s="6">
        <f t="shared" si="133"/>
        <v>577</v>
      </c>
      <c r="M80" s="18">
        <f t="shared" si="135"/>
        <v>382.5</v>
      </c>
      <c r="N80" s="18">
        <f t="shared" si="136"/>
        <v>-3.5</v>
      </c>
      <c r="O80" s="18">
        <f t="shared" si="137"/>
        <v>382.5160127367219</v>
      </c>
      <c r="P80" s="18">
        <f t="shared" si="138"/>
        <v>325.18412955375186</v>
      </c>
      <c r="Q80" s="6">
        <v>80</v>
      </c>
      <c r="R80" s="22">
        <f t="shared" si="139"/>
        <v>1.3333333333333333</v>
      </c>
      <c r="S80" s="18">
        <f t="shared" si="140"/>
        <v>292.99357637249864</v>
      </c>
      <c r="T80">
        <f t="shared" si="141"/>
        <v>0.12493873660829993</v>
      </c>
      <c r="U80">
        <f t="shared" si="142"/>
        <v>2.4668580989324069</v>
      </c>
      <c r="Y80" s="6">
        <v>1278</v>
      </c>
      <c r="Z80" s="6">
        <v>572</v>
      </c>
      <c r="AA80" s="6">
        <v>1006</v>
      </c>
      <c r="AB80" s="6">
        <v>572</v>
      </c>
      <c r="AC80" s="6">
        <f t="shared" si="143"/>
        <v>1142</v>
      </c>
      <c r="AD80" s="6">
        <f t="shared" si="143"/>
        <v>572</v>
      </c>
      <c r="AE80" s="18">
        <f t="shared" si="144"/>
        <v>479.5</v>
      </c>
      <c r="AF80" s="18">
        <f t="shared" si="145"/>
        <v>1.5</v>
      </c>
      <c r="AG80" s="18">
        <f t="shared" si="146"/>
        <v>479.50234618821207</v>
      </c>
      <c r="AH80" s="6">
        <f t="shared" si="147"/>
        <v>1277.2423419226282</v>
      </c>
      <c r="AI80" s="6">
        <f t="shared" si="224"/>
        <v>402.95606157733994</v>
      </c>
      <c r="AJ80" s="6">
        <v>81</v>
      </c>
      <c r="AK80" s="22">
        <f t="shared" si="148"/>
        <v>1.35</v>
      </c>
      <c r="AL80" s="18">
        <f t="shared" si="149"/>
        <v>329.4813882987076</v>
      </c>
      <c r="AM80">
        <f t="shared" si="150"/>
        <v>0.13033376849500614</v>
      </c>
      <c r="AN80">
        <f t="shared" si="151"/>
        <v>2.5178308872533659</v>
      </c>
      <c r="AR80" s="6">
        <v>1408</v>
      </c>
      <c r="AS80" s="6">
        <v>579</v>
      </c>
      <c r="AT80" s="6">
        <v>1048</v>
      </c>
      <c r="AU80" s="6">
        <v>579</v>
      </c>
      <c r="AV80" s="6">
        <f t="shared" si="152"/>
        <v>1228</v>
      </c>
      <c r="AW80" s="6">
        <f t="shared" si="152"/>
        <v>579</v>
      </c>
      <c r="AX80" s="18">
        <f t="shared" si="153"/>
        <v>396.5</v>
      </c>
      <c r="AY80" s="18">
        <f t="shared" si="154"/>
        <v>-2</v>
      </c>
      <c r="AZ80" s="18">
        <f t="shared" si="155"/>
        <v>396.50504410410718</v>
      </c>
      <c r="BA80" s="6">
        <f t="shared" si="156"/>
        <v>1357.6542269664983</v>
      </c>
      <c r="BB80" s="6">
        <f t="shared" si="157"/>
        <v>343.28089825561392</v>
      </c>
      <c r="BC80" s="6">
        <v>83</v>
      </c>
      <c r="BD80" s="22">
        <f t="shared" si="158"/>
        <v>1.3833333333333333</v>
      </c>
      <c r="BE80" s="18">
        <f t="shared" si="159"/>
        <v>315.96907536945605</v>
      </c>
      <c r="BF80">
        <f t="shared" si="160"/>
        <v>0.14092684199243027</v>
      </c>
      <c r="BG80">
        <f t="shared" si="161"/>
        <v>2.4996445792841926</v>
      </c>
      <c r="BK80">
        <v>1350</v>
      </c>
      <c r="BL80">
        <v>560</v>
      </c>
      <c r="BM80">
        <v>1193</v>
      </c>
      <c r="BN80">
        <v>555</v>
      </c>
      <c r="BO80" s="6">
        <f t="shared" si="162"/>
        <v>1271.5</v>
      </c>
      <c r="BP80" s="6">
        <f t="shared" si="162"/>
        <v>557.5</v>
      </c>
      <c r="BQ80" s="18">
        <f t="shared" si="163"/>
        <v>793</v>
      </c>
      <c r="BR80" s="18">
        <f t="shared" si="124"/>
        <v>-32</v>
      </c>
      <c r="BS80" s="18">
        <f t="shared" si="164"/>
        <v>793.64538680697945</v>
      </c>
      <c r="BT80" s="6">
        <f t="shared" si="165"/>
        <v>1388.3510002877515</v>
      </c>
      <c r="BU80" s="6">
        <f t="shared" si="166"/>
        <v>629.09313895209175</v>
      </c>
      <c r="BV80" s="6">
        <v>91</v>
      </c>
      <c r="BW80" s="22">
        <f t="shared" si="167"/>
        <v>1.5166666666666666</v>
      </c>
      <c r="BX80" s="18">
        <f t="shared" si="168"/>
        <v>125.58283652782038</v>
      </c>
      <c r="BY80">
        <f t="shared" si="169"/>
        <v>0.18089014193744996</v>
      </c>
      <c r="BZ80">
        <f t="shared" si="170"/>
        <v>2.0989302882020864</v>
      </c>
      <c r="CD80">
        <v>1340</v>
      </c>
      <c r="CE80">
        <v>558</v>
      </c>
      <c r="CF80">
        <v>1157</v>
      </c>
      <c r="CG80">
        <v>555</v>
      </c>
      <c r="CH80" s="6">
        <f t="shared" si="171"/>
        <v>1248.5</v>
      </c>
      <c r="CI80" s="6">
        <f t="shared" si="171"/>
        <v>556.5</v>
      </c>
      <c r="CJ80" s="18">
        <f t="shared" si="120"/>
        <v>716</v>
      </c>
      <c r="CK80" s="18">
        <f t="shared" si="125"/>
        <v>-31.5</v>
      </c>
      <c r="CL80" s="18">
        <f t="shared" si="172"/>
        <v>716.69257705099756</v>
      </c>
      <c r="CM80" s="6">
        <f t="shared" si="173"/>
        <v>1366.9105676671024</v>
      </c>
      <c r="CN80" s="6">
        <f t="shared" si="174"/>
        <v>573.62609788340626</v>
      </c>
      <c r="CO80" s="6">
        <v>80</v>
      </c>
      <c r="CP80" s="22">
        <f t="shared" si="175"/>
        <v>1.3333333333333333</v>
      </c>
      <c r="CQ80" s="18">
        <f t="shared" si="176"/>
        <v>126.09046242288326</v>
      </c>
      <c r="CR80">
        <f t="shared" si="177"/>
        <v>0.12493873660829993</v>
      </c>
      <c r="CS80">
        <f t="shared" si="178"/>
        <v>2.100682237455199</v>
      </c>
      <c r="CW80">
        <v>1629</v>
      </c>
      <c r="CX80">
        <v>550</v>
      </c>
      <c r="CY80">
        <v>1418</v>
      </c>
      <c r="CZ80">
        <v>545</v>
      </c>
      <c r="DA80" s="6">
        <f t="shared" si="179"/>
        <v>1523.5</v>
      </c>
      <c r="DB80" s="6">
        <f t="shared" si="179"/>
        <v>547.5</v>
      </c>
      <c r="DC80" s="18">
        <f t="shared" si="121"/>
        <v>981.5</v>
      </c>
      <c r="DD80" s="18">
        <f t="shared" si="126"/>
        <v>-37</v>
      </c>
      <c r="DE80" s="18">
        <f t="shared" si="180"/>
        <v>982.19715434326122</v>
      </c>
      <c r="DF80" s="6">
        <f t="shared" si="181"/>
        <v>1618.891132843713</v>
      </c>
      <c r="DG80" s="6">
        <f t="shared" si="182"/>
        <v>821.76865166531843</v>
      </c>
      <c r="DH80" s="6">
        <v>80</v>
      </c>
      <c r="DI80" s="22">
        <f t="shared" si="183"/>
        <v>1.3333333333333333</v>
      </c>
      <c r="DJ80" s="18">
        <f t="shared" si="184"/>
        <v>150.91704435933252</v>
      </c>
      <c r="DK80">
        <f t="shared" si="185"/>
        <v>0.12493873660829993</v>
      </c>
      <c r="DL80">
        <f t="shared" si="186"/>
        <v>2.1787382911552378</v>
      </c>
      <c r="DP80">
        <v>1665</v>
      </c>
      <c r="DQ80">
        <v>579</v>
      </c>
      <c r="DR80">
        <v>1492</v>
      </c>
      <c r="DS80">
        <v>584</v>
      </c>
      <c r="DT80" s="6">
        <f t="shared" si="187"/>
        <v>1578.5</v>
      </c>
      <c r="DU80" s="6">
        <f t="shared" si="187"/>
        <v>581.5</v>
      </c>
      <c r="DV80" s="18">
        <f t="shared" si="188"/>
        <v>973</v>
      </c>
      <c r="DW80" s="18">
        <f t="shared" si="189"/>
        <v>-24.5</v>
      </c>
      <c r="DX80" s="18">
        <f t="shared" si="190"/>
        <v>973.30840436112544</v>
      </c>
      <c r="DY80" s="6">
        <f t="shared" si="191"/>
        <v>1682.2022767788658</v>
      </c>
      <c r="DZ80" s="6">
        <f t="shared" si="192"/>
        <v>825.54233841358894</v>
      </c>
      <c r="EA80" s="6">
        <v>83</v>
      </c>
      <c r="EB80" s="22">
        <f t="shared" si="193"/>
        <v>1.3833333333333333</v>
      </c>
      <c r="EC80" s="18">
        <f t="shared" si="194"/>
        <v>180.60889495326103</v>
      </c>
      <c r="ED80">
        <f t="shared" si="195"/>
        <v>0.14092684199243027</v>
      </c>
      <c r="EE80">
        <f t="shared" si="196"/>
        <v>2.2567391354237203</v>
      </c>
      <c r="FU80">
        <v>1197</v>
      </c>
      <c r="FV80">
        <v>559</v>
      </c>
      <c r="FW80">
        <v>1056</v>
      </c>
      <c r="FX80">
        <v>566</v>
      </c>
      <c r="FY80">
        <f t="shared" si="197"/>
        <v>1126.5</v>
      </c>
      <c r="FZ80">
        <f t="shared" si="198"/>
        <v>562.5</v>
      </c>
      <c r="GA80" s="18">
        <f t="shared" si="123"/>
        <v>900.5</v>
      </c>
      <c r="GB80" s="18">
        <f t="shared" si="128"/>
        <v>-39.5</v>
      </c>
      <c r="GC80" s="18">
        <f t="shared" si="199"/>
        <v>901.36590794194115</v>
      </c>
      <c r="GD80">
        <f t="shared" si="200"/>
        <v>1259.1300568249492</v>
      </c>
      <c r="GE80">
        <v>79</v>
      </c>
      <c r="GF80" s="22">
        <f t="shared" si="201"/>
        <v>1.3166666666666667</v>
      </c>
      <c r="GG80" s="18">
        <f t="shared" si="202"/>
        <v>170.31799380216876</v>
      </c>
      <c r="GH80">
        <f t="shared" si="203"/>
        <v>0.11947584090679779</v>
      </c>
      <c r="GI80">
        <f t="shared" si="204"/>
        <v>2.2312605328491295</v>
      </c>
      <c r="GN80">
        <v>1466</v>
      </c>
      <c r="GO80">
        <v>552</v>
      </c>
      <c r="GP80">
        <v>1335</v>
      </c>
      <c r="GQ80">
        <v>555</v>
      </c>
      <c r="GR80">
        <f t="shared" si="205"/>
        <v>1400.5</v>
      </c>
      <c r="GS80">
        <f t="shared" si="206"/>
        <v>553.5</v>
      </c>
      <c r="GT80" s="18">
        <f t="shared" si="207"/>
        <v>1155.5</v>
      </c>
      <c r="GU80" s="18">
        <f t="shared" si="208"/>
        <v>-51</v>
      </c>
      <c r="GV80" s="18">
        <f t="shared" si="209"/>
        <v>1156.6249392089037</v>
      </c>
      <c r="GW80">
        <f t="shared" si="134"/>
        <v>1505.9091938095073</v>
      </c>
      <c r="GX80">
        <v>81</v>
      </c>
      <c r="GY80" s="22">
        <f t="shared" si="210"/>
        <v>1.35</v>
      </c>
      <c r="GZ80" s="18">
        <f t="shared" si="211"/>
        <v>213.07412919757425</v>
      </c>
      <c r="HA80">
        <f t="shared" si="212"/>
        <v>0.13033376849500614</v>
      </c>
      <c r="HB80">
        <f t="shared" si="213"/>
        <v>2.3285307222210014</v>
      </c>
      <c r="HG80">
        <v>1477</v>
      </c>
      <c r="HH80">
        <v>552</v>
      </c>
      <c r="HI80">
        <v>1344</v>
      </c>
      <c r="HJ80">
        <v>555</v>
      </c>
      <c r="HK80">
        <f t="shared" si="214"/>
        <v>1410.5</v>
      </c>
      <c r="HL80">
        <f t="shared" si="215"/>
        <v>553.5</v>
      </c>
      <c r="HM80" s="18">
        <f t="shared" si="216"/>
        <v>1155.5</v>
      </c>
      <c r="HN80" s="18">
        <f t="shared" si="217"/>
        <v>-48</v>
      </c>
      <c r="HO80" s="18">
        <f t="shared" si="218"/>
        <v>1156.4965412831982</v>
      </c>
      <c r="HP80">
        <f t="shared" si="219"/>
        <v>1515.2136813004297</v>
      </c>
      <c r="HQ80">
        <v>80</v>
      </c>
      <c r="HR80" s="22">
        <f t="shared" si="220"/>
        <v>1.3333333333333333</v>
      </c>
      <c r="HS80" s="18">
        <f t="shared" si="221"/>
        <v>210.34516600944445</v>
      </c>
      <c r="HT80">
        <f t="shared" si="222"/>
        <v>0.12493873660829993</v>
      </c>
      <c r="HU80">
        <f t="shared" si="223"/>
        <v>2.3229325358464936</v>
      </c>
    </row>
    <row r="81" spans="7:229" x14ac:dyDescent="0.25">
      <c r="G81" s="6">
        <v>1286</v>
      </c>
      <c r="H81" s="6">
        <v>578</v>
      </c>
      <c r="I81" s="6">
        <v>1049</v>
      </c>
      <c r="J81" s="6">
        <v>577</v>
      </c>
      <c r="K81" s="6">
        <f t="shared" si="132"/>
        <v>1167.5</v>
      </c>
      <c r="L81" s="6">
        <f t="shared" si="133"/>
        <v>577.5</v>
      </c>
      <c r="M81" s="18">
        <f t="shared" si="135"/>
        <v>391</v>
      </c>
      <c r="N81" s="18">
        <f t="shared" si="136"/>
        <v>-3</v>
      </c>
      <c r="O81" s="18">
        <f t="shared" si="137"/>
        <v>391.0115087820306</v>
      </c>
      <c r="P81" s="18">
        <f t="shared" si="138"/>
        <v>333.02043251996668</v>
      </c>
      <c r="Q81" s="6">
        <v>81</v>
      </c>
      <c r="R81" s="22">
        <f t="shared" si="139"/>
        <v>1.35</v>
      </c>
      <c r="S81" s="18">
        <f t="shared" si="140"/>
        <v>293.69737026242564</v>
      </c>
      <c r="T81">
        <f t="shared" si="141"/>
        <v>0.13033376849500614</v>
      </c>
      <c r="U81">
        <f t="shared" si="142"/>
        <v>2.4679000579098265</v>
      </c>
      <c r="Y81" s="6">
        <v>1285</v>
      </c>
      <c r="Z81" s="6">
        <v>573</v>
      </c>
      <c r="AA81" s="6">
        <v>1017</v>
      </c>
      <c r="AB81" s="6">
        <v>571</v>
      </c>
      <c r="AC81" s="6">
        <f t="shared" si="143"/>
        <v>1151</v>
      </c>
      <c r="AD81" s="6">
        <f t="shared" si="143"/>
        <v>572</v>
      </c>
      <c r="AE81" s="18">
        <f t="shared" si="144"/>
        <v>488.5</v>
      </c>
      <c r="AF81" s="18">
        <f t="shared" si="145"/>
        <v>1.5</v>
      </c>
      <c r="AG81" s="18">
        <f t="shared" si="146"/>
        <v>488.50230296284172</v>
      </c>
      <c r="AH81" s="6">
        <f t="shared" si="147"/>
        <v>1285.295685824861</v>
      </c>
      <c r="AI81" s="6">
        <f t="shared" si="224"/>
        <v>411.00940547957282</v>
      </c>
      <c r="AJ81" s="6">
        <v>82</v>
      </c>
      <c r="AK81" s="22">
        <f t="shared" si="148"/>
        <v>1.3666666666666667</v>
      </c>
      <c r="AL81" s="18">
        <f t="shared" si="149"/>
        <v>330.32321383183165</v>
      </c>
      <c r="AM81">
        <f t="shared" si="150"/>
        <v>0.13566260200007307</v>
      </c>
      <c r="AN81">
        <f t="shared" si="151"/>
        <v>2.5189390952924158</v>
      </c>
      <c r="AR81" s="6">
        <v>1414</v>
      </c>
      <c r="AS81" s="6">
        <v>579</v>
      </c>
      <c r="AT81" s="6">
        <v>1056</v>
      </c>
      <c r="AU81" s="6">
        <v>581</v>
      </c>
      <c r="AV81" s="6">
        <f t="shared" si="152"/>
        <v>1235</v>
      </c>
      <c r="AW81" s="6">
        <f t="shared" si="152"/>
        <v>580</v>
      </c>
      <c r="AX81" s="18">
        <f t="shared" si="153"/>
        <v>403.5</v>
      </c>
      <c r="AY81" s="18">
        <f t="shared" si="154"/>
        <v>-1</v>
      </c>
      <c r="AZ81" s="18">
        <f t="shared" si="155"/>
        <v>403.50123915547027</v>
      </c>
      <c r="BA81" s="6">
        <f t="shared" si="156"/>
        <v>1364.4137935391886</v>
      </c>
      <c r="BB81" s="6">
        <f t="shared" si="157"/>
        <v>350.04046482830427</v>
      </c>
      <c r="BC81" s="6">
        <v>84</v>
      </c>
      <c r="BD81" s="22">
        <f t="shared" si="158"/>
        <v>1.4</v>
      </c>
      <c r="BE81" s="18">
        <f t="shared" si="159"/>
        <v>316.54517838751957</v>
      </c>
      <c r="BF81">
        <f t="shared" si="160"/>
        <v>0.14612803567823801</v>
      </c>
      <c r="BG81">
        <f t="shared" si="161"/>
        <v>2.5004357027393667</v>
      </c>
      <c r="BK81">
        <v>1363</v>
      </c>
      <c r="BL81">
        <v>560</v>
      </c>
      <c r="BM81">
        <v>1204</v>
      </c>
      <c r="BN81">
        <v>554</v>
      </c>
      <c r="BO81" s="6">
        <f t="shared" si="162"/>
        <v>1283.5</v>
      </c>
      <c r="BP81" s="6">
        <f t="shared" si="162"/>
        <v>557</v>
      </c>
      <c r="BQ81" s="18">
        <f t="shared" si="163"/>
        <v>805</v>
      </c>
      <c r="BR81" s="18">
        <f t="shared" si="124"/>
        <v>-32.5</v>
      </c>
      <c r="BS81" s="18">
        <f t="shared" si="164"/>
        <v>805.65578878327437</v>
      </c>
      <c r="BT81" s="6">
        <f t="shared" si="165"/>
        <v>1399.1501885072953</v>
      </c>
      <c r="BU81" s="6">
        <f t="shared" si="166"/>
        <v>639.89232717163554</v>
      </c>
      <c r="BV81" s="6">
        <v>92</v>
      </c>
      <c r="BW81" s="22">
        <f t="shared" si="167"/>
        <v>1.5333333333333332</v>
      </c>
      <c r="BX81" s="18">
        <f t="shared" si="168"/>
        <v>126.73105851408184</v>
      </c>
      <c r="BY81">
        <f t="shared" si="169"/>
        <v>0.1856365769619116</v>
      </c>
      <c r="BZ81">
        <f t="shared" si="170"/>
        <v>2.1028830623049095</v>
      </c>
      <c r="CD81">
        <v>1352</v>
      </c>
      <c r="CE81">
        <v>558</v>
      </c>
      <c r="CF81">
        <v>1169</v>
      </c>
      <c r="CG81">
        <v>555</v>
      </c>
      <c r="CH81" s="6">
        <f t="shared" si="171"/>
        <v>1260.5</v>
      </c>
      <c r="CI81" s="6">
        <f t="shared" si="171"/>
        <v>556.5</v>
      </c>
      <c r="CJ81" s="18">
        <f t="shared" si="120"/>
        <v>728</v>
      </c>
      <c r="CK81" s="18">
        <f t="shared" si="125"/>
        <v>-31.5</v>
      </c>
      <c r="CL81" s="18">
        <f t="shared" si="172"/>
        <v>728.68117170680353</v>
      </c>
      <c r="CM81" s="6">
        <f t="shared" si="173"/>
        <v>1377.8797117310351</v>
      </c>
      <c r="CN81" s="6">
        <f t="shared" si="174"/>
        <v>584.59524194733888</v>
      </c>
      <c r="CO81" s="6">
        <v>81</v>
      </c>
      <c r="CP81" s="22">
        <f t="shared" si="175"/>
        <v>1.35</v>
      </c>
      <c r="CQ81" s="18">
        <f t="shared" si="176"/>
        <v>127.25519521757926</v>
      </c>
      <c r="CR81">
        <f t="shared" si="177"/>
        <v>0.13033376849500614</v>
      </c>
      <c r="CS81">
        <f t="shared" si="178"/>
        <v>2.1046755215256554</v>
      </c>
      <c r="CW81">
        <v>1642</v>
      </c>
      <c r="CX81">
        <v>546</v>
      </c>
      <c r="CY81">
        <v>1433</v>
      </c>
      <c r="CZ81">
        <v>545</v>
      </c>
      <c r="DA81" s="6">
        <f t="shared" si="179"/>
        <v>1537.5</v>
      </c>
      <c r="DB81" s="6">
        <f t="shared" si="179"/>
        <v>545.5</v>
      </c>
      <c r="DC81" s="18">
        <f t="shared" si="121"/>
        <v>995.5</v>
      </c>
      <c r="DD81" s="18">
        <f t="shared" si="126"/>
        <v>-39</v>
      </c>
      <c r="DE81" s="18">
        <f t="shared" si="180"/>
        <v>996.2636448250031</v>
      </c>
      <c r="DF81" s="6">
        <f t="shared" si="181"/>
        <v>1631.4032303510987</v>
      </c>
      <c r="DG81" s="6">
        <f t="shared" si="182"/>
        <v>834.28074917270419</v>
      </c>
      <c r="DH81" s="6">
        <v>81</v>
      </c>
      <c r="DI81" s="22">
        <f t="shared" si="183"/>
        <v>1.35</v>
      </c>
      <c r="DJ81" s="18">
        <f t="shared" si="184"/>
        <v>152.25505353670738</v>
      </c>
      <c r="DK81">
        <f t="shared" si="185"/>
        <v>0.13033376849500614</v>
      </c>
      <c r="DL81">
        <f t="shared" si="186"/>
        <v>2.1825717163241767</v>
      </c>
      <c r="DP81">
        <v>1681</v>
      </c>
      <c r="DQ81">
        <v>580</v>
      </c>
      <c r="DR81">
        <v>1509</v>
      </c>
      <c r="DS81">
        <v>583</v>
      </c>
      <c r="DT81" s="6">
        <f t="shared" si="187"/>
        <v>1595</v>
      </c>
      <c r="DU81" s="6">
        <f t="shared" si="187"/>
        <v>581.5</v>
      </c>
      <c r="DV81" s="18">
        <f t="shared" si="188"/>
        <v>989.5</v>
      </c>
      <c r="DW81" s="18">
        <f t="shared" si="189"/>
        <v>-24.5</v>
      </c>
      <c r="DX81" s="18">
        <f t="shared" si="190"/>
        <v>989.80326328013291</v>
      </c>
      <c r="DY81" s="6">
        <f t="shared" si="191"/>
        <v>1697.6946869210612</v>
      </c>
      <c r="DZ81" s="6">
        <f t="shared" si="192"/>
        <v>841.0347485557844</v>
      </c>
      <c r="EA81" s="6">
        <v>84</v>
      </c>
      <c r="EB81" s="22">
        <f t="shared" si="193"/>
        <v>1.4</v>
      </c>
      <c r="EC81" s="18">
        <f t="shared" si="194"/>
        <v>182.1813314565029</v>
      </c>
      <c r="ED81">
        <f t="shared" si="195"/>
        <v>0.14612803567823801</v>
      </c>
      <c r="EE81">
        <f t="shared" si="196"/>
        <v>2.2605038717543429</v>
      </c>
      <c r="FU81">
        <v>1213</v>
      </c>
      <c r="FV81">
        <v>560</v>
      </c>
      <c r="FW81">
        <v>1076</v>
      </c>
      <c r="FX81">
        <v>563</v>
      </c>
      <c r="FY81">
        <f t="shared" si="197"/>
        <v>1144.5</v>
      </c>
      <c r="FZ81">
        <f t="shared" si="198"/>
        <v>561.5</v>
      </c>
      <c r="GA81" s="18">
        <f t="shared" si="123"/>
        <v>918.5</v>
      </c>
      <c r="GB81" s="18">
        <f t="shared" si="128"/>
        <v>-40.5</v>
      </c>
      <c r="GC81" s="18">
        <f t="shared" si="199"/>
        <v>919.39246244462981</v>
      </c>
      <c r="GD81">
        <f t="shared" si="200"/>
        <v>1274.8186145487523</v>
      </c>
      <c r="GE81">
        <v>80</v>
      </c>
      <c r="GF81" s="22">
        <f t="shared" si="201"/>
        <v>1.3333333333333333</v>
      </c>
      <c r="GG81" s="18">
        <f t="shared" si="202"/>
        <v>172.56737669494248</v>
      </c>
      <c r="GH81">
        <f t="shared" si="203"/>
        <v>0.12493873660829993</v>
      </c>
      <c r="GI81">
        <f t="shared" si="204"/>
        <v>2.236958697170023</v>
      </c>
      <c r="GN81">
        <v>1484</v>
      </c>
      <c r="GO81">
        <v>550</v>
      </c>
      <c r="GP81">
        <v>1349</v>
      </c>
      <c r="GQ81">
        <v>555</v>
      </c>
      <c r="GR81">
        <f t="shared" si="205"/>
        <v>1416.5</v>
      </c>
      <c r="GS81">
        <f t="shared" si="206"/>
        <v>552.5</v>
      </c>
      <c r="GT81" s="18">
        <f t="shared" si="207"/>
        <v>1171.5</v>
      </c>
      <c r="GU81" s="18">
        <f t="shared" si="208"/>
        <v>-52</v>
      </c>
      <c r="GV81" s="18">
        <f t="shared" si="209"/>
        <v>1172.6535080747424</v>
      </c>
      <c r="GW81">
        <f t="shared" si="134"/>
        <v>1520.4369437763605</v>
      </c>
      <c r="GX81">
        <v>82</v>
      </c>
      <c r="GY81" s="22">
        <f t="shared" si="210"/>
        <v>1.3666666666666667</v>
      </c>
      <c r="GZ81" s="18">
        <f t="shared" si="211"/>
        <v>215.0667657129261</v>
      </c>
      <c r="HA81">
        <f t="shared" si="212"/>
        <v>0.13566260200007307</v>
      </c>
      <c r="HB81">
        <f t="shared" si="213"/>
        <v>2.332573304006099</v>
      </c>
      <c r="HG81">
        <v>1496</v>
      </c>
      <c r="HH81">
        <v>551</v>
      </c>
      <c r="HI81">
        <v>1364</v>
      </c>
      <c r="HJ81">
        <v>554</v>
      </c>
      <c r="HK81">
        <f t="shared" si="214"/>
        <v>1430</v>
      </c>
      <c r="HL81">
        <f t="shared" si="215"/>
        <v>552.5</v>
      </c>
      <c r="HM81" s="18">
        <f t="shared" si="216"/>
        <v>1175</v>
      </c>
      <c r="HN81" s="18">
        <f t="shared" si="217"/>
        <v>-49</v>
      </c>
      <c r="HO81" s="18">
        <f t="shared" si="218"/>
        <v>1176.0212583112602</v>
      </c>
      <c r="HP81">
        <f t="shared" si="219"/>
        <v>1533.0219339591981</v>
      </c>
      <c r="HQ81">
        <v>81</v>
      </c>
      <c r="HR81" s="22">
        <f t="shared" si="220"/>
        <v>1.35</v>
      </c>
      <c r="HS81" s="18">
        <f t="shared" si="221"/>
        <v>212.77821319168726</v>
      </c>
      <c r="HT81">
        <f t="shared" si="222"/>
        <v>0.13033376849500614</v>
      </c>
      <c r="HU81">
        <f t="shared" si="223"/>
        <v>2.327927157574968</v>
      </c>
    </row>
    <row r="82" spans="7:229" x14ac:dyDescent="0.25">
      <c r="G82" s="6">
        <v>1291</v>
      </c>
      <c r="H82" s="6">
        <v>578</v>
      </c>
      <c r="I82" s="6">
        <v>1057</v>
      </c>
      <c r="J82" s="6">
        <v>577</v>
      </c>
      <c r="K82" s="6">
        <f t="shared" si="132"/>
        <v>1174</v>
      </c>
      <c r="L82" s="6">
        <f t="shared" si="133"/>
        <v>577.5</v>
      </c>
      <c r="M82" s="18">
        <f t="shared" si="135"/>
        <v>397.5</v>
      </c>
      <c r="N82" s="18">
        <f t="shared" si="136"/>
        <v>-3</v>
      </c>
      <c r="O82" s="18">
        <f t="shared" si="137"/>
        <v>397.51132059351465</v>
      </c>
      <c r="P82" s="18">
        <f t="shared" si="138"/>
        <v>338.84980551964543</v>
      </c>
      <c r="Q82" s="6">
        <v>82</v>
      </c>
      <c r="R82" s="22">
        <f t="shared" si="139"/>
        <v>1.3666666666666667</v>
      </c>
      <c r="S82" s="18">
        <f t="shared" si="140"/>
        <v>294.23583532840894</v>
      </c>
      <c r="T82">
        <f t="shared" si="141"/>
        <v>0.13566260200007307</v>
      </c>
      <c r="U82">
        <f t="shared" si="142"/>
        <v>2.468695564848423</v>
      </c>
      <c r="Y82" s="6">
        <v>1293</v>
      </c>
      <c r="Z82" s="6">
        <v>573</v>
      </c>
      <c r="AA82" s="6">
        <v>1028</v>
      </c>
      <c r="AB82" s="6">
        <v>572</v>
      </c>
      <c r="AC82" s="6">
        <f t="shared" si="143"/>
        <v>1160.5</v>
      </c>
      <c r="AD82" s="6">
        <f t="shared" si="143"/>
        <v>572.5</v>
      </c>
      <c r="AE82" s="18">
        <f t="shared" si="144"/>
        <v>498</v>
      </c>
      <c r="AF82" s="18">
        <f t="shared" si="145"/>
        <v>2</v>
      </c>
      <c r="AG82" s="18">
        <f t="shared" si="146"/>
        <v>498.00401604806359</v>
      </c>
      <c r="AH82" s="6">
        <f t="shared" si="147"/>
        <v>1294.0311047266214</v>
      </c>
      <c r="AI82" s="6">
        <f t="shared" si="224"/>
        <v>419.74482438133316</v>
      </c>
      <c r="AJ82" s="6">
        <v>83</v>
      </c>
      <c r="AK82" s="22">
        <f t="shared" si="148"/>
        <v>1.3833333333333333</v>
      </c>
      <c r="AL82" s="18">
        <f t="shared" si="149"/>
        <v>331.2119719541048</v>
      </c>
      <c r="AM82">
        <f t="shared" si="150"/>
        <v>0.14092684199243027</v>
      </c>
      <c r="AN82">
        <f t="shared" si="151"/>
        <v>2.5201060263605375</v>
      </c>
      <c r="AR82" s="6">
        <v>1422</v>
      </c>
      <c r="AS82" s="6">
        <v>579</v>
      </c>
      <c r="AT82" s="6">
        <v>1064</v>
      </c>
      <c r="AU82" s="6">
        <v>580</v>
      </c>
      <c r="AV82" s="6">
        <f t="shared" si="152"/>
        <v>1243</v>
      </c>
      <c r="AW82" s="6">
        <f t="shared" si="152"/>
        <v>579.5</v>
      </c>
      <c r="AX82" s="18">
        <f t="shared" si="153"/>
        <v>411.5</v>
      </c>
      <c r="AY82" s="18">
        <f t="shared" si="154"/>
        <v>-1.5</v>
      </c>
      <c r="AZ82" s="18">
        <f t="shared" si="155"/>
        <v>411.5027338912829</v>
      </c>
      <c r="BA82" s="6">
        <f t="shared" si="156"/>
        <v>1371.4478663077207</v>
      </c>
      <c r="BB82" s="6">
        <f t="shared" si="157"/>
        <v>357.07453759683631</v>
      </c>
      <c r="BC82" s="6">
        <v>85</v>
      </c>
      <c r="BD82" s="22">
        <f t="shared" si="158"/>
        <v>1.4166666666666667</v>
      </c>
      <c r="BE82" s="18">
        <f t="shared" si="159"/>
        <v>317.20406300015236</v>
      </c>
      <c r="BF82">
        <f t="shared" si="160"/>
        <v>0.15126767533064914</v>
      </c>
      <c r="BG82">
        <f t="shared" si="161"/>
        <v>2.5013387414679031</v>
      </c>
      <c r="BK82">
        <v>1373</v>
      </c>
      <c r="BL82">
        <v>558</v>
      </c>
      <c r="BM82">
        <v>1213</v>
      </c>
      <c r="BN82">
        <v>553</v>
      </c>
      <c r="BO82" s="6">
        <f t="shared" si="162"/>
        <v>1293</v>
      </c>
      <c r="BP82" s="6">
        <f t="shared" si="162"/>
        <v>555.5</v>
      </c>
      <c r="BQ82" s="18">
        <f t="shared" si="163"/>
        <v>814.5</v>
      </c>
      <c r="BR82" s="18">
        <f t="shared" si="124"/>
        <v>-34</v>
      </c>
      <c r="BS82" s="18">
        <f t="shared" si="164"/>
        <v>815.20932894563953</v>
      </c>
      <c r="BT82" s="6">
        <f t="shared" si="165"/>
        <v>1407.2772470270384</v>
      </c>
      <c r="BU82" s="6">
        <f t="shared" si="166"/>
        <v>648.0193856913786</v>
      </c>
      <c r="BV82" s="6">
        <v>93</v>
      </c>
      <c r="BW82" s="22">
        <f t="shared" si="167"/>
        <v>1.55</v>
      </c>
      <c r="BX82" s="18">
        <f t="shared" si="168"/>
        <v>127.64439887377259</v>
      </c>
      <c r="BY82">
        <f t="shared" si="169"/>
        <v>0.1903316981702915</v>
      </c>
      <c r="BZ82">
        <f t="shared" si="170"/>
        <v>2.1060017624102811</v>
      </c>
      <c r="CD82">
        <v>1363</v>
      </c>
      <c r="CE82">
        <v>558</v>
      </c>
      <c r="CF82">
        <v>1180</v>
      </c>
      <c r="CG82">
        <v>555</v>
      </c>
      <c r="CH82" s="6">
        <f t="shared" si="171"/>
        <v>1271.5</v>
      </c>
      <c r="CI82" s="6">
        <f t="shared" si="171"/>
        <v>556.5</v>
      </c>
      <c r="CJ82" s="18">
        <f t="shared" si="120"/>
        <v>739</v>
      </c>
      <c r="CK82" s="18">
        <f t="shared" si="125"/>
        <v>-31.5</v>
      </c>
      <c r="CL82" s="18">
        <f t="shared" si="172"/>
        <v>739.67104174761369</v>
      </c>
      <c r="CM82" s="6">
        <f t="shared" si="173"/>
        <v>1387.9497469289008</v>
      </c>
      <c r="CN82" s="6">
        <f t="shared" si="174"/>
        <v>594.66527714520464</v>
      </c>
      <c r="CO82" s="6">
        <v>82</v>
      </c>
      <c r="CP82" s="22">
        <f t="shared" si="175"/>
        <v>1.3666666666666667</v>
      </c>
      <c r="CQ82" s="18">
        <f t="shared" si="176"/>
        <v>128.32289851504456</v>
      </c>
      <c r="CR82">
        <f t="shared" si="177"/>
        <v>0.13566260200007307</v>
      </c>
      <c r="CS82">
        <f t="shared" si="178"/>
        <v>2.1083041607505049</v>
      </c>
      <c r="CW82">
        <v>1657</v>
      </c>
      <c r="CX82">
        <v>544</v>
      </c>
      <c r="CY82">
        <v>1447</v>
      </c>
      <c r="CZ82">
        <v>545</v>
      </c>
      <c r="DA82" s="6">
        <f t="shared" si="179"/>
        <v>1552</v>
      </c>
      <c r="DB82" s="6">
        <f t="shared" si="179"/>
        <v>544.5</v>
      </c>
      <c r="DC82" s="18">
        <f t="shared" si="121"/>
        <v>1010</v>
      </c>
      <c r="DD82" s="18">
        <f t="shared" si="126"/>
        <v>-40</v>
      </c>
      <c r="DE82" s="18">
        <f t="shared" si="180"/>
        <v>1010.7917688624102</v>
      </c>
      <c r="DF82" s="6">
        <f t="shared" si="181"/>
        <v>1644.7444330351145</v>
      </c>
      <c r="DG82" s="6">
        <f t="shared" si="182"/>
        <v>847.62195185671999</v>
      </c>
      <c r="DH82" s="6">
        <v>82</v>
      </c>
      <c r="DI82" s="22">
        <f t="shared" si="183"/>
        <v>1.3666666666666667</v>
      </c>
      <c r="DJ82" s="18">
        <f t="shared" si="184"/>
        <v>153.63697344895004</v>
      </c>
      <c r="DK82">
        <f t="shared" si="185"/>
        <v>0.13566260200007307</v>
      </c>
      <c r="DL82">
        <f t="shared" si="186"/>
        <v>2.1864957432512311</v>
      </c>
      <c r="DP82">
        <v>1697</v>
      </c>
      <c r="DQ82">
        <v>581</v>
      </c>
      <c r="DR82">
        <v>1524</v>
      </c>
      <c r="DS82">
        <v>584</v>
      </c>
      <c r="DT82" s="6">
        <f t="shared" si="187"/>
        <v>1610.5</v>
      </c>
      <c r="DU82" s="6">
        <f t="shared" si="187"/>
        <v>582.5</v>
      </c>
      <c r="DV82" s="18">
        <f t="shared" si="188"/>
        <v>1005</v>
      </c>
      <c r="DW82" s="18">
        <f t="shared" si="189"/>
        <v>-23.5</v>
      </c>
      <c r="DX82" s="18">
        <f t="shared" si="190"/>
        <v>1005.2747136977036</v>
      </c>
      <c r="DY82" s="6">
        <f t="shared" si="191"/>
        <v>1712.6051792517737</v>
      </c>
      <c r="DZ82" s="6">
        <f t="shared" si="192"/>
        <v>855.94524088649689</v>
      </c>
      <c r="EA82" s="6">
        <v>85</v>
      </c>
      <c r="EB82" s="22">
        <f t="shared" si="193"/>
        <v>1.4166666666666667</v>
      </c>
      <c r="EC82" s="18">
        <f t="shared" si="194"/>
        <v>183.65620756875944</v>
      </c>
      <c r="ED82">
        <f t="shared" si="195"/>
        <v>0.15126767533064914</v>
      </c>
      <c r="EE82">
        <f t="shared" si="196"/>
        <v>2.2640056120567382</v>
      </c>
      <c r="FU82">
        <v>1225</v>
      </c>
      <c r="FV82">
        <v>559</v>
      </c>
      <c r="FW82">
        <v>1093</v>
      </c>
      <c r="FX82">
        <v>562</v>
      </c>
      <c r="FY82">
        <f t="shared" si="197"/>
        <v>1159</v>
      </c>
      <c r="FZ82">
        <f t="shared" si="198"/>
        <v>560.5</v>
      </c>
      <c r="GA82" s="18">
        <f t="shared" si="123"/>
        <v>933</v>
      </c>
      <c r="GB82" s="18">
        <f t="shared" si="128"/>
        <v>-41.5</v>
      </c>
      <c r="GC82" s="18">
        <f t="shared" si="199"/>
        <v>933.92250749192249</v>
      </c>
      <c r="GD82">
        <f t="shared" si="200"/>
        <v>1287.4165021468382</v>
      </c>
      <c r="GE82">
        <v>81</v>
      </c>
      <c r="GF82" s="22">
        <f t="shared" si="201"/>
        <v>1.35</v>
      </c>
      <c r="GG82" s="18">
        <f t="shared" si="202"/>
        <v>174.38045943106584</v>
      </c>
      <c r="GH82">
        <f t="shared" si="203"/>
        <v>0.13033376849500614</v>
      </c>
      <c r="GI82">
        <f t="shared" si="204"/>
        <v>2.2414978175419491</v>
      </c>
      <c r="GN82">
        <v>1503</v>
      </c>
      <c r="GO82">
        <v>550</v>
      </c>
      <c r="GP82">
        <v>1370</v>
      </c>
      <c r="GQ82">
        <v>552</v>
      </c>
      <c r="GR82">
        <f t="shared" si="205"/>
        <v>1436.5</v>
      </c>
      <c r="GS82">
        <f t="shared" si="206"/>
        <v>551</v>
      </c>
      <c r="GT82" s="18">
        <f t="shared" si="207"/>
        <v>1191.5</v>
      </c>
      <c r="GU82" s="18">
        <f t="shared" si="208"/>
        <v>-53.5</v>
      </c>
      <c r="GV82" s="18">
        <f t="shared" si="209"/>
        <v>1192.7005072523446</v>
      </c>
      <c r="GW82">
        <f t="shared" si="134"/>
        <v>1538.5490729905237</v>
      </c>
      <c r="GX82">
        <v>83</v>
      </c>
      <c r="GY82" s="22">
        <f t="shared" si="210"/>
        <v>1.3833333333333333</v>
      </c>
      <c r="GZ82" s="18">
        <f t="shared" si="211"/>
        <v>217.55896466835844</v>
      </c>
      <c r="HA82">
        <f t="shared" si="212"/>
        <v>0.14092684199243027</v>
      </c>
      <c r="HB82">
        <f t="shared" si="213"/>
        <v>2.3375769834034354</v>
      </c>
      <c r="HG82">
        <v>1515</v>
      </c>
      <c r="HH82">
        <v>550</v>
      </c>
      <c r="HI82">
        <v>1385</v>
      </c>
      <c r="HJ82">
        <v>555</v>
      </c>
      <c r="HK82">
        <f t="shared" si="214"/>
        <v>1450</v>
      </c>
      <c r="HL82">
        <f t="shared" si="215"/>
        <v>552.5</v>
      </c>
      <c r="HM82" s="18">
        <f t="shared" si="216"/>
        <v>1195</v>
      </c>
      <c r="HN82" s="18">
        <f t="shared" si="217"/>
        <v>-49</v>
      </c>
      <c r="HO82" s="18">
        <f t="shared" si="218"/>
        <v>1196.0041805947001</v>
      </c>
      <c r="HP82">
        <f t="shared" si="219"/>
        <v>1551.6946381295515</v>
      </c>
      <c r="HQ82">
        <v>82</v>
      </c>
      <c r="HR82" s="22">
        <f t="shared" si="220"/>
        <v>1.3666666666666667</v>
      </c>
      <c r="HS82" s="18">
        <f t="shared" si="221"/>
        <v>215.26835902503387</v>
      </c>
      <c r="HT82">
        <f t="shared" si="222"/>
        <v>0.13566260200007307</v>
      </c>
      <c r="HU82">
        <f t="shared" si="223"/>
        <v>2.3329802002337527</v>
      </c>
    </row>
    <row r="83" spans="7:229" x14ac:dyDescent="0.25">
      <c r="G83" s="6">
        <v>1302</v>
      </c>
      <c r="H83" s="6">
        <v>580</v>
      </c>
      <c r="I83" s="6">
        <v>1067</v>
      </c>
      <c r="J83" s="6">
        <v>577</v>
      </c>
      <c r="K83" s="6">
        <f t="shared" si="132"/>
        <v>1184.5</v>
      </c>
      <c r="L83" s="6">
        <f t="shared" si="133"/>
        <v>578.5</v>
      </c>
      <c r="M83" s="18">
        <f t="shared" si="135"/>
        <v>408</v>
      </c>
      <c r="N83" s="18">
        <f t="shared" si="136"/>
        <v>-2</v>
      </c>
      <c r="O83" s="18">
        <f t="shared" si="137"/>
        <v>408.00490193133709</v>
      </c>
      <c r="P83" s="18">
        <f t="shared" si="138"/>
        <v>348.71828264544445</v>
      </c>
      <c r="Q83" s="6">
        <v>83</v>
      </c>
      <c r="R83" s="22">
        <f t="shared" si="139"/>
        <v>1.3833333333333333</v>
      </c>
      <c r="S83" s="18">
        <f t="shared" si="140"/>
        <v>295.10515695361164</v>
      </c>
      <c r="T83">
        <f t="shared" si="141"/>
        <v>0.14092684199243027</v>
      </c>
      <c r="U83">
        <f t="shared" si="142"/>
        <v>2.4699767988490886</v>
      </c>
      <c r="Y83" s="6">
        <v>1303</v>
      </c>
      <c r="Z83" s="6">
        <v>572</v>
      </c>
      <c r="AA83" s="6">
        <v>1037</v>
      </c>
      <c r="AB83" s="6">
        <v>573</v>
      </c>
      <c r="AC83" s="6">
        <f t="shared" si="143"/>
        <v>1170</v>
      </c>
      <c r="AD83" s="6">
        <f t="shared" si="143"/>
        <v>572.5</v>
      </c>
      <c r="AE83" s="18">
        <f t="shared" si="144"/>
        <v>507.5</v>
      </c>
      <c r="AF83" s="18">
        <f t="shared" si="145"/>
        <v>2</v>
      </c>
      <c r="AG83" s="18">
        <f t="shared" si="146"/>
        <v>507.50394087139853</v>
      </c>
      <c r="AH83" s="6">
        <f t="shared" si="147"/>
        <v>1302.557580301155</v>
      </c>
      <c r="AI83" s="6">
        <f t="shared" si="224"/>
        <v>428.27129995586677</v>
      </c>
      <c r="AJ83" s="6">
        <v>84</v>
      </c>
      <c r="AK83" s="22">
        <f t="shared" si="148"/>
        <v>1.4</v>
      </c>
      <c r="AL83" s="18">
        <f t="shared" si="149"/>
        <v>332.10056280840604</v>
      </c>
      <c r="AM83">
        <f t="shared" si="150"/>
        <v>0.14612803567823801</v>
      </c>
      <c r="AN83">
        <f t="shared" si="151"/>
        <v>2.5212696115947058</v>
      </c>
      <c r="AR83" s="6">
        <v>1429</v>
      </c>
      <c r="AS83" s="6">
        <v>578</v>
      </c>
      <c r="AT83" s="6">
        <v>1072</v>
      </c>
      <c r="AU83" s="6">
        <v>581</v>
      </c>
      <c r="AV83" s="6">
        <f t="shared" si="152"/>
        <v>1250.5</v>
      </c>
      <c r="AW83" s="6">
        <f t="shared" si="152"/>
        <v>579.5</v>
      </c>
      <c r="AX83" s="18">
        <f t="shared" si="153"/>
        <v>419</v>
      </c>
      <c r="AY83" s="18">
        <f t="shared" si="154"/>
        <v>-1.5</v>
      </c>
      <c r="AZ83" s="18">
        <f t="shared" si="155"/>
        <v>419.00268495559789</v>
      </c>
      <c r="BA83" s="6">
        <f t="shared" si="156"/>
        <v>1378.2490703787905</v>
      </c>
      <c r="BB83" s="6">
        <f t="shared" si="157"/>
        <v>363.87574166790614</v>
      </c>
      <c r="BC83" s="6">
        <v>86</v>
      </c>
      <c r="BD83" s="22">
        <f t="shared" si="158"/>
        <v>1.4333333333333333</v>
      </c>
      <c r="BE83" s="18">
        <f t="shared" si="159"/>
        <v>317.82164790334036</v>
      </c>
      <c r="BF83">
        <f t="shared" si="160"/>
        <v>0.1563472008599241</v>
      </c>
      <c r="BG83">
        <f t="shared" si="161"/>
        <v>2.5021834751393661</v>
      </c>
      <c r="BK83">
        <v>1385</v>
      </c>
      <c r="BL83">
        <v>558</v>
      </c>
      <c r="BM83">
        <v>1223</v>
      </c>
      <c r="BN83">
        <v>552</v>
      </c>
      <c r="BO83" s="6">
        <f t="shared" si="162"/>
        <v>1304</v>
      </c>
      <c r="BP83" s="6">
        <f t="shared" si="162"/>
        <v>555</v>
      </c>
      <c r="BQ83" s="18">
        <f t="shared" si="163"/>
        <v>825.5</v>
      </c>
      <c r="BR83" s="18">
        <f t="shared" si="124"/>
        <v>-34.5</v>
      </c>
      <c r="BS83" s="18">
        <f t="shared" si="164"/>
        <v>826.22061218538965</v>
      </c>
      <c r="BT83" s="6">
        <f t="shared" si="165"/>
        <v>1417.1947643143478</v>
      </c>
      <c r="BU83" s="6">
        <f t="shared" si="166"/>
        <v>657.93690297868807</v>
      </c>
      <c r="BV83" s="6">
        <v>94</v>
      </c>
      <c r="BW83" s="22">
        <f t="shared" si="167"/>
        <v>1.5666666666666667</v>
      </c>
      <c r="BX83" s="18">
        <f t="shared" si="168"/>
        <v>128.69710281638731</v>
      </c>
      <c r="BY83">
        <f t="shared" si="169"/>
        <v>0.19497660321605503</v>
      </c>
      <c r="BZ83">
        <f t="shared" si="170"/>
        <v>2.1095687703308172</v>
      </c>
      <c r="CD83">
        <v>1373</v>
      </c>
      <c r="CE83">
        <v>557</v>
      </c>
      <c r="CF83">
        <v>1192</v>
      </c>
      <c r="CG83">
        <v>556</v>
      </c>
      <c r="CH83" s="6">
        <f t="shared" si="171"/>
        <v>1282.5</v>
      </c>
      <c r="CI83" s="6">
        <f t="shared" si="171"/>
        <v>556.5</v>
      </c>
      <c r="CJ83" s="18">
        <f t="shared" si="120"/>
        <v>750</v>
      </c>
      <c r="CK83" s="18">
        <f t="shared" si="125"/>
        <v>-31.5</v>
      </c>
      <c r="CL83" s="18">
        <f t="shared" si="172"/>
        <v>750.66120853551502</v>
      </c>
      <c r="CM83" s="6">
        <f t="shared" si="173"/>
        <v>1398.0337978747152</v>
      </c>
      <c r="CN83" s="6">
        <f t="shared" si="174"/>
        <v>604.74932809101904</v>
      </c>
      <c r="CO83" s="6">
        <v>83</v>
      </c>
      <c r="CP83" s="22">
        <f t="shared" si="175"/>
        <v>1.3833333333333333</v>
      </c>
      <c r="CQ83" s="18">
        <f t="shared" si="176"/>
        <v>129.39063064250024</v>
      </c>
      <c r="CR83">
        <f t="shared" si="177"/>
        <v>0.14092684199243027</v>
      </c>
      <c r="CS83">
        <f t="shared" si="178"/>
        <v>2.1119028295971272</v>
      </c>
      <c r="CW83">
        <v>1669</v>
      </c>
      <c r="CX83">
        <v>542</v>
      </c>
      <c r="CY83">
        <v>1464</v>
      </c>
      <c r="CZ83">
        <v>543</v>
      </c>
      <c r="DA83" s="6">
        <f t="shared" si="179"/>
        <v>1566.5</v>
      </c>
      <c r="DB83" s="6">
        <f t="shared" si="179"/>
        <v>542.5</v>
      </c>
      <c r="DC83" s="18">
        <f t="shared" si="121"/>
        <v>1024.5</v>
      </c>
      <c r="DD83" s="18">
        <f t="shared" si="126"/>
        <v>-42</v>
      </c>
      <c r="DE83" s="18">
        <f t="shared" si="180"/>
        <v>1025.3605463445529</v>
      </c>
      <c r="DF83" s="6">
        <f t="shared" si="181"/>
        <v>1657.778181784282</v>
      </c>
      <c r="DG83" s="6">
        <f t="shared" si="182"/>
        <v>860.65570060588743</v>
      </c>
      <c r="DH83" s="6">
        <v>83</v>
      </c>
      <c r="DI83" s="22">
        <f t="shared" si="183"/>
        <v>1.3833333333333333</v>
      </c>
      <c r="DJ83" s="18">
        <f t="shared" si="184"/>
        <v>155.02276033015832</v>
      </c>
      <c r="DK83">
        <f t="shared" si="185"/>
        <v>0.14092684199243027</v>
      </c>
      <c r="DL83">
        <f t="shared" si="186"/>
        <v>2.190395465654984</v>
      </c>
      <c r="DP83">
        <v>1711</v>
      </c>
      <c r="DQ83">
        <v>581</v>
      </c>
      <c r="DR83">
        <v>1539</v>
      </c>
      <c r="DS83">
        <v>585</v>
      </c>
      <c r="DT83" s="6">
        <f t="shared" si="187"/>
        <v>1625</v>
      </c>
      <c r="DU83" s="6">
        <f t="shared" si="187"/>
        <v>583</v>
      </c>
      <c r="DV83" s="18">
        <f t="shared" si="188"/>
        <v>1019.5</v>
      </c>
      <c r="DW83" s="18">
        <f t="shared" si="189"/>
        <v>-23</v>
      </c>
      <c r="DX83" s="18">
        <f t="shared" si="190"/>
        <v>1019.7594078997262</v>
      </c>
      <c r="DY83" s="6">
        <f t="shared" si="191"/>
        <v>1726.4165198468183</v>
      </c>
      <c r="DZ83" s="6">
        <f t="shared" si="192"/>
        <v>869.7565814815415</v>
      </c>
      <c r="EA83" s="6">
        <v>86</v>
      </c>
      <c r="EB83" s="22">
        <f t="shared" si="193"/>
        <v>1.4333333333333333</v>
      </c>
      <c r="EC83" s="18">
        <f t="shared" si="194"/>
        <v>185.03701731156423</v>
      </c>
      <c r="ED83">
        <f t="shared" si="195"/>
        <v>0.1563472008599241</v>
      </c>
      <c r="EE83">
        <f t="shared" si="196"/>
        <v>2.2672586192460851</v>
      </c>
      <c r="FU83">
        <v>1239</v>
      </c>
      <c r="FV83">
        <v>559</v>
      </c>
      <c r="FW83">
        <v>1110</v>
      </c>
      <c r="FX83">
        <v>563</v>
      </c>
      <c r="FY83">
        <f t="shared" si="197"/>
        <v>1174.5</v>
      </c>
      <c r="FZ83">
        <f t="shared" si="198"/>
        <v>561</v>
      </c>
      <c r="GA83" s="18">
        <f t="shared" si="123"/>
        <v>948.5</v>
      </c>
      <c r="GB83" s="18">
        <f t="shared" si="128"/>
        <v>-41</v>
      </c>
      <c r="GC83" s="18">
        <f t="shared" si="199"/>
        <v>949.38572245426144</v>
      </c>
      <c r="GD83">
        <f t="shared" si="200"/>
        <v>1301.6033381948589</v>
      </c>
      <c r="GE83">
        <v>82</v>
      </c>
      <c r="GF83" s="22">
        <f t="shared" si="201"/>
        <v>1.3666666666666667</v>
      </c>
      <c r="GG83" s="18">
        <f t="shared" si="202"/>
        <v>176.30998463225615</v>
      </c>
      <c r="GH83">
        <f t="shared" si="203"/>
        <v>0.13566260200007307</v>
      </c>
      <c r="GI83">
        <f t="shared" si="204"/>
        <v>2.2462769075795626</v>
      </c>
      <c r="GN83">
        <v>1524</v>
      </c>
      <c r="GO83">
        <v>548</v>
      </c>
      <c r="GP83">
        <v>1391</v>
      </c>
      <c r="GQ83">
        <v>551</v>
      </c>
      <c r="GR83">
        <f t="shared" si="205"/>
        <v>1457.5</v>
      </c>
      <c r="GS83">
        <f t="shared" si="206"/>
        <v>549.5</v>
      </c>
      <c r="GT83" s="18">
        <f t="shared" si="207"/>
        <v>1212.5</v>
      </c>
      <c r="GU83" s="18">
        <f t="shared" si="208"/>
        <v>-55</v>
      </c>
      <c r="GV83" s="18">
        <f t="shared" si="209"/>
        <v>1213.7467816641163</v>
      </c>
      <c r="GW83">
        <f t="shared" si="134"/>
        <v>1557.644535829661</v>
      </c>
      <c r="GX83">
        <v>84</v>
      </c>
      <c r="GY83" s="22">
        <f t="shared" si="210"/>
        <v>1.4</v>
      </c>
      <c r="GZ83" s="18">
        <f t="shared" si="211"/>
        <v>220.17539132853219</v>
      </c>
      <c r="HA83">
        <f t="shared" si="212"/>
        <v>0.14612803567823801</v>
      </c>
      <c r="HB83">
        <f t="shared" si="213"/>
        <v>2.3427687769088434</v>
      </c>
      <c r="HG83">
        <v>1532</v>
      </c>
      <c r="HH83">
        <v>549</v>
      </c>
      <c r="HI83">
        <v>1404</v>
      </c>
      <c r="HJ83">
        <v>553</v>
      </c>
      <c r="HK83">
        <f t="shared" si="214"/>
        <v>1468</v>
      </c>
      <c r="HL83">
        <f t="shared" si="215"/>
        <v>551</v>
      </c>
      <c r="HM83" s="18">
        <f t="shared" si="216"/>
        <v>1213</v>
      </c>
      <c r="HN83" s="18">
        <f t="shared" si="217"/>
        <v>-50.5</v>
      </c>
      <c r="HO83" s="18">
        <f t="shared" si="218"/>
        <v>1214.0507608827565</v>
      </c>
      <c r="HP83">
        <f t="shared" si="219"/>
        <v>1568.0003188775186</v>
      </c>
      <c r="HQ83">
        <v>83</v>
      </c>
      <c r="HR83" s="22">
        <f t="shared" si="220"/>
        <v>1.3833333333333333</v>
      </c>
      <c r="HS83" s="18">
        <f t="shared" si="221"/>
        <v>217.51721012263835</v>
      </c>
      <c r="HT83">
        <f t="shared" si="222"/>
        <v>0.14092684199243027</v>
      </c>
      <c r="HU83">
        <f t="shared" si="223"/>
        <v>2.337493624350897</v>
      </c>
    </row>
    <row r="84" spans="7:229" x14ac:dyDescent="0.25">
      <c r="G84" s="6">
        <v>1311</v>
      </c>
      <c r="H84" s="6">
        <v>579</v>
      </c>
      <c r="I84" s="6">
        <v>1075</v>
      </c>
      <c r="J84" s="6">
        <v>578</v>
      </c>
      <c r="K84" s="6">
        <f t="shared" si="132"/>
        <v>1193</v>
      </c>
      <c r="L84" s="6">
        <f t="shared" si="133"/>
        <v>578.5</v>
      </c>
      <c r="M84" s="18">
        <f t="shared" si="135"/>
        <v>416.5</v>
      </c>
      <c r="N84" s="18">
        <f t="shared" si="136"/>
        <v>-2</v>
      </c>
      <c r="O84" s="18">
        <f t="shared" si="137"/>
        <v>416.5048018930874</v>
      </c>
      <c r="P84" s="18">
        <f t="shared" si="138"/>
        <v>356.36129476764506</v>
      </c>
      <c r="Q84" s="6">
        <v>84</v>
      </c>
      <c r="R84" s="22">
        <f t="shared" si="139"/>
        <v>1.4</v>
      </c>
      <c r="S84" s="18">
        <f t="shared" si="140"/>
        <v>295.80931567797171</v>
      </c>
      <c r="T84">
        <f t="shared" si="141"/>
        <v>0.14612803567823801</v>
      </c>
      <c r="U84">
        <f t="shared" si="142"/>
        <v>2.4710118467529392</v>
      </c>
      <c r="Y84" s="6">
        <v>1313</v>
      </c>
      <c r="Z84" s="6">
        <v>572</v>
      </c>
      <c r="AA84" s="6">
        <v>1049</v>
      </c>
      <c r="AB84" s="6">
        <v>573</v>
      </c>
      <c r="AC84" s="6">
        <f t="shared" si="143"/>
        <v>1181</v>
      </c>
      <c r="AD84" s="6">
        <f t="shared" si="143"/>
        <v>572.5</v>
      </c>
      <c r="AE84" s="18">
        <f t="shared" si="144"/>
        <v>518.5</v>
      </c>
      <c r="AF84" s="18">
        <f t="shared" si="145"/>
        <v>2</v>
      </c>
      <c r="AG84" s="18">
        <f t="shared" si="146"/>
        <v>518.50385726626951</v>
      </c>
      <c r="AH84" s="6">
        <f t="shared" si="147"/>
        <v>1312.4470465508314</v>
      </c>
      <c r="AI84" s="6">
        <f t="shared" si="224"/>
        <v>438.16076620554315</v>
      </c>
      <c r="AJ84" s="6">
        <v>85</v>
      </c>
      <c r="AK84" s="22">
        <f t="shared" si="148"/>
        <v>1.4166666666666667</v>
      </c>
      <c r="AL84" s="18">
        <f t="shared" si="149"/>
        <v>333.12945780371717</v>
      </c>
      <c r="AM84">
        <f t="shared" si="150"/>
        <v>0.15126767533064914</v>
      </c>
      <c r="AN84">
        <f t="shared" si="151"/>
        <v>2.5226130379626994</v>
      </c>
      <c r="AR84" s="6">
        <v>1436</v>
      </c>
      <c r="AS84" s="6">
        <v>578</v>
      </c>
      <c r="AT84" s="6">
        <v>1080</v>
      </c>
      <c r="AU84" s="6">
        <v>581</v>
      </c>
      <c r="AV84" s="6">
        <f t="shared" si="152"/>
        <v>1258</v>
      </c>
      <c r="AW84" s="6">
        <f t="shared" si="152"/>
        <v>579.5</v>
      </c>
      <c r="AX84" s="18">
        <f t="shared" si="153"/>
        <v>426.5</v>
      </c>
      <c r="AY84" s="18">
        <f t="shared" si="154"/>
        <v>-1.5</v>
      </c>
      <c r="AZ84" s="18">
        <f t="shared" si="155"/>
        <v>426.50263774096402</v>
      </c>
      <c r="BA84" s="6">
        <f t="shared" si="156"/>
        <v>1385.0574897815613</v>
      </c>
      <c r="BB84" s="6">
        <f t="shared" si="157"/>
        <v>370.68416107067696</v>
      </c>
      <c r="BC84" s="6">
        <v>87</v>
      </c>
      <c r="BD84" s="22">
        <f t="shared" si="158"/>
        <v>1.45</v>
      </c>
      <c r="BE84" s="18">
        <f t="shared" si="159"/>
        <v>318.43923294824862</v>
      </c>
      <c r="BF84">
        <f t="shared" si="160"/>
        <v>0.16136800223497488</v>
      </c>
      <c r="BG84">
        <f t="shared" si="161"/>
        <v>2.5030265691261717</v>
      </c>
      <c r="BK84">
        <v>1395</v>
      </c>
      <c r="BL84">
        <v>558</v>
      </c>
      <c r="BM84">
        <v>1234</v>
      </c>
      <c r="BN84">
        <v>552</v>
      </c>
      <c r="BO84" s="6">
        <f t="shared" si="162"/>
        <v>1314.5</v>
      </c>
      <c r="BP84" s="6">
        <f t="shared" si="162"/>
        <v>555</v>
      </c>
      <c r="BQ84" s="18">
        <f t="shared" si="163"/>
        <v>836</v>
      </c>
      <c r="BR84" s="18">
        <f t="shared" si="124"/>
        <v>-34.5</v>
      </c>
      <c r="BS84" s="18">
        <f t="shared" si="164"/>
        <v>836.71156918020438</v>
      </c>
      <c r="BT84" s="6">
        <f t="shared" si="165"/>
        <v>1426.8620290693841</v>
      </c>
      <c r="BU84" s="6">
        <f t="shared" si="166"/>
        <v>667.60416773372435</v>
      </c>
      <c r="BV84" s="6">
        <v>95</v>
      </c>
      <c r="BW84" s="22">
        <f t="shared" si="167"/>
        <v>1.5833333333333333</v>
      </c>
      <c r="BX84" s="18">
        <f t="shared" si="168"/>
        <v>129.70006237612102</v>
      </c>
      <c r="BY84">
        <f t="shared" si="169"/>
        <v>0.19957235490520411</v>
      </c>
      <c r="BZ84">
        <f t="shared" si="170"/>
        <v>2.1129401849476008</v>
      </c>
      <c r="CD84">
        <v>1382</v>
      </c>
      <c r="CE84">
        <v>557</v>
      </c>
      <c r="CF84">
        <v>1205</v>
      </c>
      <c r="CG84">
        <v>556</v>
      </c>
      <c r="CH84" s="6">
        <f t="shared" si="171"/>
        <v>1293.5</v>
      </c>
      <c r="CI84" s="6">
        <f t="shared" si="171"/>
        <v>556.5</v>
      </c>
      <c r="CJ84" s="18">
        <f t="shared" ref="CJ84:CJ108" si="225">CH84-CH$6</f>
        <v>761</v>
      </c>
      <c r="CK84" s="18">
        <f t="shared" si="125"/>
        <v>-31.5</v>
      </c>
      <c r="CL84" s="18">
        <f t="shared" si="172"/>
        <v>761.65165922487165</v>
      </c>
      <c r="CM84" s="6">
        <f t="shared" si="173"/>
        <v>1408.1315634556311</v>
      </c>
      <c r="CN84" s="6">
        <f t="shared" si="174"/>
        <v>614.84709367193489</v>
      </c>
      <c r="CO84" s="6">
        <v>84</v>
      </c>
      <c r="CP84" s="22">
        <f t="shared" si="175"/>
        <v>1.4</v>
      </c>
      <c r="CQ84" s="18">
        <f t="shared" si="176"/>
        <v>130.45839035194905</v>
      </c>
      <c r="CR84">
        <f t="shared" si="177"/>
        <v>0.14612803567823801</v>
      </c>
      <c r="CS84">
        <f t="shared" si="178"/>
        <v>2.1154720157196669</v>
      </c>
      <c r="CW84">
        <v>1686</v>
      </c>
      <c r="CX84">
        <v>542</v>
      </c>
      <c r="CY84">
        <v>1481</v>
      </c>
      <c r="CZ84">
        <v>545</v>
      </c>
      <c r="DA84" s="6">
        <f t="shared" si="179"/>
        <v>1583.5</v>
      </c>
      <c r="DB84" s="6">
        <f t="shared" si="179"/>
        <v>543.5</v>
      </c>
      <c r="DC84" s="18">
        <f t="shared" ref="DC84:DC90" si="226">DA84-DA$6</f>
        <v>1041.5</v>
      </c>
      <c r="DD84" s="18">
        <f t="shared" si="126"/>
        <v>-41</v>
      </c>
      <c r="DE84" s="18">
        <f t="shared" si="180"/>
        <v>1042.3066967068762</v>
      </c>
      <c r="DF84" s="6">
        <f t="shared" si="181"/>
        <v>1674.1757673553873</v>
      </c>
      <c r="DG84" s="6">
        <f t="shared" si="182"/>
        <v>877.05328617699274</v>
      </c>
      <c r="DH84" s="6">
        <v>84</v>
      </c>
      <c r="DI84" s="22">
        <f t="shared" si="183"/>
        <v>1.4</v>
      </c>
      <c r="DJ84" s="18">
        <f t="shared" si="184"/>
        <v>156.63468369763891</v>
      </c>
      <c r="DK84">
        <f t="shared" si="185"/>
        <v>0.14612803567823801</v>
      </c>
      <c r="DL84">
        <f t="shared" si="186"/>
        <v>2.1948879344184533</v>
      </c>
      <c r="DP84">
        <v>1711</v>
      </c>
      <c r="DQ84">
        <v>581</v>
      </c>
      <c r="DR84">
        <v>1554</v>
      </c>
      <c r="DS84">
        <v>585</v>
      </c>
      <c r="DT84" s="6">
        <f t="shared" si="187"/>
        <v>1632.5</v>
      </c>
      <c r="DU84" s="6">
        <f t="shared" si="187"/>
        <v>583</v>
      </c>
      <c r="DV84" s="18">
        <f t="shared" si="188"/>
        <v>1027</v>
      </c>
      <c r="DW84" s="18">
        <f t="shared" si="189"/>
        <v>-23</v>
      </c>
      <c r="DX84" s="18">
        <f t="shared" si="190"/>
        <v>1027.2575139661915</v>
      </c>
      <c r="DY84" s="6">
        <f t="shared" si="191"/>
        <v>1733.4777904547841</v>
      </c>
      <c r="DZ84" s="6">
        <f t="shared" si="192"/>
        <v>876.81785208950726</v>
      </c>
      <c r="EA84" s="6">
        <v>87</v>
      </c>
      <c r="EB84" s="22">
        <f t="shared" si="193"/>
        <v>1.45</v>
      </c>
      <c r="EC84" s="18">
        <f t="shared" si="194"/>
        <v>185.75180339988316</v>
      </c>
      <c r="ED84">
        <f t="shared" si="195"/>
        <v>0.16136800223497488</v>
      </c>
      <c r="EE84">
        <f t="shared" si="196"/>
        <v>2.2689330388676923</v>
      </c>
      <c r="FU84">
        <v>1256</v>
      </c>
      <c r="FV84">
        <v>558</v>
      </c>
      <c r="FW84">
        <v>1127</v>
      </c>
      <c r="FX84">
        <v>561</v>
      </c>
      <c r="FY84">
        <f t="shared" si="197"/>
        <v>1191.5</v>
      </c>
      <c r="FZ84">
        <f t="shared" si="198"/>
        <v>559.5</v>
      </c>
      <c r="GA84" s="18">
        <f t="shared" ref="GA84:GA108" si="227">FY84-FY$6</f>
        <v>965.5</v>
      </c>
      <c r="GB84" s="18">
        <f t="shared" si="128"/>
        <v>-42.5</v>
      </c>
      <c r="GC84" s="18">
        <f t="shared" si="199"/>
        <v>966.43494349076593</v>
      </c>
      <c r="GD84">
        <f t="shared" si="200"/>
        <v>1316.3253777087184</v>
      </c>
      <c r="GE84">
        <v>83</v>
      </c>
      <c r="GF84" s="22">
        <f t="shared" si="201"/>
        <v>1.3833333333333333</v>
      </c>
      <c r="GG84" s="18">
        <f t="shared" si="202"/>
        <v>178.43741425997069</v>
      </c>
      <c r="GH84">
        <f t="shared" si="203"/>
        <v>0.14092684199243027</v>
      </c>
      <c r="GI84">
        <f t="shared" si="204"/>
        <v>2.2514859212454206</v>
      </c>
      <c r="GN84">
        <v>1543</v>
      </c>
      <c r="GO84">
        <v>548</v>
      </c>
      <c r="GP84">
        <v>1413</v>
      </c>
      <c r="GQ84">
        <v>552</v>
      </c>
      <c r="GR84">
        <f t="shared" si="205"/>
        <v>1478</v>
      </c>
      <c r="GS84">
        <f t="shared" si="206"/>
        <v>550</v>
      </c>
      <c r="GT84" s="18">
        <f t="shared" si="207"/>
        <v>1233</v>
      </c>
      <c r="GU84" s="18">
        <f t="shared" si="208"/>
        <v>-54.5</v>
      </c>
      <c r="GV84" s="18">
        <f t="shared" si="209"/>
        <v>1234.2038932040361</v>
      </c>
      <c r="GW84">
        <f t="shared" si="134"/>
        <v>1577.0174380773346</v>
      </c>
      <c r="GX84">
        <v>85</v>
      </c>
      <c r="GY84" s="22">
        <f t="shared" si="210"/>
        <v>1.4166666666666667</v>
      </c>
      <c r="GZ84" s="18">
        <f t="shared" si="211"/>
        <v>222.71857455307747</v>
      </c>
      <c r="HA84">
        <f t="shared" si="212"/>
        <v>0.15126767533064914</v>
      </c>
      <c r="HB84">
        <f t="shared" si="213"/>
        <v>2.3477564383609919</v>
      </c>
      <c r="HG84">
        <v>1548</v>
      </c>
      <c r="HH84">
        <v>548</v>
      </c>
      <c r="HI84">
        <v>1426</v>
      </c>
      <c r="HJ84">
        <v>552</v>
      </c>
      <c r="HK84">
        <f t="shared" si="214"/>
        <v>1487</v>
      </c>
      <c r="HL84">
        <f t="shared" si="215"/>
        <v>550</v>
      </c>
      <c r="HM84" s="18">
        <f t="shared" si="216"/>
        <v>1232</v>
      </c>
      <c r="HN84" s="18">
        <f t="shared" si="217"/>
        <v>-51.5</v>
      </c>
      <c r="HO84" s="18">
        <f t="shared" si="218"/>
        <v>1233.0759303465461</v>
      </c>
      <c r="HP84">
        <f t="shared" si="219"/>
        <v>1585.4554550664614</v>
      </c>
      <c r="HQ84">
        <v>84</v>
      </c>
      <c r="HR84" s="22">
        <f t="shared" si="220"/>
        <v>1.4</v>
      </c>
      <c r="HS84" s="18">
        <f t="shared" si="221"/>
        <v>219.88800683580124</v>
      </c>
      <c r="HT84">
        <f t="shared" si="222"/>
        <v>0.14612803567823801</v>
      </c>
      <c r="HU84">
        <f t="shared" si="223"/>
        <v>2.3422015426528655</v>
      </c>
    </row>
    <row r="85" spans="7:229" x14ac:dyDescent="0.25">
      <c r="G85" s="6">
        <v>1319</v>
      </c>
      <c r="H85" s="6">
        <v>578</v>
      </c>
      <c r="I85" s="6">
        <v>1083</v>
      </c>
      <c r="J85" s="6">
        <v>579</v>
      </c>
      <c r="K85" s="6">
        <f t="shared" si="132"/>
        <v>1201</v>
      </c>
      <c r="L85" s="6">
        <f t="shared" si="133"/>
        <v>578.5</v>
      </c>
      <c r="M85" s="18">
        <f t="shared" si="135"/>
        <v>424.5</v>
      </c>
      <c r="N85" s="18">
        <f t="shared" si="136"/>
        <v>-2</v>
      </c>
      <c r="O85" s="18">
        <f t="shared" si="137"/>
        <v>424.50471139906091</v>
      </c>
      <c r="P85" s="18">
        <f t="shared" si="138"/>
        <v>363.56419809646229</v>
      </c>
      <c r="Q85" s="6">
        <v>85</v>
      </c>
      <c r="R85" s="22">
        <f t="shared" si="139"/>
        <v>1.4166666666666667</v>
      </c>
      <c r="S85" s="18">
        <f t="shared" si="140"/>
        <v>296.47205360407344</v>
      </c>
      <c r="T85">
        <f t="shared" si="141"/>
        <v>0.15126767533064914</v>
      </c>
      <c r="U85">
        <f t="shared" si="142"/>
        <v>2.4719837616545597</v>
      </c>
      <c r="Y85" s="6">
        <v>1325</v>
      </c>
      <c r="Z85" s="6">
        <v>571</v>
      </c>
      <c r="AA85" s="6">
        <v>1058</v>
      </c>
      <c r="AB85" s="6">
        <v>571</v>
      </c>
      <c r="AC85" s="6">
        <f t="shared" si="143"/>
        <v>1191.5</v>
      </c>
      <c r="AD85" s="6">
        <f t="shared" si="143"/>
        <v>571</v>
      </c>
      <c r="AE85" s="18">
        <f t="shared" si="144"/>
        <v>529</v>
      </c>
      <c r="AF85" s="18">
        <f t="shared" si="145"/>
        <v>0.5</v>
      </c>
      <c r="AG85" s="18">
        <f t="shared" si="146"/>
        <v>529.00023629484326</v>
      </c>
      <c r="AH85" s="6">
        <f t="shared" si="147"/>
        <v>1321.2544228875829</v>
      </c>
      <c r="AI85" s="6">
        <f t="shared" si="224"/>
        <v>446.96814254229469</v>
      </c>
      <c r="AJ85" s="6">
        <v>86</v>
      </c>
      <c r="AK85" s="22">
        <f t="shared" si="148"/>
        <v>1.4333333333333333</v>
      </c>
      <c r="AL85" s="18">
        <f t="shared" si="149"/>
        <v>334.11125361594929</v>
      </c>
      <c r="AM85">
        <f t="shared" si="150"/>
        <v>0.1563472008599241</v>
      </c>
      <c r="AN85">
        <f t="shared" si="151"/>
        <v>2.5238911038961329</v>
      </c>
      <c r="AR85" s="6">
        <v>1443</v>
      </c>
      <c r="AS85" s="6">
        <v>578</v>
      </c>
      <c r="AT85" s="6">
        <v>1087</v>
      </c>
      <c r="AU85" s="6">
        <v>581</v>
      </c>
      <c r="AV85" s="6">
        <f t="shared" si="152"/>
        <v>1265</v>
      </c>
      <c r="AW85" s="6">
        <f t="shared" si="152"/>
        <v>579.5</v>
      </c>
      <c r="AX85" s="18">
        <f t="shared" si="153"/>
        <v>433.5</v>
      </c>
      <c r="AY85" s="18">
        <f t="shared" si="154"/>
        <v>-1.5</v>
      </c>
      <c r="AZ85" s="18">
        <f t="shared" si="155"/>
        <v>433.50259514794141</v>
      </c>
      <c r="BA85" s="6">
        <f t="shared" si="156"/>
        <v>1391.4184309545421</v>
      </c>
      <c r="BB85" s="6">
        <f t="shared" si="157"/>
        <v>377.04510224365777</v>
      </c>
      <c r="BC85" s="6">
        <v>88</v>
      </c>
      <c r="BD85" s="22">
        <f t="shared" si="158"/>
        <v>1.4666666666666666</v>
      </c>
      <c r="BE85" s="18">
        <f t="shared" si="159"/>
        <v>319.01564577820392</v>
      </c>
      <c r="BF85">
        <f t="shared" si="160"/>
        <v>0.16633142176652496</v>
      </c>
      <c r="BG85">
        <f t="shared" si="161"/>
        <v>2.5038119830838665</v>
      </c>
      <c r="BK85">
        <v>1408</v>
      </c>
      <c r="BL85">
        <v>558</v>
      </c>
      <c r="BM85">
        <v>1248</v>
      </c>
      <c r="BN85">
        <v>553</v>
      </c>
      <c r="BO85" s="6">
        <f t="shared" si="162"/>
        <v>1328</v>
      </c>
      <c r="BP85" s="6">
        <f t="shared" si="162"/>
        <v>555.5</v>
      </c>
      <c r="BQ85" s="18">
        <f t="shared" si="163"/>
        <v>849.5</v>
      </c>
      <c r="BR85" s="18">
        <f t="shared" si="124"/>
        <v>-34</v>
      </c>
      <c r="BS85" s="18">
        <f t="shared" si="164"/>
        <v>850.1801279728902</v>
      </c>
      <c r="BT85" s="6">
        <f t="shared" si="165"/>
        <v>1439.5013893706389</v>
      </c>
      <c r="BU85" s="6">
        <f t="shared" si="166"/>
        <v>680.24352803497914</v>
      </c>
      <c r="BV85" s="6">
        <v>96</v>
      </c>
      <c r="BW85" s="22">
        <f t="shared" si="167"/>
        <v>1.6</v>
      </c>
      <c r="BX85" s="18">
        <f t="shared" si="168"/>
        <v>130.98768749970478</v>
      </c>
      <c r="BY85">
        <f t="shared" si="169"/>
        <v>0.20411998265592479</v>
      </c>
      <c r="BZ85">
        <f t="shared" si="170"/>
        <v>2.1172304750279585</v>
      </c>
      <c r="CD85">
        <v>1391</v>
      </c>
      <c r="CE85">
        <v>555</v>
      </c>
      <c r="CF85">
        <v>1217</v>
      </c>
      <c r="CG85">
        <v>558</v>
      </c>
      <c r="CH85" s="6">
        <f t="shared" si="171"/>
        <v>1304</v>
      </c>
      <c r="CI85" s="6">
        <f t="shared" si="171"/>
        <v>556.5</v>
      </c>
      <c r="CJ85" s="18">
        <f t="shared" si="225"/>
        <v>771.5</v>
      </c>
      <c r="CK85" s="18">
        <f>CI85-CI$6</f>
        <v>-31.5</v>
      </c>
      <c r="CL85" s="18">
        <f t="shared" si="172"/>
        <v>772.14279767410903</v>
      </c>
      <c r="CM85" s="6">
        <f t="shared" si="173"/>
        <v>1417.7828641932444</v>
      </c>
      <c r="CN85" s="6">
        <f t="shared" si="174"/>
        <v>624.49839440954827</v>
      </c>
      <c r="CO85" s="6">
        <v>85</v>
      </c>
      <c r="CP85" s="22">
        <f t="shared" si="175"/>
        <v>1.4166666666666667</v>
      </c>
      <c r="CQ85" s="18">
        <f t="shared" si="176"/>
        <v>131.47764017699882</v>
      </c>
      <c r="CR85">
        <f t="shared" si="177"/>
        <v>0.15126767533064914</v>
      </c>
      <c r="CS85">
        <f t="shared" si="178"/>
        <v>2.1188519005563395</v>
      </c>
      <c r="CW85">
        <v>1703</v>
      </c>
      <c r="CX85">
        <v>541</v>
      </c>
      <c r="CY85">
        <v>1499</v>
      </c>
      <c r="CZ85">
        <v>547</v>
      </c>
      <c r="DA85" s="6">
        <f t="shared" si="179"/>
        <v>1601</v>
      </c>
      <c r="DB85" s="6">
        <f t="shared" si="179"/>
        <v>544</v>
      </c>
      <c r="DC85" s="18">
        <f t="shared" si="226"/>
        <v>1059</v>
      </c>
      <c r="DD85" s="18">
        <f t="shared" si="126"/>
        <v>-40.5</v>
      </c>
      <c r="DE85" s="18">
        <f t="shared" si="180"/>
        <v>1059.7741504679193</v>
      </c>
      <c r="DF85" s="6">
        <f t="shared" si="181"/>
        <v>1690.8982819791379</v>
      </c>
      <c r="DG85" s="6">
        <f t="shared" si="182"/>
        <v>893.77580080074335</v>
      </c>
      <c r="DH85" s="6">
        <v>85</v>
      </c>
      <c r="DI85" s="22">
        <f t="shared" si="183"/>
        <v>1.4166666666666667</v>
      </c>
      <c r="DJ85" s="18">
        <f t="shared" si="184"/>
        <v>158.29619361498342</v>
      </c>
      <c r="DK85">
        <f t="shared" si="185"/>
        <v>0.15126767533064914</v>
      </c>
      <c r="DL85">
        <f t="shared" si="186"/>
        <v>2.1994704719572162</v>
      </c>
      <c r="DT85" s="6"/>
      <c r="DU85" s="6"/>
      <c r="DY85" s="6"/>
      <c r="DZ85" s="6"/>
      <c r="EA85" s="6"/>
      <c r="EB85" s="6"/>
      <c r="EC85" s="6"/>
      <c r="FU85">
        <v>1276</v>
      </c>
      <c r="FV85">
        <v>557</v>
      </c>
      <c r="FW85">
        <v>1143</v>
      </c>
      <c r="FX85">
        <v>562</v>
      </c>
      <c r="FY85">
        <f t="shared" si="197"/>
        <v>1209.5</v>
      </c>
      <c r="FZ85">
        <f t="shared" si="198"/>
        <v>559.5</v>
      </c>
      <c r="GA85" s="18">
        <f t="shared" si="227"/>
        <v>983.5</v>
      </c>
      <c r="GB85" s="18">
        <f t="shared" si="128"/>
        <v>-42.5</v>
      </c>
      <c r="GC85" s="18">
        <f t="shared" si="199"/>
        <v>984.4178482737907</v>
      </c>
      <c r="GD85">
        <f t="shared" si="200"/>
        <v>1332.6404241204752</v>
      </c>
      <c r="GE85">
        <v>84</v>
      </c>
      <c r="GF85" s="22">
        <f t="shared" si="201"/>
        <v>1.4</v>
      </c>
      <c r="GG85" s="18">
        <f t="shared" si="202"/>
        <v>180.68135046948214</v>
      </c>
      <c r="GH85">
        <f t="shared" si="203"/>
        <v>0.14612803567823801</v>
      </c>
      <c r="GI85">
        <f t="shared" si="204"/>
        <v>2.2569133279556186</v>
      </c>
      <c r="GN85">
        <v>1560</v>
      </c>
      <c r="GO85">
        <v>548</v>
      </c>
      <c r="GP85">
        <v>1431</v>
      </c>
      <c r="GQ85">
        <v>552</v>
      </c>
      <c r="GR85">
        <f t="shared" si="205"/>
        <v>1495.5</v>
      </c>
      <c r="GS85">
        <f t="shared" si="206"/>
        <v>550</v>
      </c>
      <c r="GT85" s="18">
        <f t="shared" si="207"/>
        <v>1250.5</v>
      </c>
      <c r="GU85" s="18">
        <f t="shared" si="208"/>
        <v>-54.5</v>
      </c>
      <c r="GV85" s="18">
        <f t="shared" si="209"/>
        <v>1251.6870615293585</v>
      </c>
      <c r="GW85">
        <f t="shared" si="134"/>
        <v>1593.4303404918585</v>
      </c>
      <c r="GX85">
        <v>86</v>
      </c>
      <c r="GY85" s="22">
        <f t="shared" si="210"/>
        <v>1.4333333333333333</v>
      </c>
      <c r="GZ85" s="18">
        <f t="shared" si="211"/>
        <v>224.89204368189837</v>
      </c>
      <c r="HA85">
        <f t="shared" si="212"/>
        <v>0.1563472008599241</v>
      </c>
      <c r="HB85">
        <f t="shared" si="213"/>
        <v>2.3519740910684908</v>
      </c>
      <c r="HG85">
        <v>1565</v>
      </c>
      <c r="HH85">
        <v>547</v>
      </c>
      <c r="HI85">
        <v>1443</v>
      </c>
      <c r="HJ85">
        <v>552</v>
      </c>
      <c r="HK85">
        <f t="shared" si="214"/>
        <v>1504</v>
      </c>
      <c r="HL85">
        <f t="shared" si="215"/>
        <v>549.5</v>
      </c>
      <c r="HM85" s="18">
        <f t="shared" si="216"/>
        <v>1249</v>
      </c>
      <c r="HN85" s="18">
        <f t="shared" si="217"/>
        <v>-52</v>
      </c>
      <c r="HO85" s="18">
        <f t="shared" si="218"/>
        <v>1250.0819973105765</v>
      </c>
      <c r="HP85">
        <f t="shared" si="219"/>
        <v>1601.23897342027</v>
      </c>
      <c r="HQ85">
        <v>85</v>
      </c>
      <c r="HR85" s="22">
        <f t="shared" si="220"/>
        <v>1.4166666666666667</v>
      </c>
      <c r="HS85" s="18">
        <f t="shared" si="221"/>
        <v>222.00719572076167</v>
      </c>
      <c r="HT85">
        <f t="shared" si="222"/>
        <v>0.15126767533064914</v>
      </c>
      <c r="HU85">
        <f t="shared" si="223"/>
        <v>2.3463670510775514</v>
      </c>
    </row>
    <row r="86" spans="7:229" x14ac:dyDescent="0.25">
      <c r="G86" s="6">
        <v>1328</v>
      </c>
      <c r="H86" s="6">
        <v>579</v>
      </c>
      <c r="I86" s="6">
        <v>1090</v>
      </c>
      <c r="J86" s="6">
        <v>579</v>
      </c>
      <c r="K86" s="6">
        <f t="shared" si="132"/>
        <v>1209</v>
      </c>
      <c r="L86" s="6">
        <f t="shared" si="133"/>
        <v>579</v>
      </c>
      <c r="M86" s="18">
        <f t="shared" si="135"/>
        <v>432.5</v>
      </c>
      <c r="N86" s="18">
        <f t="shared" si="136"/>
        <v>-1.5</v>
      </c>
      <c r="O86" s="18">
        <f t="shared" si="137"/>
        <v>432.50260114824744</v>
      </c>
      <c r="P86" s="18">
        <f t="shared" si="138"/>
        <v>370.99203242994906</v>
      </c>
      <c r="Q86" s="6">
        <v>86</v>
      </c>
      <c r="R86" s="22">
        <f t="shared" si="139"/>
        <v>1.4333333333333333</v>
      </c>
      <c r="S86" s="18">
        <f t="shared" si="140"/>
        <v>297.13462420710437</v>
      </c>
      <c r="T86">
        <f t="shared" si="141"/>
        <v>0.1563472008599241</v>
      </c>
      <c r="U86">
        <f t="shared" si="142"/>
        <v>2.4729532617866243</v>
      </c>
      <c r="Y86" s="6">
        <v>1334</v>
      </c>
      <c r="Z86" s="6">
        <v>571</v>
      </c>
      <c r="AA86" s="6">
        <v>1067</v>
      </c>
      <c r="AB86" s="6">
        <v>571</v>
      </c>
      <c r="AC86" s="6">
        <f t="shared" si="143"/>
        <v>1200.5</v>
      </c>
      <c r="AD86" s="6">
        <f t="shared" si="143"/>
        <v>571</v>
      </c>
      <c r="AE86" s="18">
        <f t="shared" si="144"/>
        <v>538</v>
      </c>
      <c r="AF86" s="18">
        <f t="shared" si="145"/>
        <v>0.5</v>
      </c>
      <c r="AG86" s="18">
        <f t="shared" si="146"/>
        <v>538.00023234195726</v>
      </c>
      <c r="AH86" s="6">
        <f t="shared" si="147"/>
        <v>1329.3762635160897</v>
      </c>
      <c r="AI86" s="6">
        <f t="shared" si="224"/>
        <v>455.08998317080147</v>
      </c>
      <c r="AJ86" s="6">
        <v>87</v>
      </c>
      <c r="AK86" s="22">
        <f t="shared" si="148"/>
        <v>1.45</v>
      </c>
      <c r="AL86" s="18">
        <f t="shared" si="149"/>
        <v>334.9530828224888</v>
      </c>
      <c r="AM86">
        <f t="shared" si="150"/>
        <v>0.16136800223497488</v>
      </c>
      <c r="AN86">
        <f t="shared" si="151"/>
        <v>2.5249839792808269</v>
      </c>
      <c r="AR86" s="6">
        <v>1450</v>
      </c>
      <c r="AS86" s="6">
        <v>578</v>
      </c>
      <c r="AT86" s="6">
        <v>1096</v>
      </c>
      <c r="AU86" s="6">
        <v>581</v>
      </c>
      <c r="AV86" s="6">
        <f t="shared" si="152"/>
        <v>1273</v>
      </c>
      <c r="AW86" s="6">
        <f t="shared" si="152"/>
        <v>579.5</v>
      </c>
      <c r="AX86" s="18">
        <f t="shared" si="153"/>
        <v>441.5</v>
      </c>
      <c r="AY86" s="18">
        <f t="shared" si="154"/>
        <v>-1.5</v>
      </c>
      <c r="AZ86" s="18">
        <f t="shared" si="155"/>
        <v>441.50254812401704</v>
      </c>
      <c r="BA86" s="6">
        <f t="shared" si="156"/>
        <v>1398.6955530064431</v>
      </c>
      <c r="BB86" s="6">
        <f t="shared" si="157"/>
        <v>384.32222429555873</v>
      </c>
      <c r="BC86" s="6">
        <v>89</v>
      </c>
      <c r="BD86" s="22">
        <f t="shared" si="158"/>
        <v>1.4833333333333334</v>
      </c>
      <c r="BE86" s="18">
        <f t="shared" si="159"/>
        <v>319.67440343433663</v>
      </c>
      <c r="BF86">
        <f t="shared" si="160"/>
        <v>0.17123875626126916</v>
      </c>
      <c r="BG86">
        <f t="shared" si="161"/>
        <v>2.5047078633837851</v>
      </c>
      <c r="BK86">
        <v>1419</v>
      </c>
      <c r="BL86">
        <v>557</v>
      </c>
      <c r="BM86">
        <v>1260</v>
      </c>
      <c r="BN86">
        <v>554</v>
      </c>
      <c r="BO86" s="6">
        <f t="shared" si="162"/>
        <v>1339.5</v>
      </c>
      <c r="BP86" s="6">
        <f t="shared" si="162"/>
        <v>555.5</v>
      </c>
      <c r="BQ86" s="18">
        <f t="shared" si="163"/>
        <v>861</v>
      </c>
      <c r="BR86" s="18">
        <f t="shared" ref="BR86:BR118" si="228">BP86-BP$6</f>
        <v>-34</v>
      </c>
      <c r="BS86" s="18">
        <f t="shared" si="164"/>
        <v>861.67105092372697</v>
      </c>
      <c r="BT86" s="6">
        <f t="shared" si="165"/>
        <v>1450.1174090396958</v>
      </c>
      <c r="BU86" s="6">
        <f t="shared" si="166"/>
        <v>690.859547704036</v>
      </c>
      <c r="BV86" s="6">
        <v>97</v>
      </c>
      <c r="BW86" s="22">
        <f t="shared" si="167"/>
        <v>1.6166666666666667</v>
      </c>
      <c r="BX86" s="18">
        <f t="shared" si="168"/>
        <v>132.08624609921114</v>
      </c>
      <c r="BY86">
        <f t="shared" si="169"/>
        <v>0.20862048388260124</v>
      </c>
      <c r="BZ86">
        <f t="shared" si="170"/>
        <v>2.1208575976735888</v>
      </c>
      <c r="CD86">
        <v>1402</v>
      </c>
      <c r="CE86">
        <v>555</v>
      </c>
      <c r="CF86">
        <v>1228</v>
      </c>
      <c r="CG86">
        <v>557</v>
      </c>
      <c r="CH86" s="6">
        <f t="shared" si="171"/>
        <v>1315</v>
      </c>
      <c r="CI86" s="6">
        <f t="shared" si="171"/>
        <v>556</v>
      </c>
      <c r="CJ86" s="18">
        <f t="shared" si="225"/>
        <v>782.5</v>
      </c>
      <c r="CK86" s="18">
        <f t="shared" ref="CK86:CK108" si="229">CI86-CI$6</f>
        <v>-32</v>
      </c>
      <c r="CL86" s="18">
        <f t="shared" si="172"/>
        <v>783.15403976484731</v>
      </c>
      <c r="CM86" s="6">
        <f t="shared" si="173"/>
        <v>1427.7118056526674</v>
      </c>
      <c r="CN86" s="6">
        <f t="shared" si="174"/>
        <v>634.42733586897123</v>
      </c>
      <c r="CO86" s="6">
        <v>86</v>
      </c>
      <c r="CP86" s="22">
        <f t="shared" si="175"/>
        <v>1.4333333333333333</v>
      </c>
      <c r="CQ86" s="18">
        <f t="shared" si="176"/>
        <v>132.5474198418913</v>
      </c>
      <c r="CR86">
        <f t="shared" si="177"/>
        <v>0.1563472008599241</v>
      </c>
      <c r="CS86">
        <f t="shared" si="178"/>
        <v>2.122371278207662</v>
      </c>
      <c r="CW86">
        <v>1718</v>
      </c>
      <c r="CX86">
        <v>540</v>
      </c>
      <c r="CY86">
        <v>1516</v>
      </c>
      <c r="CZ86">
        <v>547</v>
      </c>
      <c r="DA86" s="6">
        <f t="shared" si="179"/>
        <v>1617</v>
      </c>
      <c r="DB86" s="6">
        <f t="shared" si="179"/>
        <v>543.5</v>
      </c>
      <c r="DC86" s="18">
        <f t="shared" si="226"/>
        <v>1075</v>
      </c>
      <c r="DD86" s="18">
        <f>DB86-DB$6</f>
        <v>-41</v>
      </c>
      <c r="DE86" s="18">
        <f t="shared" si="180"/>
        <v>1075.7815763434508</v>
      </c>
      <c r="DF86" s="6">
        <f t="shared" si="181"/>
        <v>1705.8960255537263</v>
      </c>
      <c r="DG86" s="6">
        <f t="shared" si="182"/>
        <v>908.77354437533177</v>
      </c>
      <c r="DH86" s="6">
        <v>86</v>
      </c>
      <c r="DI86" s="22">
        <f t="shared" si="183"/>
        <v>1.4333333333333333</v>
      </c>
      <c r="DJ86" s="18">
        <f t="shared" si="184"/>
        <v>159.81882520211664</v>
      </c>
      <c r="DK86">
        <f t="shared" si="185"/>
        <v>0.1563472008599241</v>
      </c>
      <c r="DL86">
        <f t="shared" si="186"/>
        <v>2.2036279339258491</v>
      </c>
      <c r="DT86" s="6"/>
      <c r="DU86" s="6"/>
      <c r="DY86" s="6"/>
      <c r="DZ86" s="6"/>
      <c r="EA86" s="6"/>
      <c r="EC86" s="6"/>
      <c r="FU86">
        <v>1295</v>
      </c>
      <c r="FV86">
        <v>556</v>
      </c>
      <c r="FW86">
        <v>1158</v>
      </c>
      <c r="FX86">
        <v>560</v>
      </c>
      <c r="FY86">
        <f t="shared" si="197"/>
        <v>1226.5</v>
      </c>
      <c r="FZ86">
        <f t="shared" si="198"/>
        <v>558</v>
      </c>
      <c r="GA86" s="18">
        <f t="shared" si="227"/>
        <v>1000.5</v>
      </c>
      <c r="GB86" s="18">
        <f t="shared" ref="GB86:GB108" si="230">FZ86-FZ$6</f>
        <v>-44</v>
      </c>
      <c r="GC86" s="18">
        <f t="shared" si="199"/>
        <v>1001.4670488837863</v>
      </c>
      <c r="GD86">
        <f t="shared" si="200"/>
        <v>1347.4666044099201</v>
      </c>
      <c r="GE86">
        <v>85</v>
      </c>
      <c r="GF86" s="22">
        <f t="shared" si="201"/>
        <v>1.4166666666666667</v>
      </c>
      <c r="GG86" s="18">
        <f t="shared" si="202"/>
        <v>182.80877754834358</v>
      </c>
      <c r="GH86">
        <f t="shared" si="203"/>
        <v>0.15126767533064914</v>
      </c>
      <c r="GI86">
        <f t="shared" si="204"/>
        <v>2.261997044512098</v>
      </c>
      <c r="GN86">
        <v>1574</v>
      </c>
      <c r="GO86">
        <v>548</v>
      </c>
      <c r="GP86">
        <v>1448</v>
      </c>
      <c r="GQ86">
        <v>551</v>
      </c>
      <c r="GR86">
        <f t="shared" si="205"/>
        <v>1511</v>
      </c>
      <c r="GS86">
        <f t="shared" si="206"/>
        <v>549.5</v>
      </c>
      <c r="GT86" s="18">
        <f t="shared" si="207"/>
        <v>1266</v>
      </c>
      <c r="GU86" s="18">
        <f t="shared" si="208"/>
        <v>-55</v>
      </c>
      <c r="GV86" s="18">
        <f t="shared" si="209"/>
        <v>1267.1941445571788</v>
      </c>
      <c r="GW86">
        <f t="shared" si="134"/>
        <v>1607.8156766246559</v>
      </c>
      <c r="GX86">
        <v>87</v>
      </c>
      <c r="GY86" s="22">
        <f t="shared" si="210"/>
        <v>1.45</v>
      </c>
      <c r="GZ86" s="18">
        <f t="shared" si="211"/>
        <v>226.81985022198717</v>
      </c>
      <c r="HA86">
        <f t="shared" si="212"/>
        <v>0.16136800223497488</v>
      </c>
      <c r="HB86">
        <f t="shared" si="213"/>
        <v>2.3556810593241959</v>
      </c>
      <c r="HG86">
        <v>1584</v>
      </c>
      <c r="HH86">
        <v>549</v>
      </c>
      <c r="HI86">
        <v>1460</v>
      </c>
      <c r="HJ86">
        <v>551</v>
      </c>
      <c r="HK86">
        <f t="shared" si="214"/>
        <v>1522</v>
      </c>
      <c r="HL86">
        <f t="shared" si="215"/>
        <v>550</v>
      </c>
      <c r="HM86" s="18">
        <f t="shared" si="216"/>
        <v>1267</v>
      </c>
      <c r="HN86" s="18">
        <f t="shared" si="217"/>
        <v>-51.5</v>
      </c>
      <c r="HO86" s="18">
        <f t="shared" si="218"/>
        <v>1268.0462333842563</v>
      </c>
      <c r="HP86">
        <f t="shared" si="219"/>
        <v>1618.3275317438063</v>
      </c>
      <c r="HQ86">
        <v>86</v>
      </c>
      <c r="HR86" s="22">
        <f t="shared" si="220"/>
        <v>1.4333333333333333</v>
      </c>
      <c r="HS86" s="18">
        <f t="shared" si="221"/>
        <v>224.24578560134185</v>
      </c>
      <c r="HT86">
        <f t="shared" si="222"/>
        <v>0.1563472008599241</v>
      </c>
      <c r="HU86">
        <f t="shared" si="223"/>
        <v>2.3507242898107537</v>
      </c>
    </row>
    <row r="87" spans="7:229" x14ac:dyDescent="0.25">
      <c r="G87" s="6">
        <v>1336</v>
      </c>
      <c r="H87" s="6">
        <v>580</v>
      </c>
      <c r="I87" s="6">
        <v>1097</v>
      </c>
      <c r="J87" s="6">
        <v>579</v>
      </c>
      <c r="K87" s="6">
        <f t="shared" si="132"/>
        <v>1216.5</v>
      </c>
      <c r="L87" s="6">
        <f t="shared" si="133"/>
        <v>579.5</v>
      </c>
      <c r="M87" s="18">
        <f t="shared" si="135"/>
        <v>440</v>
      </c>
      <c r="N87" s="18">
        <f t="shared" si="136"/>
        <v>-1</v>
      </c>
      <c r="O87" s="18">
        <f t="shared" si="137"/>
        <v>440.00113636216895</v>
      </c>
      <c r="P87" s="18">
        <f t="shared" si="138"/>
        <v>377.97518448459698</v>
      </c>
      <c r="Q87" s="6">
        <v>87</v>
      </c>
      <c r="R87" s="22">
        <f t="shared" si="139"/>
        <v>1.45</v>
      </c>
      <c r="S87" s="18">
        <f t="shared" si="140"/>
        <v>297.75582669355299</v>
      </c>
      <c r="T87">
        <f t="shared" si="141"/>
        <v>0.16136800223497488</v>
      </c>
      <c r="U87">
        <f t="shared" si="142"/>
        <v>2.4738602688150948</v>
      </c>
      <c r="Y87" s="6">
        <v>1344</v>
      </c>
      <c r="Z87" s="6">
        <v>571</v>
      </c>
      <c r="AA87" s="6">
        <v>1077</v>
      </c>
      <c r="AB87" s="6">
        <v>571</v>
      </c>
      <c r="AC87" s="6">
        <f t="shared" si="143"/>
        <v>1210.5</v>
      </c>
      <c r="AD87" s="6">
        <f t="shared" si="143"/>
        <v>571</v>
      </c>
      <c r="AE87" s="18">
        <f t="shared" si="144"/>
        <v>548</v>
      </c>
      <c r="AF87" s="18">
        <f t="shared" si="145"/>
        <v>0.5</v>
      </c>
      <c r="AG87" s="18">
        <f t="shared" si="146"/>
        <v>548.00022810214227</v>
      </c>
      <c r="AH87" s="6">
        <f t="shared" si="147"/>
        <v>1338.4137065944894</v>
      </c>
      <c r="AI87" s="6">
        <f t="shared" si="224"/>
        <v>464.12742624920122</v>
      </c>
      <c r="AJ87" s="6">
        <v>88</v>
      </c>
      <c r="AK87" s="22">
        <f t="shared" si="148"/>
        <v>1.4666666666666666</v>
      </c>
      <c r="AL87" s="18">
        <f t="shared" si="149"/>
        <v>335.88844862177655</v>
      </c>
      <c r="AM87">
        <f t="shared" si="150"/>
        <v>0.16633142176652496</v>
      </c>
      <c r="AN87">
        <f t="shared" si="151"/>
        <v>2.5261950684856558</v>
      </c>
      <c r="AR87" s="6">
        <v>1455</v>
      </c>
      <c r="AS87" s="6">
        <v>578</v>
      </c>
      <c r="AT87" s="6">
        <v>1103</v>
      </c>
      <c r="AU87" s="6">
        <v>581</v>
      </c>
      <c r="AV87" s="6">
        <f t="shared" si="152"/>
        <v>1279</v>
      </c>
      <c r="AW87" s="6">
        <f t="shared" si="152"/>
        <v>579.5</v>
      </c>
      <c r="AX87" s="18">
        <f t="shared" si="153"/>
        <v>447.5</v>
      </c>
      <c r="AY87" s="18">
        <f t="shared" si="154"/>
        <v>-1.5</v>
      </c>
      <c r="AZ87" s="18">
        <f t="shared" si="155"/>
        <v>447.50251395941899</v>
      </c>
      <c r="BA87" s="6">
        <f t="shared" si="156"/>
        <v>1404.1585558618372</v>
      </c>
      <c r="BB87" s="6">
        <f t="shared" si="157"/>
        <v>389.78522715095278</v>
      </c>
      <c r="BC87" s="6">
        <v>90</v>
      </c>
      <c r="BD87" s="22">
        <f t="shared" si="158"/>
        <v>1.5</v>
      </c>
      <c r="BE87" s="18">
        <f t="shared" si="159"/>
        <v>320.16847176729135</v>
      </c>
      <c r="BF87">
        <f t="shared" si="160"/>
        <v>0.17609125905568124</v>
      </c>
      <c r="BG87">
        <f t="shared" si="161"/>
        <v>2.505378563024736</v>
      </c>
      <c r="BK87">
        <v>1430</v>
      </c>
      <c r="BL87">
        <v>557</v>
      </c>
      <c r="BM87">
        <v>1273</v>
      </c>
      <c r="BN87">
        <v>554</v>
      </c>
      <c r="BO87" s="6">
        <f t="shared" si="162"/>
        <v>1351.5</v>
      </c>
      <c r="BP87" s="6">
        <f t="shared" si="162"/>
        <v>555.5</v>
      </c>
      <c r="BQ87" s="18">
        <f t="shared" si="163"/>
        <v>873</v>
      </c>
      <c r="BR87" s="18">
        <f t="shared" si="228"/>
        <v>-34</v>
      </c>
      <c r="BS87" s="18">
        <f t="shared" si="164"/>
        <v>873.66183389226751</v>
      </c>
      <c r="BT87" s="6">
        <f t="shared" si="165"/>
        <v>1461.209259483391</v>
      </c>
      <c r="BU87" s="6">
        <f t="shared" si="166"/>
        <v>701.9513981477312</v>
      </c>
      <c r="BV87" s="6">
        <v>98</v>
      </c>
      <c r="BW87" s="22">
        <f t="shared" si="167"/>
        <v>1.6333333333333333</v>
      </c>
      <c r="BX87" s="18">
        <f t="shared" si="168"/>
        <v>133.23259246331637</v>
      </c>
      <c r="BY87">
        <f t="shared" si="169"/>
        <v>0.21307482530885122</v>
      </c>
      <c r="BZ87">
        <f t="shared" si="170"/>
        <v>2.1246104785542919</v>
      </c>
      <c r="CD87" s="10">
        <v>1413</v>
      </c>
      <c r="CE87" s="10">
        <v>555</v>
      </c>
      <c r="CF87" s="10">
        <v>1239</v>
      </c>
      <c r="CG87" s="10">
        <v>556</v>
      </c>
      <c r="CH87" s="6">
        <f t="shared" si="171"/>
        <v>1326</v>
      </c>
      <c r="CI87" s="6">
        <f t="shared" si="171"/>
        <v>555.5</v>
      </c>
      <c r="CJ87" s="18">
        <f t="shared" si="225"/>
        <v>793.5</v>
      </c>
      <c r="CK87" s="18">
        <f t="shared" si="229"/>
        <v>-32.5</v>
      </c>
      <c r="CL87" s="18">
        <f t="shared" si="172"/>
        <v>794.16528506350619</v>
      </c>
      <c r="CM87" s="6">
        <f t="shared" si="173"/>
        <v>1437.6565132186479</v>
      </c>
      <c r="CN87" s="6">
        <f t="shared" si="174"/>
        <v>644.37204343495171</v>
      </c>
      <c r="CO87" s="6">
        <v>87</v>
      </c>
      <c r="CP87" s="22">
        <f t="shared" si="175"/>
        <v>1.45</v>
      </c>
      <c r="CQ87" s="18">
        <f t="shared" si="176"/>
        <v>133.61719981844419</v>
      </c>
      <c r="CR87">
        <f t="shared" si="177"/>
        <v>0.16136800223497488</v>
      </c>
      <c r="CS87">
        <f t="shared" si="178"/>
        <v>2.1258623661144287</v>
      </c>
      <c r="CW87">
        <v>1734</v>
      </c>
      <c r="CX87">
        <v>536</v>
      </c>
      <c r="CY87">
        <v>1527</v>
      </c>
      <c r="CZ87">
        <v>548</v>
      </c>
      <c r="DA87" s="6">
        <f t="shared" si="179"/>
        <v>1630.5</v>
      </c>
      <c r="DB87" s="6">
        <f t="shared" si="179"/>
        <v>542</v>
      </c>
      <c r="DC87" s="18">
        <f t="shared" si="226"/>
        <v>1088.5</v>
      </c>
      <c r="DD87" s="18">
        <f>DB87-DB$6</f>
        <v>-42.5</v>
      </c>
      <c r="DE87" s="18">
        <f t="shared" si="180"/>
        <v>1089.3293808577826</v>
      </c>
      <c r="DF87" s="6">
        <f t="shared" si="181"/>
        <v>1718.2241559237841</v>
      </c>
      <c r="DG87" s="6">
        <f t="shared" si="182"/>
        <v>921.10167474538957</v>
      </c>
      <c r="DH87" s="6">
        <v>87</v>
      </c>
      <c r="DI87" s="22">
        <f t="shared" si="183"/>
        <v>1.45</v>
      </c>
      <c r="DJ87" s="18">
        <f t="shared" si="184"/>
        <v>161.10749680055019</v>
      </c>
      <c r="DK87">
        <f t="shared" si="185"/>
        <v>0.16136800223497488</v>
      </c>
      <c r="DL87">
        <f t="shared" si="186"/>
        <v>2.2071157498751979</v>
      </c>
      <c r="FU87">
        <v>1312</v>
      </c>
      <c r="FV87">
        <v>556</v>
      </c>
      <c r="FW87">
        <v>1174</v>
      </c>
      <c r="FX87">
        <v>559</v>
      </c>
      <c r="FY87">
        <f t="shared" si="197"/>
        <v>1243</v>
      </c>
      <c r="FZ87">
        <f t="shared" si="198"/>
        <v>557.5</v>
      </c>
      <c r="GA87" s="18">
        <f t="shared" si="227"/>
        <v>1017</v>
      </c>
      <c r="GB87" s="18">
        <f t="shared" si="230"/>
        <v>-44.5</v>
      </c>
      <c r="GC87" s="18">
        <f t="shared" si="199"/>
        <v>1017.9731086821498</v>
      </c>
      <c r="GD87">
        <f t="shared" si="200"/>
        <v>1362.2977831590272</v>
      </c>
      <c r="GE87">
        <v>86</v>
      </c>
      <c r="GF87" s="22">
        <f t="shared" si="201"/>
        <v>1.4333333333333333</v>
      </c>
      <c r="GG87" s="18">
        <f t="shared" si="202"/>
        <v>184.86843063024571</v>
      </c>
      <c r="GH87">
        <f t="shared" si="203"/>
        <v>0.1563472008599241</v>
      </c>
      <c r="GI87">
        <f t="shared" si="204"/>
        <v>2.2668627544601203</v>
      </c>
      <c r="GN87">
        <v>1591</v>
      </c>
      <c r="GO87">
        <v>550</v>
      </c>
      <c r="GP87">
        <v>1467</v>
      </c>
      <c r="GQ87">
        <v>549</v>
      </c>
      <c r="GR87">
        <f t="shared" si="205"/>
        <v>1529</v>
      </c>
      <c r="GS87">
        <f t="shared" si="206"/>
        <v>549.5</v>
      </c>
      <c r="GT87" s="18">
        <f t="shared" si="207"/>
        <v>1284</v>
      </c>
      <c r="GU87" s="18">
        <f t="shared" si="208"/>
        <v>-55</v>
      </c>
      <c r="GV87" s="18">
        <f t="shared" si="209"/>
        <v>1285.1774196584688</v>
      </c>
      <c r="GW87">
        <f t="shared" si="134"/>
        <v>1624.7434412854234</v>
      </c>
      <c r="GX87">
        <v>88</v>
      </c>
      <c r="GY87" s="22">
        <f t="shared" si="210"/>
        <v>1.4666666666666666</v>
      </c>
      <c r="GZ87" s="18">
        <f t="shared" si="211"/>
        <v>229.05549152798179</v>
      </c>
      <c r="HA87">
        <f t="shared" si="212"/>
        <v>0.16633142176652496</v>
      </c>
      <c r="HB87">
        <f t="shared" si="213"/>
        <v>2.3599407083003165</v>
      </c>
      <c r="HG87">
        <v>1604</v>
      </c>
      <c r="HH87">
        <v>546</v>
      </c>
      <c r="HI87">
        <v>1480</v>
      </c>
      <c r="HJ87">
        <v>551</v>
      </c>
      <c r="HK87">
        <f t="shared" si="214"/>
        <v>1542</v>
      </c>
      <c r="HL87">
        <f t="shared" si="215"/>
        <v>548.5</v>
      </c>
      <c r="HM87" s="18">
        <f t="shared" si="216"/>
        <v>1287</v>
      </c>
      <c r="HN87" s="18">
        <f t="shared" si="217"/>
        <v>-53</v>
      </c>
      <c r="HO87" s="18">
        <f t="shared" si="218"/>
        <v>1288.0908353062682</v>
      </c>
      <c r="HP87">
        <f t="shared" si="219"/>
        <v>1636.6478698852725</v>
      </c>
      <c r="HQ87">
        <v>87</v>
      </c>
      <c r="HR87" s="22">
        <f t="shared" si="220"/>
        <v>1.45</v>
      </c>
      <c r="HS87" s="18">
        <f t="shared" si="221"/>
        <v>226.74361756251369</v>
      </c>
      <c r="HT87">
        <f t="shared" si="222"/>
        <v>0.16136800223497488</v>
      </c>
      <c r="HU87">
        <f t="shared" si="223"/>
        <v>2.3555350712717469</v>
      </c>
    </row>
    <row r="88" spans="7:229" x14ac:dyDescent="0.25">
      <c r="G88" s="6">
        <v>1345</v>
      </c>
      <c r="H88" s="6">
        <v>580</v>
      </c>
      <c r="I88" s="6">
        <v>1102</v>
      </c>
      <c r="J88" s="6">
        <v>579</v>
      </c>
      <c r="K88" s="6">
        <f t="shared" si="132"/>
        <v>1223.5</v>
      </c>
      <c r="L88" s="6">
        <f t="shared" si="133"/>
        <v>579.5</v>
      </c>
      <c r="M88" s="18">
        <f t="shared" si="135"/>
        <v>447</v>
      </c>
      <c r="N88" s="18">
        <f t="shared" si="136"/>
        <v>-1</v>
      </c>
      <c r="O88" s="18">
        <f t="shared" si="137"/>
        <v>447.0011185668331</v>
      </c>
      <c r="P88" s="18">
        <f t="shared" si="138"/>
        <v>384.29812310685122</v>
      </c>
      <c r="Q88" s="6">
        <v>88</v>
      </c>
      <c r="R88" s="22">
        <f t="shared" si="139"/>
        <v>1.4666666666666666</v>
      </c>
      <c r="S88" s="18">
        <f t="shared" si="140"/>
        <v>298.33572746438097</v>
      </c>
      <c r="T88">
        <f t="shared" si="141"/>
        <v>0.16633142176652496</v>
      </c>
      <c r="U88">
        <f t="shared" si="142"/>
        <v>2.4747052658042863</v>
      </c>
      <c r="Y88" s="6">
        <v>1355</v>
      </c>
      <c r="Z88" s="6">
        <v>571</v>
      </c>
      <c r="AA88" s="6">
        <v>1091</v>
      </c>
      <c r="AB88" s="6">
        <v>571</v>
      </c>
      <c r="AC88" s="6">
        <f t="shared" si="143"/>
        <v>1223</v>
      </c>
      <c r="AD88" s="6">
        <f t="shared" si="143"/>
        <v>571</v>
      </c>
      <c r="AE88" s="18">
        <f t="shared" si="144"/>
        <v>560.5</v>
      </c>
      <c r="AF88" s="18">
        <f t="shared" si="145"/>
        <v>0.5</v>
      </c>
      <c r="AG88" s="18">
        <f t="shared" si="146"/>
        <v>560.5002230151207</v>
      </c>
      <c r="AH88" s="6">
        <f t="shared" si="147"/>
        <v>1349.7296025500812</v>
      </c>
      <c r="AI88" s="6">
        <f t="shared" si="224"/>
        <v>475.44332220479293</v>
      </c>
      <c r="AJ88" s="6">
        <v>89</v>
      </c>
      <c r="AK88" s="22">
        <f t="shared" si="148"/>
        <v>1.4833333333333334</v>
      </c>
      <c r="AL88" s="18">
        <f t="shared" si="149"/>
        <v>337.05765589078584</v>
      </c>
      <c r="AM88">
        <f t="shared" si="150"/>
        <v>0.17123875626126916</v>
      </c>
      <c r="AN88">
        <f t="shared" si="151"/>
        <v>2.5277041961042754</v>
      </c>
      <c r="AR88" s="6">
        <v>1461</v>
      </c>
      <c r="AS88" s="6">
        <v>578</v>
      </c>
      <c r="AT88" s="6">
        <v>1111</v>
      </c>
      <c r="AU88" s="6">
        <v>580</v>
      </c>
      <c r="AV88" s="6">
        <f t="shared" si="152"/>
        <v>1286</v>
      </c>
      <c r="AW88" s="6">
        <f t="shared" si="152"/>
        <v>579</v>
      </c>
      <c r="AX88" s="18">
        <f t="shared" si="153"/>
        <v>454.5</v>
      </c>
      <c r="AY88" s="18">
        <f t="shared" si="154"/>
        <v>-2</v>
      </c>
      <c r="AZ88" s="18">
        <f t="shared" si="155"/>
        <v>454.5044004187418</v>
      </c>
      <c r="BA88" s="6">
        <f t="shared" si="156"/>
        <v>1410.332230362761</v>
      </c>
      <c r="BB88" s="6">
        <f t="shared" si="157"/>
        <v>395.95890165187666</v>
      </c>
      <c r="BC88" s="6">
        <v>91</v>
      </c>
      <c r="BD88" s="22">
        <f t="shared" si="158"/>
        <v>1.5166666666666666</v>
      </c>
      <c r="BE88" s="18">
        <f t="shared" si="159"/>
        <v>320.74504344543055</v>
      </c>
      <c r="BF88">
        <f t="shared" si="160"/>
        <v>0.18089014193744996</v>
      </c>
      <c r="BG88">
        <f t="shared" si="161"/>
        <v>2.5061599538359576</v>
      </c>
      <c r="BK88">
        <v>1439</v>
      </c>
      <c r="BL88">
        <v>556</v>
      </c>
      <c r="BM88">
        <v>1284</v>
      </c>
      <c r="BN88">
        <v>553</v>
      </c>
      <c r="BO88" s="6">
        <f t="shared" si="162"/>
        <v>1361.5</v>
      </c>
      <c r="BP88" s="6">
        <f t="shared" si="162"/>
        <v>554.5</v>
      </c>
      <c r="BQ88" s="18">
        <f t="shared" si="163"/>
        <v>883</v>
      </c>
      <c r="BR88" s="18">
        <f t="shared" si="228"/>
        <v>-35</v>
      </c>
      <c r="BS88" s="18">
        <f t="shared" si="164"/>
        <v>883.69338573964671</v>
      </c>
      <c r="BT88" s="6">
        <f t="shared" si="165"/>
        <v>1470.0858818450029</v>
      </c>
      <c r="BU88" s="6">
        <f t="shared" si="166"/>
        <v>710.82802050934311</v>
      </c>
      <c r="BV88" s="6">
        <v>99</v>
      </c>
      <c r="BW88" s="22">
        <f t="shared" si="167"/>
        <v>1.65</v>
      </c>
      <c r="BX88" s="18">
        <f t="shared" si="168"/>
        <v>134.19163183687078</v>
      </c>
      <c r="BY88">
        <f t="shared" si="169"/>
        <v>0.21748394421390627</v>
      </c>
      <c r="BZ88">
        <f t="shared" si="170"/>
        <v>2.127725434160963</v>
      </c>
      <c r="CD88">
        <v>1426</v>
      </c>
      <c r="CE88">
        <v>555</v>
      </c>
      <c r="CF88">
        <v>1249</v>
      </c>
      <c r="CG88">
        <v>556</v>
      </c>
      <c r="CH88" s="6">
        <f t="shared" si="171"/>
        <v>1337.5</v>
      </c>
      <c r="CI88" s="6">
        <f t="shared" si="171"/>
        <v>555.5</v>
      </c>
      <c r="CJ88" s="18">
        <f t="shared" si="225"/>
        <v>805</v>
      </c>
      <c r="CK88" s="18">
        <f t="shared" si="229"/>
        <v>-32.5</v>
      </c>
      <c r="CL88" s="18">
        <f t="shared" si="172"/>
        <v>805.65578878327437</v>
      </c>
      <c r="CM88" s="6">
        <f t="shared" si="173"/>
        <v>1448.2701750709361</v>
      </c>
      <c r="CN88" s="6">
        <f t="shared" si="174"/>
        <v>654.98570528723997</v>
      </c>
      <c r="CO88" s="6">
        <v>88</v>
      </c>
      <c r="CP88" s="22">
        <f t="shared" si="175"/>
        <v>1.4666666666666666</v>
      </c>
      <c r="CQ88" s="18">
        <f t="shared" si="176"/>
        <v>134.73354138259148</v>
      </c>
      <c r="CR88">
        <f t="shared" si="177"/>
        <v>0.16633142176652496</v>
      </c>
      <c r="CS88">
        <f t="shared" si="178"/>
        <v>2.1294757250774481</v>
      </c>
      <c r="CW88">
        <v>1745</v>
      </c>
      <c r="CX88">
        <v>535</v>
      </c>
      <c r="CY88">
        <v>1539</v>
      </c>
      <c r="CZ88">
        <v>549</v>
      </c>
      <c r="DA88" s="6">
        <f t="shared" si="179"/>
        <v>1642</v>
      </c>
      <c r="DB88" s="6">
        <f t="shared" si="179"/>
        <v>542</v>
      </c>
      <c r="DC88" s="18">
        <f t="shared" si="226"/>
        <v>1100</v>
      </c>
      <c r="DD88" s="18">
        <f>DB88-DB$6</f>
        <v>-42.5</v>
      </c>
      <c r="DE88" s="18">
        <f t="shared" si="180"/>
        <v>1100.8207165565154</v>
      </c>
      <c r="DF88" s="6">
        <f t="shared" si="181"/>
        <v>1729.1408271161722</v>
      </c>
      <c r="DG88" s="6">
        <f t="shared" si="182"/>
        <v>932.01834593777767</v>
      </c>
      <c r="DH88" s="6">
        <v>88</v>
      </c>
      <c r="DI88" s="22">
        <f t="shared" si="183"/>
        <v>1.4666666666666666</v>
      </c>
      <c r="DJ88" s="18">
        <f t="shared" si="184"/>
        <v>162.20055641233873</v>
      </c>
      <c r="DK88">
        <f t="shared" si="185"/>
        <v>0.16633142176652496</v>
      </c>
      <c r="DL88">
        <f t="shared" si="186"/>
        <v>2.2100523396802783</v>
      </c>
      <c r="FU88">
        <v>1329</v>
      </c>
      <c r="FV88">
        <v>554</v>
      </c>
      <c r="FW88">
        <v>1189</v>
      </c>
      <c r="FX88">
        <v>559</v>
      </c>
      <c r="FY88">
        <f t="shared" si="197"/>
        <v>1259</v>
      </c>
      <c r="FZ88">
        <f t="shared" si="198"/>
        <v>556.5</v>
      </c>
      <c r="GA88" s="18">
        <f t="shared" si="227"/>
        <v>1033</v>
      </c>
      <c r="GB88" s="18">
        <f t="shared" si="230"/>
        <v>-45.5</v>
      </c>
      <c r="GC88" s="18">
        <f t="shared" si="199"/>
        <v>1034.0015715655368</v>
      </c>
      <c r="GD88">
        <f t="shared" si="200"/>
        <v>1376.5076280210001</v>
      </c>
      <c r="GE88">
        <v>87</v>
      </c>
      <c r="GF88" s="22">
        <f t="shared" si="201"/>
        <v>1.45</v>
      </c>
      <c r="GG88" s="18">
        <f t="shared" si="202"/>
        <v>186.8684883895902</v>
      </c>
      <c r="GH88">
        <f t="shared" si="203"/>
        <v>0.16136800223497488</v>
      </c>
      <c r="GI88">
        <f t="shared" si="204"/>
        <v>2.2715360725274207</v>
      </c>
      <c r="GN88">
        <v>1612</v>
      </c>
      <c r="GO88">
        <v>549</v>
      </c>
      <c r="GP88">
        <v>1486</v>
      </c>
      <c r="GQ88">
        <v>547</v>
      </c>
      <c r="GR88">
        <f t="shared" si="205"/>
        <v>1549</v>
      </c>
      <c r="GS88">
        <f t="shared" si="206"/>
        <v>548</v>
      </c>
      <c r="GT88" s="18">
        <f t="shared" si="207"/>
        <v>1304</v>
      </c>
      <c r="GU88" s="18">
        <f t="shared" si="208"/>
        <v>-56.5</v>
      </c>
      <c r="GV88" s="18">
        <f t="shared" si="209"/>
        <v>1305.2234483030099</v>
      </c>
      <c r="GW88">
        <f t="shared" si="134"/>
        <v>1643.0779044220635</v>
      </c>
      <c r="GX88">
        <v>89</v>
      </c>
      <c r="GY88" s="22">
        <f t="shared" si="210"/>
        <v>1.4833333333333334</v>
      </c>
      <c r="GZ88" s="18">
        <f t="shared" si="211"/>
        <v>231.54756982887326</v>
      </c>
      <c r="HA88">
        <f t="shared" si="212"/>
        <v>0.17123875626126916</v>
      </c>
      <c r="HB88">
        <f t="shared" si="213"/>
        <v>2.3646402272843545</v>
      </c>
      <c r="HG88">
        <v>1624</v>
      </c>
      <c r="HH88">
        <v>546</v>
      </c>
      <c r="HI88">
        <v>1498</v>
      </c>
      <c r="HJ88">
        <v>549</v>
      </c>
      <c r="HK88">
        <f t="shared" si="214"/>
        <v>1561</v>
      </c>
      <c r="HL88">
        <f t="shared" si="215"/>
        <v>547.5</v>
      </c>
      <c r="HM88" s="18">
        <f t="shared" si="216"/>
        <v>1306</v>
      </c>
      <c r="HN88" s="18">
        <f t="shared" si="217"/>
        <v>-54</v>
      </c>
      <c r="HO88" s="18">
        <f t="shared" si="218"/>
        <v>1307.1159091679667</v>
      </c>
      <c r="HP88">
        <f t="shared" si="219"/>
        <v>1654.2301079354106</v>
      </c>
      <c r="HQ88">
        <v>88</v>
      </c>
      <c r="HR88" s="22">
        <f t="shared" si="220"/>
        <v>1.4666666666666666</v>
      </c>
      <c r="HS88" s="18">
        <f t="shared" si="221"/>
        <v>229.11440236234654</v>
      </c>
      <c r="HT88">
        <f t="shared" si="222"/>
        <v>0.16633142176652496</v>
      </c>
      <c r="HU88">
        <f t="shared" si="223"/>
        <v>2.36005239023652</v>
      </c>
    </row>
    <row r="89" spans="7:229" x14ac:dyDescent="0.25">
      <c r="G89" s="6">
        <v>1353</v>
      </c>
      <c r="H89" s="6">
        <v>578</v>
      </c>
      <c r="I89" s="6">
        <v>1108</v>
      </c>
      <c r="J89" s="6">
        <v>579</v>
      </c>
      <c r="K89" s="6">
        <f t="shared" si="132"/>
        <v>1230.5</v>
      </c>
      <c r="L89" s="6">
        <f t="shared" si="133"/>
        <v>578.5</v>
      </c>
      <c r="M89" s="18">
        <f t="shared" si="135"/>
        <v>454</v>
      </c>
      <c r="N89" s="18">
        <f t="shared" si="136"/>
        <v>-2</v>
      </c>
      <c r="O89" s="18">
        <f t="shared" si="137"/>
        <v>454.00440526497096</v>
      </c>
      <c r="P89" s="18">
        <f t="shared" si="138"/>
        <v>390.20193219917735</v>
      </c>
      <c r="Q89" s="6">
        <v>89</v>
      </c>
      <c r="R89" s="22">
        <f t="shared" si="139"/>
        <v>1.4833333333333334</v>
      </c>
      <c r="S89" s="18">
        <f t="shared" si="140"/>
        <v>298.91590198994948</v>
      </c>
      <c r="T89">
        <f t="shared" si="141"/>
        <v>0.17123875626126916</v>
      </c>
      <c r="U89">
        <f t="shared" si="142"/>
        <v>2.4755490196320658</v>
      </c>
      <c r="Y89" s="6">
        <v>1363</v>
      </c>
      <c r="Z89" s="6">
        <v>570</v>
      </c>
      <c r="AA89" s="6">
        <v>1103</v>
      </c>
      <c r="AB89" s="6">
        <v>570</v>
      </c>
      <c r="AC89" s="6">
        <f t="shared" si="143"/>
        <v>1233</v>
      </c>
      <c r="AD89" s="6">
        <f t="shared" si="143"/>
        <v>570</v>
      </c>
      <c r="AE89" s="18">
        <f t="shared" si="144"/>
        <v>570.5</v>
      </c>
      <c r="AF89" s="18">
        <f t="shared" si="145"/>
        <v>-0.5</v>
      </c>
      <c r="AG89" s="18">
        <f t="shared" si="146"/>
        <v>570.50021910600526</v>
      </c>
      <c r="AH89" s="6">
        <f t="shared" si="147"/>
        <v>1358.3773408004124</v>
      </c>
      <c r="AI89" s="6">
        <f t="shared" si="224"/>
        <v>484.09106045512419</v>
      </c>
      <c r="AJ89" s="6">
        <v>90</v>
      </c>
      <c r="AK89" s="22">
        <f t="shared" si="148"/>
        <v>1.5</v>
      </c>
      <c r="AL89" s="18">
        <f t="shared" si="149"/>
        <v>337.99302172100607</v>
      </c>
      <c r="AM89">
        <f t="shared" si="150"/>
        <v>0.17609125905568124</v>
      </c>
      <c r="AN89">
        <f t="shared" si="151"/>
        <v>2.5289077338298869</v>
      </c>
      <c r="AR89" s="6">
        <v>1468</v>
      </c>
      <c r="AS89" s="6">
        <v>578</v>
      </c>
      <c r="AT89" s="6">
        <v>1119</v>
      </c>
      <c r="AU89" s="6">
        <v>580</v>
      </c>
      <c r="AV89" s="6">
        <f t="shared" si="152"/>
        <v>1293.5</v>
      </c>
      <c r="AW89" s="6">
        <f t="shared" si="152"/>
        <v>579</v>
      </c>
      <c r="AX89" s="18">
        <f t="shared" si="153"/>
        <v>462</v>
      </c>
      <c r="AY89" s="18">
        <f t="shared" si="154"/>
        <v>-2</v>
      </c>
      <c r="AZ89" s="18">
        <f t="shared" si="155"/>
        <v>462.0043289840475</v>
      </c>
      <c r="BA89" s="6">
        <f t="shared" si="156"/>
        <v>1417.1743894101389</v>
      </c>
      <c r="BB89" s="6">
        <f t="shared" si="157"/>
        <v>402.80106069925455</v>
      </c>
      <c r="BC89" s="6">
        <v>92</v>
      </c>
      <c r="BD89" s="22">
        <f t="shared" si="158"/>
        <v>1.5333333333333332</v>
      </c>
      <c r="BE89" s="18">
        <f t="shared" si="159"/>
        <v>321.36262649593334</v>
      </c>
      <c r="BF89">
        <f t="shared" si="160"/>
        <v>0.1856365769619116</v>
      </c>
      <c r="BG89">
        <f t="shared" si="161"/>
        <v>2.5069953682258221</v>
      </c>
      <c r="BK89">
        <v>1452</v>
      </c>
      <c r="BL89">
        <v>556</v>
      </c>
      <c r="BM89">
        <v>1294</v>
      </c>
      <c r="BN89">
        <v>553</v>
      </c>
      <c r="BO89" s="6">
        <f t="shared" si="162"/>
        <v>1373</v>
      </c>
      <c r="BP89" s="6">
        <f t="shared" si="162"/>
        <v>554.5</v>
      </c>
      <c r="BQ89" s="18">
        <f t="shared" si="163"/>
        <v>894.5</v>
      </c>
      <c r="BR89" s="18">
        <f t="shared" si="228"/>
        <v>-35</v>
      </c>
      <c r="BS89" s="18">
        <f t="shared" si="164"/>
        <v>895.18447819429934</v>
      </c>
      <c r="BT89" s="6">
        <f t="shared" si="165"/>
        <v>1480.7428034604795</v>
      </c>
      <c r="BU89" s="6">
        <f t="shared" si="166"/>
        <v>721.48494212481978</v>
      </c>
      <c r="BV89" s="6">
        <v>100</v>
      </c>
      <c r="BW89" s="22">
        <f t="shared" si="167"/>
        <v>1.6666666666666667</v>
      </c>
      <c r="BX89" s="18">
        <f t="shared" si="168"/>
        <v>135.29020664133088</v>
      </c>
      <c r="BY89">
        <f t="shared" si="169"/>
        <v>0.22184874961635639</v>
      </c>
      <c r="BZ89">
        <f t="shared" si="170"/>
        <v>2.1312663601189423</v>
      </c>
      <c r="CD89">
        <v>1436</v>
      </c>
      <c r="CE89">
        <v>555</v>
      </c>
      <c r="CF89">
        <v>1261</v>
      </c>
      <c r="CG89">
        <v>556</v>
      </c>
      <c r="CH89" s="6">
        <f t="shared" si="171"/>
        <v>1348.5</v>
      </c>
      <c r="CI89" s="6">
        <f t="shared" si="171"/>
        <v>555.5</v>
      </c>
      <c r="CJ89" s="18">
        <f t="shared" si="225"/>
        <v>816</v>
      </c>
      <c r="CK89" s="18">
        <f t="shared" si="229"/>
        <v>-32.5</v>
      </c>
      <c r="CL89" s="18">
        <f t="shared" si="172"/>
        <v>816.64695554443847</v>
      </c>
      <c r="CM89" s="6">
        <f t="shared" si="173"/>
        <v>1458.4349488407086</v>
      </c>
      <c r="CN89" s="6">
        <f t="shared" si="174"/>
        <v>665.15047905701238</v>
      </c>
      <c r="CO89" s="6">
        <v>89</v>
      </c>
      <c r="CP89" s="22">
        <f t="shared" si="175"/>
        <v>1.4833333333333334</v>
      </c>
      <c r="CQ89" s="18">
        <f t="shared" si="176"/>
        <v>135.80137066085479</v>
      </c>
      <c r="CR89">
        <f t="shared" si="177"/>
        <v>0.17123875626126916</v>
      </c>
      <c r="CS89">
        <f t="shared" si="178"/>
        <v>2.1329041533571611</v>
      </c>
      <c r="CW89">
        <v>1764</v>
      </c>
      <c r="CX89">
        <v>535</v>
      </c>
      <c r="CY89">
        <v>1553</v>
      </c>
      <c r="CZ89">
        <v>549</v>
      </c>
      <c r="DA89" s="6">
        <f t="shared" si="179"/>
        <v>1658.5</v>
      </c>
      <c r="DB89" s="6">
        <f t="shared" si="179"/>
        <v>542</v>
      </c>
      <c r="DC89" s="18">
        <f t="shared" si="226"/>
        <v>1116.5</v>
      </c>
      <c r="DD89" s="18">
        <f>DB89-DB$6</f>
        <v>-42.5</v>
      </c>
      <c r="DE89" s="18">
        <f t="shared" si="180"/>
        <v>1117.3085965837729</v>
      </c>
      <c r="DF89" s="6">
        <f t="shared" si="181"/>
        <v>1744.8169674782509</v>
      </c>
      <c r="DG89" s="6">
        <f t="shared" si="182"/>
        <v>947.69448629985641</v>
      </c>
      <c r="DH89" s="6">
        <v>89</v>
      </c>
      <c r="DI89" s="22">
        <f t="shared" si="183"/>
        <v>1.4833333333333334</v>
      </c>
      <c r="DJ89" s="18">
        <f t="shared" si="184"/>
        <v>163.7688889555954</v>
      </c>
      <c r="DK89">
        <f t="shared" si="185"/>
        <v>0.17123875626126916</v>
      </c>
      <c r="DL89">
        <f t="shared" si="186"/>
        <v>2.2142314026856909</v>
      </c>
      <c r="FU89">
        <v>1348</v>
      </c>
      <c r="FV89">
        <v>552</v>
      </c>
      <c r="FW89">
        <v>1204</v>
      </c>
      <c r="FX89">
        <v>558</v>
      </c>
      <c r="FY89">
        <f t="shared" si="197"/>
        <v>1276</v>
      </c>
      <c r="FZ89">
        <f t="shared" si="198"/>
        <v>555</v>
      </c>
      <c r="GA89" s="18">
        <f t="shared" si="227"/>
        <v>1050</v>
      </c>
      <c r="GB89" s="18">
        <f t="shared" si="230"/>
        <v>-47</v>
      </c>
      <c r="GC89" s="18">
        <f t="shared" si="199"/>
        <v>1051.0513783826175</v>
      </c>
      <c r="GD89">
        <f t="shared" si="200"/>
        <v>1391.4743978959871</v>
      </c>
      <c r="GE89">
        <v>88</v>
      </c>
      <c r="GF89" s="22">
        <f t="shared" si="201"/>
        <v>1.4666666666666666</v>
      </c>
      <c r="GG89" s="18">
        <f t="shared" si="202"/>
        <v>188.99599111196113</v>
      </c>
      <c r="GH89">
        <f t="shared" si="203"/>
        <v>0.16633142176652496</v>
      </c>
      <c r="GI89">
        <f t="shared" si="204"/>
        <v>2.2764525922345209</v>
      </c>
      <c r="GN89">
        <v>1632</v>
      </c>
      <c r="GO89">
        <v>545</v>
      </c>
      <c r="GP89">
        <v>1506</v>
      </c>
      <c r="GQ89">
        <v>547</v>
      </c>
      <c r="GR89">
        <f t="shared" si="205"/>
        <v>1569</v>
      </c>
      <c r="GS89">
        <f t="shared" si="206"/>
        <v>546</v>
      </c>
      <c r="GT89" s="18">
        <f t="shared" si="207"/>
        <v>1324</v>
      </c>
      <c r="GU89" s="18">
        <f t="shared" si="208"/>
        <v>-58.5</v>
      </c>
      <c r="GV89" s="18">
        <f t="shared" si="209"/>
        <v>1325.2917603305318</v>
      </c>
      <c r="GW89">
        <f t="shared" si="134"/>
        <v>1661.2877535213458</v>
      </c>
      <c r="GX89">
        <v>90</v>
      </c>
      <c r="GY89" s="22">
        <f t="shared" si="210"/>
        <v>1.5</v>
      </c>
      <c r="GZ89" s="18">
        <f t="shared" si="211"/>
        <v>234.04241835104807</v>
      </c>
      <c r="HA89">
        <f t="shared" si="212"/>
        <v>0.17609125905568124</v>
      </c>
      <c r="HB89">
        <f t="shared" si="213"/>
        <v>2.3692945770095628</v>
      </c>
      <c r="HG89">
        <v>1646</v>
      </c>
      <c r="HH89">
        <v>545</v>
      </c>
      <c r="HI89">
        <v>1516</v>
      </c>
      <c r="HJ89">
        <v>548</v>
      </c>
      <c r="HK89">
        <f t="shared" si="214"/>
        <v>1581</v>
      </c>
      <c r="HL89">
        <f t="shared" si="215"/>
        <v>546.5</v>
      </c>
      <c r="HM89" s="18">
        <f t="shared" si="216"/>
        <v>1326</v>
      </c>
      <c r="HN89" s="18">
        <f t="shared" si="217"/>
        <v>-55</v>
      </c>
      <c r="HO89" s="18">
        <f t="shared" si="218"/>
        <v>1327.1401583856921</v>
      </c>
      <c r="HP89">
        <f t="shared" si="219"/>
        <v>1672.7890632114977</v>
      </c>
      <c r="HQ89">
        <v>89</v>
      </c>
      <c r="HR89" s="22">
        <f t="shared" si="220"/>
        <v>1.4833333333333334</v>
      </c>
      <c r="HS89" s="18">
        <f t="shared" si="221"/>
        <v>231.60969809778234</v>
      </c>
      <c r="HT89">
        <f t="shared" si="222"/>
        <v>0.17123875626126916</v>
      </c>
      <c r="HU89">
        <f t="shared" si="223"/>
        <v>2.3647567404706424</v>
      </c>
    </row>
    <row r="90" spans="7:229" x14ac:dyDescent="0.25">
      <c r="G90" s="6">
        <v>1360</v>
      </c>
      <c r="H90" s="6">
        <v>580</v>
      </c>
      <c r="I90" s="6">
        <v>1116</v>
      </c>
      <c r="J90" s="6">
        <v>579</v>
      </c>
      <c r="K90" s="6">
        <f t="shared" si="132"/>
        <v>1238</v>
      </c>
      <c r="L90" s="6">
        <f t="shared" si="133"/>
        <v>579.5</v>
      </c>
      <c r="M90" s="18">
        <f t="shared" si="135"/>
        <v>461.5</v>
      </c>
      <c r="N90" s="18">
        <f t="shared" si="136"/>
        <v>-1</v>
      </c>
      <c r="O90" s="18">
        <f t="shared" si="137"/>
        <v>461.50108342234688</v>
      </c>
      <c r="P90" s="18">
        <f t="shared" si="138"/>
        <v>397.4166315772253</v>
      </c>
      <c r="Q90" s="6">
        <v>90</v>
      </c>
      <c r="R90" s="22">
        <f t="shared" si="139"/>
        <v>1.5</v>
      </c>
      <c r="S90" s="18">
        <f t="shared" si="140"/>
        <v>299.53695063193243</v>
      </c>
      <c r="T90">
        <f t="shared" si="141"/>
        <v>0.17609125905568124</v>
      </c>
      <c r="U90">
        <f t="shared" si="142"/>
        <v>2.4764504042402216</v>
      </c>
      <c r="Y90" s="6">
        <v>1374</v>
      </c>
      <c r="Z90" s="6">
        <v>572</v>
      </c>
      <c r="AA90" s="6">
        <v>1115</v>
      </c>
      <c r="AB90" s="6">
        <v>570</v>
      </c>
      <c r="AC90" s="6">
        <f t="shared" si="143"/>
        <v>1244.5</v>
      </c>
      <c r="AD90" s="6">
        <f t="shared" si="143"/>
        <v>571</v>
      </c>
      <c r="AE90" s="18">
        <f t="shared" si="144"/>
        <v>582</v>
      </c>
      <c r="AF90" s="18">
        <f t="shared" si="145"/>
        <v>0.5</v>
      </c>
      <c r="AG90" s="18">
        <f t="shared" si="146"/>
        <v>582.00021477659266</v>
      </c>
      <c r="AH90" s="6">
        <f t="shared" si="147"/>
        <v>1369.2411219357969</v>
      </c>
      <c r="AI90" s="6">
        <f t="shared" si="224"/>
        <v>494.95484159050864</v>
      </c>
      <c r="AJ90" s="6">
        <v>91</v>
      </c>
      <c r="AK90" s="22">
        <f t="shared" si="148"/>
        <v>1.5166666666666666</v>
      </c>
      <c r="AL90" s="18">
        <f t="shared" si="149"/>
        <v>339.06869244129302</v>
      </c>
      <c r="AM90">
        <f t="shared" si="150"/>
        <v>0.18089014193744996</v>
      </c>
      <c r="AN90">
        <f t="shared" si="151"/>
        <v>2.5302876914953152</v>
      </c>
      <c r="AR90" s="6">
        <v>1476</v>
      </c>
      <c r="AS90" s="6">
        <v>577</v>
      </c>
      <c r="AT90" s="6">
        <v>1126</v>
      </c>
      <c r="AU90" s="6">
        <v>580</v>
      </c>
      <c r="AV90" s="6">
        <f t="shared" si="152"/>
        <v>1301</v>
      </c>
      <c r="AW90" s="6">
        <f t="shared" si="152"/>
        <v>578.5</v>
      </c>
      <c r="AX90" s="18">
        <f t="shared" si="153"/>
        <v>469.5</v>
      </c>
      <c r="AY90" s="18">
        <f t="shared" si="154"/>
        <v>-2.5</v>
      </c>
      <c r="AZ90" s="18">
        <f t="shared" si="155"/>
        <v>469.50665596985948</v>
      </c>
      <c r="BA90" s="6">
        <f t="shared" si="156"/>
        <v>1423.8199499936782</v>
      </c>
      <c r="BB90" s="6">
        <f t="shared" si="157"/>
        <v>409.44662128279379</v>
      </c>
      <c r="BC90" s="6">
        <v>93</v>
      </c>
      <c r="BD90" s="22">
        <f t="shared" si="158"/>
        <v>1.55</v>
      </c>
      <c r="BE90" s="18">
        <f t="shared" si="159"/>
        <v>321.98040704483094</v>
      </c>
      <c r="BF90">
        <f t="shared" si="160"/>
        <v>0.1903316981702915</v>
      </c>
      <c r="BG90">
        <f t="shared" si="161"/>
        <v>2.5078294450771832</v>
      </c>
      <c r="BK90">
        <v>1462</v>
      </c>
      <c r="BL90">
        <v>556</v>
      </c>
      <c r="BM90">
        <v>1306</v>
      </c>
      <c r="BN90">
        <v>552</v>
      </c>
      <c r="BO90" s="6">
        <f t="shared" si="162"/>
        <v>1384</v>
      </c>
      <c r="BP90" s="6">
        <f t="shared" si="162"/>
        <v>554</v>
      </c>
      <c r="BQ90" s="18">
        <f t="shared" si="163"/>
        <v>905.5</v>
      </c>
      <c r="BR90" s="18">
        <f t="shared" si="228"/>
        <v>-35.5</v>
      </c>
      <c r="BS90" s="18">
        <f t="shared" si="164"/>
        <v>906.19561905804869</v>
      </c>
      <c r="BT90" s="6">
        <f t="shared" si="165"/>
        <v>1490.7622211472894</v>
      </c>
      <c r="BU90" s="6">
        <f t="shared" si="166"/>
        <v>731.50435981162968</v>
      </c>
      <c r="BV90" s="6">
        <v>101</v>
      </c>
      <c r="BW90" s="22">
        <f t="shared" si="167"/>
        <v>1.6833333333333333</v>
      </c>
      <c r="BX90" s="18">
        <f t="shared" si="168"/>
        <v>136.34289697247326</v>
      </c>
      <c r="BY90">
        <f t="shared" si="169"/>
        <v>0.22617012339899895</v>
      </c>
      <c r="BZ90">
        <f t="shared" si="170"/>
        <v>2.1346325175177476</v>
      </c>
      <c r="CD90">
        <v>1449</v>
      </c>
      <c r="CE90">
        <v>555</v>
      </c>
      <c r="CF90">
        <v>1271</v>
      </c>
      <c r="CG90">
        <v>555</v>
      </c>
      <c r="CH90" s="6">
        <f t="shared" si="171"/>
        <v>1360</v>
      </c>
      <c r="CI90" s="6">
        <f t="shared" si="171"/>
        <v>555</v>
      </c>
      <c r="CJ90" s="18">
        <f t="shared" si="225"/>
        <v>827.5</v>
      </c>
      <c r="CK90" s="18">
        <f t="shared" si="229"/>
        <v>-33</v>
      </c>
      <c r="CL90" s="18">
        <f t="shared" si="172"/>
        <v>828.15774463564605</v>
      </c>
      <c r="CM90" s="6">
        <f t="shared" si="173"/>
        <v>1468.8856320353875</v>
      </c>
      <c r="CN90" s="6">
        <f t="shared" si="174"/>
        <v>675.60116225169133</v>
      </c>
      <c r="CO90" s="6">
        <v>90</v>
      </c>
      <c r="CP90" s="22">
        <f t="shared" si="175"/>
        <v>1.5</v>
      </c>
      <c r="CQ90" s="18">
        <f t="shared" si="176"/>
        <v>136.91968301791371</v>
      </c>
      <c r="CR90">
        <f t="shared" si="177"/>
        <v>0.17609125905568124</v>
      </c>
      <c r="CS90">
        <f t="shared" si="178"/>
        <v>2.1364658850339793</v>
      </c>
      <c r="CW90">
        <v>1741</v>
      </c>
      <c r="CX90">
        <v>535</v>
      </c>
      <c r="CY90">
        <v>1567</v>
      </c>
      <c r="CZ90">
        <v>549</v>
      </c>
      <c r="DA90" s="6">
        <f t="shared" si="179"/>
        <v>1654</v>
      </c>
      <c r="DB90" s="6">
        <f t="shared" si="179"/>
        <v>542</v>
      </c>
      <c r="DC90" s="18">
        <f t="shared" si="226"/>
        <v>1112</v>
      </c>
      <c r="DD90" s="18">
        <f>DB90-DB$6</f>
        <v>-42.5</v>
      </c>
      <c r="DE90" s="18">
        <f t="shared" si="180"/>
        <v>1112.8118663997072</v>
      </c>
      <c r="DF90" s="6">
        <f t="shared" si="181"/>
        <v>1740.540146046623</v>
      </c>
      <c r="DG90" s="6">
        <f t="shared" si="182"/>
        <v>943.41766486822848</v>
      </c>
      <c r="DH90" s="6">
        <v>90</v>
      </c>
      <c r="DI90" s="22">
        <f t="shared" si="183"/>
        <v>1.5</v>
      </c>
      <c r="DJ90" s="18">
        <f t="shared" si="184"/>
        <v>163.34115850909433</v>
      </c>
      <c r="DK90">
        <f t="shared" si="185"/>
        <v>0.17609125905568124</v>
      </c>
      <c r="DL90">
        <f t="shared" si="186"/>
        <v>2.2130956315287333</v>
      </c>
      <c r="FU90">
        <v>1365</v>
      </c>
      <c r="FV90">
        <v>552</v>
      </c>
      <c r="FW90">
        <v>1223</v>
      </c>
      <c r="FX90">
        <v>558</v>
      </c>
      <c r="FY90">
        <f t="shared" si="197"/>
        <v>1294</v>
      </c>
      <c r="FZ90">
        <f t="shared" si="198"/>
        <v>555</v>
      </c>
      <c r="GA90" s="18">
        <f t="shared" si="227"/>
        <v>1068</v>
      </c>
      <c r="GB90" s="18">
        <f t="shared" si="230"/>
        <v>-47</v>
      </c>
      <c r="GC90" s="18">
        <f t="shared" si="199"/>
        <v>1069.0336758025915</v>
      </c>
      <c r="GD90">
        <f t="shared" si="200"/>
        <v>1407.9989346586879</v>
      </c>
      <c r="GE90">
        <v>89</v>
      </c>
      <c r="GF90" s="22">
        <f t="shared" si="201"/>
        <v>1.4833333333333334</v>
      </c>
      <c r="GG90" s="18">
        <f t="shared" si="202"/>
        <v>191.23985153371984</v>
      </c>
      <c r="GH90">
        <f t="shared" si="203"/>
        <v>0.17123875626126916</v>
      </c>
      <c r="GI90">
        <f t="shared" si="204"/>
        <v>2.2815783978656716</v>
      </c>
      <c r="GN90">
        <v>1651</v>
      </c>
      <c r="GO90">
        <v>544</v>
      </c>
      <c r="GP90">
        <v>1525</v>
      </c>
      <c r="GQ90">
        <v>548</v>
      </c>
      <c r="GR90">
        <f t="shared" si="205"/>
        <v>1588</v>
      </c>
      <c r="GS90">
        <f t="shared" si="206"/>
        <v>546</v>
      </c>
      <c r="GT90" s="18">
        <f t="shared" si="207"/>
        <v>1343</v>
      </c>
      <c r="GU90" s="18">
        <f t="shared" si="208"/>
        <v>-58.5</v>
      </c>
      <c r="GV90" s="18">
        <f t="shared" si="209"/>
        <v>1344.2735026771895</v>
      </c>
      <c r="GW90">
        <f t="shared" si="134"/>
        <v>1679.243877463902</v>
      </c>
      <c r="GX90">
        <v>91</v>
      </c>
      <c r="GY90" s="22">
        <f t="shared" si="210"/>
        <v>1.5166666666666666</v>
      </c>
      <c r="GZ90" s="18">
        <f t="shared" si="211"/>
        <v>236.40218691438895</v>
      </c>
      <c r="HA90">
        <f t="shared" si="212"/>
        <v>0.18089014193744996</v>
      </c>
      <c r="HB90">
        <f t="shared" si="213"/>
        <v>2.37365148980845</v>
      </c>
      <c r="HG90">
        <v>1664</v>
      </c>
      <c r="HH90">
        <v>544</v>
      </c>
      <c r="HI90">
        <v>1532</v>
      </c>
      <c r="HJ90">
        <v>548</v>
      </c>
      <c r="HK90">
        <f t="shared" si="214"/>
        <v>1598</v>
      </c>
      <c r="HL90">
        <f t="shared" si="215"/>
        <v>546</v>
      </c>
      <c r="HM90" s="18">
        <f t="shared" si="216"/>
        <v>1343</v>
      </c>
      <c r="HN90" s="18">
        <f t="shared" si="217"/>
        <v>-55.5</v>
      </c>
      <c r="HO90" s="18">
        <f t="shared" si="218"/>
        <v>1344.1462904014577</v>
      </c>
      <c r="HP90">
        <f t="shared" si="219"/>
        <v>1688.7036448116053</v>
      </c>
      <c r="HQ90">
        <v>90</v>
      </c>
      <c r="HR90" s="22">
        <f t="shared" si="220"/>
        <v>1.5</v>
      </c>
      <c r="HS90" s="18">
        <f t="shared" si="221"/>
        <v>233.72889508908003</v>
      </c>
      <c r="HT90">
        <f t="shared" si="222"/>
        <v>0.17609125905568124</v>
      </c>
      <c r="HU90">
        <f t="shared" si="223"/>
        <v>2.3687124060251596</v>
      </c>
    </row>
    <row r="91" spans="7:229" x14ac:dyDescent="0.25">
      <c r="G91" s="6">
        <v>1368</v>
      </c>
      <c r="H91" s="6">
        <v>578</v>
      </c>
      <c r="I91" s="6">
        <v>1123</v>
      </c>
      <c r="J91" s="6">
        <v>579</v>
      </c>
      <c r="K91" s="6">
        <f t="shared" si="132"/>
        <v>1245.5</v>
      </c>
      <c r="L91" s="6">
        <f t="shared" si="133"/>
        <v>578.5</v>
      </c>
      <c r="M91" s="18">
        <f t="shared" si="135"/>
        <v>469</v>
      </c>
      <c r="N91" s="18">
        <f t="shared" si="136"/>
        <v>-2</v>
      </c>
      <c r="O91" s="18">
        <f t="shared" si="137"/>
        <v>469.00426437293726</v>
      </c>
      <c r="P91" s="18">
        <f t="shared" si="138"/>
        <v>403.79141586479739</v>
      </c>
      <c r="Q91" s="6">
        <v>91</v>
      </c>
      <c r="R91" s="22">
        <f t="shared" si="139"/>
        <v>1.5166666666666666</v>
      </c>
      <c r="S91" s="18">
        <f t="shared" si="140"/>
        <v>300.15853798597021</v>
      </c>
      <c r="T91">
        <f t="shared" si="141"/>
        <v>0.18089014193744996</v>
      </c>
      <c r="U91">
        <f t="shared" si="142"/>
        <v>2.4773507013399221</v>
      </c>
      <c r="Y91" s="6">
        <v>1383</v>
      </c>
      <c r="Z91" s="6">
        <v>571</v>
      </c>
      <c r="AA91" s="6">
        <v>1124</v>
      </c>
      <c r="AB91" s="6">
        <v>570</v>
      </c>
      <c r="AC91" s="6">
        <f t="shared" si="143"/>
        <v>1253.5</v>
      </c>
      <c r="AD91" s="6">
        <f t="shared" si="143"/>
        <v>570.5</v>
      </c>
      <c r="AE91" s="18">
        <f t="shared" si="144"/>
        <v>591</v>
      </c>
      <c r="AF91" s="18">
        <f t="shared" si="145"/>
        <v>0</v>
      </c>
      <c r="AG91" s="18">
        <f t="shared" si="146"/>
        <v>591</v>
      </c>
      <c r="AH91" s="6">
        <f t="shared" si="147"/>
        <v>1377.2191183686059</v>
      </c>
      <c r="AI91" s="6">
        <f t="shared" si="224"/>
        <v>502.93283802331769</v>
      </c>
      <c r="AJ91" s="6">
        <v>92</v>
      </c>
      <c r="AK91" s="22">
        <f t="shared" si="148"/>
        <v>1.5333333333333332</v>
      </c>
      <c r="AL91" s="18">
        <f t="shared" si="149"/>
        <v>339.91050192809564</v>
      </c>
      <c r="AM91">
        <f t="shared" si="150"/>
        <v>0.1856365769619116</v>
      </c>
      <c r="AN91">
        <f t="shared" si="151"/>
        <v>2.5313645828206677</v>
      </c>
      <c r="AR91" s="6">
        <v>1482</v>
      </c>
      <c r="AS91" s="6">
        <v>578</v>
      </c>
      <c r="AT91" s="6">
        <v>1134</v>
      </c>
      <c r="AU91" s="6">
        <v>580</v>
      </c>
      <c r="AV91" s="6">
        <f t="shared" si="152"/>
        <v>1308</v>
      </c>
      <c r="AW91" s="6">
        <f t="shared" si="152"/>
        <v>579</v>
      </c>
      <c r="AX91" s="18">
        <f t="shared" si="153"/>
        <v>476.5</v>
      </c>
      <c r="AY91" s="18">
        <f t="shared" si="154"/>
        <v>-2</v>
      </c>
      <c r="AZ91" s="18">
        <f t="shared" si="155"/>
        <v>476.5041972532876</v>
      </c>
      <c r="BA91" s="6">
        <f t="shared" si="156"/>
        <v>1430.4212666204317</v>
      </c>
      <c r="BB91" s="6">
        <f t="shared" si="157"/>
        <v>416.04793790954727</v>
      </c>
      <c r="BC91" s="6">
        <v>94</v>
      </c>
      <c r="BD91" s="22">
        <f t="shared" si="158"/>
        <v>1.5666666666666667</v>
      </c>
      <c r="BE91" s="18">
        <f t="shared" si="159"/>
        <v>322.55662091863098</v>
      </c>
      <c r="BF91">
        <f t="shared" si="160"/>
        <v>0.19497660321605503</v>
      </c>
      <c r="BG91">
        <f t="shared" si="161"/>
        <v>2.5086059608135916</v>
      </c>
      <c r="BK91">
        <v>1477</v>
      </c>
      <c r="BL91">
        <v>555</v>
      </c>
      <c r="BM91">
        <v>1317</v>
      </c>
      <c r="BN91">
        <v>550</v>
      </c>
      <c r="BO91" s="6">
        <f t="shared" si="162"/>
        <v>1397</v>
      </c>
      <c r="BP91" s="6">
        <f t="shared" si="162"/>
        <v>552.5</v>
      </c>
      <c r="BQ91" s="18">
        <f t="shared" si="163"/>
        <v>918.5</v>
      </c>
      <c r="BR91" s="18">
        <f t="shared" si="228"/>
        <v>-37</v>
      </c>
      <c r="BS91" s="18">
        <f t="shared" si="164"/>
        <v>919.24493471544349</v>
      </c>
      <c r="BT91" s="6">
        <f t="shared" si="165"/>
        <v>1502.2866737077848</v>
      </c>
      <c r="BU91" s="6">
        <f t="shared" si="166"/>
        <v>743.028812372125</v>
      </c>
      <c r="BV91" s="6">
        <v>102</v>
      </c>
      <c r="BW91" s="22">
        <f t="shared" si="167"/>
        <v>1.7</v>
      </c>
      <c r="BX91" s="18">
        <f t="shared" si="168"/>
        <v>137.59044149038863</v>
      </c>
      <c r="BY91">
        <f t="shared" si="169"/>
        <v>0.23044892137827391</v>
      </c>
      <c r="BZ91">
        <f t="shared" si="170"/>
        <v>2.138588264188956</v>
      </c>
      <c r="CD91">
        <v>1460</v>
      </c>
      <c r="CE91">
        <v>555</v>
      </c>
      <c r="CF91">
        <v>1281</v>
      </c>
      <c r="CG91">
        <v>557</v>
      </c>
      <c r="CH91" s="6">
        <f t="shared" si="171"/>
        <v>1370.5</v>
      </c>
      <c r="CI91" s="6">
        <f t="shared" si="171"/>
        <v>556</v>
      </c>
      <c r="CJ91" s="18">
        <f t="shared" si="225"/>
        <v>838</v>
      </c>
      <c r="CK91" s="18">
        <f t="shared" si="229"/>
        <v>-32</v>
      </c>
      <c r="CL91" s="18">
        <f t="shared" si="172"/>
        <v>838.6107559529629</v>
      </c>
      <c r="CM91" s="6">
        <f t="shared" si="173"/>
        <v>1478.9882521507734</v>
      </c>
      <c r="CN91" s="6">
        <f t="shared" si="174"/>
        <v>685.70378236707722</v>
      </c>
      <c r="CO91" s="6">
        <v>91</v>
      </c>
      <c r="CP91" s="22">
        <f t="shared" si="175"/>
        <v>1.5166666666666666</v>
      </c>
      <c r="CQ91" s="18">
        <f t="shared" si="176"/>
        <v>137.93522866226587</v>
      </c>
      <c r="CR91">
        <f t="shared" si="177"/>
        <v>0.18089014193744996</v>
      </c>
      <c r="CS91">
        <f t="shared" si="178"/>
        <v>2.1396751991685954</v>
      </c>
      <c r="DA91" s="6"/>
      <c r="DB91" s="6"/>
      <c r="DF91" s="6"/>
      <c r="DG91" s="6"/>
      <c r="DH91" s="6"/>
      <c r="DI91" s="6"/>
      <c r="DJ91" s="6"/>
      <c r="FU91">
        <v>1380</v>
      </c>
      <c r="FV91">
        <v>551</v>
      </c>
      <c r="FW91">
        <v>1236</v>
      </c>
      <c r="FX91">
        <v>556</v>
      </c>
      <c r="FY91">
        <f t="shared" si="197"/>
        <v>1308</v>
      </c>
      <c r="FZ91">
        <f t="shared" si="198"/>
        <v>553.5</v>
      </c>
      <c r="GA91" s="18">
        <f t="shared" si="227"/>
        <v>1082</v>
      </c>
      <c r="GB91" s="18">
        <f t="shared" si="230"/>
        <v>-48.5</v>
      </c>
      <c r="GC91" s="18">
        <f t="shared" si="199"/>
        <v>1083.0864462267082</v>
      </c>
      <c r="GD91">
        <f t="shared" si="200"/>
        <v>1420.2909033011513</v>
      </c>
      <c r="GE91">
        <v>90</v>
      </c>
      <c r="GF91" s="22">
        <f t="shared" si="201"/>
        <v>1.5</v>
      </c>
      <c r="GG91" s="18">
        <f t="shared" si="202"/>
        <v>192.99337916338249</v>
      </c>
      <c r="GH91">
        <f t="shared" si="203"/>
        <v>0.17609125905568124</v>
      </c>
      <c r="GI91">
        <f t="shared" si="204"/>
        <v>2.2855424103438895</v>
      </c>
      <c r="GN91">
        <v>1670</v>
      </c>
      <c r="GO91">
        <v>544</v>
      </c>
      <c r="GP91">
        <v>1539</v>
      </c>
      <c r="GQ91">
        <v>547</v>
      </c>
      <c r="GR91">
        <f t="shared" si="205"/>
        <v>1604.5</v>
      </c>
      <c r="GS91">
        <f t="shared" si="206"/>
        <v>545.5</v>
      </c>
      <c r="GT91" s="18">
        <f t="shared" si="207"/>
        <v>1359.5</v>
      </c>
      <c r="GU91" s="18">
        <f t="shared" si="208"/>
        <v>-59</v>
      </c>
      <c r="GV91" s="18">
        <f t="shared" si="209"/>
        <v>1360.7796478489822</v>
      </c>
      <c r="GW91">
        <f t="shared" si="134"/>
        <v>1694.6948102829606</v>
      </c>
      <c r="GX91">
        <v>92</v>
      </c>
      <c r="GY91" s="22">
        <f t="shared" si="210"/>
        <v>1.5333333333333332</v>
      </c>
      <c r="GZ91" s="18">
        <f t="shared" si="211"/>
        <v>238.45419466831339</v>
      </c>
      <c r="HA91">
        <f t="shared" si="212"/>
        <v>0.1856365769619116</v>
      </c>
      <c r="HB91">
        <f t="shared" si="213"/>
        <v>2.3774049665487862</v>
      </c>
      <c r="HG91">
        <v>1680</v>
      </c>
      <c r="HH91">
        <v>543</v>
      </c>
      <c r="HI91">
        <v>1550</v>
      </c>
      <c r="HJ91">
        <v>548</v>
      </c>
      <c r="HK91">
        <f t="shared" si="214"/>
        <v>1615</v>
      </c>
      <c r="HL91">
        <f t="shared" si="215"/>
        <v>545.5</v>
      </c>
      <c r="HM91" s="18">
        <f t="shared" si="216"/>
        <v>1360</v>
      </c>
      <c r="HN91" s="18">
        <f t="shared" si="217"/>
        <v>-56</v>
      </c>
      <c r="HO91" s="18">
        <f t="shared" si="218"/>
        <v>1361.1524528868911</v>
      </c>
      <c r="HP91">
        <f t="shared" si="219"/>
        <v>1704.6393313542897</v>
      </c>
      <c r="HQ91">
        <v>91</v>
      </c>
      <c r="HR91" s="22">
        <f t="shared" si="220"/>
        <v>1.5166666666666666</v>
      </c>
      <c r="HS91" s="18">
        <f t="shared" si="221"/>
        <v>235.84809587731567</v>
      </c>
      <c r="HT91">
        <f t="shared" si="222"/>
        <v>0.18089014193744996</v>
      </c>
      <c r="HU91">
        <f t="shared" si="223"/>
        <v>2.372632374313699</v>
      </c>
    </row>
    <row r="92" spans="7:229" x14ac:dyDescent="0.25">
      <c r="G92" s="6">
        <v>1377</v>
      </c>
      <c r="H92" s="6">
        <v>575</v>
      </c>
      <c r="I92" s="6">
        <v>1133</v>
      </c>
      <c r="J92" s="6">
        <v>579</v>
      </c>
      <c r="K92" s="6">
        <f t="shared" si="132"/>
        <v>1255</v>
      </c>
      <c r="L92" s="6">
        <f t="shared" si="133"/>
        <v>577</v>
      </c>
      <c r="M92" s="18">
        <f t="shared" si="135"/>
        <v>478.5</v>
      </c>
      <c r="N92" s="18">
        <f t="shared" si="136"/>
        <v>-3.5</v>
      </c>
      <c r="O92" s="18">
        <f t="shared" si="137"/>
        <v>478.51280024676458</v>
      </c>
      <c r="P92" s="18">
        <f t="shared" si="138"/>
        <v>411.78592055896718</v>
      </c>
      <c r="Q92" s="6">
        <v>92</v>
      </c>
      <c r="R92" s="22">
        <f t="shared" si="139"/>
        <v>1.5333333333333332</v>
      </c>
      <c r="S92" s="18">
        <f t="shared" si="140"/>
        <v>300.94625531459479</v>
      </c>
      <c r="T92">
        <f t="shared" si="141"/>
        <v>0.1856365769619116</v>
      </c>
      <c r="U92">
        <f t="shared" si="142"/>
        <v>2.4784889437521</v>
      </c>
      <c r="Y92" s="6">
        <v>1392</v>
      </c>
      <c r="Z92" s="6">
        <v>571</v>
      </c>
      <c r="AA92" s="6">
        <v>1133</v>
      </c>
      <c r="AB92" s="6">
        <v>570</v>
      </c>
      <c r="AC92" s="6">
        <f t="shared" si="143"/>
        <v>1262.5</v>
      </c>
      <c r="AD92" s="6">
        <f t="shared" si="143"/>
        <v>570.5</v>
      </c>
      <c r="AE92" s="18">
        <f t="shared" si="144"/>
        <v>600</v>
      </c>
      <c r="AF92" s="18">
        <f t="shared" si="145"/>
        <v>0</v>
      </c>
      <c r="AG92" s="18">
        <f t="shared" si="146"/>
        <v>600</v>
      </c>
      <c r="AH92" s="6">
        <f t="shared" si="147"/>
        <v>1385.4156416036308</v>
      </c>
      <c r="AI92" s="6">
        <f t="shared" si="224"/>
        <v>511.12936125834256</v>
      </c>
      <c r="AJ92" s="6">
        <v>93</v>
      </c>
      <c r="AK92" s="22">
        <f t="shared" si="148"/>
        <v>1.55</v>
      </c>
      <c r="AL92" s="18">
        <f t="shared" si="149"/>
        <v>340.75233150437475</v>
      </c>
      <c r="AM92">
        <f t="shared" si="150"/>
        <v>0.1903316981702915</v>
      </c>
      <c r="AN92">
        <f t="shared" si="151"/>
        <v>2.5324388360577617</v>
      </c>
      <c r="AR92" s="6">
        <v>1491</v>
      </c>
      <c r="AS92" s="6">
        <v>577</v>
      </c>
      <c r="AT92" s="6">
        <v>1142</v>
      </c>
      <c r="AU92" s="6">
        <v>579</v>
      </c>
      <c r="AV92" s="6">
        <f t="shared" si="152"/>
        <v>1316.5</v>
      </c>
      <c r="AW92" s="6">
        <f t="shared" si="152"/>
        <v>578</v>
      </c>
      <c r="AX92" s="18">
        <f t="shared" si="153"/>
        <v>485</v>
      </c>
      <c r="AY92" s="18">
        <f t="shared" si="154"/>
        <v>-3</v>
      </c>
      <c r="AZ92" s="18">
        <f t="shared" si="155"/>
        <v>485.00927826176684</v>
      </c>
      <c r="BA92" s="6">
        <f t="shared" si="156"/>
        <v>1437.7956217766139</v>
      </c>
      <c r="BB92" s="6">
        <f t="shared" si="157"/>
        <v>423.42229306572949</v>
      </c>
      <c r="BC92" s="6">
        <v>95</v>
      </c>
      <c r="BD92" s="22">
        <f t="shared" si="158"/>
        <v>1.5833333333333333</v>
      </c>
      <c r="BE92" s="18">
        <f t="shared" si="159"/>
        <v>323.25697343909206</v>
      </c>
      <c r="BF92">
        <f t="shared" si="160"/>
        <v>0.19957235490520411</v>
      </c>
      <c r="BG92">
        <f t="shared" si="161"/>
        <v>2.5095479024416845</v>
      </c>
      <c r="BK92">
        <v>1489</v>
      </c>
      <c r="BL92">
        <v>553</v>
      </c>
      <c r="BM92">
        <v>1327</v>
      </c>
      <c r="BN92">
        <v>549</v>
      </c>
      <c r="BO92" s="6">
        <f t="shared" si="162"/>
        <v>1408</v>
      </c>
      <c r="BP92" s="6">
        <f t="shared" si="162"/>
        <v>551</v>
      </c>
      <c r="BQ92" s="18">
        <f t="shared" si="163"/>
        <v>929.5</v>
      </c>
      <c r="BR92" s="18">
        <f t="shared" si="228"/>
        <v>-38.5</v>
      </c>
      <c r="BS92" s="18">
        <f t="shared" si="164"/>
        <v>930.29699558796813</v>
      </c>
      <c r="BT92" s="6">
        <f t="shared" si="165"/>
        <v>1511.9738754356836</v>
      </c>
      <c r="BU92" s="6">
        <f t="shared" si="166"/>
        <v>752.71601410002381</v>
      </c>
      <c r="BV92" s="6">
        <v>103</v>
      </c>
      <c r="BW92" s="22">
        <f t="shared" si="167"/>
        <v>1.7166666666666666</v>
      </c>
      <c r="BX92" s="18">
        <f t="shared" si="168"/>
        <v>138.64704386825906</v>
      </c>
      <c r="BY92">
        <f t="shared" si="169"/>
        <v>0.23468597432152855</v>
      </c>
      <c r="BZ92">
        <f t="shared" si="170"/>
        <v>2.1419106143005431</v>
      </c>
      <c r="CD92">
        <v>1473</v>
      </c>
      <c r="CE92">
        <v>555</v>
      </c>
      <c r="CF92">
        <v>1290</v>
      </c>
      <c r="CG92">
        <v>557</v>
      </c>
      <c r="CH92" s="6">
        <f t="shared" si="171"/>
        <v>1381.5</v>
      </c>
      <c r="CI92" s="6">
        <f t="shared" si="171"/>
        <v>556</v>
      </c>
      <c r="CJ92" s="18">
        <f t="shared" si="225"/>
        <v>849</v>
      </c>
      <c r="CK92" s="18">
        <f t="shared" si="229"/>
        <v>-32</v>
      </c>
      <c r="CL92" s="18">
        <f t="shared" si="172"/>
        <v>849.60284839447195</v>
      </c>
      <c r="CM92" s="6">
        <f t="shared" si="173"/>
        <v>1489.1871104733616</v>
      </c>
      <c r="CN92" s="6">
        <f t="shared" si="174"/>
        <v>695.90264068966542</v>
      </c>
      <c r="CO92" s="6">
        <v>92</v>
      </c>
      <c r="CP92" s="22">
        <f t="shared" si="175"/>
        <v>1.5333333333333332</v>
      </c>
      <c r="CQ92" s="18">
        <f t="shared" si="176"/>
        <v>139.00314787352684</v>
      </c>
      <c r="CR92">
        <f t="shared" si="177"/>
        <v>0.1856365769619116</v>
      </c>
      <c r="CS92">
        <f t="shared" si="178"/>
        <v>2.1430246354240414</v>
      </c>
      <c r="DA92" s="6"/>
      <c r="DB92" s="6"/>
      <c r="DF92" s="6"/>
      <c r="DG92" s="6"/>
      <c r="DH92" s="6"/>
      <c r="DI92" s="6"/>
      <c r="DJ92" s="6"/>
      <c r="FU92">
        <v>1396</v>
      </c>
      <c r="FV92">
        <v>550</v>
      </c>
      <c r="FW92">
        <v>1256</v>
      </c>
      <c r="FX92">
        <v>557</v>
      </c>
      <c r="FY92">
        <f t="shared" si="197"/>
        <v>1326</v>
      </c>
      <c r="FZ92">
        <f t="shared" si="198"/>
        <v>553.5</v>
      </c>
      <c r="GA92" s="18">
        <f t="shared" si="227"/>
        <v>1100</v>
      </c>
      <c r="GB92" s="18">
        <f t="shared" si="230"/>
        <v>-48.5</v>
      </c>
      <c r="GC92" s="18">
        <f t="shared" si="199"/>
        <v>1101.0686854143114</v>
      </c>
      <c r="GD92">
        <f t="shared" si="200"/>
        <v>1436.884911884038</v>
      </c>
      <c r="GE92">
        <v>91</v>
      </c>
      <c r="GF92" s="22">
        <f t="shared" si="201"/>
        <v>1.5166666666666666</v>
      </c>
      <c r="GG92" s="18">
        <f t="shared" si="202"/>
        <v>195.23723231881092</v>
      </c>
      <c r="GH92">
        <f t="shared" si="203"/>
        <v>0.18089014193744996</v>
      </c>
      <c r="GI92">
        <f t="shared" si="204"/>
        <v>2.2905626424735854</v>
      </c>
      <c r="GN92">
        <v>1687</v>
      </c>
      <c r="GO92">
        <v>544</v>
      </c>
      <c r="GP92">
        <v>1554</v>
      </c>
      <c r="GQ92">
        <v>546</v>
      </c>
      <c r="GR92">
        <f t="shared" si="205"/>
        <v>1620.5</v>
      </c>
      <c r="GS92">
        <f t="shared" si="206"/>
        <v>545</v>
      </c>
      <c r="GT92" s="18">
        <f t="shared" si="207"/>
        <v>1375.5</v>
      </c>
      <c r="GU92" s="18">
        <f t="shared" si="208"/>
        <v>-59.5</v>
      </c>
      <c r="GV92" s="18">
        <f t="shared" si="209"/>
        <v>1376.7862942374172</v>
      </c>
      <c r="GW92">
        <f t="shared" si="134"/>
        <v>1709.6915657509689</v>
      </c>
      <c r="GX92">
        <v>93</v>
      </c>
      <c r="GY92" s="22">
        <f t="shared" si="210"/>
        <v>1.55</v>
      </c>
      <c r="GZ92" s="18">
        <f t="shared" si="211"/>
        <v>240.44410582937147</v>
      </c>
      <c r="HA92">
        <f t="shared" si="212"/>
        <v>0.1903316981702915</v>
      </c>
      <c r="HB92">
        <f t="shared" si="213"/>
        <v>2.3810141353829839</v>
      </c>
      <c r="HG92">
        <v>1700</v>
      </c>
      <c r="HH92">
        <v>543</v>
      </c>
      <c r="HI92">
        <v>1569</v>
      </c>
      <c r="HJ92">
        <v>547</v>
      </c>
      <c r="HK92">
        <f t="shared" si="214"/>
        <v>1634.5</v>
      </c>
      <c r="HL92">
        <f t="shared" si="215"/>
        <v>545</v>
      </c>
      <c r="HM92" s="18">
        <f t="shared" si="216"/>
        <v>1379.5</v>
      </c>
      <c r="HN92" s="18">
        <f t="shared" si="217"/>
        <v>-56.5</v>
      </c>
      <c r="HO92" s="18">
        <f t="shared" si="218"/>
        <v>1380.656546719712</v>
      </c>
      <c r="HP92">
        <f t="shared" si="219"/>
        <v>1722.9669903976687</v>
      </c>
      <c r="HQ92">
        <v>92</v>
      </c>
      <c r="HR92" s="22">
        <f t="shared" si="220"/>
        <v>1.5333333333333332</v>
      </c>
      <c r="HS92" s="18">
        <f t="shared" si="221"/>
        <v>238.27857312694445</v>
      </c>
      <c r="HT92">
        <f t="shared" si="222"/>
        <v>0.1856365769619116</v>
      </c>
      <c r="HU92">
        <f t="shared" si="223"/>
        <v>2.3770849907681288</v>
      </c>
    </row>
    <row r="93" spans="7:229" x14ac:dyDescent="0.25">
      <c r="G93" s="6">
        <v>1383</v>
      </c>
      <c r="H93" s="6">
        <v>574</v>
      </c>
      <c r="I93" s="6">
        <v>1143</v>
      </c>
      <c r="J93" s="6">
        <v>578</v>
      </c>
      <c r="K93" s="6">
        <f t="shared" si="132"/>
        <v>1263</v>
      </c>
      <c r="L93" s="6">
        <f t="shared" si="133"/>
        <v>576</v>
      </c>
      <c r="M93" s="18">
        <f t="shared" si="135"/>
        <v>486.5</v>
      </c>
      <c r="N93" s="18">
        <f t="shared" si="136"/>
        <v>-4.5</v>
      </c>
      <c r="O93" s="18">
        <f t="shared" si="137"/>
        <v>486.52081147675483</v>
      </c>
      <c r="P93" s="18">
        <f t="shared" si="138"/>
        <v>418.64328454233521</v>
      </c>
      <c r="Q93" s="6">
        <v>93</v>
      </c>
      <c r="R93" s="22">
        <f t="shared" si="139"/>
        <v>1.55</v>
      </c>
      <c r="S93" s="18">
        <f t="shared" si="140"/>
        <v>301.60966441326025</v>
      </c>
      <c r="T93">
        <f t="shared" si="141"/>
        <v>0.1903316981702915</v>
      </c>
      <c r="U93">
        <f t="shared" si="142"/>
        <v>2.4794452534248719</v>
      </c>
      <c r="Y93" s="6">
        <v>1403</v>
      </c>
      <c r="Z93" s="6">
        <v>572</v>
      </c>
      <c r="AA93" s="6">
        <v>1142</v>
      </c>
      <c r="AB93" s="6">
        <v>571</v>
      </c>
      <c r="AC93" s="6">
        <f t="shared" si="143"/>
        <v>1272.5</v>
      </c>
      <c r="AD93" s="6">
        <f t="shared" si="143"/>
        <v>571.5</v>
      </c>
      <c r="AE93" s="18">
        <f t="shared" si="144"/>
        <v>610</v>
      </c>
      <c r="AF93" s="18">
        <f t="shared" si="145"/>
        <v>1</v>
      </c>
      <c r="AG93" s="18">
        <f t="shared" si="146"/>
        <v>610.00081967158042</v>
      </c>
      <c r="AH93" s="6">
        <f t="shared" si="147"/>
        <v>1394.9439056822321</v>
      </c>
      <c r="AI93" s="6">
        <f t="shared" si="224"/>
        <v>520.65762533694385</v>
      </c>
      <c r="AJ93" s="6">
        <v>94</v>
      </c>
      <c r="AK93" s="22">
        <f t="shared" si="148"/>
        <v>1.5666666666666667</v>
      </c>
      <c r="AL93" s="18">
        <f t="shared" si="149"/>
        <v>341.68777436954929</v>
      </c>
      <c r="AM93">
        <f t="shared" si="150"/>
        <v>0.19497660321605503</v>
      </c>
      <c r="AN93">
        <f t="shared" si="151"/>
        <v>2.5336294399669539</v>
      </c>
      <c r="AR93" s="6">
        <v>1498</v>
      </c>
      <c r="AS93" s="6">
        <v>577</v>
      </c>
      <c r="AT93" s="6">
        <v>1151</v>
      </c>
      <c r="AU93" s="6">
        <v>579</v>
      </c>
      <c r="AV93" s="6">
        <f t="shared" si="152"/>
        <v>1324.5</v>
      </c>
      <c r="AW93" s="6">
        <f t="shared" si="152"/>
        <v>578</v>
      </c>
      <c r="AX93" s="18">
        <f t="shared" si="153"/>
        <v>493</v>
      </c>
      <c r="AY93" s="18">
        <f t="shared" si="154"/>
        <v>-3</v>
      </c>
      <c r="AZ93" s="18">
        <f t="shared" si="155"/>
        <v>493.00912770454869</v>
      </c>
      <c r="BA93" s="6">
        <f t="shared" si="156"/>
        <v>1445.1243026120626</v>
      </c>
      <c r="BB93" s="6">
        <f t="shared" si="157"/>
        <v>430.75097390117821</v>
      </c>
      <c r="BC93" s="6">
        <v>96</v>
      </c>
      <c r="BD93" s="22">
        <f t="shared" si="158"/>
        <v>1.6</v>
      </c>
      <c r="BE93" s="18">
        <f t="shared" si="159"/>
        <v>323.91572256975593</v>
      </c>
      <c r="BF93">
        <f t="shared" si="160"/>
        <v>0.20411998265592479</v>
      </c>
      <c r="BG93">
        <f t="shared" si="161"/>
        <v>2.5104320287745048</v>
      </c>
      <c r="BK93">
        <v>1500</v>
      </c>
      <c r="BL93">
        <v>553</v>
      </c>
      <c r="BM93">
        <v>1338</v>
      </c>
      <c r="BN93">
        <v>548</v>
      </c>
      <c r="BO93" s="6">
        <f t="shared" si="162"/>
        <v>1419</v>
      </c>
      <c r="BP93" s="6">
        <f t="shared" si="162"/>
        <v>550.5</v>
      </c>
      <c r="BQ93" s="18">
        <f t="shared" si="163"/>
        <v>940.5</v>
      </c>
      <c r="BR93" s="18">
        <f t="shared" si="228"/>
        <v>-39</v>
      </c>
      <c r="BS93" s="18">
        <f t="shared" si="164"/>
        <v>941.30826512891088</v>
      </c>
      <c r="BT93" s="6">
        <f t="shared" si="165"/>
        <v>1522.0418029738869</v>
      </c>
      <c r="BU93" s="6">
        <f t="shared" si="166"/>
        <v>762.78394163822713</v>
      </c>
      <c r="BV93" s="6">
        <v>104</v>
      </c>
      <c r="BW93" s="22">
        <f t="shared" si="167"/>
        <v>1.7333333333333334</v>
      </c>
      <c r="BX93" s="18">
        <f t="shared" si="168"/>
        <v>139.69974650123638</v>
      </c>
      <c r="BY93">
        <f t="shared" si="169"/>
        <v>0.23888208891513674</v>
      </c>
      <c r="BZ93">
        <f t="shared" si="170"/>
        <v>2.1451956180453622</v>
      </c>
      <c r="CD93">
        <v>1483</v>
      </c>
      <c r="CE93">
        <v>554</v>
      </c>
      <c r="CF93">
        <v>1301</v>
      </c>
      <c r="CG93">
        <v>555</v>
      </c>
      <c r="CH93" s="6">
        <f t="shared" si="171"/>
        <v>1392</v>
      </c>
      <c r="CI93" s="6">
        <f t="shared" si="171"/>
        <v>554.5</v>
      </c>
      <c r="CJ93" s="18">
        <f t="shared" si="225"/>
        <v>859.5</v>
      </c>
      <c r="CK93" s="18">
        <f t="shared" si="229"/>
        <v>-33.5</v>
      </c>
      <c r="CL93" s="18">
        <f t="shared" si="172"/>
        <v>860.15260273976969</v>
      </c>
      <c r="CM93" s="6">
        <f t="shared" si="173"/>
        <v>1498.377205512684</v>
      </c>
      <c r="CN93" s="6">
        <f t="shared" si="174"/>
        <v>705.0927357289878</v>
      </c>
      <c r="CO93" s="6">
        <v>93</v>
      </c>
      <c r="CP93" s="22">
        <f t="shared" si="175"/>
        <v>1.55</v>
      </c>
      <c r="CQ93" s="18">
        <f t="shared" si="176"/>
        <v>140.0280924324793</v>
      </c>
      <c r="CR93">
        <f t="shared" si="177"/>
        <v>0.1903316981702915</v>
      </c>
      <c r="CS93">
        <f t="shared" si="178"/>
        <v>2.1462151725675689</v>
      </c>
      <c r="DA93" s="6"/>
      <c r="DB93" s="6"/>
      <c r="DF93" s="6"/>
      <c r="DG93" s="6"/>
      <c r="DH93" s="6"/>
      <c r="DJ93" s="6"/>
      <c r="FU93">
        <v>1410</v>
      </c>
      <c r="FV93">
        <v>550</v>
      </c>
      <c r="FW93">
        <v>1276</v>
      </c>
      <c r="FX93">
        <v>556</v>
      </c>
      <c r="FY93">
        <f t="shared" si="197"/>
        <v>1343</v>
      </c>
      <c r="FZ93">
        <f t="shared" si="198"/>
        <v>553</v>
      </c>
      <c r="GA93" s="18">
        <f t="shared" si="227"/>
        <v>1117</v>
      </c>
      <c r="GB93" s="18">
        <f t="shared" si="230"/>
        <v>-49</v>
      </c>
      <c r="GC93" s="18">
        <f t="shared" si="199"/>
        <v>1118.0742372490299</v>
      </c>
      <c r="GD93">
        <f t="shared" si="200"/>
        <v>1452.3973285571685</v>
      </c>
      <c r="GE93">
        <v>92</v>
      </c>
      <c r="GF93" s="22">
        <f t="shared" si="201"/>
        <v>1.5333333333333332</v>
      </c>
      <c r="GG93" s="18">
        <f t="shared" si="202"/>
        <v>197.35921283225218</v>
      </c>
      <c r="GH93">
        <f t="shared" si="203"/>
        <v>0.1856365769619116</v>
      </c>
      <c r="GI93">
        <f t="shared" si="204"/>
        <v>2.2952574043004321</v>
      </c>
      <c r="GN93">
        <v>1704</v>
      </c>
      <c r="GO93">
        <v>544</v>
      </c>
      <c r="GP93">
        <v>1572</v>
      </c>
      <c r="GQ93">
        <v>543</v>
      </c>
      <c r="GR93">
        <f t="shared" si="205"/>
        <v>1638</v>
      </c>
      <c r="GS93">
        <f t="shared" si="206"/>
        <v>543.5</v>
      </c>
      <c r="GT93" s="18">
        <f t="shared" si="207"/>
        <v>1393</v>
      </c>
      <c r="GU93" s="18">
        <f t="shared" si="208"/>
        <v>-61</v>
      </c>
      <c r="GV93" s="18">
        <f t="shared" si="209"/>
        <v>1394.3349669286788</v>
      </c>
      <c r="GW93">
        <f t="shared" si="134"/>
        <v>1725.8146627028059</v>
      </c>
      <c r="GX93">
        <v>94</v>
      </c>
      <c r="GY93" s="22">
        <f t="shared" si="210"/>
        <v>1.5666666666666667</v>
      </c>
      <c r="GZ93" s="18">
        <f t="shared" si="211"/>
        <v>242.62571831725191</v>
      </c>
      <c r="HA93">
        <f t="shared" si="212"/>
        <v>0.19497660321605503</v>
      </c>
      <c r="HB93">
        <f t="shared" si="213"/>
        <v>2.3849368341697605</v>
      </c>
      <c r="HG93">
        <v>1718</v>
      </c>
      <c r="HH93">
        <v>543</v>
      </c>
      <c r="HI93">
        <v>1587</v>
      </c>
      <c r="HJ93">
        <v>544</v>
      </c>
      <c r="HK93">
        <f t="shared" si="214"/>
        <v>1652.5</v>
      </c>
      <c r="HL93">
        <f t="shared" si="215"/>
        <v>543.5</v>
      </c>
      <c r="HM93" s="18">
        <f t="shared" si="216"/>
        <v>1397.5</v>
      </c>
      <c r="HN93" s="18">
        <f t="shared" si="217"/>
        <v>-58</v>
      </c>
      <c r="HO93" s="18">
        <f t="shared" si="218"/>
        <v>1398.7030599809239</v>
      </c>
      <c r="HP93">
        <f t="shared" si="219"/>
        <v>1739.5828522953427</v>
      </c>
      <c r="HQ93">
        <v>93</v>
      </c>
      <c r="HR93" s="22">
        <f t="shared" si="220"/>
        <v>1.55</v>
      </c>
      <c r="HS93" s="18">
        <f t="shared" si="221"/>
        <v>240.52741587208598</v>
      </c>
      <c r="HT93">
        <f t="shared" si="222"/>
        <v>0.1903316981702915</v>
      </c>
      <c r="HU93">
        <f t="shared" si="223"/>
        <v>2.3811645854224035</v>
      </c>
    </row>
    <row r="94" spans="7:229" x14ac:dyDescent="0.25">
      <c r="G94" s="6">
        <v>1394</v>
      </c>
      <c r="H94" s="6">
        <v>573</v>
      </c>
      <c r="I94" s="6">
        <v>1150</v>
      </c>
      <c r="J94" s="6">
        <v>579</v>
      </c>
      <c r="K94" s="6">
        <f t="shared" si="132"/>
        <v>1272</v>
      </c>
      <c r="L94" s="6">
        <f t="shared" si="133"/>
        <v>576</v>
      </c>
      <c r="M94" s="18">
        <f t="shared" si="135"/>
        <v>495.5</v>
      </c>
      <c r="N94" s="18">
        <f t="shared" si="136"/>
        <v>-4.5</v>
      </c>
      <c r="O94" s="18">
        <f t="shared" si="137"/>
        <v>495.52043348382716</v>
      </c>
      <c r="P94" s="18">
        <f t="shared" si="138"/>
        <v>426.83690755647001</v>
      </c>
      <c r="Q94" s="6">
        <v>94</v>
      </c>
      <c r="R94" s="22">
        <f t="shared" si="139"/>
        <v>1.5666666666666667</v>
      </c>
      <c r="S94" s="18">
        <f t="shared" si="140"/>
        <v>302.35522169990361</v>
      </c>
      <c r="T94">
        <f t="shared" si="141"/>
        <v>0.19497660321605503</v>
      </c>
      <c r="U94">
        <f t="shared" si="142"/>
        <v>2.4805174733086615</v>
      </c>
      <c r="Y94" s="6">
        <v>1413</v>
      </c>
      <c r="Z94" s="6">
        <v>572</v>
      </c>
      <c r="AA94" s="6">
        <v>1150</v>
      </c>
      <c r="AB94" s="6">
        <v>572</v>
      </c>
      <c r="AC94" s="6">
        <f t="shared" si="143"/>
        <v>1281.5</v>
      </c>
      <c r="AD94" s="6">
        <f t="shared" si="143"/>
        <v>572</v>
      </c>
      <c r="AE94" s="18">
        <f t="shared" si="144"/>
        <v>619</v>
      </c>
      <c r="AF94" s="18">
        <f t="shared" si="145"/>
        <v>1.5</v>
      </c>
      <c r="AG94" s="18">
        <f t="shared" si="146"/>
        <v>619.00181744482791</v>
      </c>
      <c r="AH94" s="6">
        <f t="shared" si="147"/>
        <v>1403.3624799031788</v>
      </c>
      <c r="AI94" s="6">
        <f t="shared" si="224"/>
        <v>529.07619955789062</v>
      </c>
      <c r="AJ94" s="6">
        <v>95</v>
      </c>
      <c r="AK94" s="22">
        <f t="shared" si="148"/>
        <v>1.5833333333333333</v>
      </c>
      <c r="AL94" s="18">
        <f t="shared" si="149"/>
        <v>342.52969727416507</v>
      </c>
      <c r="AM94">
        <f t="shared" si="150"/>
        <v>0.19957235490520411</v>
      </c>
      <c r="AN94">
        <f t="shared" si="151"/>
        <v>2.5346982307282446</v>
      </c>
      <c r="AR94" s="6">
        <v>1508</v>
      </c>
      <c r="AS94" s="6">
        <v>577</v>
      </c>
      <c r="AT94" s="6">
        <v>1157</v>
      </c>
      <c r="AU94" s="6">
        <v>579</v>
      </c>
      <c r="AV94" s="6">
        <f t="shared" si="152"/>
        <v>1332.5</v>
      </c>
      <c r="AW94" s="6">
        <f t="shared" si="152"/>
        <v>578</v>
      </c>
      <c r="AX94" s="18">
        <f t="shared" si="153"/>
        <v>501</v>
      </c>
      <c r="AY94" s="18">
        <f t="shared" si="154"/>
        <v>-3</v>
      </c>
      <c r="AZ94" s="18">
        <f t="shared" si="155"/>
        <v>501.00898195541367</v>
      </c>
      <c r="BA94" s="6">
        <f t="shared" si="156"/>
        <v>1452.4600682979205</v>
      </c>
      <c r="BB94" s="6">
        <f t="shared" si="157"/>
        <v>438.08673958703616</v>
      </c>
      <c r="BC94" s="6">
        <v>97</v>
      </c>
      <c r="BD94" s="22">
        <f t="shared" si="158"/>
        <v>1.6166666666666667</v>
      </c>
      <c r="BE94" s="18">
        <f t="shared" si="159"/>
        <v>324.57447209634228</v>
      </c>
      <c r="BF94">
        <f t="shared" si="160"/>
        <v>0.20862048388260124</v>
      </c>
      <c r="BG94">
        <f t="shared" si="161"/>
        <v>2.511314359409913</v>
      </c>
      <c r="BK94">
        <v>1511</v>
      </c>
      <c r="BL94">
        <v>553</v>
      </c>
      <c r="BM94">
        <v>1348</v>
      </c>
      <c r="BN94">
        <v>549</v>
      </c>
      <c r="BO94" s="6">
        <f t="shared" si="162"/>
        <v>1429.5</v>
      </c>
      <c r="BP94" s="6">
        <f t="shared" si="162"/>
        <v>551</v>
      </c>
      <c r="BQ94" s="18">
        <f t="shared" si="163"/>
        <v>951</v>
      </c>
      <c r="BR94" s="18">
        <f t="shared" si="228"/>
        <v>-38.5</v>
      </c>
      <c r="BS94" s="18">
        <f t="shared" si="164"/>
        <v>951.7789922035472</v>
      </c>
      <c r="BT94" s="6">
        <f t="shared" si="165"/>
        <v>1532.0154209406639</v>
      </c>
      <c r="BU94" s="6">
        <f t="shared" si="166"/>
        <v>772.75755960500419</v>
      </c>
      <c r="BV94" s="6">
        <v>105</v>
      </c>
      <c r="BW94" s="22">
        <f t="shared" si="167"/>
        <v>1.75</v>
      </c>
      <c r="BX94" s="18">
        <f t="shared" si="168"/>
        <v>140.70077203418441</v>
      </c>
      <c r="BY94">
        <f t="shared" si="169"/>
        <v>0.24303804868629444</v>
      </c>
      <c r="BZ94">
        <f t="shared" si="170"/>
        <v>2.1482964804430345</v>
      </c>
      <c r="CD94">
        <v>1495</v>
      </c>
      <c r="CE94">
        <v>553</v>
      </c>
      <c r="CF94">
        <v>1312</v>
      </c>
      <c r="CG94">
        <v>555</v>
      </c>
      <c r="CH94" s="6">
        <f t="shared" si="171"/>
        <v>1403.5</v>
      </c>
      <c r="CI94" s="6">
        <f t="shared" si="171"/>
        <v>554</v>
      </c>
      <c r="CJ94" s="18">
        <f t="shared" si="225"/>
        <v>871</v>
      </c>
      <c r="CK94" s="18">
        <f t="shared" si="229"/>
        <v>-34</v>
      </c>
      <c r="CL94" s="18">
        <f t="shared" si="172"/>
        <v>871.66335244749166</v>
      </c>
      <c r="CM94" s="6">
        <f t="shared" si="173"/>
        <v>1508.8831134319184</v>
      </c>
      <c r="CN94" s="6">
        <f t="shared" si="174"/>
        <v>715.59864364822226</v>
      </c>
      <c r="CO94" s="6">
        <v>94</v>
      </c>
      <c r="CP94" s="22">
        <f t="shared" si="175"/>
        <v>1.5666666666666667</v>
      </c>
      <c r="CQ94" s="18">
        <f t="shared" si="176"/>
        <v>141.1464009632985</v>
      </c>
      <c r="CR94">
        <f t="shared" si="177"/>
        <v>0.19497660321605503</v>
      </c>
      <c r="CS94">
        <f t="shared" si="178"/>
        <v>2.1496698087195152</v>
      </c>
      <c r="FU94">
        <v>1422</v>
      </c>
      <c r="FV94">
        <v>551</v>
      </c>
      <c r="FW94">
        <v>1296</v>
      </c>
      <c r="FX94">
        <v>555</v>
      </c>
      <c r="FY94">
        <f t="shared" si="197"/>
        <v>1359</v>
      </c>
      <c r="FZ94">
        <f t="shared" si="198"/>
        <v>553</v>
      </c>
      <c r="GA94" s="18">
        <f t="shared" si="227"/>
        <v>1133</v>
      </c>
      <c r="GB94" s="18">
        <f t="shared" si="230"/>
        <v>-49</v>
      </c>
      <c r="GC94" s="18">
        <f t="shared" si="199"/>
        <v>1134.0590813533481</v>
      </c>
      <c r="GD94">
        <f t="shared" si="200"/>
        <v>1467.2048255100581</v>
      </c>
      <c r="GE94">
        <v>93</v>
      </c>
      <c r="GF94" s="22">
        <f t="shared" si="201"/>
        <v>1.55</v>
      </c>
      <c r="GG94" s="18">
        <f t="shared" si="202"/>
        <v>199.35382776915242</v>
      </c>
      <c r="GH94">
        <f t="shared" si="203"/>
        <v>0.1903316981702915</v>
      </c>
      <c r="GI94">
        <f t="shared" si="204"/>
        <v>2.299624578915199</v>
      </c>
      <c r="GN94">
        <v>1724</v>
      </c>
      <c r="GO94">
        <v>543</v>
      </c>
      <c r="GP94">
        <v>1593</v>
      </c>
      <c r="GQ94">
        <v>544</v>
      </c>
      <c r="GR94">
        <f t="shared" si="205"/>
        <v>1658.5</v>
      </c>
      <c r="GS94">
        <f t="shared" si="206"/>
        <v>543.5</v>
      </c>
      <c r="GT94" s="18">
        <f t="shared" si="207"/>
        <v>1413.5</v>
      </c>
      <c r="GU94" s="18">
        <f t="shared" si="208"/>
        <v>-61</v>
      </c>
      <c r="GV94" s="18">
        <f t="shared" si="209"/>
        <v>1414.8156240302126</v>
      </c>
      <c r="GW94">
        <f t="shared" si="134"/>
        <v>1745.2835013257875</v>
      </c>
      <c r="GX94">
        <v>95</v>
      </c>
      <c r="GY94" s="22">
        <f t="shared" si="210"/>
        <v>1.5833333333333333</v>
      </c>
      <c r="GZ94" s="18">
        <f t="shared" si="211"/>
        <v>245.17182867435901</v>
      </c>
      <c r="HA94">
        <f t="shared" si="212"/>
        <v>0.19957235490520411</v>
      </c>
      <c r="HB94">
        <f t="shared" si="213"/>
        <v>2.3894705663596132</v>
      </c>
      <c r="HG94">
        <v>1737</v>
      </c>
      <c r="HH94">
        <v>539</v>
      </c>
      <c r="HI94">
        <v>1608</v>
      </c>
      <c r="HJ94">
        <v>544</v>
      </c>
      <c r="HK94">
        <f t="shared" si="214"/>
        <v>1672.5</v>
      </c>
      <c r="HL94">
        <f t="shared" si="215"/>
        <v>541.5</v>
      </c>
      <c r="HM94" s="18">
        <f t="shared" si="216"/>
        <v>1417.5</v>
      </c>
      <c r="HN94" s="18">
        <f t="shared" si="217"/>
        <v>-60</v>
      </c>
      <c r="HO94" s="18">
        <f t="shared" si="218"/>
        <v>1418.7692729968464</v>
      </c>
      <c r="HP94">
        <f t="shared" si="219"/>
        <v>1757.9756824256699</v>
      </c>
      <c r="HQ94">
        <v>94</v>
      </c>
      <c r="HR94" s="22">
        <f t="shared" si="220"/>
        <v>1.5666666666666667</v>
      </c>
      <c r="HS94" s="18">
        <f t="shared" si="221"/>
        <v>243.0279408715779</v>
      </c>
      <c r="HT94">
        <f t="shared" si="222"/>
        <v>0.19497660321605503</v>
      </c>
      <c r="HU94">
        <f t="shared" si="223"/>
        <v>2.3856562072146286</v>
      </c>
    </row>
    <row r="95" spans="7:229" x14ac:dyDescent="0.25">
      <c r="G95" s="6">
        <v>1401</v>
      </c>
      <c r="H95" s="6">
        <v>573</v>
      </c>
      <c r="I95" s="6">
        <v>1161</v>
      </c>
      <c r="J95" s="6">
        <v>579</v>
      </c>
      <c r="K95" s="6">
        <f t="shared" si="132"/>
        <v>1281</v>
      </c>
      <c r="L95" s="6">
        <f t="shared" si="133"/>
        <v>576</v>
      </c>
      <c r="M95" s="18">
        <f t="shared" si="135"/>
        <v>504.5</v>
      </c>
      <c r="N95" s="18">
        <f t="shared" si="136"/>
        <v>-4.5</v>
      </c>
      <c r="O95" s="18">
        <f t="shared" si="137"/>
        <v>504.52006897644816</v>
      </c>
      <c r="P95" s="18">
        <f t="shared" si="138"/>
        <v>435.04040182752999</v>
      </c>
      <c r="Q95" s="6">
        <v>95</v>
      </c>
      <c r="R95" s="22">
        <f t="shared" si="139"/>
        <v>1.5833333333333333</v>
      </c>
      <c r="S95" s="18">
        <f t="shared" si="140"/>
        <v>303.10078010373269</v>
      </c>
      <c r="T95">
        <f t="shared" si="141"/>
        <v>0.19957235490520411</v>
      </c>
      <c r="U95">
        <f t="shared" si="142"/>
        <v>2.4815870541317611</v>
      </c>
      <c r="Y95" s="6">
        <v>1423</v>
      </c>
      <c r="Z95" s="6">
        <v>572</v>
      </c>
      <c r="AA95" s="6">
        <v>1159</v>
      </c>
      <c r="AB95" s="6">
        <v>573</v>
      </c>
      <c r="AC95" s="6">
        <f t="shared" si="143"/>
        <v>1291</v>
      </c>
      <c r="AD95" s="6">
        <f t="shared" si="143"/>
        <v>572.5</v>
      </c>
      <c r="AE95" s="18">
        <f t="shared" si="144"/>
        <v>628.5</v>
      </c>
      <c r="AF95" s="18">
        <f t="shared" si="145"/>
        <v>2</v>
      </c>
      <c r="AG95" s="18">
        <f t="shared" si="146"/>
        <v>628.50318217173731</v>
      </c>
      <c r="AH95" s="6">
        <f t="shared" si="147"/>
        <v>1412.2454637916171</v>
      </c>
      <c r="AI95" s="6">
        <f t="shared" si="224"/>
        <v>537.95918344632889</v>
      </c>
      <c r="AJ95" s="6">
        <v>96</v>
      </c>
      <c r="AK95" s="22">
        <f t="shared" si="148"/>
        <v>1.6</v>
      </c>
      <c r="AL95" s="18">
        <f t="shared" si="149"/>
        <v>343.41842281217919</v>
      </c>
      <c r="AM95">
        <f t="shared" si="150"/>
        <v>0.20411998265592479</v>
      </c>
      <c r="AN95">
        <f t="shared" si="151"/>
        <v>2.5358235893428369</v>
      </c>
      <c r="AR95" s="6">
        <v>1514</v>
      </c>
      <c r="AS95" s="6">
        <v>577</v>
      </c>
      <c r="AT95" s="6">
        <v>1164</v>
      </c>
      <c r="AU95" s="6">
        <v>578</v>
      </c>
      <c r="AV95" s="6">
        <f t="shared" si="152"/>
        <v>1339</v>
      </c>
      <c r="AW95" s="6">
        <f t="shared" si="152"/>
        <v>577.5</v>
      </c>
      <c r="AX95" s="18">
        <f t="shared" si="153"/>
        <v>507.5</v>
      </c>
      <c r="AY95" s="18">
        <f t="shared" si="154"/>
        <v>-3.5</v>
      </c>
      <c r="AZ95" s="18">
        <f t="shared" si="155"/>
        <v>507.51206882201336</v>
      </c>
      <c r="BA95" s="6">
        <f t="shared" si="156"/>
        <v>1458.2274342502269</v>
      </c>
      <c r="BB95" s="6">
        <f t="shared" si="157"/>
        <v>443.85410553934253</v>
      </c>
      <c r="BC95" s="6">
        <v>98</v>
      </c>
      <c r="BD95" s="22">
        <f t="shared" si="158"/>
        <v>1.6333333333333333</v>
      </c>
      <c r="BE95" s="18">
        <f t="shared" si="159"/>
        <v>325.10997002672764</v>
      </c>
      <c r="BF95">
        <f t="shared" si="160"/>
        <v>0.21307482530885122</v>
      </c>
      <c r="BG95">
        <f t="shared" si="161"/>
        <v>2.512030288047955</v>
      </c>
      <c r="BK95">
        <v>1522</v>
      </c>
      <c r="BL95">
        <v>550</v>
      </c>
      <c r="BM95">
        <v>1359</v>
      </c>
      <c r="BN95">
        <v>547</v>
      </c>
      <c r="BO95" s="6">
        <f t="shared" si="162"/>
        <v>1440.5</v>
      </c>
      <c r="BP95" s="6">
        <f t="shared" si="162"/>
        <v>548.5</v>
      </c>
      <c r="BQ95" s="18">
        <f t="shared" si="163"/>
        <v>962</v>
      </c>
      <c r="BR95" s="18">
        <f t="shared" si="228"/>
        <v>-41</v>
      </c>
      <c r="BS95" s="18">
        <f t="shared" si="164"/>
        <v>962.87330423062406</v>
      </c>
      <c r="BT95" s="6">
        <f t="shared" si="165"/>
        <v>1541.3930387801809</v>
      </c>
      <c r="BU95" s="6">
        <f t="shared" si="166"/>
        <v>782.1351774445211</v>
      </c>
      <c r="BV95" s="6">
        <v>106</v>
      </c>
      <c r="BW95" s="22">
        <f t="shared" si="167"/>
        <v>1.7666666666666666</v>
      </c>
      <c r="BX95" s="18">
        <f t="shared" si="168"/>
        <v>141.76141371937339</v>
      </c>
      <c r="BY95">
        <f t="shared" si="169"/>
        <v>0.24715461488112658</v>
      </c>
      <c r="BZ95">
        <f t="shared" si="170"/>
        <v>2.1515580355775508</v>
      </c>
      <c r="CD95" s="12">
        <v>1506</v>
      </c>
      <c r="CE95" s="12">
        <v>550</v>
      </c>
      <c r="CF95" s="12">
        <v>1323</v>
      </c>
      <c r="CG95" s="12">
        <v>554</v>
      </c>
      <c r="CH95" s="6">
        <f t="shared" si="171"/>
        <v>1414.5</v>
      </c>
      <c r="CI95" s="6">
        <f t="shared" si="171"/>
        <v>552</v>
      </c>
      <c r="CJ95" s="18">
        <f t="shared" si="225"/>
        <v>882</v>
      </c>
      <c r="CK95" s="18">
        <f t="shared" si="229"/>
        <v>-36</v>
      </c>
      <c r="CL95" s="18">
        <f t="shared" si="172"/>
        <v>882.73438813722441</v>
      </c>
      <c r="CM95" s="6">
        <f t="shared" si="173"/>
        <v>1518.3919948419118</v>
      </c>
      <c r="CN95" s="6">
        <f t="shared" si="174"/>
        <v>725.10752505821563</v>
      </c>
      <c r="CO95" s="6">
        <v>95</v>
      </c>
      <c r="CP95" s="22">
        <f t="shared" si="175"/>
        <v>1.5833333333333333</v>
      </c>
      <c r="CQ95" s="18">
        <f t="shared" si="176"/>
        <v>142.22198977994407</v>
      </c>
      <c r="CR95">
        <f t="shared" si="177"/>
        <v>0.19957235490520411</v>
      </c>
      <c r="CS95">
        <f t="shared" si="178"/>
        <v>2.1529667504145347</v>
      </c>
      <c r="FU95">
        <v>1437</v>
      </c>
      <c r="FV95">
        <v>550</v>
      </c>
      <c r="FW95">
        <v>1313</v>
      </c>
      <c r="FX95">
        <v>554</v>
      </c>
      <c r="FY95">
        <f t="shared" si="197"/>
        <v>1375</v>
      </c>
      <c r="FZ95">
        <f t="shared" si="198"/>
        <v>552</v>
      </c>
      <c r="GA95" s="18">
        <f t="shared" si="227"/>
        <v>1149</v>
      </c>
      <c r="GB95" s="18">
        <f t="shared" si="230"/>
        <v>-50</v>
      </c>
      <c r="GC95" s="18">
        <f t="shared" si="199"/>
        <v>1150.087387984061</v>
      </c>
      <c r="GD95">
        <f t="shared" si="200"/>
        <v>1481.6642669646858</v>
      </c>
      <c r="GE95">
        <v>94</v>
      </c>
      <c r="GF95" s="22">
        <f t="shared" si="201"/>
        <v>1.5666666666666667</v>
      </c>
      <c r="GG95" s="18">
        <f t="shared" si="202"/>
        <v>201.35386603103319</v>
      </c>
      <c r="GH95">
        <f t="shared" si="203"/>
        <v>0.19497660321605503</v>
      </c>
      <c r="GI95">
        <f t="shared" si="204"/>
        <v>2.3039599725569393</v>
      </c>
      <c r="GN95">
        <v>1741</v>
      </c>
      <c r="GO95">
        <v>543</v>
      </c>
      <c r="GP95">
        <v>1614</v>
      </c>
      <c r="GQ95">
        <v>543</v>
      </c>
      <c r="GR95">
        <f t="shared" si="205"/>
        <v>1677.5</v>
      </c>
      <c r="GS95">
        <f t="shared" si="206"/>
        <v>543</v>
      </c>
      <c r="GT95" s="18">
        <f t="shared" si="207"/>
        <v>1432.5</v>
      </c>
      <c r="GU95" s="18">
        <f t="shared" si="208"/>
        <v>-61.5</v>
      </c>
      <c r="GV95" s="18">
        <f t="shared" si="209"/>
        <v>1433.819549315743</v>
      </c>
      <c r="GW95">
        <f t="shared" si="134"/>
        <v>1763.1946148964953</v>
      </c>
      <c r="GX95">
        <v>96</v>
      </c>
      <c r="GY95" s="22">
        <f t="shared" si="210"/>
        <v>1.6</v>
      </c>
      <c r="GZ95" s="18">
        <f t="shared" si="211"/>
        <v>247.53435497199203</v>
      </c>
      <c r="HA95">
        <f t="shared" si="212"/>
        <v>0.20411998265592479</v>
      </c>
      <c r="HB95">
        <f t="shared" si="213"/>
        <v>2.3936354826204496</v>
      </c>
      <c r="HG95">
        <v>1754</v>
      </c>
      <c r="HH95">
        <v>536</v>
      </c>
      <c r="HI95">
        <v>1629</v>
      </c>
      <c r="HJ95">
        <v>543</v>
      </c>
      <c r="HK95">
        <f t="shared" si="214"/>
        <v>1691.5</v>
      </c>
      <c r="HL95">
        <f t="shared" si="215"/>
        <v>539.5</v>
      </c>
      <c r="HM95" s="18">
        <f t="shared" si="216"/>
        <v>1436.5</v>
      </c>
      <c r="HN95" s="18">
        <f t="shared" si="217"/>
        <v>-62</v>
      </c>
      <c r="HO95" s="18">
        <f t="shared" si="218"/>
        <v>1437.8373517195887</v>
      </c>
      <c r="HP95">
        <f t="shared" si="219"/>
        <v>1775.4527591575056</v>
      </c>
      <c r="HQ95">
        <v>95</v>
      </c>
      <c r="HR95" s="22">
        <f t="shared" si="220"/>
        <v>1.5833333333333333</v>
      </c>
      <c r="HS95" s="18">
        <f t="shared" si="221"/>
        <v>245.40408466615747</v>
      </c>
      <c r="HT95">
        <f t="shared" si="222"/>
        <v>0.19957235490520411</v>
      </c>
      <c r="HU95">
        <f t="shared" si="223"/>
        <v>2.3898817871326692</v>
      </c>
    </row>
    <row r="96" spans="7:229" x14ac:dyDescent="0.25">
      <c r="G96" s="6">
        <v>1408</v>
      </c>
      <c r="H96" s="6">
        <v>574</v>
      </c>
      <c r="I96" s="6">
        <v>1169</v>
      </c>
      <c r="J96" s="6">
        <v>579</v>
      </c>
      <c r="K96" s="6">
        <f t="shared" si="132"/>
        <v>1288.5</v>
      </c>
      <c r="L96" s="6">
        <f t="shared" si="133"/>
        <v>576.5</v>
      </c>
      <c r="M96" s="18">
        <f t="shared" si="135"/>
        <v>512</v>
      </c>
      <c r="N96" s="18">
        <f t="shared" si="136"/>
        <v>-4</v>
      </c>
      <c r="O96" s="18">
        <f t="shared" si="137"/>
        <v>512.0156247615887</v>
      </c>
      <c r="P96" s="18">
        <f t="shared" si="138"/>
        <v>442.08819207637578</v>
      </c>
      <c r="Q96" s="6">
        <v>96</v>
      </c>
      <c r="R96" s="22">
        <f t="shared" si="139"/>
        <v>1.6</v>
      </c>
      <c r="S96" s="18">
        <f t="shared" si="140"/>
        <v>303.72173576483289</v>
      </c>
      <c r="T96">
        <f t="shared" si="141"/>
        <v>0.20411998265592479</v>
      </c>
      <c r="U96">
        <f t="shared" si="142"/>
        <v>2.4824758731989474</v>
      </c>
      <c r="Y96" s="6">
        <v>1433</v>
      </c>
      <c r="Z96" s="6">
        <v>571</v>
      </c>
      <c r="AA96" s="6">
        <v>1169</v>
      </c>
      <c r="AB96" s="6">
        <v>573</v>
      </c>
      <c r="AC96" s="6">
        <f t="shared" si="143"/>
        <v>1301</v>
      </c>
      <c r="AD96" s="6">
        <f t="shared" si="143"/>
        <v>572</v>
      </c>
      <c r="AE96" s="18">
        <f t="shared" si="144"/>
        <v>638.5</v>
      </c>
      <c r="AF96" s="18">
        <f t="shared" si="145"/>
        <v>1.5</v>
      </c>
      <c r="AG96" s="18">
        <f t="shared" si="146"/>
        <v>638.50176193962068</v>
      </c>
      <c r="AH96" s="6">
        <f t="shared" si="147"/>
        <v>1421.1914016064127</v>
      </c>
      <c r="AI96" s="6">
        <f t="shared" si="224"/>
        <v>546.90512126112446</v>
      </c>
      <c r="AJ96" s="6">
        <v>97</v>
      </c>
      <c r="AK96" s="22">
        <f t="shared" si="148"/>
        <v>1.6166666666666667</v>
      </c>
      <c r="AL96" s="18">
        <f t="shared" si="149"/>
        <v>344.3536561643337</v>
      </c>
      <c r="AM96">
        <f t="shared" si="150"/>
        <v>0.20862048388260124</v>
      </c>
      <c r="AN96">
        <f t="shared" si="151"/>
        <v>2.5370046984540977</v>
      </c>
      <c r="AR96" s="6">
        <v>1521</v>
      </c>
      <c r="AS96" s="6">
        <v>578</v>
      </c>
      <c r="AT96" s="6">
        <v>1172</v>
      </c>
      <c r="AU96" s="6">
        <v>579</v>
      </c>
      <c r="AV96" s="6">
        <f t="shared" si="152"/>
        <v>1346.5</v>
      </c>
      <c r="AW96" s="6">
        <f t="shared" si="152"/>
        <v>578.5</v>
      </c>
      <c r="AX96" s="18">
        <f t="shared" si="153"/>
        <v>515</v>
      </c>
      <c r="AY96" s="18">
        <f t="shared" si="154"/>
        <v>-2.5</v>
      </c>
      <c r="AZ96" s="18">
        <f t="shared" si="155"/>
        <v>515.00606792541771</v>
      </c>
      <c r="BA96" s="6">
        <f t="shared" si="156"/>
        <v>1465.5116853850056</v>
      </c>
      <c r="BB96" s="6">
        <f t="shared" si="157"/>
        <v>451.13835667412127</v>
      </c>
      <c r="BC96" s="6">
        <v>99</v>
      </c>
      <c r="BD96" s="22">
        <f t="shared" si="158"/>
        <v>1.65</v>
      </c>
      <c r="BE96" s="18">
        <f t="shared" si="159"/>
        <v>325.72706481455737</v>
      </c>
      <c r="BF96">
        <f t="shared" si="160"/>
        <v>0.21748394421390627</v>
      </c>
      <c r="BG96">
        <f t="shared" si="161"/>
        <v>2.5128538457962999</v>
      </c>
      <c r="BK96">
        <v>1533</v>
      </c>
      <c r="BL96">
        <v>550</v>
      </c>
      <c r="BM96">
        <v>1372</v>
      </c>
      <c r="BN96">
        <v>546</v>
      </c>
      <c r="BO96" s="6">
        <f t="shared" si="162"/>
        <v>1452.5</v>
      </c>
      <c r="BP96" s="6">
        <f t="shared" si="162"/>
        <v>548</v>
      </c>
      <c r="BQ96" s="18">
        <f t="shared" si="163"/>
        <v>974</v>
      </c>
      <c r="BR96" s="18">
        <f t="shared" si="228"/>
        <v>-41.5</v>
      </c>
      <c r="BS96" s="18">
        <f t="shared" si="164"/>
        <v>974.88371101378038</v>
      </c>
      <c r="BT96" s="6">
        <f t="shared" si="165"/>
        <v>1552.4368747230917</v>
      </c>
      <c r="BU96" s="6">
        <f t="shared" si="166"/>
        <v>793.17901338743195</v>
      </c>
      <c r="BV96" s="6">
        <v>107</v>
      </c>
      <c r="BW96" s="22">
        <f t="shared" si="167"/>
        <v>1.7833333333333332</v>
      </c>
      <c r="BX96" s="18">
        <f t="shared" si="168"/>
        <v>142.90963616518184</v>
      </c>
      <c r="BY96">
        <f t="shared" si="169"/>
        <v>0.25123252730156598</v>
      </c>
      <c r="BZ96">
        <f t="shared" si="170"/>
        <v>2.1550615135514346</v>
      </c>
      <c r="CD96">
        <v>1515</v>
      </c>
      <c r="CE96">
        <v>550</v>
      </c>
      <c r="CF96">
        <v>1334</v>
      </c>
      <c r="CG96">
        <v>555</v>
      </c>
      <c r="CH96" s="6">
        <f t="shared" si="171"/>
        <v>1424.5</v>
      </c>
      <c r="CI96" s="6">
        <f t="shared" si="171"/>
        <v>552.5</v>
      </c>
      <c r="CJ96" s="18">
        <f t="shared" si="225"/>
        <v>892</v>
      </c>
      <c r="CK96" s="18">
        <f t="shared" si="229"/>
        <v>-35.5</v>
      </c>
      <c r="CL96" s="18">
        <f t="shared" si="172"/>
        <v>892.70613865930147</v>
      </c>
      <c r="CM96" s="6">
        <f t="shared" si="173"/>
        <v>1527.8928300113198</v>
      </c>
      <c r="CN96" s="6">
        <f t="shared" si="174"/>
        <v>734.60836022762362</v>
      </c>
      <c r="CO96" s="6">
        <v>96</v>
      </c>
      <c r="CP96" s="22">
        <f t="shared" si="175"/>
        <v>1.6</v>
      </c>
      <c r="CQ96" s="18">
        <f t="shared" si="176"/>
        <v>143.19077929923651</v>
      </c>
      <c r="CR96">
        <f t="shared" si="177"/>
        <v>0.20411998265592479</v>
      </c>
      <c r="CS96">
        <f t="shared" si="178"/>
        <v>2.1559150526897697</v>
      </c>
      <c r="FU96">
        <v>1452</v>
      </c>
      <c r="FV96">
        <v>550</v>
      </c>
      <c r="FW96">
        <v>1329</v>
      </c>
      <c r="FX96">
        <v>554</v>
      </c>
      <c r="FY96">
        <f t="shared" si="197"/>
        <v>1390.5</v>
      </c>
      <c r="FZ96">
        <f t="shared" si="198"/>
        <v>552</v>
      </c>
      <c r="GA96" s="18">
        <f t="shared" si="227"/>
        <v>1164.5</v>
      </c>
      <c r="GB96" s="18">
        <f t="shared" si="230"/>
        <v>-50</v>
      </c>
      <c r="GC96" s="18">
        <f t="shared" si="199"/>
        <v>1165.5729277913072</v>
      </c>
      <c r="GD96">
        <f t="shared" si="200"/>
        <v>1496.0595743485619</v>
      </c>
      <c r="GE96">
        <v>95</v>
      </c>
      <c r="GF96" s="22">
        <f t="shared" si="201"/>
        <v>1.5833333333333333</v>
      </c>
      <c r="GG96" s="18">
        <f t="shared" si="202"/>
        <v>203.28617696280838</v>
      </c>
      <c r="GH96">
        <f t="shared" si="203"/>
        <v>0.19957235490520411</v>
      </c>
      <c r="GI96">
        <f t="shared" si="204"/>
        <v>2.3081078485205979</v>
      </c>
      <c r="GN96">
        <v>1762</v>
      </c>
      <c r="GO96">
        <v>542</v>
      </c>
      <c r="GP96">
        <v>1634</v>
      </c>
      <c r="GQ96">
        <v>544</v>
      </c>
      <c r="GR96">
        <f t="shared" si="205"/>
        <v>1698</v>
      </c>
      <c r="GS96">
        <f t="shared" si="206"/>
        <v>543</v>
      </c>
      <c r="GT96" s="18">
        <f t="shared" si="207"/>
        <v>1453</v>
      </c>
      <c r="GU96" s="18">
        <f t="shared" si="208"/>
        <v>-61.5</v>
      </c>
      <c r="GV96" s="18">
        <f t="shared" si="209"/>
        <v>1454.300948909819</v>
      </c>
      <c r="GW96">
        <f t="shared" si="134"/>
        <v>1782.7094547345621</v>
      </c>
      <c r="GX96">
        <v>97</v>
      </c>
      <c r="GY96" s="22">
        <f t="shared" si="210"/>
        <v>1.6166666666666667</v>
      </c>
      <c r="GZ96" s="18">
        <f t="shared" si="211"/>
        <v>250.08055763414299</v>
      </c>
      <c r="HA96">
        <f t="shared" si="212"/>
        <v>0.20862048388260124</v>
      </c>
      <c r="HB96">
        <f t="shared" si="213"/>
        <v>2.398079929073869</v>
      </c>
      <c r="HG96">
        <v>1771</v>
      </c>
      <c r="HH96">
        <v>535</v>
      </c>
      <c r="HI96">
        <v>1648</v>
      </c>
      <c r="HJ96">
        <v>543</v>
      </c>
      <c r="HK96">
        <f t="shared" si="214"/>
        <v>1709.5</v>
      </c>
      <c r="HL96">
        <f t="shared" si="215"/>
        <v>539</v>
      </c>
      <c r="HM96" s="18">
        <f t="shared" si="216"/>
        <v>1454.5</v>
      </c>
      <c r="HN96" s="18">
        <f t="shared" si="217"/>
        <v>-62.5</v>
      </c>
      <c r="HO96" s="18">
        <f t="shared" si="218"/>
        <v>1455.8421961187964</v>
      </c>
      <c r="HP96">
        <f t="shared" si="219"/>
        <v>1792.4595532396261</v>
      </c>
      <c r="HQ96">
        <v>96</v>
      </c>
      <c r="HR96" s="22">
        <f t="shared" si="220"/>
        <v>1.6</v>
      </c>
      <c r="HS96" s="18">
        <f t="shared" si="221"/>
        <v>247.64773490033249</v>
      </c>
      <c r="HT96">
        <f t="shared" si="222"/>
        <v>0.20411998265592479</v>
      </c>
      <c r="HU96">
        <f t="shared" si="223"/>
        <v>2.3938343600802945</v>
      </c>
    </row>
    <row r="97" spans="7:229" x14ac:dyDescent="0.25">
      <c r="G97" s="6">
        <v>1413</v>
      </c>
      <c r="H97" s="6">
        <v>574</v>
      </c>
      <c r="I97" s="6">
        <v>1178</v>
      </c>
      <c r="J97" s="6">
        <v>580</v>
      </c>
      <c r="K97" s="6">
        <f t="shared" si="132"/>
        <v>1295.5</v>
      </c>
      <c r="L97" s="6">
        <f t="shared" si="133"/>
        <v>577</v>
      </c>
      <c r="M97" s="18">
        <f t="shared" si="135"/>
        <v>519</v>
      </c>
      <c r="N97" s="18">
        <f t="shared" si="136"/>
        <v>-3.5</v>
      </c>
      <c r="O97" s="18">
        <f t="shared" si="137"/>
        <v>519.01180140725126</v>
      </c>
      <c r="P97" s="18">
        <f t="shared" si="138"/>
        <v>448.68403555460065</v>
      </c>
      <c r="Q97" s="6">
        <v>97</v>
      </c>
      <c r="R97" s="22">
        <f t="shared" si="139"/>
        <v>1.6166666666666667</v>
      </c>
      <c r="S97" s="18">
        <f t="shared" si="140"/>
        <v>304.30132127105963</v>
      </c>
      <c r="T97">
        <f t="shared" si="141"/>
        <v>0.20862048388260124</v>
      </c>
      <c r="U97">
        <f t="shared" si="142"/>
        <v>2.4833038380613695</v>
      </c>
      <c r="Y97" s="6">
        <v>1442</v>
      </c>
      <c r="Z97" s="6">
        <v>571</v>
      </c>
      <c r="AA97" s="6">
        <v>1179</v>
      </c>
      <c r="AB97" s="6">
        <v>573</v>
      </c>
      <c r="AC97" s="6">
        <f t="shared" si="143"/>
        <v>1310.5</v>
      </c>
      <c r="AD97" s="6">
        <f t="shared" si="143"/>
        <v>572</v>
      </c>
      <c r="AE97" s="18">
        <f t="shared" si="144"/>
        <v>648</v>
      </c>
      <c r="AF97" s="18">
        <f t="shared" si="145"/>
        <v>1.5</v>
      </c>
      <c r="AG97" s="18">
        <f t="shared" si="146"/>
        <v>648.00173610878539</v>
      </c>
      <c r="AH97" s="6">
        <f t="shared" si="147"/>
        <v>1429.8930904092097</v>
      </c>
      <c r="AI97" s="6">
        <f t="shared" si="224"/>
        <v>555.60681006392144</v>
      </c>
      <c r="AJ97" s="6">
        <v>98</v>
      </c>
      <c r="AK97" s="22">
        <f t="shared" si="148"/>
        <v>1.6333333333333333</v>
      </c>
      <c r="AL97" s="18">
        <f t="shared" si="149"/>
        <v>345.24225163427707</v>
      </c>
      <c r="AM97">
        <f t="shared" si="150"/>
        <v>0.21307482530885122</v>
      </c>
      <c r="AN97">
        <f t="shared" si="151"/>
        <v>2.5381239403709048</v>
      </c>
      <c r="AR97" s="6">
        <v>1530</v>
      </c>
      <c r="AS97" s="6">
        <v>577</v>
      </c>
      <c r="AT97" s="6">
        <v>1180</v>
      </c>
      <c r="AU97" s="6">
        <v>579</v>
      </c>
      <c r="AV97" s="6">
        <f t="shared" si="152"/>
        <v>1355</v>
      </c>
      <c r="AW97" s="6">
        <f t="shared" si="152"/>
        <v>578</v>
      </c>
      <c r="AX97" s="18">
        <f t="shared" si="153"/>
        <v>523.5</v>
      </c>
      <c r="AY97" s="18">
        <f t="shared" si="154"/>
        <v>-3</v>
      </c>
      <c r="AZ97" s="18">
        <f t="shared" si="155"/>
        <v>523.50859591796575</v>
      </c>
      <c r="BA97" s="6">
        <f t="shared" si="156"/>
        <v>1473.1289828117563</v>
      </c>
      <c r="BB97" s="6">
        <f t="shared" si="157"/>
        <v>458.75565410087188</v>
      </c>
      <c r="BC97" s="6">
        <v>100</v>
      </c>
      <c r="BD97" s="22">
        <f t="shared" si="158"/>
        <v>1.6666666666666667</v>
      </c>
      <c r="BE97" s="18">
        <f t="shared" si="159"/>
        <v>326.42720710643385</v>
      </c>
      <c r="BF97">
        <f t="shared" si="160"/>
        <v>0.22184874961635639</v>
      </c>
      <c r="BG97">
        <f t="shared" si="161"/>
        <v>2.5137863492355077</v>
      </c>
      <c r="BK97">
        <v>1543</v>
      </c>
      <c r="BL97">
        <v>550</v>
      </c>
      <c r="BM97">
        <v>1384</v>
      </c>
      <c r="BN97">
        <v>546</v>
      </c>
      <c r="BO97" s="6">
        <f t="shared" si="162"/>
        <v>1463.5</v>
      </c>
      <c r="BP97" s="6">
        <f t="shared" si="162"/>
        <v>548</v>
      </c>
      <c r="BQ97" s="18">
        <f t="shared" si="163"/>
        <v>985</v>
      </c>
      <c r="BR97" s="18">
        <f t="shared" si="228"/>
        <v>-41.5</v>
      </c>
      <c r="BS97" s="18">
        <f t="shared" si="164"/>
        <v>985.87385095660181</v>
      </c>
      <c r="BT97" s="6">
        <f t="shared" si="165"/>
        <v>1562.733582540543</v>
      </c>
      <c r="BU97" s="6">
        <f t="shared" si="166"/>
        <v>803.47572120488326</v>
      </c>
      <c r="BV97" s="6">
        <v>108</v>
      </c>
      <c r="BW97" s="22">
        <f t="shared" si="167"/>
        <v>1.8</v>
      </c>
      <c r="BX97" s="18">
        <f t="shared" si="168"/>
        <v>143.96031876009783</v>
      </c>
      <c r="BY97">
        <f t="shared" si="169"/>
        <v>0.25527250510330607</v>
      </c>
      <c r="BZ97">
        <f t="shared" si="170"/>
        <v>2.1582427996063132</v>
      </c>
      <c r="CD97">
        <v>1527</v>
      </c>
      <c r="CE97">
        <v>544</v>
      </c>
      <c r="CF97">
        <v>1346</v>
      </c>
      <c r="CG97">
        <v>555</v>
      </c>
      <c r="CH97" s="6">
        <f t="shared" si="171"/>
        <v>1436.5</v>
      </c>
      <c r="CI97" s="6">
        <f t="shared" si="171"/>
        <v>549.5</v>
      </c>
      <c r="CJ97" s="18">
        <f t="shared" si="225"/>
        <v>904</v>
      </c>
      <c r="CK97" s="18">
        <f t="shared" si="229"/>
        <v>-38.5</v>
      </c>
      <c r="CL97" s="18">
        <f t="shared" si="172"/>
        <v>904.81945712943195</v>
      </c>
      <c r="CM97" s="6">
        <f t="shared" si="173"/>
        <v>1538.0125162039483</v>
      </c>
      <c r="CN97" s="6">
        <f t="shared" si="174"/>
        <v>744.7280464202521</v>
      </c>
      <c r="CO97" s="6">
        <v>97</v>
      </c>
      <c r="CP97" s="22">
        <f t="shared" si="175"/>
        <v>1.6166666666666667</v>
      </c>
      <c r="CQ97" s="18">
        <f t="shared" si="176"/>
        <v>144.367629437207</v>
      </c>
      <c r="CR97">
        <f t="shared" si="177"/>
        <v>0.20862048388260124</v>
      </c>
      <c r="CS97">
        <f t="shared" si="178"/>
        <v>2.159469825278054</v>
      </c>
      <c r="FU97">
        <v>1473</v>
      </c>
      <c r="FV97">
        <v>549</v>
      </c>
      <c r="FW97">
        <v>1343</v>
      </c>
      <c r="FX97">
        <v>554</v>
      </c>
      <c r="FY97">
        <f t="shared" si="197"/>
        <v>1408</v>
      </c>
      <c r="FZ97">
        <f t="shared" si="198"/>
        <v>551.5</v>
      </c>
      <c r="GA97" s="18">
        <f t="shared" si="227"/>
        <v>1182</v>
      </c>
      <c r="GB97" s="18">
        <f t="shared" si="230"/>
        <v>-50.5</v>
      </c>
      <c r="GC97" s="18">
        <f t="shared" si="199"/>
        <v>1183.0782941124396</v>
      </c>
      <c r="GD97">
        <f t="shared" si="200"/>
        <v>1512.156159263983</v>
      </c>
      <c r="GE97">
        <v>96</v>
      </c>
      <c r="GF97" s="22">
        <f t="shared" si="201"/>
        <v>1.6</v>
      </c>
      <c r="GG97" s="18">
        <f t="shared" si="202"/>
        <v>205.47052514363349</v>
      </c>
      <c r="GH97">
        <f t="shared" si="203"/>
        <v>0.20411998265592479</v>
      </c>
      <c r="GI97">
        <f t="shared" si="204"/>
        <v>2.3127495309051809</v>
      </c>
      <c r="GN97">
        <v>1777</v>
      </c>
      <c r="GO97">
        <v>541</v>
      </c>
      <c r="GP97">
        <v>1651</v>
      </c>
      <c r="GQ97">
        <v>543</v>
      </c>
      <c r="GR97">
        <f t="shared" si="205"/>
        <v>1714</v>
      </c>
      <c r="GS97">
        <f t="shared" si="206"/>
        <v>542</v>
      </c>
      <c r="GT97" s="18">
        <f t="shared" si="207"/>
        <v>1469</v>
      </c>
      <c r="GU97" s="18">
        <f t="shared" si="208"/>
        <v>-62.5</v>
      </c>
      <c r="GV97" s="18">
        <f t="shared" si="209"/>
        <v>1470.3289597909713</v>
      </c>
      <c r="GW97">
        <f t="shared" si="134"/>
        <v>1797.6540267804592</v>
      </c>
      <c r="GX97">
        <v>98</v>
      </c>
      <c r="GY97" s="22">
        <f t="shared" si="210"/>
        <v>1.6333333333333333</v>
      </c>
      <c r="GZ97" s="18">
        <f t="shared" si="211"/>
        <v>252.07312478206282</v>
      </c>
      <c r="HA97">
        <f t="shared" si="212"/>
        <v>0.21307482530885122</v>
      </c>
      <c r="HB97">
        <f t="shared" si="213"/>
        <v>2.4015265450773562</v>
      </c>
      <c r="HG97">
        <v>1789</v>
      </c>
      <c r="HH97">
        <v>537</v>
      </c>
      <c r="HI97">
        <v>1664</v>
      </c>
      <c r="HJ97">
        <v>544</v>
      </c>
      <c r="HK97">
        <f t="shared" si="214"/>
        <v>1726.5</v>
      </c>
      <c r="HL97">
        <f t="shared" si="215"/>
        <v>540.5</v>
      </c>
      <c r="HM97" s="18">
        <f t="shared" si="216"/>
        <v>1471.5</v>
      </c>
      <c r="HN97" s="18">
        <f t="shared" si="217"/>
        <v>-61</v>
      </c>
      <c r="HO97" s="18">
        <f t="shared" si="218"/>
        <v>1472.7638133794569</v>
      </c>
      <c r="HP97">
        <f t="shared" si="219"/>
        <v>1809.1275521643022</v>
      </c>
      <c r="HQ97">
        <v>97</v>
      </c>
      <c r="HR97" s="22">
        <f t="shared" si="220"/>
        <v>1.6166666666666667</v>
      </c>
      <c r="HS97" s="18">
        <f t="shared" si="221"/>
        <v>249.75640019550002</v>
      </c>
      <c r="HT97">
        <f t="shared" si="222"/>
        <v>0.20862048388260124</v>
      </c>
      <c r="HU97">
        <f t="shared" si="223"/>
        <v>2.3975166261631817</v>
      </c>
    </row>
    <row r="98" spans="7:229" x14ac:dyDescent="0.25">
      <c r="G98" s="6">
        <v>1419</v>
      </c>
      <c r="H98" s="6">
        <v>576</v>
      </c>
      <c r="I98" s="6">
        <v>1187</v>
      </c>
      <c r="J98" s="6">
        <v>577</v>
      </c>
      <c r="K98" s="6">
        <f t="shared" si="132"/>
        <v>1303</v>
      </c>
      <c r="L98" s="6">
        <f t="shared" si="133"/>
        <v>576.5</v>
      </c>
      <c r="M98" s="18">
        <f t="shared" si="135"/>
        <v>526.5</v>
      </c>
      <c r="N98" s="18">
        <f t="shared" si="136"/>
        <v>-4</v>
      </c>
      <c r="O98" s="18">
        <f t="shared" si="137"/>
        <v>526.51519446261</v>
      </c>
      <c r="P98" s="18">
        <f t="shared" si="138"/>
        <v>455.33611101905774</v>
      </c>
      <c r="Q98" s="6">
        <v>98</v>
      </c>
      <c r="R98" s="22">
        <f t="shared" si="139"/>
        <v>1.6333333333333333</v>
      </c>
      <c r="S98" s="18">
        <f t="shared" si="140"/>
        <v>304.92292619653045</v>
      </c>
      <c r="T98">
        <f t="shared" si="141"/>
        <v>0.21307482530885122</v>
      </c>
      <c r="U98">
        <f t="shared" si="142"/>
        <v>2.4841900788302138</v>
      </c>
      <c r="Y98" s="6">
        <v>1452</v>
      </c>
      <c r="Z98" s="6">
        <v>573</v>
      </c>
      <c r="AA98" s="6">
        <v>1190</v>
      </c>
      <c r="AB98" s="6">
        <v>574</v>
      </c>
      <c r="AC98" s="6">
        <f t="shared" si="143"/>
        <v>1321</v>
      </c>
      <c r="AD98" s="6">
        <f t="shared" si="143"/>
        <v>573.5</v>
      </c>
      <c r="AE98" s="18">
        <f t="shared" si="144"/>
        <v>658.5</v>
      </c>
      <c r="AF98" s="18">
        <f t="shared" si="145"/>
        <v>3</v>
      </c>
      <c r="AG98" s="18">
        <f t="shared" si="146"/>
        <v>658.50683367752538</v>
      </c>
      <c r="AH98" s="6">
        <f t="shared" si="147"/>
        <v>1440.1191790959524</v>
      </c>
      <c r="AI98" s="6">
        <f t="shared" si="224"/>
        <v>565.83289875066419</v>
      </c>
      <c r="AJ98" s="6">
        <v>99</v>
      </c>
      <c r="AK98" s="22">
        <f t="shared" si="148"/>
        <v>1.65</v>
      </c>
      <c r="AL98" s="18">
        <f t="shared" si="149"/>
        <v>346.2248629492841</v>
      </c>
      <c r="AM98">
        <f t="shared" si="150"/>
        <v>0.21748394421390627</v>
      </c>
      <c r="AN98">
        <f t="shared" si="151"/>
        <v>2.5393582520256941</v>
      </c>
      <c r="AR98" s="6">
        <v>1538</v>
      </c>
      <c r="AS98" s="6">
        <v>578</v>
      </c>
      <c r="AT98" s="6">
        <v>1189</v>
      </c>
      <c r="AU98" s="6">
        <v>579</v>
      </c>
      <c r="AV98" s="6">
        <f t="shared" si="152"/>
        <v>1363.5</v>
      </c>
      <c r="AW98" s="6">
        <f t="shared" si="152"/>
        <v>578.5</v>
      </c>
      <c r="AX98" s="18">
        <f t="shared" si="153"/>
        <v>532</v>
      </c>
      <c r="AY98" s="18">
        <f t="shared" si="154"/>
        <v>-2.5</v>
      </c>
      <c r="AZ98" s="18">
        <f t="shared" si="155"/>
        <v>532.00587402772157</v>
      </c>
      <c r="BA98" s="6">
        <f t="shared" si="156"/>
        <v>1481.1463465842935</v>
      </c>
      <c r="BB98" s="6">
        <f t="shared" si="157"/>
        <v>466.77301787340912</v>
      </c>
      <c r="BC98" s="6">
        <v>101</v>
      </c>
      <c r="BD98" s="22">
        <f t="shared" si="158"/>
        <v>1.6833333333333333</v>
      </c>
      <c r="BE98" s="18">
        <f t="shared" si="159"/>
        <v>327.1269170957089</v>
      </c>
      <c r="BF98">
        <f t="shared" si="160"/>
        <v>0.22617012339899895</v>
      </c>
      <c r="BG98">
        <f t="shared" si="161"/>
        <v>2.5147162807962693</v>
      </c>
      <c r="BK98">
        <v>1553</v>
      </c>
      <c r="BL98">
        <v>551</v>
      </c>
      <c r="BM98">
        <v>1397</v>
      </c>
      <c r="BN98">
        <v>546</v>
      </c>
      <c r="BO98" s="6">
        <f t="shared" si="162"/>
        <v>1475</v>
      </c>
      <c r="BP98" s="6">
        <f t="shared" si="162"/>
        <v>548.5</v>
      </c>
      <c r="BQ98" s="18">
        <f t="shared" si="163"/>
        <v>996.5</v>
      </c>
      <c r="BR98" s="18">
        <f t="shared" si="228"/>
        <v>-41</v>
      </c>
      <c r="BS98" s="18">
        <f t="shared" si="164"/>
        <v>997.34309542905044</v>
      </c>
      <c r="BT98" s="6">
        <f t="shared" si="165"/>
        <v>1573.6827030885229</v>
      </c>
      <c r="BU98" s="6">
        <f t="shared" si="166"/>
        <v>814.42484175286313</v>
      </c>
      <c r="BV98" s="6">
        <v>109</v>
      </c>
      <c r="BW98" s="22">
        <f t="shared" si="167"/>
        <v>1.8166666666666667</v>
      </c>
      <c r="BX98" s="18">
        <f t="shared" si="168"/>
        <v>145.05680484733003</v>
      </c>
      <c r="BY98">
        <f t="shared" si="169"/>
        <v>0.25927524755698</v>
      </c>
      <c r="BZ98">
        <f t="shared" si="170"/>
        <v>2.1615381070671589</v>
      </c>
      <c r="CD98">
        <v>1536</v>
      </c>
      <c r="CE98">
        <v>542</v>
      </c>
      <c r="CF98">
        <v>1359</v>
      </c>
      <c r="CG98">
        <v>552</v>
      </c>
      <c r="CH98" s="6">
        <f t="shared" si="171"/>
        <v>1447.5</v>
      </c>
      <c r="CI98" s="6">
        <f t="shared" si="171"/>
        <v>547</v>
      </c>
      <c r="CJ98" s="18">
        <f t="shared" si="225"/>
        <v>915</v>
      </c>
      <c r="CK98" s="18">
        <f t="shared" si="229"/>
        <v>-41</v>
      </c>
      <c r="CL98" s="18">
        <f t="shared" si="172"/>
        <v>915.91811861104702</v>
      </c>
      <c r="CM98" s="6">
        <f t="shared" si="173"/>
        <v>1547.4059745264008</v>
      </c>
      <c r="CN98" s="6">
        <f t="shared" si="174"/>
        <v>754.12150474270459</v>
      </c>
      <c r="CO98" s="6">
        <v>98</v>
      </c>
      <c r="CP98" s="22">
        <f t="shared" si="175"/>
        <v>1.6333333333333333</v>
      </c>
      <c r="CQ98" s="18">
        <f t="shared" si="176"/>
        <v>145.44590219360603</v>
      </c>
      <c r="CR98">
        <f t="shared" si="177"/>
        <v>0.21307482530885122</v>
      </c>
      <c r="CS98">
        <f t="shared" si="178"/>
        <v>2.1627014899022621</v>
      </c>
      <c r="FU98">
        <v>1493</v>
      </c>
      <c r="FV98">
        <v>547</v>
      </c>
      <c r="FW98">
        <v>1358</v>
      </c>
      <c r="FX98">
        <v>551</v>
      </c>
      <c r="FY98">
        <f t="shared" si="197"/>
        <v>1425.5</v>
      </c>
      <c r="FZ98">
        <f t="shared" si="198"/>
        <v>549</v>
      </c>
      <c r="GA98" s="18">
        <f t="shared" si="227"/>
        <v>1199.5</v>
      </c>
      <c r="GB98" s="18">
        <f t="shared" si="230"/>
        <v>-53</v>
      </c>
      <c r="GC98" s="18">
        <f t="shared" si="199"/>
        <v>1200.6703336053572</v>
      </c>
      <c r="GD98">
        <f t="shared" si="200"/>
        <v>1527.5638284536592</v>
      </c>
      <c r="GE98">
        <v>97</v>
      </c>
      <c r="GF98" s="22">
        <f t="shared" si="201"/>
        <v>1.6166666666666667</v>
      </c>
      <c r="GG98" s="18">
        <f t="shared" si="202"/>
        <v>207.66568854429704</v>
      </c>
      <c r="GH98">
        <f t="shared" si="203"/>
        <v>0.20862048388260124</v>
      </c>
      <c r="GI98">
        <f t="shared" si="204"/>
        <v>2.3173647463818114</v>
      </c>
      <c r="GN98">
        <v>1794</v>
      </c>
      <c r="GO98">
        <v>540</v>
      </c>
      <c r="GP98">
        <v>1667</v>
      </c>
      <c r="GQ98">
        <v>540</v>
      </c>
      <c r="GR98">
        <f t="shared" si="205"/>
        <v>1730.5</v>
      </c>
      <c r="GS98">
        <f t="shared" si="206"/>
        <v>540</v>
      </c>
      <c r="GT98" s="18">
        <f t="shared" si="207"/>
        <v>1485.5</v>
      </c>
      <c r="GU98" s="18">
        <f t="shared" si="208"/>
        <v>-64.5</v>
      </c>
      <c r="GV98" s="18">
        <f t="shared" si="209"/>
        <v>1486.8996267401508</v>
      </c>
      <c r="GW98">
        <f t="shared" si="134"/>
        <v>1812.7962516510233</v>
      </c>
      <c r="GX98">
        <v>99</v>
      </c>
      <c r="GY98" s="22">
        <f t="shared" si="210"/>
        <v>1.65</v>
      </c>
      <c r="GZ98" s="18">
        <f t="shared" si="211"/>
        <v>254.13315374179373</v>
      </c>
      <c r="HA98">
        <f t="shared" si="212"/>
        <v>0.21748394421390627</v>
      </c>
      <c r="HB98">
        <f t="shared" si="213"/>
        <v>2.4050613260022566</v>
      </c>
      <c r="HG98">
        <v>1807</v>
      </c>
      <c r="HH98">
        <v>539</v>
      </c>
      <c r="HI98">
        <v>1681</v>
      </c>
      <c r="HJ98">
        <v>543</v>
      </c>
      <c r="HK98">
        <f t="shared" si="214"/>
        <v>1744</v>
      </c>
      <c r="HL98">
        <f t="shared" si="215"/>
        <v>541</v>
      </c>
      <c r="HM98" s="18">
        <f t="shared" si="216"/>
        <v>1489</v>
      </c>
      <c r="HN98" s="18">
        <f t="shared" si="217"/>
        <v>-60.5</v>
      </c>
      <c r="HO98" s="18">
        <f t="shared" si="218"/>
        <v>1490.2285898478797</v>
      </c>
      <c r="HP98">
        <f t="shared" si="219"/>
        <v>1825.9838443973156</v>
      </c>
      <c r="HQ98">
        <v>98</v>
      </c>
      <c r="HR98" s="22">
        <f t="shared" si="220"/>
        <v>1.6333333333333333</v>
      </c>
      <c r="HS98" s="18">
        <f t="shared" si="221"/>
        <v>251.93275056789844</v>
      </c>
      <c r="HT98">
        <f t="shared" si="222"/>
        <v>0.21307482530885122</v>
      </c>
      <c r="HU98">
        <f t="shared" si="223"/>
        <v>2.401284628261815</v>
      </c>
    </row>
    <row r="99" spans="7:229" x14ac:dyDescent="0.25">
      <c r="G99" s="6">
        <v>1427</v>
      </c>
      <c r="H99" s="6">
        <v>576</v>
      </c>
      <c r="I99" s="6">
        <v>1196</v>
      </c>
      <c r="J99" s="6">
        <v>578</v>
      </c>
      <c r="K99" s="6">
        <f t="shared" si="132"/>
        <v>1311.5</v>
      </c>
      <c r="L99" s="6">
        <f t="shared" si="133"/>
        <v>577</v>
      </c>
      <c r="M99" s="18">
        <f t="shared" si="135"/>
        <v>535</v>
      </c>
      <c r="N99" s="18">
        <f t="shared" si="136"/>
        <v>-3.5</v>
      </c>
      <c r="O99" s="18">
        <f t="shared" si="137"/>
        <v>535.01144847563774</v>
      </c>
      <c r="P99" s="18">
        <f t="shared" si="138"/>
        <v>463.31468611519165</v>
      </c>
      <c r="Q99" s="6">
        <v>99</v>
      </c>
      <c r="R99" s="22">
        <f t="shared" si="139"/>
        <v>1.65</v>
      </c>
      <c r="S99" s="18">
        <f t="shared" si="140"/>
        <v>305.62678287891202</v>
      </c>
      <c r="T99">
        <f t="shared" si="141"/>
        <v>0.21748394421390627</v>
      </c>
      <c r="U99">
        <f t="shared" si="142"/>
        <v>2.4851914099391554</v>
      </c>
      <c r="Y99" s="6">
        <v>1464</v>
      </c>
      <c r="Z99" s="6">
        <v>574</v>
      </c>
      <c r="AA99" s="6">
        <v>1201</v>
      </c>
      <c r="AB99" s="6">
        <v>574</v>
      </c>
      <c r="AC99" s="6">
        <f t="shared" si="143"/>
        <v>1332.5</v>
      </c>
      <c r="AD99" s="6">
        <f t="shared" si="143"/>
        <v>574</v>
      </c>
      <c r="AE99" s="18">
        <f t="shared" si="144"/>
        <v>670</v>
      </c>
      <c r="AF99" s="18">
        <f t="shared" si="145"/>
        <v>3.5</v>
      </c>
      <c r="AG99" s="18">
        <f t="shared" si="146"/>
        <v>670.00914172867817</v>
      </c>
      <c r="AH99" s="6">
        <f t="shared" si="147"/>
        <v>1450.8729268960808</v>
      </c>
      <c r="AI99" s="6">
        <f t="shared" si="224"/>
        <v>576.58664655079258</v>
      </c>
      <c r="AJ99" s="6">
        <v>100</v>
      </c>
      <c r="AK99" s="22">
        <f t="shared" si="148"/>
        <v>1.6666666666666667</v>
      </c>
      <c r="AL99" s="18">
        <f t="shared" si="149"/>
        <v>347.30074996183225</v>
      </c>
      <c r="AM99">
        <f t="shared" si="150"/>
        <v>0.22184874961635639</v>
      </c>
      <c r="AN99">
        <f t="shared" si="151"/>
        <v>2.5407057211280204</v>
      </c>
      <c r="AR99" s="6">
        <v>1545</v>
      </c>
      <c r="AS99" s="6">
        <v>578</v>
      </c>
      <c r="AT99" s="6">
        <v>1197</v>
      </c>
      <c r="AU99" s="6">
        <v>580</v>
      </c>
      <c r="AV99" s="6">
        <f t="shared" si="152"/>
        <v>1371</v>
      </c>
      <c r="AW99" s="6">
        <f t="shared" si="152"/>
        <v>579</v>
      </c>
      <c r="AX99" s="18">
        <f t="shared" si="153"/>
        <v>539.5</v>
      </c>
      <c r="AY99" s="18">
        <f t="shared" si="154"/>
        <v>-2</v>
      </c>
      <c r="AZ99" s="18">
        <f t="shared" si="155"/>
        <v>539.5037071235007</v>
      </c>
      <c r="BA99" s="6">
        <f t="shared" si="156"/>
        <v>1488.2479632104323</v>
      </c>
      <c r="BB99" s="6">
        <f t="shared" si="157"/>
        <v>473.87463449954794</v>
      </c>
      <c r="BC99" s="6">
        <v>102</v>
      </c>
      <c r="BD99" s="22">
        <f t="shared" si="158"/>
        <v>1.7</v>
      </c>
      <c r="BE99" s="18">
        <f t="shared" si="159"/>
        <v>327.74432759437315</v>
      </c>
      <c r="BF99">
        <f t="shared" si="160"/>
        <v>0.23044892137827391</v>
      </c>
      <c r="BG99">
        <f t="shared" si="161"/>
        <v>2.515535183914277</v>
      </c>
      <c r="BK99">
        <v>1565</v>
      </c>
      <c r="BL99">
        <v>550</v>
      </c>
      <c r="BM99">
        <v>1407</v>
      </c>
      <c r="BN99">
        <v>547</v>
      </c>
      <c r="BO99" s="6">
        <f t="shared" si="162"/>
        <v>1486</v>
      </c>
      <c r="BP99" s="6">
        <f t="shared" si="162"/>
        <v>548.5</v>
      </c>
      <c r="BQ99" s="18">
        <f t="shared" si="163"/>
        <v>1007.5</v>
      </c>
      <c r="BR99" s="18">
        <f t="shared" si="228"/>
        <v>-41</v>
      </c>
      <c r="BS99" s="18">
        <f t="shared" si="164"/>
        <v>1008.3338980714672</v>
      </c>
      <c r="BT99" s="6">
        <f t="shared" si="165"/>
        <v>1583.9975536597271</v>
      </c>
      <c r="BU99" s="6">
        <f t="shared" si="166"/>
        <v>824.73969232406739</v>
      </c>
      <c r="BV99" s="6">
        <v>110</v>
      </c>
      <c r="BW99" s="22">
        <f t="shared" si="167"/>
        <v>1.8333333333333333</v>
      </c>
      <c r="BX99" s="18">
        <f t="shared" si="168"/>
        <v>146.10755079784789</v>
      </c>
      <c r="BY99">
        <f t="shared" si="169"/>
        <v>0.2632414347745814</v>
      </c>
      <c r="BZ99">
        <f t="shared" si="170"/>
        <v>2.1646726607330784</v>
      </c>
      <c r="CD99">
        <v>1546</v>
      </c>
      <c r="CE99">
        <v>542</v>
      </c>
      <c r="CF99">
        <v>1370</v>
      </c>
      <c r="CG99">
        <v>552</v>
      </c>
      <c r="CH99" s="6">
        <f t="shared" si="171"/>
        <v>1458</v>
      </c>
      <c r="CI99" s="6">
        <f t="shared" si="171"/>
        <v>547</v>
      </c>
      <c r="CJ99" s="18">
        <f t="shared" si="225"/>
        <v>925.5</v>
      </c>
      <c r="CK99" s="18">
        <f t="shared" si="229"/>
        <v>-41</v>
      </c>
      <c r="CL99" s="18">
        <f t="shared" si="172"/>
        <v>926.40771261901739</v>
      </c>
      <c r="CM99" s="6">
        <f t="shared" si="173"/>
        <v>1557.2324810380755</v>
      </c>
      <c r="CN99" s="6">
        <f t="shared" si="174"/>
        <v>763.94801125437937</v>
      </c>
      <c r="CO99" s="6">
        <v>99</v>
      </c>
      <c r="CP99" s="22">
        <f t="shared" si="175"/>
        <v>1.65</v>
      </c>
      <c r="CQ99" s="18">
        <f t="shared" si="176"/>
        <v>146.46500197092755</v>
      </c>
      <c r="CR99">
        <f t="shared" si="177"/>
        <v>0.21748394421390627</v>
      </c>
      <c r="CS99">
        <f t="shared" si="178"/>
        <v>2.1657338617773316</v>
      </c>
      <c r="FU99">
        <v>1511</v>
      </c>
      <c r="FV99">
        <v>546</v>
      </c>
      <c r="FW99">
        <v>1374</v>
      </c>
      <c r="FX99">
        <v>549</v>
      </c>
      <c r="FY99">
        <f t="shared" si="197"/>
        <v>1442.5</v>
      </c>
      <c r="FZ99">
        <f t="shared" si="198"/>
        <v>547.5</v>
      </c>
      <c r="GA99" s="18">
        <f t="shared" si="227"/>
        <v>1216.5</v>
      </c>
      <c r="GB99" s="18">
        <f t="shared" si="230"/>
        <v>-54.5</v>
      </c>
      <c r="GC99" s="18">
        <f t="shared" si="199"/>
        <v>1217.7202059586596</v>
      </c>
      <c r="GD99">
        <f t="shared" si="200"/>
        <v>1542.9071585808395</v>
      </c>
      <c r="GE99">
        <v>98</v>
      </c>
      <c r="GF99" s="22">
        <f t="shared" si="201"/>
        <v>1.6333333333333333</v>
      </c>
      <c r="GG99" s="18">
        <f t="shared" si="202"/>
        <v>209.7931994443847</v>
      </c>
      <c r="GH99">
        <f t="shared" si="203"/>
        <v>0.21307482530885122</v>
      </c>
      <c r="GI99">
        <f t="shared" si="204"/>
        <v>2.3217914062043179</v>
      </c>
      <c r="GN99">
        <v>1811</v>
      </c>
      <c r="GO99">
        <v>541</v>
      </c>
      <c r="GP99">
        <v>1684</v>
      </c>
      <c r="GQ99">
        <v>540</v>
      </c>
      <c r="GR99">
        <f t="shared" si="205"/>
        <v>1747.5</v>
      </c>
      <c r="GS99">
        <f t="shared" si="206"/>
        <v>540.5</v>
      </c>
      <c r="GT99" s="18">
        <f t="shared" si="207"/>
        <v>1502.5</v>
      </c>
      <c r="GU99" s="18">
        <f t="shared" si="208"/>
        <v>-64</v>
      </c>
      <c r="GV99" s="18">
        <f t="shared" si="209"/>
        <v>1503.8624438425211</v>
      </c>
      <c r="GW99">
        <f t="shared" si="134"/>
        <v>1829.1791875046031</v>
      </c>
      <c r="GX99">
        <v>100</v>
      </c>
      <c r="GY99" s="22">
        <f t="shared" si="210"/>
        <v>1.6666666666666667</v>
      </c>
      <c r="GZ99" s="18">
        <f t="shared" si="211"/>
        <v>256.24193394820736</v>
      </c>
      <c r="HA99">
        <f t="shared" si="212"/>
        <v>0.22184874961635639</v>
      </c>
      <c r="HB99">
        <f t="shared" si="213"/>
        <v>2.4086502034416895</v>
      </c>
      <c r="HG99">
        <v>1826</v>
      </c>
      <c r="HH99">
        <v>536</v>
      </c>
      <c r="HI99">
        <v>1700</v>
      </c>
      <c r="HJ99">
        <v>537</v>
      </c>
      <c r="HK99">
        <f t="shared" si="214"/>
        <v>1763</v>
      </c>
      <c r="HL99">
        <f t="shared" si="215"/>
        <v>536.5</v>
      </c>
      <c r="HM99" s="18">
        <f t="shared" si="216"/>
        <v>1508</v>
      </c>
      <c r="HN99" s="18">
        <f t="shared" si="217"/>
        <v>-65</v>
      </c>
      <c r="HO99" s="18">
        <f t="shared" si="218"/>
        <v>1509.4002120047553</v>
      </c>
      <c r="HP99">
        <f t="shared" si="219"/>
        <v>1842.8242591196806</v>
      </c>
      <c r="HQ99">
        <v>99</v>
      </c>
      <c r="HR99" s="22">
        <f t="shared" si="220"/>
        <v>1.65</v>
      </c>
      <c r="HS99" s="18">
        <f t="shared" si="221"/>
        <v>254.32179729266113</v>
      </c>
      <c r="HT99">
        <f t="shared" si="222"/>
        <v>0.21748394421390627</v>
      </c>
      <c r="HU99">
        <f t="shared" si="223"/>
        <v>2.4053835840775526</v>
      </c>
    </row>
    <row r="100" spans="7:229" x14ac:dyDescent="0.25">
      <c r="G100" s="6">
        <v>1433</v>
      </c>
      <c r="H100" s="6">
        <v>575</v>
      </c>
      <c r="I100" s="6">
        <v>1206</v>
      </c>
      <c r="J100" s="6">
        <v>578</v>
      </c>
      <c r="K100" s="6">
        <f t="shared" si="132"/>
        <v>1319.5</v>
      </c>
      <c r="L100" s="6">
        <f t="shared" si="133"/>
        <v>576.5</v>
      </c>
      <c r="M100" s="18">
        <f t="shared" si="135"/>
        <v>543</v>
      </c>
      <c r="N100" s="18">
        <f t="shared" si="136"/>
        <v>-4</v>
      </c>
      <c r="O100" s="18">
        <f t="shared" si="137"/>
        <v>543.01473276514332</v>
      </c>
      <c r="P100" s="18">
        <f t="shared" si="138"/>
        <v>470.44067871197251</v>
      </c>
      <c r="Q100" s="6">
        <v>100</v>
      </c>
      <c r="R100" s="22">
        <f t="shared" si="139"/>
        <v>1.6666666666666667</v>
      </c>
      <c r="S100" s="18">
        <f t="shared" si="140"/>
        <v>306.28980038280611</v>
      </c>
      <c r="T100">
        <f t="shared" si="141"/>
        <v>0.22184874961635639</v>
      </c>
      <c r="U100">
        <f t="shared" si="142"/>
        <v>2.4861325348045527</v>
      </c>
      <c r="Y100" s="6">
        <v>1476</v>
      </c>
      <c r="Z100" s="6">
        <v>574</v>
      </c>
      <c r="AA100" s="6">
        <v>1211</v>
      </c>
      <c r="AB100" s="6">
        <v>574</v>
      </c>
      <c r="AC100" s="6">
        <f t="shared" si="143"/>
        <v>1343.5</v>
      </c>
      <c r="AD100" s="6">
        <f t="shared" si="143"/>
        <v>574</v>
      </c>
      <c r="AE100" s="18">
        <f t="shared" si="144"/>
        <v>681</v>
      </c>
      <c r="AF100" s="18">
        <f t="shared" si="145"/>
        <v>3.5</v>
      </c>
      <c r="AG100" s="18">
        <f t="shared" si="146"/>
        <v>681.00899406689189</v>
      </c>
      <c r="AH100" s="6">
        <f t="shared" si="147"/>
        <v>1460.9819471848377</v>
      </c>
      <c r="AI100" s="6">
        <f t="shared" si="224"/>
        <v>586.69566683954952</v>
      </c>
      <c r="AJ100" s="6">
        <v>101</v>
      </c>
      <c r="AK100" s="22">
        <f t="shared" si="148"/>
        <v>1.6833333333333333</v>
      </c>
      <c r="AL100" s="18">
        <f t="shared" si="149"/>
        <v>348.32963896550018</v>
      </c>
      <c r="AM100">
        <f t="shared" si="150"/>
        <v>0.22617012339899895</v>
      </c>
      <c r="AN100">
        <f t="shared" si="151"/>
        <v>2.5419904296449061</v>
      </c>
      <c r="AR100" s="6">
        <v>1552</v>
      </c>
      <c r="AS100" s="6">
        <v>578</v>
      </c>
      <c r="AT100" s="6">
        <v>1205</v>
      </c>
      <c r="AU100" s="6">
        <v>580</v>
      </c>
      <c r="AV100" s="6">
        <f t="shared" si="152"/>
        <v>1378.5</v>
      </c>
      <c r="AW100" s="6">
        <f t="shared" si="152"/>
        <v>579</v>
      </c>
      <c r="AX100" s="18">
        <f t="shared" si="153"/>
        <v>547</v>
      </c>
      <c r="AY100" s="18">
        <f t="shared" si="154"/>
        <v>-2</v>
      </c>
      <c r="AZ100" s="18">
        <f t="shared" si="155"/>
        <v>547.00365629491</v>
      </c>
      <c r="BA100" s="6">
        <f t="shared" si="156"/>
        <v>1495.1599412771866</v>
      </c>
      <c r="BB100" s="6">
        <f t="shared" si="157"/>
        <v>480.78661256630221</v>
      </c>
      <c r="BC100" s="6">
        <v>103</v>
      </c>
      <c r="BD100" s="22">
        <f t="shared" si="158"/>
        <v>1.7166666666666666</v>
      </c>
      <c r="BE100" s="18">
        <f t="shared" si="159"/>
        <v>328.3619123416895</v>
      </c>
      <c r="BF100">
        <f t="shared" si="160"/>
        <v>0.23468597432152855</v>
      </c>
      <c r="BG100">
        <f t="shared" si="161"/>
        <v>2.5163527762819635</v>
      </c>
      <c r="BK100">
        <v>1577</v>
      </c>
      <c r="BL100">
        <v>546</v>
      </c>
      <c r="BM100">
        <v>1418</v>
      </c>
      <c r="BN100">
        <v>546</v>
      </c>
      <c r="BO100" s="6">
        <f t="shared" si="162"/>
        <v>1497.5</v>
      </c>
      <c r="BP100" s="6">
        <f t="shared" si="162"/>
        <v>546</v>
      </c>
      <c r="BQ100" s="18">
        <f t="shared" si="163"/>
        <v>1019</v>
      </c>
      <c r="BR100" s="18">
        <f t="shared" si="228"/>
        <v>-43.5</v>
      </c>
      <c r="BS100" s="18">
        <f t="shared" si="164"/>
        <v>1019.9280611886311</v>
      </c>
      <c r="BT100" s="6">
        <f t="shared" si="165"/>
        <v>1593.9329502836686</v>
      </c>
      <c r="BU100" s="6">
        <f t="shared" si="166"/>
        <v>834.67508894800881</v>
      </c>
      <c r="BV100" s="6">
        <v>111</v>
      </c>
      <c r="BW100" s="22">
        <f t="shared" si="167"/>
        <v>1.8499999999999999</v>
      </c>
      <c r="BX100" s="18">
        <f t="shared" si="168"/>
        <v>147.21597939413508</v>
      </c>
      <c r="BY100">
        <f t="shared" si="169"/>
        <v>0.26717172840301379</v>
      </c>
      <c r="BZ100">
        <f t="shared" si="170"/>
        <v>2.1679549525697475</v>
      </c>
      <c r="CD100">
        <v>1557</v>
      </c>
      <c r="CE100">
        <v>542</v>
      </c>
      <c r="CF100">
        <v>1381</v>
      </c>
      <c r="CG100">
        <v>552</v>
      </c>
      <c r="CH100" s="6">
        <f t="shared" si="171"/>
        <v>1469</v>
      </c>
      <c r="CI100" s="6">
        <f t="shared" si="171"/>
        <v>547</v>
      </c>
      <c r="CJ100" s="18">
        <f t="shared" si="225"/>
        <v>936.5</v>
      </c>
      <c r="CK100" s="18">
        <f t="shared" si="229"/>
        <v>-41</v>
      </c>
      <c r="CL100" s="18">
        <f t="shared" si="172"/>
        <v>937.39706101523484</v>
      </c>
      <c r="CM100" s="6">
        <f t="shared" si="173"/>
        <v>1567.5362834716138</v>
      </c>
      <c r="CN100" s="6">
        <f t="shared" si="174"/>
        <v>774.25181368791766</v>
      </c>
      <c r="CO100" s="6">
        <v>100</v>
      </c>
      <c r="CP100" s="22">
        <f t="shared" si="175"/>
        <v>1.6666666666666667</v>
      </c>
      <c r="CQ100" s="18">
        <f t="shared" si="176"/>
        <v>147.53265458884434</v>
      </c>
      <c r="CR100">
        <f t="shared" si="177"/>
        <v>0.22184874961635639</v>
      </c>
      <c r="CS100">
        <f t="shared" si="178"/>
        <v>2.1688881568440284</v>
      </c>
      <c r="FU100">
        <v>1528</v>
      </c>
      <c r="FV100">
        <v>545</v>
      </c>
      <c r="FW100">
        <v>1390</v>
      </c>
      <c r="FX100">
        <v>550</v>
      </c>
      <c r="FY100">
        <f t="shared" si="197"/>
        <v>1459</v>
      </c>
      <c r="FZ100">
        <f t="shared" si="198"/>
        <v>547.5</v>
      </c>
      <c r="GA100" s="18">
        <f t="shared" si="227"/>
        <v>1233</v>
      </c>
      <c r="GB100" s="18">
        <f t="shared" si="230"/>
        <v>-54.5</v>
      </c>
      <c r="GC100" s="18">
        <f t="shared" si="199"/>
        <v>1234.2038932040361</v>
      </c>
      <c r="GD100">
        <f t="shared" si="200"/>
        <v>1558.3443939001418</v>
      </c>
      <c r="GE100">
        <v>99</v>
      </c>
      <c r="GF100" s="22">
        <f t="shared" si="201"/>
        <v>1.65</v>
      </c>
      <c r="GG100" s="18">
        <f t="shared" si="202"/>
        <v>211.85006084260982</v>
      </c>
      <c r="GH100">
        <f t="shared" si="203"/>
        <v>0.21748394421390627</v>
      </c>
      <c r="GI100">
        <f t="shared" si="204"/>
        <v>2.3260285930649101</v>
      </c>
      <c r="GN100">
        <v>1828</v>
      </c>
      <c r="GO100">
        <v>540</v>
      </c>
      <c r="GP100">
        <v>1704</v>
      </c>
      <c r="GQ100">
        <v>538</v>
      </c>
      <c r="GR100">
        <f t="shared" si="205"/>
        <v>1766</v>
      </c>
      <c r="GS100">
        <f t="shared" si="206"/>
        <v>539</v>
      </c>
      <c r="GT100" s="18">
        <f t="shared" si="207"/>
        <v>1521</v>
      </c>
      <c r="GU100" s="18">
        <f t="shared" si="208"/>
        <v>-65.5</v>
      </c>
      <c r="GV100" s="18">
        <f t="shared" si="209"/>
        <v>1522.4096853344042</v>
      </c>
      <c r="GW100">
        <f t="shared" si="134"/>
        <v>1846.4227576587114</v>
      </c>
      <c r="GX100">
        <v>101</v>
      </c>
      <c r="GY100" s="22">
        <f t="shared" si="210"/>
        <v>1.6833333333333333</v>
      </c>
      <c r="GZ100" s="18">
        <f t="shared" si="211"/>
        <v>258.54768631856041</v>
      </c>
      <c r="HA100">
        <f t="shared" si="212"/>
        <v>0.22617012339899895</v>
      </c>
      <c r="HB100">
        <f t="shared" si="213"/>
        <v>2.4125406557279763</v>
      </c>
      <c r="HG100">
        <v>1847</v>
      </c>
      <c r="HH100">
        <v>536</v>
      </c>
      <c r="HI100">
        <v>1717</v>
      </c>
      <c r="HJ100">
        <v>538</v>
      </c>
      <c r="HK100">
        <f t="shared" si="214"/>
        <v>1782</v>
      </c>
      <c r="HL100">
        <f t="shared" si="215"/>
        <v>537</v>
      </c>
      <c r="HM100" s="18">
        <f t="shared" si="216"/>
        <v>1527</v>
      </c>
      <c r="HN100" s="18">
        <f t="shared" si="217"/>
        <v>-64.5</v>
      </c>
      <c r="HO100" s="18">
        <f t="shared" si="218"/>
        <v>1528.3616227843461</v>
      </c>
      <c r="HP100">
        <f t="shared" si="219"/>
        <v>1861.1536744718314</v>
      </c>
      <c r="HQ100">
        <v>100</v>
      </c>
      <c r="HR100" s="22">
        <f t="shared" si="220"/>
        <v>1.6666666666666667</v>
      </c>
      <c r="HS100" s="18">
        <f t="shared" si="221"/>
        <v>256.68464880043587</v>
      </c>
      <c r="HT100">
        <f t="shared" si="222"/>
        <v>0.22184874961635639</v>
      </c>
      <c r="HU100">
        <f t="shared" si="223"/>
        <v>2.4093998961719585</v>
      </c>
    </row>
    <row r="101" spans="7:229" x14ac:dyDescent="0.25">
      <c r="G101" s="6">
        <v>1443</v>
      </c>
      <c r="H101" s="6">
        <v>579</v>
      </c>
      <c r="I101" s="6">
        <v>1214</v>
      </c>
      <c r="J101" s="6">
        <v>578</v>
      </c>
      <c r="K101" s="6">
        <f t="shared" si="132"/>
        <v>1328.5</v>
      </c>
      <c r="L101" s="6">
        <f t="shared" si="133"/>
        <v>578.5</v>
      </c>
      <c r="M101" s="18">
        <f t="shared" si="135"/>
        <v>552</v>
      </c>
      <c r="N101" s="18">
        <f t="shared" si="136"/>
        <v>-2</v>
      </c>
      <c r="O101" s="18">
        <f t="shared" si="137"/>
        <v>552.00362317651502</v>
      </c>
      <c r="P101" s="18">
        <f t="shared" si="138"/>
        <v>479.48969534248101</v>
      </c>
      <c r="Q101" s="6">
        <v>101</v>
      </c>
      <c r="R101" s="22">
        <f t="shared" si="139"/>
        <v>1.6833333333333333</v>
      </c>
      <c r="S101" s="18">
        <f t="shared" si="140"/>
        <v>307.0344686299581</v>
      </c>
      <c r="T101">
        <f t="shared" si="141"/>
        <v>0.22617012339899895</v>
      </c>
      <c r="U101">
        <f t="shared" si="142"/>
        <v>2.4871871334429687</v>
      </c>
      <c r="Y101" s="6">
        <v>1487</v>
      </c>
      <c r="Z101" s="6">
        <v>574</v>
      </c>
      <c r="AA101" s="6">
        <v>1224</v>
      </c>
      <c r="AB101" s="6">
        <v>572</v>
      </c>
      <c r="AC101" s="6">
        <f t="shared" si="143"/>
        <v>1355.5</v>
      </c>
      <c r="AD101" s="6">
        <f t="shared" si="143"/>
        <v>573</v>
      </c>
      <c r="AE101" s="18">
        <f t="shared" si="144"/>
        <v>693</v>
      </c>
      <c r="AF101" s="18">
        <f t="shared" si="145"/>
        <v>2.5</v>
      </c>
      <c r="AG101" s="18">
        <f t="shared" si="146"/>
        <v>693.0045093648381</v>
      </c>
      <c r="AH101" s="6">
        <f t="shared" si="147"/>
        <v>1471.6348901816646</v>
      </c>
      <c r="AI101" s="6">
        <f t="shared" si="224"/>
        <v>597.34860983637634</v>
      </c>
      <c r="AJ101" s="6">
        <v>102</v>
      </c>
      <c r="AK101" s="22">
        <f t="shared" si="148"/>
        <v>1.7</v>
      </c>
      <c r="AL101" s="18">
        <f t="shared" si="149"/>
        <v>349.45165891666903</v>
      </c>
      <c r="AM101">
        <f t="shared" si="150"/>
        <v>0.23044892137827391</v>
      </c>
      <c r="AN101">
        <f t="shared" si="151"/>
        <v>2.5433871064971956</v>
      </c>
      <c r="AR101" s="6">
        <v>1560</v>
      </c>
      <c r="AS101" s="6">
        <v>578</v>
      </c>
      <c r="AT101" s="6">
        <v>1212</v>
      </c>
      <c r="AU101" s="6">
        <v>583</v>
      </c>
      <c r="AV101" s="6">
        <f t="shared" si="152"/>
        <v>1386</v>
      </c>
      <c r="AW101" s="6">
        <f t="shared" si="152"/>
        <v>580.5</v>
      </c>
      <c r="AX101" s="18">
        <f t="shared" si="153"/>
        <v>554.5</v>
      </c>
      <c r="AY101" s="18">
        <f t="shared" si="154"/>
        <v>-0.5</v>
      </c>
      <c r="AZ101" s="18">
        <f t="shared" si="155"/>
        <v>554.50022542826798</v>
      </c>
      <c r="BA101" s="6">
        <f t="shared" si="156"/>
        <v>1502.656397850154</v>
      </c>
      <c r="BB101" s="6">
        <f t="shared" si="157"/>
        <v>488.28306913926963</v>
      </c>
      <c r="BC101" s="6">
        <v>104</v>
      </c>
      <c r="BD101" s="22">
        <f t="shared" si="158"/>
        <v>1.7333333333333334</v>
      </c>
      <c r="BE101" s="18">
        <f t="shared" si="159"/>
        <v>328.97921875912675</v>
      </c>
      <c r="BF101">
        <f t="shared" si="160"/>
        <v>0.23888208891513674</v>
      </c>
      <c r="BG101">
        <f t="shared" si="161"/>
        <v>2.5171684649308634</v>
      </c>
      <c r="BK101">
        <v>1589</v>
      </c>
      <c r="BL101">
        <v>544</v>
      </c>
      <c r="BM101">
        <v>1429</v>
      </c>
      <c r="BN101">
        <v>544</v>
      </c>
      <c r="BO101" s="6">
        <f t="shared" si="162"/>
        <v>1509</v>
      </c>
      <c r="BP101" s="6">
        <f t="shared" si="162"/>
        <v>544</v>
      </c>
      <c r="BQ101" s="18">
        <f t="shared" si="163"/>
        <v>1030.5</v>
      </c>
      <c r="BR101" s="18">
        <f t="shared" si="228"/>
        <v>-45.5</v>
      </c>
      <c r="BS101" s="18">
        <f t="shared" si="164"/>
        <v>1031.503999022786</v>
      </c>
      <c r="BT101" s="6">
        <f t="shared" si="165"/>
        <v>1604.0626546366573</v>
      </c>
      <c r="BU101" s="6">
        <f t="shared" si="166"/>
        <v>844.80479330099752</v>
      </c>
      <c r="BV101" s="6">
        <v>112</v>
      </c>
      <c r="BW101" s="22">
        <f t="shared" si="167"/>
        <v>1.8666666666666667</v>
      </c>
      <c r="BX101" s="18">
        <f t="shared" si="168"/>
        <v>148.3226656115495</v>
      </c>
      <c r="BY101">
        <f t="shared" si="169"/>
        <v>0.27106677228653797</v>
      </c>
      <c r="BZ101">
        <f t="shared" si="170"/>
        <v>2.1712075218839186</v>
      </c>
      <c r="CD101">
        <v>1567</v>
      </c>
      <c r="CE101">
        <v>542</v>
      </c>
      <c r="CF101">
        <v>1392</v>
      </c>
      <c r="CG101">
        <v>547</v>
      </c>
      <c r="CH101" s="6">
        <f t="shared" si="171"/>
        <v>1479.5</v>
      </c>
      <c r="CI101" s="6">
        <f t="shared" si="171"/>
        <v>544.5</v>
      </c>
      <c r="CJ101" s="18">
        <f t="shared" si="225"/>
        <v>947</v>
      </c>
      <c r="CK101" s="18">
        <f t="shared" si="229"/>
        <v>-43.5</v>
      </c>
      <c r="CL101" s="18">
        <f t="shared" si="172"/>
        <v>947.99854957694947</v>
      </c>
      <c r="CM101" s="6">
        <f t="shared" si="173"/>
        <v>1576.5153028118693</v>
      </c>
      <c r="CN101" s="6">
        <f t="shared" si="174"/>
        <v>783.23083302817315</v>
      </c>
      <c r="CO101" s="6">
        <v>101</v>
      </c>
      <c r="CP101" s="22">
        <f t="shared" si="175"/>
        <v>1.6833333333333333</v>
      </c>
      <c r="CQ101" s="18">
        <f t="shared" si="176"/>
        <v>148.56262530308845</v>
      </c>
      <c r="CR101">
        <f t="shared" si="177"/>
        <v>0.22617012339899895</v>
      </c>
      <c r="CS101">
        <f t="shared" si="178"/>
        <v>2.1719095653720748</v>
      </c>
      <c r="FU101">
        <v>1545</v>
      </c>
      <c r="FV101">
        <v>546</v>
      </c>
      <c r="FW101">
        <v>1405</v>
      </c>
      <c r="FX101">
        <v>549</v>
      </c>
      <c r="FY101">
        <f t="shared" si="197"/>
        <v>1475</v>
      </c>
      <c r="FZ101">
        <f t="shared" si="198"/>
        <v>547.5</v>
      </c>
      <c r="GA101" s="18">
        <f t="shared" si="227"/>
        <v>1249</v>
      </c>
      <c r="GB101" s="18">
        <f t="shared" si="230"/>
        <v>-54.5</v>
      </c>
      <c r="GC101" s="18">
        <f t="shared" si="199"/>
        <v>1250.1884857892428</v>
      </c>
      <c r="GD101">
        <f t="shared" si="200"/>
        <v>1573.3344367933983</v>
      </c>
      <c r="GE101">
        <v>100</v>
      </c>
      <c r="GF101" s="22">
        <f t="shared" si="201"/>
        <v>1.6666666666666667</v>
      </c>
      <c r="GG101" s="18">
        <f t="shared" si="202"/>
        <v>213.84464439454479</v>
      </c>
      <c r="GH101">
        <f t="shared" si="203"/>
        <v>0.22184874961635639</v>
      </c>
      <c r="GI101">
        <f t="shared" si="204"/>
        <v>2.3300983780951836</v>
      </c>
      <c r="GN101">
        <v>1848</v>
      </c>
      <c r="GO101">
        <v>538</v>
      </c>
      <c r="GP101">
        <v>1722</v>
      </c>
      <c r="GQ101">
        <v>536</v>
      </c>
      <c r="GR101">
        <f t="shared" si="205"/>
        <v>1785</v>
      </c>
      <c r="GS101">
        <f t="shared" si="206"/>
        <v>537</v>
      </c>
      <c r="GT101" s="18">
        <f t="shared" si="207"/>
        <v>1540</v>
      </c>
      <c r="GU101" s="18">
        <f t="shared" si="208"/>
        <v>-67.5</v>
      </c>
      <c r="GV101" s="18">
        <f t="shared" si="209"/>
        <v>1541.4785921315936</v>
      </c>
      <c r="GW101">
        <f t="shared" si="134"/>
        <v>1864.0262873682871</v>
      </c>
      <c r="GX101">
        <v>102</v>
      </c>
      <c r="GY101" s="22">
        <f t="shared" si="210"/>
        <v>1.7</v>
      </c>
      <c r="GZ101" s="18">
        <f t="shared" si="211"/>
        <v>260.91829097515597</v>
      </c>
      <c r="HA101">
        <f t="shared" si="212"/>
        <v>0.23044892137827391</v>
      </c>
      <c r="HB101">
        <f t="shared" si="213"/>
        <v>2.4165045252142017</v>
      </c>
      <c r="HG101">
        <v>1865</v>
      </c>
      <c r="HH101">
        <v>534</v>
      </c>
      <c r="HI101">
        <v>1734</v>
      </c>
      <c r="HJ101">
        <v>539</v>
      </c>
      <c r="HK101">
        <f t="shared" si="214"/>
        <v>1799.5</v>
      </c>
      <c r="HL101">
        <f t="shared" si="215"/>
        <v>536.5</v>
      </c>
      <c r="HM101" s="18">
        <f t="shared" si="216"/>
        <v>1544.5</v>
      </c>
      <c r="HN101" s="18">
        <f t="shared" si="217"/>
        <v>-65</v>
      </c>
      <c r="HO101" s="18">
        <f t="shared" si="218"/>
        <v>1545.8671514719497</v>
      </c>
      <c r="HP101">
        <f t="shared" si="219"/>
        <v>1877.7732823746321</v>
      </c>
      <c r="HQ101">
        <v>101</v>
      </c>
      <c r="HR101" s="22">
        <f t="shared" si="220"/>
        <v>1.6833333333333333</v>
      </c>
      <c r="HS101" s="18">
        <f t="shared" si="221"/>
        <v>258.8660774575493</v>
      </c>
      <c r="HT101">
        <f t="shared" si="222"/>
        <v>0.22617012339899895</v>
      </c>
      <c r="HU101">
        <f t="shared" si="223"/>
        <v>2.4130751429870458</v>
      </c>
    </row>
    <row r="102" spans="7:229" x14ac:dyDescent="0.25">
      <c r="G102" s="6">
        <v>1451</v>
      </c>
      <c r="H102" s="6">
        <v>579</v>
      </c>
      <c r="I102" s="6">
        <v>1224</v>
      </c>
      <c r="J102" s="6">
        <v>578</v>
      </c>
      <c r="K102" s="6">
        <f t="shared" ref="K102:K119" si="231">(G102+I102)/2</f>
        <v>1337.5</v>
      </c>
      <c r="L102" s="6">
        <f t="shared" ref="L102:L119" si="232">(H102+J102)/2</f>
        <v>578.5</v>
      </c>
      <c r="M102" s="18">
        <f t="shared" si="135"/>
        <v>561</v>
      </c>
      <c r="N102" s="18">
        <f t="shared" si="136"/>
        <v>-2</v>
      </c>
      <c r="O102" s="18">
        <f t="shared" si="137"/>
        <v>561.00356505106095</v>
      </c>
      <c r="P102" s="18">
        <f t="shared" si="138"/>
        <v>487.74573015268595</v>
      </c>
      <c r="Q102" s="6">
        <v>102</v>
      </c>
      <c r="R102" s="22">
        <f t="shared" si="139"/>
        <v>1.7</v>
      </c>
      <c r="S102" s="18">
        <f t="shared" si="140"/>
        <v>307.78005241543951</v>
      </c>
      <c r="T102">
        <f t="shared" si="141"/>
        <v>0.23044892137827391</v>
      </c>
      <c r="U102">
        <f t="shared" si="142"/>
        <v>2.488240469275091</v>
      </c>
      <c r="Y102" s="6">
        <v>1497</v>
      </c>
      <c r="Z102" s="6">
        <v>574</v>
      </c>
      <c r="AA102" s="6">
        <v>1233</v>
      </c>
      <c r="AB102" s="6">
        <v>573</v>
      </c>
      <c r="AC102" s="6">
        <f t="shared" si="143"/>
        <v>1365</v>
      </c>
      <c r="AD102" s="6">
        <f t="shared" si="143"/>
        <v>573.5</v>
      </c>
      <c r="AE102" s="18">
        <f t="shared" si="144"/>
        <v>702.5</v>
      </c>
      <c r="AF102" s="18">
        <f t="shared" si="145"/>
        <v>3</v>
      </c>
      <c r="AG102" s="18">
        <f t="shared" si="146"/>
        <v>702.50640566474556</v>
      </c>
      <c r="AH102" s="6">
        <f t="shared" si="147"/>
        <v>1480.5834154143427</v>
      </c>
      <c r="AI102" s="6">
        <f t="shared" si="224"/>
        <v>606.29713506905443</v>
      </c>
      <c r="AJ102" s="6">
        <v>103</v>
      </c>
      <c r="AK102" s="22">
        <f t="shared" si="148"/>
        <v>1.7166666666666666</v>
      </c>
      <c r="AL102" s="18">
        <f t="shared" si="149"/>
        <v>350.34043417622451</v>
      </c>
      <c r="AM102">
        <f t="shared" si="150"/>
        <v>0.23468597432152855</v>
      </c>
      <c r="AN102">
        <f t="shared" si="151"/>
        <v>2.5444902638555784</v>
      </c>
      <c r="AR102" s="6">
        <v>1567</v>
      </c>
      <c r="AS102" s="6">
        <v>577</v>
      </c>
      <c r="AT102" s="6">
        <v>1220</v>
      </c>
      <c r="AU102" s="6">
        <v>582</v>
      </c>
      <c r="AV102" s="6">
        <f t="shared" si="152"/>
        <v>1393.5</v>
      </c>
      <c r="AW102" s="6">
        <f t="shared" si="152"/>
        <v>579.5</v>
      </c>
      <c r="AX102" s="18">
        <f t="shared" si="153"/>
        <v>562</v>
      </c>
      <c r="AY102" s="18">
        <f t="shared" si="154"/>
        <v>-1.5</v>
      </c>
      <c r="AZ102" s="18">
        <f t="shared" si="155"/>
        <v>562.00200177579438</v>
      </c>
      <c r="BA102" s="6">
        <f t="shared" si="156"/>
        <v>1509.1926649702482</v>
      </c>
      <c r="BB102" s="6">
        <f t="shared" si="157"/>
        <v>494.81933625936381</v>
      </c>
      <c r="BC102" s="6">
        <v>105</v>
      </c>
      <c r="BD102" s="22">
        <f t="shared" si="158"/>
        <v>1.75</v>
      </c>
      <c r="BE102" s="18">
        <f t="shared" si="159"/>
        <v>329.59695396560949</v>
      </c>
      <c r="BF102">
        <f t="shared" si="160"/>
        <v>0.24303804868629444</v>
      </c>
      <c r="BG102">
        <f t="shared" si="161"/>
        <v>2.5179831894266549</v>
      </c>
      <c r="BK102">
        <v>1600</v>
      </c>
      <c r="BL102">
        <v>543</v>
      </c>
      <c r="BM102">
        <v>1440</v>
      </c>
      <c r="BN102">
        <v>544</v>
      </c>
      <c r="BO102" s="6">
        <f t="shared" si="162"/>
        <v>1520</v>
      </c>
      <c r="BP102" s="6">
        <f t="shared" si="162"/>
        <v>543.5</v>
      </c>
      <c r="BQ102" s="18">
        <f t="shared" si="163"/>
        <v>1041.5</v>
      </c>
      <c r="BR102" s="18">
        <f>BP102-BP$6</f>
        <v>-46</v>
      </c>
      <c r="BS102" s="18">
        <f t="shared" si="164"/>
        <v>1042.5153476088494</v>
      </c>
      <c r="BT102" s="6">
        <f t="shared" si="165"/>
        <v>1614.2466509180065</v>
      </c>
      <c r="BU102" s="6">
        <f t="shared" si="166"/>
        <v>854.98878958234673</v>
      </c>
      <c r="BV102" s="6">
        <v>113</v>
      </c>
      <c r="BW102" s="22">
        <f t="shared" si="167"/>
        <v>1.8833333333333333</v>
      </c>
      <c r="BX102" s="18">
        <f t="shared" si="168"/>
        <v>149.37537580142171</v>
      </c>
      <c r="BY102">
        <f t="shared" si="169"/>
        <v>0.27492719309977609</v>
      </c>
      <c r="BZ102">
        <f t="shared" si="170"/>
        <v>2.1742790108999346</v>
      </c>
      <c r="CD102">
        <v>1578</v>
      </c>
      <c r="CE102">
        <v>541</v>
      </c>
      <c r="CF102">
        <v>1402</v>
      </c>
      <c r="CG102">
        <v>547</v>
      </c>
      <c r="CH102" s="6">
        <f t="shared" si="171"/>
        <v>1490</v>
      </c>
      <c r="CI102" s="6">
        <f t="shared" si="171"/>
        <v>544</v>
      </c>
      <c r="CJ102" s="18">
        <f t="shared" si="225"/>
        <v>957.5</v>
      </c>
      <c r="CK102" s="18">
        <f t="shared" si="229"/>
        <v>-44</v>
      </c>
      <c r="CL102" s="18">
        <f t="shared" si="172"/>
        <v>958.51043291140024</v>
      </c>
      <c r="CM102" s="6">
        <f t="shared" si="173"/>
        <v>1586.2017526153475</v>
      </c>
      <c r="CN102" s="6">
        <f t="shared" si="174"/>
        <v>792.91728283165128</v>
      </c>
      <c r="CO102" s="6">
        <v>102</v>
      </c>
      <c r="CP102" s="22">
        <f t="shared" si="175"/>
        <v>1.7</v>
      </c>
      <c r="CQ102" s="18">
        <f t="shared" si="176"/>
        <v>149.58389056437775</v>
      </c>
      <c r="CR102">
        <f t="shared" si="177"/>
        <v>0.23044892137827391</v>
      </c>
      <c r="CS102">
        <f t="shared" si="178"/>
        <v>2.1748848247068269</v>
      </c>
      <c r="FU102">
        <v>1560</v>
      </c>
      <c r="FV102">
        <v>544</v>
      </c>
      <c r="FW102">
        <v>1423</v>
      </c>
      <c r="FX102">
        <v>549</v>
      </c>
      <c r="FY102">
        <f t="shared" si="197"/>
        <v>1491.5</v>
      </c>
      <c r="FZ102">
        <f t="shared" si="198"/>
        <v>546.5</v>
      </c>
      <c r="GA102" s="18">
        <f t="shared" si="227"/>
        <v>1265.5</v>
      </c>
      <c r="GB102" s="18">
        <f t="shared" si="230"/>
        <v>-55.5</v>
      </c>
      <c r="GC102" s="18">
        <f t="shared" si="199"/>
        <v>1266.716424461292</v>
      </c>
      <c r="GD102">
        <f t="shared" si="200"/>
        <v>1588.469231681873</v>
      </c>
      <c r="GE102">
        <v>101</v>
      </c>
      <c r="GF102" s="22">
        <f t="shared" si="201"/>
        <v>1.6833333333333333</v>
      </c>
      <c r="GG102" s="18">
        <f t="shared" si="202"/>
        <v>215.90702755801487</v>
      </c>
      <c r="GH102">
        <f t="shared" si="203"/>
        <v>0.22617012339899895</v>
      </c>
      <c r="GI102">
        <f t="shared" si="204"/>
        <v>2.3342667784157332</v>
      </c>
      <c r="GN102">
        <v>1865</v>
      </c>
      <c r="GO102">
        <v>537</v>
      </c>
      <c r="GP102">
        <v>1739</v>
      </c>
      <c r="GQ102">
        <v>536</v>
      </c>
      <c r="GR102">
        <f t="shared" si="205"/>
        <v>1802</v>
      </c>
      <c r="GS102">
        <f t="shared" si="206"/>
        <v>536.5</v>
      </c>
      <c r="GT102" s="18">
        <f t="shared" si="207"/>
        <v>1557</v>
      </c>
      <c r="GU102" s="18">
        <f t="shared" si="208"/>
        <v>-68</v>
      </c>
      <c r="GV102" s="18">
        <f t="shared" si="209"/>
        <v>1558.4841994707549</v>
      </c>
      <c r="GW102">
        <f>SQRT(GR102^2+GS102^2)</f>
        <v>1880.169207810829</v>
      </c>
      <c r="GX102">
        <v>103</v>
      </c>
      <c r="GY102" s="22">
        <f t="shared" si="210"/>
        <v>1.7166666666666666</v>
      </c>
      <c r="GZ102" s="18">
        <f t="shared" si="211"/>
        <v>263.03239076992736</v>
      </c>
      <c r="HA102">
        <f t="shared" si="212"/>
        <v>0.23468597432152855</v>
      </c>
      <c r="HB102">
        <f t="shared" si="213"/>
        <v>2.4200092323926836</v>
      </c>
      <c r="HG102">
        <v>1883</v>
      </c>
      <c r="HH102">
        <v>534</v>
      </c>
      <c r="HI102">
        <v>1751</v>
      </c>
      <c r="HJ102">
        <v>538</v>
      </c>
      <c r="HK102">
        <f t="shared" si="214"/>
        <v>1817</v>
      </c>
      <c r="HL102">
        <f t="shared" si="215"/>
        <v>536</v>
      </c>
      <c r="HM102" s="18">
        <f t="shared" si="216"/>
        <v>1562</v>
      </c>
      <c r="HN102" s="18">
        <f t="shared" si="217"/>
        <v>-65.5</v>
      </c>
      <c r="HO102" s="18">
        <f t="shared" si="218"/>
        <v>1563.3727162772159</v>
      </c>
      <c r="HP102">
        <f t="shared" si="219"/>
        <v>1894.4088787798689</v>
      </c>
      <c r="HQ102">
        <v>102</v>
      </c>
      <c r="HR102" s="22">
        <f t="shared" si="220"/>
        <v>1.7</v>
      </c>
      <c r="HS102" s="18">
        <f t="shared" si="221"/>
        <v>261.04751061541816</v>
      </c>
      <c r="HT102">
        <f t="shared" si="222"/>
        <v>0.23044892137827391</v>
      </c>
      <c r="HU102">
        <f t="shared" si="223"/>
        <v>2.4167195560752077</v>
      </c>
    </row>
    <row r="103" spans="7:229" x14ac:dyDescent="0.25">
      <c r="G103" s="6">
        <v>1463</v>
      </c>
      <c r="H103" s="6">
        <v>576</v>
      </c>
      <c r="I103" s="6">
        <v>1232</v>
      </c>
      <c r="J103" s="6">
        <v>578</v>
      </c>
      <c r="K103" s="6">
        <f t="shared" si="231"/>
        <v>1347.5</v>
      </c>
      <c r="L103" s="6">
        <f t="shared" si="232"/>
        <v>577</v>
      </c>
      <c r="M103" s="18">
        <f t="shared" si="135"/>
        <v>571</v>
      </c>
      <c r="N103" s="18">
        <f t="shared" si="136"/>
        <v>-3.5</v>
      </c>
      <c r="O103" s="18">
        <f t="shared" si="137"/>
        <v>571.01072669434154</v>
      </c>
      <c r="P103" s="18">
        <f t="shared" si="138"/>
        <v>496.33827488123927</v>
      </c>
      <c r="Q103" s="6">
        <v>103</v>
      </c>
      <c r="R103" s="22">
        <f t="shared" si="139"/>
        <v>1.7166666666666666</v>
      </c>
      <c r="S103" s="18">
        <f t="shared" si="140"/>
        <v>308.60907748737066</v>
      </c>
      <c r="T103">
        <f t="shared" si="141"/>
        <v>0.23468597432152855</v>
      </c>
      <c r="U103">
        <f t="shared" si="142"/>
        <v>2.4894086963372857</v>
      </c>
      <c r="Y103" s="6">
        <v>1506</v>
      </c>
      <c r="Z103" s="6">
        <v>572</v>
      </c>
      <c r="AA103" s="6">
        <v>1242</v>
      </c>
      <c r="AB103" s="6">
        <v>575</v>
      </c>
      <c r="AC103" s="6">
        <f t="shared" si="143"/>
        <v>1374</v>
      </c>
      <c r="AD103" s="6">
        <f t="shared" si="143"/>
        <v>573.5</v>
      </c>
      <c r="AE103" s="18">
        <f t="shared" si="144"/>
        <v>711.5</v>
      </c>
      <c r="AF103" s="18">
        <f t="shared" si="145"/>
        <v>3</v>
      </c>
      <c r="AG103" s="18">
        <f t="shared" si="146"/>
        <v>711.50632463808779</v>
      </c>
      <c r="AH103" s="6">
        <f t="shared" si="147"/>
        <v>1488.8849015286576</v>
      </c>
      <c r="AI103" s="6">
        <f t="shared" si="224"/>
        <v>614.59862118336935</v>
      </c>
      <c r="AJ103" s="6">
        <v>104</v>
      </c>
      <c r="AK103" s="22">
        <f t="shared" si="148"/>
        <v>1.7333333333333334</v>
      </c>
      <c r="AL103" s="18">
        <f t="shared" si="149"/>
        <v>351.18225617354398</v>
      </c>
      <c r="AM103">
        <f t="shared" si="150"/>
        <v>0.23888208891513674</v>
      </c>
      <c r="AN103">
        <f t="shared" si="151"/>
        <v>2.5455325646355678</v>
      </c>
      <c r="AR103" s="6">
        <v>1578</v>
      </c>
      <c r="AS103" s="6">
        <v>577</v>
      </c>
      <c r="AT103" s="6">
        <v>1228</v>
      </c>
      <c r="AU103" s="6">
        <v>582</v>
      </c>
      <c r="AV103" s="6">
        <f t="shared" si="152"/>
        <v>1403</v>
      </c>
      <c r="AW103" s="6">
        <f t="shared" si="152"/>
        <v>579.5</v>
      </c>
      <c r="AX103" s="18">
        <f t="shared" si="153"/>
        <v>571.5</v>
      </c>
      <c r="AY103" s="18">
        <f t="shared" si="154"/>
        <v>-1.5</v>
      </c>
      <c r="AZ103" s="18">
        <f t="shared" si="155"/>
        <v>571.50196850054681</v>
      </c>
      <c r="BA103" s="6">
        <f t="shared" si="156"/>
        <v>1517.9687908517751</v>
      </c>
      <c r="BB103" s="6">
        <f t="shared" si="157"/>
        <v>503.59546214089073</v>
      </c>
      <c r="BC103" s="6">
        <v>106</v>
      </c>
      <c r="BD103" s="22">
        <f t="shared" si="158"/>
        <v>1.7666666666666666</v>
      </c>
      <c r="BE103" s="18">
        <f t="shared" si="159"/>
        <v>330.37923054044086</v>
      </c>
      <c r="BF103">
        <f t="shared" si="160"/>
        <v>0.24715461488112658</v>
      </c>
      <c r="BG103">
        <f t="shared" si="161"/>
        <v>2.5190127373614253</v>
      </c>
      <c r="BK103">
        <v>1611</v>
      </c>
      <c r="BL103">
        <v>543</v>
      </c>
      <c r="BM103">
        <v>1451</v>
      </c>
      <c r="BN103">
        <v>542</v>
      </c>
      <c r="BO103" s="6">
        <f t="shared" si="162"/>
        <v>1531</v>
      </c>
      <c r="BP103" s="6">
        <f t="shared" si="162"/>
        <v>542.5</v>
      </c>
      <c r="BQ103" s="18">
        <f t="shared" si="163"/>
        <v>1052.5</v>
      </c>
      <c r="BR103" s="18">
        <f t="shared" si="228"/>
        <v>-47</v>
      </c>
      <c r="BS103" s="18">
        <f t="shared" si="164"/>
        <v>1053.5488835360227</v>
      </c>
      <c r="BT103" s="6">
        <f t="shared" si="165"/>
        <v>1624.2743764524514</v>
      </c>
      <c r="BU103" s="6">
        <f t="shared" si="166"/>
        <v>865.01651511679165</v>
      </c>
      <c r="BV103" s="6">
        <v>114</v>
      </c>
      <c r="BW103" s="22">
        <f t="shared" si="167"/>
        <v>1.9</v>
      </c>
      <c r="BX103" s="18">
        <f t="shared" si="168"/>
        <v>150.43020715201189</v>
      </c>
      <c r="BY103">
        <f t="shared" si="169"/>
        <v>0.27875360095282892</v>
      </c>
      <c r="BZ103">
        <f t="shared" si="170"/>
        <v>2.177335053557377</v>
      </c>
      <c r="CD103">
        <v>1590</v>
      </c>
      <c r="CE103">
        <v>541</v>
      </c>
      <c r="CF103">
        <v>1413</v>
      </c>
      <c r="CG103">
        <v>545</v>
      </c>
      <c r="CH103" s="6">
        <f t="shared" si="171"/>
        <v>1501.5</v>
      </c>
      <c r="CI103" s="6">
        <f t="shared" si="171"/>
        <v>543</v>
      </c>
      <c r="CJ103" s="18">
        <f t="shared" si="225"/>
        <v>969</v>
      </c>
      <c r="CK103" s="18">
        <f t="shared" si="229"/>
        <v>-45</v>
      </c>
      <c r="CL103" s="18">
        <f t="shared" si="172"/>
        <v>970.04432888399492</v>
      </c>
      <c r="CM103" s="6">
        <f t="shared" si="173"/>
        <v>1596.6687978413056</v>
      </c>
      <c r="CN103" s="6">
        <f t="shared" si="174"/>
        <v>803.38432805760942</v>
      </c>
      <c r="CO103" s="6">
        <v>103</v>
      </c>
      <c r="CP103" s="22">
        <f t="shared" si="175"/>
        <v>1.7166666666666666</v>
      </c>
      <c r="CQ103" s="18">
        <f t="shared" si="176"/>
        <v>150.70444783364761</v>
      </c>
      <c r="CR103">
        <f t="shared" si="177"/>
        <v>0.23468597432152855</v>
      </c>
      <c r="CS103">
        <f t="shared" si="178"/>
        <v>2.178126070105634</v>
      </c>
      <c r="FU103">
        <v>1576</v>
      </c>
      <c r="FV103">
        <v>543</v>
      </c>
      <c r="FW103">
        <v>1439</v>
      </c>
      <c r="FX103">
        <v>547</v>
      </c>
      <c r="FY103">
        <f t="shared" si="197"/>
        <v>1507.5</v>
      </c>
      <c r="FZ103">
        <f t="shared" si="198"/>
        <v>545</v>
      </c>
      <c r="GA103" s="18">
        <f t="shared" si="227"/>
        <v>1281.5</v>
      </c>
      <c r="GB103" s="18">
        <f t="shared" si="230"/>
        <v>-57</v>
      </c>
      <c r="GC103" s="18">
        <f t="shared" si="199"/>
        <v>1282.7670287312501</v>
      </c>
      <c r="GD103">
        <f t="shared" si="200"/>
        <v>1602.9913443309667</v>
      </c>
      <c r="GE103">
        <v>102</v>
      </c>
      <c r="GF103" s="22">
        <f t="shared" si="201"/>
        <v>1.7</v>
      </c>
      <c r="GG103" s="18">
        <f t="shared" si="202"/>
        <v>217.90984815571363</v>
      </c>
      <c r="GH103">
        <f t="shared" si="203"/>
        <v>0.23044892137827391</v>
      </c>
      <c r="GI103">
        <f t="shared" si="204"/>
        <v>2.3382768580711071</v>
      </c>
      <c r="HG103">
        <v>1901</v>
      </c>
      <c r="HH103">
        <v>534</v>
      </c>
      <c r="HI103">
        <v>1770</v>
      </c>
      <c r="HJ103">
        <v>534</v>
      </c>
      <c r="HK103">
        <f t="shared" si="214"/>
        <v>1835.5</v>
      </c>
      <c r="HL103">
        <f t="shared" si="215"/>
        <v>534</v>
      </c>
      <c r="HM103" s="18">
        <f t="shared" si="216"/>
        <v>1580.5</v>
      </c>
      <c r="HN103" s="18">
        <f t="shared" si="217"/>
        <v>-67.5</v>
      </c>
      <c r="HO103" s="18">
        <f t="shared" si="218"/>
        <v>1581.9407384601991</v>
      </c>
      <c r="HP103">
        <f t="shared" si="219"/>
        <v>1911.6004420380323</v>
      </c>
      <c r="HQ103">
        <v>103</v>
      </c>
      <c r="HR103" s="22">
        <f t="shared" si="220"/>
        <v>1.7166666666666666</v>
      </c>
      <c r="HS103" s="18">
        <f t="shared" si="221"/>
        <v>263.36134051560049</v>
      </c>
      <c r="HT103">
        <f t="shared" si="222"/>
        <v>0.23468597432152855</v>
      </c>
      <c r="HU103">
        <f t="shared" si="223"/>
        <v>2.4205520241072311</v>
      </c>
    </row>
    <row r="104" spans="7:229" x14ac:dyDescent="0.25">
      <c r="G104" s="6">
        <v>1471</v>
      </c>
      <c r="H104" s="6">
        <v>574</v>
      </c>
      <c r="I104" s="6">
        <v>1241</v>
      </c>
      <c r="J104" s="6">
        <v>578</v>
      </c>
      <c r="K104" s="6">
        <f t="shared" si="231"/>
        <v>1356</v>
      </c>
      <c r="L104" s="6">
        <f t="shared" si="232"/>
        <v>576</v>
      </c>
      <c r="M104" s="18">
        <f t="shared" si="135"/>
        <v>579.5</v>
      </c>
      <c r="N104" s="18">
        <f t="shared" si="136"/>
        <v>-4.5</v>
      </c>
      <c r="O104" s="18">
        <f t="shared" si="137"/>
        <v>579.51747169520263</v>
      </c>
      <c r="P104" s="18">
        <f t="shared" si="138"/>
        <v>503.76459974843704</v>
      </c>
      <c r="Q104" s="6">
        <v>104</v>
      </c>
      <c r="R104" s="22">
        <f t="shared" si="139"/>
        <v>1.7333333333333334</v>
      </c>
      <c r="S104" s="18">
        <f t="shared" si="140"/>
        <v>309.31380327652323</v>
      </c>
      <c r="T104">
        <f t="shared" si="141"/>
        <v>0.23888208891513674</v>
      </c>
      <c r="U104">
        <f t="shared" si="142"/>
        <v>2.4903993010347545</v>
      </c>
      <c r="Y104" s="6">
        <v>1517</v>
      </c>
      <c r="Z104" s="6">
        <v>572</v>
      </c>
      <c r="AA104" s="6">
        <v>1252</v>
      </c>
      <c r="AB104" s="6">
        <v>573</v>
      </c>
      <c r="AC104" s="6">
        <f t="shared" si="143"/>
        <v>1384.5</v>
      </c>
      <c r="AD104" s="6">
        <f t="shared" si="143"/>
        <v>572.5</v>
      </c>
      <c r="AE104" s="18">
        <f t="shared" si="144"/>
        <v>722</v>
      </c>
      <c r="AF104" s="18">
        <f t="shared" si="145"/>
        <v>2</v>
      </c>
      <c r="AG104" s="18">
        <f t="shared" si="146"/>
        <v>722.00277007778857</v>
      </c>
      <c r="AH104" s="6">
        <f t="shared" si="147"/>
        <v>1498.1977506324056</v>
      </c>
      <c r="AI104" s="6">
        <f t="shared" si="224"/>
        <v>623.91147028711737</v>
      </c>
      <c r="AJ104" s="6">
        <v>105</v>
      </c>
      <c r="AK104" s="22">
        <f t="shared" si="148"/>
        <v>1.75</v>
      </c>
      <c r="AL104" s="18">
        <f t="shared" si="149"/>
        <v>352.16405819764844</v>
      </c>
      <c r="AM104">
        <f t="shared" si="150"/>
        <v>0.24303804868629444</v>
      </c>
      <c r="AN104">
        <f t="shared" si="151"/>
        <v>2.5467450298738861</v>
      </c>
      <c r="AR104" s="6">
        <v>1586</v>
      </c>
      <c r="AS104" s="6">
        <v>577</v>
      </c>
      <c r="AT104" s="6">
        <v>1235</v>
      </c>
      <c r="AU104" s="6">
        <v>581</v>
      </c>
      <c r="AV104" s="6">
        <f t="shared" si="152"/>
        <v>1410.5</v>
      </c>
      <c r="AW104" s="6">
        <f t="shared" si="152"/>
        <v>579</v>
      </c>
      <c r="AX104" s="18">
        <f t="shared" si="153"/>
        <v>579</v>
      </c>
      <c r="AY104" s="18">
        <f t="shared" si="154"/>
        <v>-2</v>
      </c>
      <c r="AZ104" s="18">
        <f t="shared" si="155"/>
        <v>579.0034542211298</v>
      </c>
      <c r="BA104" s="6">
        <f t="shared" si="156"/>
        <v>1524.7134976775144</v>
      </c>
      <c r="BB104" s="6">
        <f t="shared" si="157"/>
        <v>510.34016896663002</v>
      </c>
      <c r="BC104" s="6">
        <v>107</v>
      </c>
      <c r="BD104" s="22">
        <f t="shared" si="158"/>
        <v>1.7833333333333332</v>
      </c>
      <c r="BE104" s="18">
        <f t="shared" si="159"/>
        <v>330.99694181519243</v>
      </c>
      <c r="BF104">
        <f t="shared" si="160"/>
        <v>0.25123252730156598</v>
      </c>
      <c r="BG104">
        <f t="shared" si="161"/>
        <v>2.5198239812109993</v>
      </c>
      <c r="BK104">
        <v>1623</v>
      </c>
      <c r="BL104">
        <v>542</v>
      </c>
      <c r="BM104">
        <v>1460</v>
      </c>
      <c r="BN104">
        <v>544</v>
      </c>
      <c r="BO104" s="6">
        <f t="shared" si="162"/>
        <v>1541.5</v>
      </c>
      <c r="BP104" s="6">
        <f t="shared" si="162"/>
        <v>543</v>
      </c>
      <c r="BQ104" s="18">
        <f t="shared" si="163"/>
        <v>1063</v>
      </c>
      <c r="BR104" s="18">
        <f t="shared" si="228"/>
        <v>-46.5</v>
      </c>
      <c r="BS104" s="18">
        <f t="shared" si="164"/>
        <v>1064.0165647206813</v>
      </c>
      <c r="BT104" s="6">
        <f t="shared" si="165"/>
        <v>1634.3412281405617</v>
      </c>
      <c r="BU104" s="6">
        <f t="shared" si="166"/>
        <v>875.08336680490197</v>
      </c>
      <c r="BV104" s="6">
        <v>115</v>
      </c>
      <c r="BW104" s="22">
        <f t="shared" si="167"/>
        <v>1.9166666666666667</v>
      </c>
      <c r="BX104" s="18">
        <f t="shared" si="168"/>
        <v>151.43094149088938</v>
      </c>
      <c r="BY104">
        <f t="shared" si="169"/>
        <v>0.28254658996996806</v>
      </c>
      <c r="BZ104">
        <f t="shared" si="170"/>
        <v>2.1802146224944008</v>
      </c>
      <c r="CD104">
        <v>1602</v>
      </c>
      <c r="CE104">
        <v>542</v>
      </c>
      <c r="CF104">
        <v>1423</v>
      </c>
      <c r="CG104">
        <v>544</v>
      </c>
      <c r="CH104" s="6">
        <f t="shared" si="171"/>
        <v>1512.5</v>
      </c>
      <c r="CI104" s="6">
        <f t="shared" si="171"/>
        <v>543</v>
      </c>
      <c r="CJ104" s="18">
        <f t="shared" si="225"/>
        <v>980</v>
      </c>
      <c r="CK104" s="18">
        <f t="shared" si="229"/>
        <v>-45</v>
      </c>
      <c r="CL104" s="18">
        <f t="shared" si="172"/>
        <v>981.03261923342791</v>
      </c>
      <c r="CM104" s="6">
        <f t="shared" si="173"/>
        <v>1607.0175014603917</v>
      </c>
      <c r="CN104" s="6">
        <f t="shared" si="174"/>
        <v>813.73303167669553</v>
      </c>
      <c r="CO104" s="6">
        <v>104</v>
      </c>
      <c r="CP104" s="22">
        <f t="shared" si="175"/>
        <v>1.7333333333333334</v>
      </c>
      <c r="CQ104" s="18">
        <f t="shared" si="176"/>
        <v>151.77199765871637</v>
      </c>
      <c r="CR104">
        <f t="shared" si="177"/>
        <v>0.23888208891513674</v>
      </c>
      <c r="CS104">
        <f t="shared" si="178"/>
        <v>2.1811916504519275</v>
      </c>
      <c r="FU104">
        <v>1592</v>
      </c>
      <c r="FV104">
        <v>543</v>
      </c>
      <c r="FW104">
        <v>1458</v>
      </c>
      <c r="FX104">
        <v>546</v>
      </c>
      <c r="FY104">
        <f t="shared" si="197"/>
        <v>1525</v>
      </c>
      <c r="FZ104">
        <f t="shared" si="198"/>
        <v>544.5</v>
      </c>
      <c r="GA104" s="18">
        <f t="shared" si="227"/>
        <v>1299</v>
      </c>
      <c r="GB104" s="18">
        <f t="shared" si="230"/>
        <v>-57.5</v>
      </c>
      <c r="GC104" s="18">
        <f t="shared" si="199"/>
        <v>1300.2719907773142</v>
      </c>
      <c r="GD104">
        <f t="shared" si="200"/>
        <v>1619.2915889363471</v>
      </c>
      <c r="GE104">
        <v>103</v>
      </c>
      <c r="GF104" s="22">
        <f t="shared" si="201"/>
        <v>1.7166666666666666</v>
      </c>
      <c r="GG104" s="18">
        <f t="shared" si="202"/>
        <v>220.09414589043593</v>
      </c>
      <c r="GH104">
        <f t="shared" si="203"/>
        <v>0.23468597432152855</v>
      </c>
      <c r="GI104">
        <f t="shared" si="204"/>
        <v>2.3426084912526139</v>
      </c>
    </row>
    <row r="105" spans="7:229" x14ac:dyDescent="0.25">
      <c r="G105" s="6">
        <v>1480</v>
      </c>
      <c r="H105" s="6">
        <v>576</v>
      </c>
      <c r="I105" s="6">
        <v>1248</v>
      </c>
      <c r="J105" s="6">
        <v>579</v>
      </c>
      <c r="K105" s="6">
        <f t="shared" si="231"/>
        <v>1364</v>
      </c>
      <c r="L105" s="6">
        <f t="shared" si="232"/>
        <v>577.5</v>
      </c>
      <c r="M105" s="18">
        <f t="shared" si="135"/>
        <v>587.5</v>
      </c>
      <c r="N105" s="18">
        <f t="shared" si="136"/>
        <v>-3</v>
      </c>
      <c r="O105" s="18">
        <f t="shared" si="137"/>
        <v>587.50765952453764</v>
      </c>
      <c r="P105" s="18">
        <f t="shared" si="138"/>
        <v>511.71531602263656</v>
      </c>
      <c r="Q105" s="6">
        <v>105</v>
      </c>
      <c r="R105" s="22">
        <f t="shared" si="139"/>
        <v>1.75</v>
      </c>
      <c r="S105" s="18">
        <f t="shared" si="140"/>
        <v>309.97573582803801</v>
      </c>
      <c r="T105">
        <f t="shared" si="141"/>
        <v>0.24303804868629444</v>
      </c>
      <c r="U105">
        <f t="shared" si="142"/>
        <v>2.491327699613572</v>
      </c>
      <c r="Y105" s="6">
        <v>1525</v>
      </c>
      <c r="Z105" s="6">
        <v>572</v>
      </c>
      <c r="AA105" s="6">
        <v>1264</v>
      </c>
      <c r="AB105" s="6">
        <v>573</v>
      </c>
      <c r="AC105" s="6">
        <f t="shared" si="143"/>
        <v>1394.5</v>
      </c>
      <c r="AD105" s="6">
        <f t="shared" si="143"/>
        <v>572.5</v>
      </c>
      <c r="AE105" s="18">
        <f t="shared" si="144"/>
        <v>732</v>
      </c>
      <c r="AF105" s="18">
        <f t="shared" si="145"/>
        <v>2</v>
      </c>
      <c r="AG105" s="18">
        <f t="shared" si="146"/>
        <v>732.00273223533804</v>
      </c>
      <c r="AH105" s="6">
        <f t="shared" si="147"/>
        <v>1507.4436971243736</v>
      </c>
      <c r="AI105" s="6">
        <f t="shared" si="224"/>
        <v>633.15741677908534</v>
      </c>
      <c r="AJ105" s="6">
        <v>106</v>
      </c>
      <c r="AK105" s="22">
        <f t="shared" si="148"/>
        <v>1.7666666666666666</v>
      </c>
      <c r="AL105" s="18">
        <f t="shared" si="149"/>
        <v>353.09942085385921</v>
      </c>
      <c r="AM105">
        <f t="shared" si="150"/>
        <v>0.24715461488112658</v>
      </c>
      <c r="AN105">
        <f t="shared" si="151"/>
        <v>2.5478970052431329</v>
      </c>
      <c r="AR105" s="6">
        <v>1593</v>
      </c>
      <c r="AS105" s="6">
        <v>577</v>
      </c>
      <c r="AT105" s="6">
        <v>1243</v>
      </c>
      <c r="AU105" s="6">
        <v>582</v>
      </c>
      <c r="AV105" s="6">
        <f t="shared" si="152"/>
        <v>1418</v>
      </c>
      <c r="AW105" s="6">
        <f t="shared" si="152"/>
        <v>579.5</v>
      </c>
      <c r="AX105" s="18">
        <f t="shared" si="153"/>
        <v>586.5</v>
      </c>
      <c r="AY105" s="18">
        <f t="shared" si="154"/>
        <v>-1.5</v>
      </c>
      <c r="AZ105" s="18">
        <f t="shared" si="155"/>
        <v>586.5019181554311</v>
      </c>
      <c r="BA105" s="6">
        <f t="shared" si="156"/>
        <v>1531.8434156270673</v>
      </c>
      <c r="BB105" s="6">
        <f t="shared" si="157"/>
        <v>517.47008691618294</v>
      </c>
      <c r="BC105" s="6">
        <v>108</v>
      </c>
      <c r="BD105" s="22">
        <f t="shared" si="158"/>
        <v>1.8</v>
      </c>
      <c r="BE105" s="18">
        <f t="shared" si="159"/>
        <v>331.61440426037535</v>
      </c>
      <c r="BF105">
        <f t="shared" si="160"/>
        <v>0.25527250510330607</v>
      </c>
      <c r="BG105">
        <f t="shared" si="161"/>
        <v>2.5206333866397905</v>
      </c>
      <c r="BK105">
        <v>1634</v>
      </c>
      <c r="BL105">
        <v>542</v>
      </c>
      <c r="BM105">
        <v>1471</v>
      </c>
      <c r="BN105">
        <v>544</v>
      </c>
      <c r="BO105" s="6">
        <f t="shared" si="162"/>
        <v>1552.5</v>
      </c>
      <c r="BP105" s="6">
        <f t="shared" si="162"/>
        <v>543</v>
      </c>
      <c r="BQ105" s="18">
        <f t="shared" si="163"/>
        <v>1074</v>
      </c>
      <c r="BR105" s="18">
        <f t="shared" si="228"/>
        <v>-46.5</v>
      </c>
      <c r="BS105" s="18">
        <f t="shared" si="164"/>
        <v>1075.0061627730327</v>
      </c>
      <c r="BT105" s="6">
        <f t="shared" si="165"/>
        <v>1644.720416970617</v>
      </c>
      <c r="BU105" s="6">
        <f t="shared" si="166"/>
        <v>885.4625556349572</v>
      </c>
      <c r="BV105" s="6">
        <v>116</v>
      </c>
      <c r="BW105" s="22">
        <f t="shared" si="167"/>
        <v>1.9333333333333333</v>
      </c>
      <c r="BX105" s="18">
        <f t="shared" si="168"/>
        <v>152.4815722798331</v>
      </c>
      <c r="BY105">
        <f t="shared" si="169"/>
        <v>0.28630673884327484</v>
      </c>
      <c r="BZ105">
        <f t="shared" si="170"/>
        <v>2.1832173614483374</v>
      </c>
      <c r="CD105">
        <v>1614</v>
      </c>
      <c r="CE105">
        <v>542</v>
      </c>
      <c r="CF105">
        <v>1432</v>
      </c>
      <c r="CG105">
        <v>544</v>
      </c>
      <c r="CH105" s="6">
        <f t="shared" si="171"/>
        <v>1523</v>
      </c>
      <c r="CI105" s="6">
        <f t="shared" si="171"/>
        <v>543</v>
      </c>
      <c r="CJ105" s="18">
        <f t="shared" si="225"/>
        <v>990.5</v>
      </c>
      <c r="CK105" s="18">
        <f t="shared" si="229"/>
        <v>-45</v>
      </c>
      <c r="CL105" s="18">
        <f t="shared" si="172"/>
        <v>991.52168407957674</v>
      </c>
      <c r="CM105" s="6">
        <f t="shared" si="173"/>
        <v>1616.9038314012371</v>
      </c>
      <c r="CN105" s="6">
        <f t="shared" si="174"/>
        <v>823.6193616175409</v>
      </c>
      <c r="CO105" s="6">
        <v>105</v>
      </c>
      <c r="CP105" s="22">
        <f t="shared" si="175"/>
        <v>1.75</v>
      </c>
      <c r="CQ105" s="18">
        <f t="shared" si="176"/>
        <v>152.79104602616502</v>
      </c>
      <c r="CR105">
        <f t="shared" si="177"/>
        <v>0.24303804868629444</v>
      </c>
      <c r="CS105">
        <f t="shared" si="178"/>
        <v>2.184097904139092</v>
      </c>
      <c r="FU105">
        <v>1608</v>
      </c>
      <c r="FV105">
        <v>542</v>
      </c>
      <c r="FW105">
        <v>1477</v>
      </c>
      <c r="FX105">
        <v>543</v>
      </c>
      <c r="FY105">
        <f t="shared" si="197"/>
        <v>1542.5</v>
      </c>
      <c r="FZ105">
        <f t="shared" si="198"/>
        <v>542.5</v>
      </c>
      <c r="GA105" s="18">
        <f t="shared" si="227"/>
        <v>1316.5</v>
      </c>
      <c r="GB105" s="18">
        <f t="shared" si="230"/>
        <v>-59.5</v>
      </c>
      <c r="GC105" s="18">
        <f t="shared" si="199"/>
        <v>1317.8438830149798</v>
      </c>
      <c r="GD105">
        <f t="shared" si="200"/>
        <v>1635.1184972349863</v>
      </c>
      <c r="GE105">
        <v>104</v>
      </c>
      <c r="GF105" s="22">
        <f t="shared" si="201"/>
        <v>1.7333333333333334</v>
      </c>
      <c r="GG105" s="18">
        <f t="shared" si="202"/>
        <v>222.28679528370589</v>
      </c>
      <c r="GH105">
        <f t="shared" si="203"/>
        <v>0.23888208891513674</v>
      </c>
      <c r="GI105">
        <f t="shared" si="204"/>
        <v>2.3469136646524262</v>
      </c>
    </row>
    <row r="106" spans="7:229" x14ac:dyDescent="0.25">
      <c r="G106" s="6">
        <v>1489</v>
      </c>
      <c r="H106" s="6">
        <v>576</v>
      </c>
      <c r="I106" s="6">
        <v>1256</v>
      </c>
      <c r="J106" s="6">
        <v>578</v>
      </c>
      <c r="K106" s="6">
        <f t="shared" si="231"/>
        <v>1372.5</v>
      </c>
      <c r="L106" s="6">
        <f t="shared" si="232"/>
        <v>577</v>
      </c>
      <c r="M106" s="18">
        <f t="shared" si="135"/>
        <v>596</v>
      </c>
      <c r="N106" s="18">
        <f t="shared" si="136"/>
        <v>-3.5</v>
      </c>
      <c r="O106" s="18">
        <f t="shared" si="137"/>
        <v>596.0102767570371</v>
      </c>
      <c r="P106" s="18">
        <f t="shared" si="138"/>
        <v>519.3525093829054</v>
      </c>
      <c r="Q106" s="6">
        <v>106</v>
      </c>
      <c r="R106" s="22">
        <f t="shared" si="139"/>
        <v>1.7666666666666666</v>
      </c>
      <c r="S106" s="18">
        <f t="shared" si="140"/>
        <v>310.68011965974205</v>
      </c>
      <c r="T106">
        <f t="shared" si="141"/>
        <v>0.24715461488112658</v>
      </c>
      <c r="U106">
        <f t="shared" si="142"/>
        <v>2.4923134637528577</v>
      </c>
      <c r="Y106" s="6">
        <v>1533</v>
      </c>
      <c r="Z106" s="6">
        <v>572</v>
      </c>
      <c r="AA106" s="6">
        <v>1273</v>
      </c>
      <c r="AB106" s="6">
        <v>573</v>
      </c>
      <c r="AC106" s="6">
        <f t="shared" si="143"/>
        <v>1403</v>
      </c>
      <c r="AD106" s="6">
        <f t="shared" si="143"/>
        <v>572.5</v>
      </c>
      <c r="AE106" s="18">
        <f t="shared" si="144"/>
        <v>740.5</v>
      </c>
      <c r="AF106" s="18">
        <f t="shared" si="145"/>
        <v>2</v>
      </c>
      <c r="AG106" s="18">
        <f t="shared" si="146"/>
        <v>740.50270087285969</v>
      </c>
      <c r="AH106" s="6">
        <f t="shared" si="147"/>
        <v>1515.310281757502</v>
      </c>
      <c r="AI106" s="6">
        <f t="shared" si="224"/>
        <v>641.02400141221381</v>
      </c>
      <c r="AJ106" s="6">
        <v>107</v>
      </c>
      <c r="AK106" s="22">
        <f t="shared" si="148"/>
        <v>1.7833333333333332</v>
      </c>
      <c r="AL106" s="18">
        <f t="shared" si="149"/>
        <v>353.8944791868048</v>
      </c>
      <c r="AM106">
        <f t="shared" si="150"/>
        <v>0.25123252730156598</v>
      </c>
      <c r="AN106">
        <f t="shared" si="151"/>
        <v>2.5488737876236462</v>
      </c>
      <c r="AR106" s="6">
        <v>1599</v>
      </c>
      <c r="AS106" s="6">
        <v>577</v>
      </c>
      <c r="AT106" s="6">
        <v>1250</v>
      </c>
      <c r="AU106" s="6">
        <v>581</v>
      </c>
      <c r="AV106" s="6">
        <f t="shared" si="152"/>
        <v>1424.5</v>
      </c>
      <c r="AW106" s="6">
        <f t="shared" si="152"/>
        <v>579</v>
      </c>
      <c r="AX106" s="18">
        <f t="shared" si="153"/>
        <v>593</v>
      </c>
      <c r="AY106" s="18">
        <f t="shared" si="154"/>
        <v>-2</v>
      </c>
      <c r="AZ106" s="18">
        <f t="shared" si="155"/>
        <v>593.00337267169061</v>
      </c>
      <c r="BA106" s="6">
        <f t="shared" si="156"/>
        <v>1537.6739738969377</v>
      </c>
      <c r="BB106" s="6">
        <f t="shared" si="157"/>
        <v>523.30064518605332</v>
      </c>
      <c r="BC106" s="6">
        <v>109</v>
      </c>
      <c r="BD106" s="22">
        <f t="shared" si="158"/>
        <v>1.8166666666666667</v>
      </c>
      <c r="BE106" s="18">
        <f t="shared" si="159"/>
        <v>332.14976777456008</v>
      </c>
      <c r="BF106">
        <f t="shared" si="160"/>
        <v>0.25927524755698</v>
      </c>
      <c r="BG106">
        <f t="shared" si="161"/>
        <v>2.5213339531368568</v>
      </c>
      <c r="BK106">
        <v>1646</v>
      </c>
      <c r="BL106">
        <v>542</v>
      </c>
      <c r="BM106">
        <v>1482</v>
      </c>
      <c r="BN106">
        <v>545</v>
      </c>
      <c r="BO106" s="6">
        <f t="shared" si="162"/>
        <v>1564</v>
      </c>
      <c r="BP106" s="6">
        <f t="shared" si="162"/>
        <v>543.5</v>
      </c>
      <c r="BQ106" s="18">
        <f t="shared" si="163"/>
        <v>1085.5</v>
      </c>
      <c r="BR106" s="18">
        <f t="shared" si="228"/>
        <v>-46</v>
      </c>
      <c r="BS106" s="18">
        <f t="shared" si="164"/>
        <v>1086.4742288706161</v>
      </c>
      <c r="BT106" s="6">
        <f t="shared" si="165"/>
        <v>1655.7440170509449</v>
      </c>
      <c r="BU106" s="6">
        <f t="shared" si="166"/>
        <v>896.48615571528512</v>
      </c>
      <c r="BV106" s="6">
        <v>117</v>
      </c>
      <c r="BW106" s="22">
        <f t="shared" si="167"/>
        <v>1.95</v>
      </c>
      <c r="BX106" s="18">
        <f t="shared" si="168"/>
        <v>153.57794571172445</v>
      </c>
      <c r="BY106">
        <f t="shared" si="169"/>
        <v>0.29003461136251801</v>
      </c>
      <c r="BZ106">
        <f t="shared" si="170"/>
        <v>2.1863288540848989</v>
      </c>
      <c r="CD106">
        <v>1624</v>
      </c>
      <c r="CE106">
        <v>542</v>
      </c>
      <c r="CF106">
        <v>1440</v>
      </c>
      <c r="CG106">
        <v>543</v>
      </c>
      <c r="CH106" s="6">
        <f t="shared" si="171"/>
        <v>1532</v>
      </c>
      <c r="CI106" s="6">
        <f t="shared" si="171"/>
        <v>542.5</v>
      </c>
      <c r="CJ106" s="18">
        <f t="shared" si="225"/>
        <v>999.5</v>
      </c>
      <c r="CK106" s="18">
        <f t="shared" si="229"/>
        <v>-45.5</v>
      </c>
      <c r="CL106" s="18">
        <f t="shared" si="172"/>
        <v>1000.5351068303401</v>
      </c>
      <c r="CM106" s="6">
        <f t="shared" si="173"/>
        <v>1625.2169855130114</v>
      </c>
      <c r="CN106" s="6">
        <f t="shared" si="174"/>
        <v>831.93251572931524</v>
      </c>
      <c r="CO106" s="6">
        <v>106</v>
      </c>
      <c r="CP106" s="22">
        <f t="shared" si="175"/>
        <v>1.7666666666666666</v>
      </c>
      <c r="CQ106" s="18">
        <f t="shared" si="176"/>
        <v>153.66673073915086</v>
      </c>
      <c r="CR106">
        <f t="shared" si="177"/>
        <v>0.24715461488112658</v>
      </c>
      <c r="CS106">
        <f t="shared" si="178"/>
        <v>2.1865798517523318</v>
      </c>
      <c r="FU106">
        <v>1619</v>
      </c>
      <c r="FV106">
        <v>541</v>
      </c>
      <c r="FW106">
        <v>1495</v>
      </c>
      <c r="FX106">
        <v>544</v>
      </c>
      <c r="FY106">
        <f t="shared" si="197"/>
        <v>1557</v>
      </c>
      <c r="FZ106">
        <f t="shared" si="198"/>
        <v>542.5</v>
      </c>
      <c r="GA106" s="18">
        <f t="shared" si="227"/>
        <v>1331</v>
      </c>
      <c r="GB106" s="18">
        <f t="shared" si="230"/>
        <v>-59.5</v>
      </c>
      <c r="GC106" s="18">
        <f t="shared" si="199"/>
        <v>1332.3292573534516</v>
      </c>
      <c r="GD106">
        <f t="shared" si="200"/>
        <v>1648.8041878889076</v>
      </c>
      <c r="GE106">
        <v>105</v>
      </c>
      <c r="GF106" s="22">
        <f t="shared" si="201"/>
        <v>1.75</v>
      </c>
      <c r="GG106" s="18">
        <f t="shared" si="202"/>
        <v>224.09430393587354</v>
      </c>
      <c r="GH106">
        <f t="shared" si="203"/>
        <v>0.24303804868629444</v>
      </c>
      <c r="GI106">
        <f t="shared" si="204"/>
        <v>2.3504308177101718</v>
      </c>
    </row>
    <row r="107" spans="7:229" x14ac:dyDescent="0.25">
      <c r="G107" s="6">
        <v>1501</v>
      </c>
      <c r="H107" s="6">
        <v>575</v>
      </c>
      <c r="I107" s="6">
        <v>1262</v>
      </c>
      <c r="J107" s="6">
        <v>578</v>
      </c>
      <c r="K107" s="6">
        <f t="shared" si="231"/>
        <v>1381.5</v>
      </c>
      <c r="L107" s="6">
        <f t="shared" si="232"/>
        <v>576.5</v>
      </c>
      <c r="M107" s="18">
        <f t="shared" si="135"/>
        <v>605</v>
      </c>
      <c r="N107" s="18">
        <f t="shared" si="136"/>
        <v>-4</v>
      </c>
      <c r="O107" s="18">
        <f t="shared" si="137"/>
        <v>605.01322299599371</v>
      </c>
      <c r="P107" s="18">
        <f t="shared" si="138"/>
        <v>527.46059596726479</v>
      </c>
      <c r="Q107" s="6">
        <v>107</v>
      </c>
      <c r="R107" s="22">
        <f t="shared" si="139"/>
        <v>1.7833333333333332</v>
      </c>
      <c r="S107" s="18">
        <f t="shared" si="140"/>
        <v>311.42595233631869</v>
      </c>
      <c r="T107">
        <f t="shared" si="141"/>
        <v>0.25123252730156598</v>
      </c>
      <c r="U107">
        <f t="shared" si="142"/>
        <v>2.4933548011891227</v>
      </c>
      <c r="Y107" s="6">
        <v>1543</v>
      </c>
      <c r="Z107" s="6">
        <v>573</v>
      </c>
      <c r="AA107" s="6">
        <v>1285</v>
      </c>
      <c r="AB107" s="6">
        <v>572</v>
      </c>
      <c r="AC107" s="6">
        <f t="shared" si="143"/>
        <v>1414</v>
      </c>
      <c r="AD107" s="6">
        <f t="shared" si="143"/>
        <v>572.5</v>
      </c>
      <c r="AE107" s="18">
        <f t="shared" si="144"/>
        <v>751.5</v>
      </c>
      <c r="AF107" s="18">
        <f t="shared" si="145"/>
        <v>2</v>
      </c>
      <c r="AG107" s="18">
        <f t="shared" si="146"/>
        <v>751.5026613392663</v>
      </c>
      <c r="AH107" s="6">
        <f t="shared" si="147"/>
        <v>1525.5006555226387</v>
      </c>
      <c r="AI107" s="6">
        <f t="shared" si="224"/>
        <v>651.21437517735046</v>
      </c>
      <c r="AJ107" s="6">
        <v>108</v>
      </c>
      <c r="AK107" s="22">
        <f t="shared" si="148"/>
        <v>1.8</v>
      </c>
      <c r="AL107" s="18">
        <f t="shared" si="149"/>
        <v>354.92337830441841</v>
      </c>
      <c r="AM107">
        <f t="shared" si="150"/>
        <v>0.25527250510330607</v>
      </c>
      <c r="AN107">
        <f t="shared" si="151"/>
        <v>2.5501346066572959</v>
      </c>
      <c r="AR107" s="6">
        <v>1605</v>
      </c>
      <c r="AS107" s="6">
        <v>577</v>
      </c>
      <c r="AT107" s="6">
        <v>1257</v>
      </c>
      <c r="AU107" s="6">
        <v>581</v>
      </c>
      <c r="AV107" s="6">
        <f t="shared" si="152"/>
        <v>1431</v>
      </c>
      <c r="AW107" s="6">
        <f t="shared" si="152"/>
        <v>579</v>
      </c>
      <c r="AX107" s="18">
        <f t="shared" si="153"/>
        <v>599.5</v>
      </c>
      <c r="AY107" s="18">
        <f t="shared" si="154"/>
        <v>-2</v>
      </c>
      <c r="AZ107" s="18">
        <f t="shared" si="155"/>
        <v>599.50333610414543</v>
      </c>
      <c r="BA107" s="6">
        <f t="shared" si="156"/>
        <v>1543.6975092290588</v>
      </c>
      <c r="BB107" s="6">
        <f t="shared" si="157"/>
        <v>529.32418051817444</v>
      </c>
      <c r="BC107" s="6">
        <v>110</v>
      </c>
      <c r="BD107" s="22">
        <f t="shared" si="158"/>
        <v>1.8333333333333333</v>
      </c>
      <c r="BE107" s="18">
        <f t="shared" si="159"/>
        <v>332.68500850516409</v>
      </c>
      <c r="BF107">
        <f t="shared" si="160"/>
        <v>0.2632414347745814</v>
      </c>
      <c r="BG107">
        <f t="shared" si="161"/>
        <v>2.5220332310756932</v>
      </c>
      <c r="BK107">
        <v>1656</v>
      </c>
      <c r="BL107">
        <v>542</v>
      </c>
      <c r="BM107">
        <v>1494</v>
      </c>
      <c r="BN107">
        <v>545</v>
      </c>
      <c r="BO107" s="6">
        <f t="shared" si="162"/>
        <v>1575</v>
      </c>
      <c r="BP107" s="6">
        <f t="shared" si="162"/>
        <v>543.5</v>
      </c>
      <c r="BQ107" s="18">
        <f t="shared" si="163"/>
        <v>1096.5</v>
      </c>
      <c r="BR107" s="18">
        <f t="shared" si="228"/>
        <v>-46</v>
      </c>
      <c r="BS107" s="18">
        <f t="shared" si="164"/>
        <v>1097.4644641171758</v>
      </c>
      <c r="BT107" s="6">
        <f t="shared" si="165"/>
        <v>1666.1384246214359</v>
      </c>
      <c r="BU107" s="6">
        <f t="shared" si="166"/>
        <v>906.88056328577613</v>
      </c>
      <c r="BV107" s="6">
        <v>118</v>
      </c>
      <c r="BW107" s="22">
        <f t="shared" si="167"/>
        <v>1.9666666666666666</v>
      </c>
      <c r="BX107" s="18">
        <f t="shared" si="168"/>
        <v>154.6286374178965</v>
      </c>
      <c r="BY107">
        <f t="shared" si="169"/>
        <v>0.29373075692248174</v>
      </c>
      <c r="BZ107">
        <f t="shared" si="170"/>
        <v>2.1892899289148842</v>
      </c>
      <c r="CD107">
        <v>1636</v>
      </c>
      <c r="CE107">
        <v>543</v>
      </c>
      <c r="CF107">
        <v>1451</v>
      </c>
      <c r="CG107">
        <v>542</v>
      </c>
      <c r="CH107" s="6">
        <f t="shared" si="171"/>
        <v>1543.5</v>
      </c>
      <c r="CI107" s="6">
        <f t="shared" si="171"/>
        <v>542.5</v>
      </c>
      <c r="CJ107" s="18">
        <f t="shared" si="225"/>
        <v>1011</v>
      </c>
      <c r="CK107" s="18">
        <f t="shared" si="229"/>
        <v>-45.5</v>
      </c>
      <c r="CL107" s="18">
        <f t="shared" si="172"/>
        <v>1012.0233445924061</v>
      </c>
      <c r="CM107" s="6">
        <f t="shared" si="173"/>
        <v>1636.061887582496</v>
      </c>
      <c r="CN107" s="6">
        <f t="shared" si="174"/>
        <v>842.77741779879977</v>
      </c>
      <c r="CO107" s="6">
        <v>107</v>
      </c>
      <c r="CP107" s="22">
        <f t="shared" si="175"/>
        <v>1.7833333333333332</v>
      </c>
      <c r="CQ107" s="18">
        <f t="shared" si="176"/>
        <v>154.78285215779132</v>
      </c>
      <c r="CR107">
        <f t="shared" si="177"/>
        <v>0.25123252730156598</v>
      </c>
      <c r="CS107">
        <f t="shared" si="178"/>
        <v>2.1897228450693693</v>
      </c>
      <c r="FU107">
        <v>1632</v>
      </c>
      <c r="FV107">
        <v>540</v>
      </c>
      <c r="FW107">
        <v>1511</v>
      </c>
      <c r="FX107">
        <v>546</v>
      </c>
      <c r="FY107">
        <f t="shared" si="197"/>
        <v>1571.5</v>
      </c>
      <c r="FZ107">
        <f t="shared" si="198"/>
        <v>543</v>
      </c>
      <c r="GA107" s="18">
        <f t="shared" si="227"/>
        <v>1345.5</v>
      </c>
      <c r="GB107" s="18">
        <f t="shared" si="230"/>
        <v>-59</v>
      </c>
      <c r="GC107" s="18">
        <f t="shared" si="199"/>
        <v>1346.7929499369975</v>
      </c>
      <c r="GD107">
        <f t="shared" si="200"/>
        <v>1662.666908914711</v>
      </c>
      <c r="GE107">
        <v>106</v>
      </c>
      <c r="GF107" s="22">
        <f t="shared" si="201"/>
        <v>1.7666666666666666</v>
      </c>
      <c r="GG107" s="18">
        <f t="shared" si="202"/>
        <v>225.89910710327388</v>
      </c>
      <c r="GH107">
        <f t="shared" si="203"/>
        <v>0.24715461488112658</v>
      </c>
      <c r="GI107">
        <f t="shared" si="204"/>
        <v>2.3539145143161688</v>
      </c>
    </row>
    <row r="108" spans="7:229" x14ac:dyDescent="0.25">
      <c r="G108" s="6">
        <v>1508</v>
      </c>
      <c r="H108" s="6">
        <v>575</v>
      </c>
      <c r="I108" s="6">
        <v>1268</v>
      </c>
      <c r="J108" s="6">
        <v>578</v>
      </c>
      <c r="K108" s="6">
        <f t="shared" si="231"/>
        <v>1388</v>
      </c>
      <c r="L108" s="6">
        <f t="shared" si="232"/>
        <v>576.5</v>
      </c>
      <c r="M108" s="18">
        <f t="shared" si="135"/>
        <v>611.5</v>
      </c>
      <c r="N108" s="18">
        <f t="shared" si="136"/>
        <v>-4</v>
      </c>
      <c r="O108" s="18">
        <f t="shared" si="137"/>
        <v>611.51308244386723</v>
      </c>
      <c r="P108" s="18">
        <f t="shared" si="138"/>
        <v>533.46133082400627</v>
      </c>
      <c r="Q108" s="6">
        <v>108</v>
      </c>
      <c r="R108" s="22">
        <f t="shared" si="139"/>
        <v>1.8</v>
      </c>
      <c r="S108" s="18">
        <f t="shared" si="140"/>
        <v>311.96442134865185</v>
      </c>
      <c r="T108">
        <f t="shared" si="141"/>
        <v>0.25527250510330607</v>
      </c>
      <c r="U108">
        <f t="shared" si="142"/>
        <v>2.4941050667972036</v>
      </c>
      <c r="Y108" s="6">
        <v>1553</v>
      </c>
      <c r="Z108" s="6">
        <v>572</v>
      </c>
      <c r="AA108" s="6">
        <v>1293</v>
      </c>
      <c r="AB108" s="6">
        <v>573</v>
      </c>
      <c r="AC108" s="6">
        <f t="shared" si="143"/>
        <v>1423</v>
      </c>
      <c r="AD108" s="6">
        <f t="shared" si="143"/>
        <v>572.5</v>
      </c>
      <c r="AE108" s="18">
        <f t="shared" si="144"/>
        <v>760.5</v>
      </c>
      <c r="AF108" s="18">
        <f t="shared" si="145"/>
        <v>2</v>
      </c>
      <c r="AG108" s="18">
        <f t="shared" si="146"/>
        <v>760.50262984423659</v>
      </c>
      <c r="AH108" s="6">
        <f t="shared" si="147"/>
        <v>1533.8465536030649</v>
      </c>
      <c r="AI108" s="6">
        <f t="shared" si="224"/>
        <v>659.56027325777666</v>
      </c>
      <c r="AJ108" s="6">
        <v>109</v>
      </c>
      <c r="AK108" s="22">
        <f t="shared" si="148"/>
        <v>1.8166666666666667</v>
      </c>
      <c r="AL108" s="18">
        <f t="shared" si="149"/>
        <v>355.76520493475891</v>
      </c>
      <c r="AM108">
        <f t="shared" si="150"/>
        <v>0.25927524755698</v>
      </c>
      <c r="AN108">
        <f t="shared" si="151"/>
        <v>2.551163470325263</v>
      </c>
      <c r="AR108" s="6">
        <v>1605</v>
      </c>
      <c r="AS108" s="6">
        <v>577</v>
      </c>
      <c r="AT108" s="6">
        <v>1257</v>
      </c>
      <c r="AU108" s="6">
        <v>581</v>
      </c>
      <c r="AV108" s="6">
        <f t="shared" si="152"/>
        <v>1431</v>
      </c>
      <c r="AW108" s="6">
        <f t="shared" si="152"/>
        <v>579</v>
      </c>
      <c r="AX108" s="18">
        <f t="shared" si="153"/>
        <v>599.5</v>
      </c>
      <c r="AY108" s="18">
        <f t="shared" si="154"/>
        <v>-2</v>
      </c>
      <c r="AZ108" s="18">
        <f t="shared" si="155"/>
        <v>599.50333610414543</v>
      </c>
      <c r="BA108" s="6">
        <f t="shared" si="156"/>
        <v>1543.6975092290588</v>
      </c>
      <c r="BB108" s="6">
        <f t="shared" si="157"/>
        <v>529.32418051817444</v>
      </c>
      <c r="BC108" s="6">
        <v>111</v>
      </c>
      <c r="BD108" s="22">
        <f t="shared" si="158"/>
        <v>1.8499999999999999</v>
      </c>
      <c r="BE108" s="18">
        <f t="shared" si="159"/>
        <v>332.68500850516409</v>
      </c>
      <c r="BF108">
        <f t="shared" si="160"/>
        <v>0.26717172840301379</v>
      </c>
      <c r="BG108">
        <f t="shared" si="161"/>
        <v>2.5220332310756932</v>
      </c>
      <c r="BK108">
        <v>1666</v>
      </c>
      <c r="BL108">
        <v>541</v>
      </c>
      <c r="BM108">
        <v>1508</v>
      </c>
      <c r="BN108">
        <v>545</v>
      </c>
      <c r="BO108" s="6">
        <f t="shared" si="162"/>
        <v>1587</v>
      </c>
      <c r="BP108" s="6">
        <f t="shared" si="162"/>
        <v>543</v>
      </c>
      <c r="BQ108" s="18">
        <f t="shared" si="163"/>
        <v>1108.5</v>
      </c>
      <c r="BR108" s="18">
        <f t="shared" si="228"/>
        <v>-46.5</v>
      </c>
      <c r="BS108" s="18">
        <f t="shared" si="164"/>
        <v>1109.4748757858376</v>
      </c>
      <c r="BT108" s="6">
        <f t="shared" si="165"/>
        <v>1677.3246555154431</v>
      </c>
      <c r="BU108" s="6">
        <f t="shared" si="166"/>
        <v>918.0667941797833</v>
      </c>
      <c r="BV108" s="6">
        <v>119</v>
      </c>
      <c r="BW108" s="22">
        <f t="shared" si="167"/>
        <v>1.9833333333333334</v>
      </c>
      <c r="BX108" s="18">
        <f t="shared" si="168"/>
        <v>155.77686033077049</v>
      </c>
      <c r="BY108">
        <f t="shared" si="169"/>
        <v>0.29739571100888712</v>
      </c>
      <c r="BZ108">
        <f t="shared" si="170"/>
        <v>2.1925029464237586</v>
      </c>
      <c r="CD108">
        <v>1647</v>
      </c>
      <c r="CE108">
        <v>541</v>
      </c>
      <c r="CF108">
        <v>1462</v>
      </c>
      <c r="CG108">
        <v>541</v>
      </c>
      <c r="CH108" s="6">
        <f t="shared" si="171"/>
        <v>1554.5</v>
      </c>
      <c r="CI108" s="6">
        <f t="shared" si="171"/>
        <v>541</v>
      </c>
      <c r="CJ108" s="18">
        <f t="shared" si="225"/>
        <v>1022</v>
      </c>
      <c r="CK108" s="18">
        <f t="shared" si="229"/>
        <v>-47</v>
      </c>
      <c r="CL108" s="18">
        <f t="shared" si="172"/>
        <v>1023.0801532626855</v>
      </c>
      <c r="CM108" s="6">
        <f t="shared" si="173"/>
        <v>1645.9499536741694</v>
      </c>
      <c r="CN108" s="6">
        <f t="shared" si="174"/>
        <v>852.66548389047318</v>
      </c>
      <c r="CO108" s="6">
        <v>108</v>
      </c>
      <c r="CP108" s="22">
        <f t="shared" si="175"/>
        <v>1.8</v>
      </c>
      <c r="CQ108" s="18">
        <f t="shared" si="176"/>
        <v>155.85705877105073</v>
      </c>
      <c r="CR108">
        <f t="shared" si="177"/>
        <v>0.25527250510330607</v>
      </c>
      <c r="CS108">
        <f t="shared" si="178"/>
        <v>2.1927264762689065</v>
      </c>
      <c r="FU108">
        <v>1651</v>
      </c>
      <c r="FV108">
        <v>541</v>
      </c>
      <c r="FW108">
        <v>1525</v>
      </c>
      <c r="FX108">
        <v>543</v>
      </c>
      <c r="FY108">
        <f t="shared" si="197"/>
        <v>1588</v>
      </c>
      <c r="FZ108">
        <f t="shared" si="198"/>
        <v>542</v>
      </c>
      <c r="GA108" s="18">
        <f t="shared" si="227"/>
        <v>1362</v>
      </c>
      <c r="GB108" s="18">
        <f t="shared" si="230"/>
        <v>-60</v>
      </c>
      <c r="GC108" s="18">
        <f t="shared" si="199"/>
        <v>1363.3209453389909</v>
      </c>
      <c r="GD108">
        <f t="shared" si="200"/>
        <v>1677.9475557954725</v>
      </c>
      <c r="GE108">
        <v>107</v>
      </c>
      <c r="GF108" s="22">
        <f t="shared" si="201"/>
        <v>1.7833333333333332</v>
      </c>
      <c r="GG108" s="18">
        <f t="shared" si="202"/>
        <v>227.96149734559896</v>
      </c>
      <c r="GH108">
        <f t="shared" si="203"/>
        <v>0.25123252730156598</v>
      </c>
      <c r="GI108">
        <f t="shared" si="204"/>
        <v>2.3578615009373229</v>
      </c>
    </row>
    <row r="109" spans="7:229" x14ac:dyDescent="0.25">
      <c r="G109" s="6">
        <v>1517</v>
      </c>
      <c r="H109" s="6">
        <v>575</v>
      </c>
      <c r="I109" s="6">
        <v>1277</v>
      </c>
      <c r="J109" s="6">
        <v>580</v>
      </c>
      <c r="K109" s="6">
        <f t="shared" si="231"/>
        <v>1397</v>
      </c>
      <c r="L109" s="6">
        <f t="shared" si="232"/>
        <v>577.5</v>
      </c>
      <c r="M109" s="18">
        <f t="shared" si="135"/>
        <v>620.5</v>
      </c>
      <c r="N109" s="18">
        <f t="shared" si="136"/>
        <v>-3</v>
      </c>
      <c r="O109" s="18">
        <f t="shared" si="137"/>
        <v>620.50725217357456</v>
      </c>
      <c r="P109" s="18">
        <f t="shared" si="138"/>
        <v>542.15860622290745</v>
      </c>
      <c r="Q109" s="6">
        <v>109</v>
      </c>
      <c r="R109" s="22">
        <f t="shared" si="139"/>
        <v>1.8166666666666667</v>
      </c>
      <c r="S109" s="18">
        <f t="shared" si="140"/>
        <v>312.70952695131172</v>
      </c>
      <c r="T109">
        <f t="shared" si="141"/>
        <v>0.25927524755698</v>
      </c>
      <c r="U109">
        <f t="shared" si="142"/>
        <v>2.4951411125808201</v>
      </c>
      <c r="Y109" s="6">
        <v>1553</v>
      </c>
      <c r="Z109" s="6">
        <v>572</v>
      </c>
      <c r="AA109" s="6">
        <v>1303</v>
      </c>
      <c r="AB109" s="6">
        <v>573</v>
      </c>
      <c r="AC109" s="6">
        <f t="shared" si="143"/>
        <v>1428</v>
      </c>
      <c r="AD109" s="6">
        <f t="shared" si="143"/>
        <v>572.5</v>
      </c>
      <c r="AE109" s="18">
        <f t="shared" si="144"/>
        <v>765.5</v>
      </c>
      <c r="AF109" s="18">
        <f t="shared" si="145"/>
        <v>2</v>
      </c>
      <c r="AG109" s="18">
        <f t="shared" si="146"/>
        <v>765.50261266699806</v>
      </c>
      <c r="AH109" s="6">
        <f t="shared" si="147"/>
        <v>1538.4863502806907</v>
      </c>
      <c r="AI109" s="6">
        <f t="shared" si="224"/>
        <v>664.20006993540244</v>
      </c>
      <c r="AJ109" s="6">
        <v>110</v>
      </c>
      <c r="AK109" s="22">
        <f t="shared" si="148"/>
        <v>1.8333333333333333</v>
      </c>
      <c r="AL109" s="18">
        <f t="shared" si="149"/>
        <v>356.2328864259909</v>
      </c>
      <c r="AM109">
        <f t="shared" si="150"/>
        <v>0.2632414347745814</v>
      </c>
      <c r="AN109">
        <f t="shared" si="151"/>
        <v>2.5517340098326198</v>
      </c>
      <c r="BK109">
        <v>1679</v>
      </c>
      <c r="BL109">
        <v>542</v>
      </c>
      <c r="BM109">
        <v>1520</v>
      </c>
      <c r="BN109">
        <v>544</v>
      </c>
      <c r="BO109" s="6">
        <f t="shared" si="162"/>
        <v>1599.5</v>
      </c>
      <c r="BP109" s="6">
        <f t="shared" si="162"/>
        <v>543</v>
      </c>
      <c r="BQ109" s="18">
        <f>BO109-BO$6</f>
        <v>1121</v>
      </c>
      <c r="BR109" s="18">
        <f t="shared" si="228"/>
        <v>-46.5</v>
      </c>
      <c r="BS109" s="18">
        <f t="shared" si="164"/>
        <v>1121.9640145744427</v>
      </c>
      <c r="BT109" s="6">
        <f t="shared" si="165"/>
        <v>1689.1563722758174</v>
      </c>
      <c r="BU109" s="6">
        <f t="shared" si="166"/>
        <v>929.89851094015762</v>
      </c>
      <c r="BV109" s="6">
        <v>120</v>
      </c>
      <c r="BW109" s="22">
        <f t="shared" si="167"/>
        <v>2</v>
      </c>
      <c r="BX109" s="18">
        <f t="shared" si="168"/>
        <v>156.97085065472891</v>
      </c>
      <c r="BY109">
        <f t="shared" si="169"/>
        <v>0.3010299956639812</v>
      </c>
      <c r="BZ109">
        <f t="shared" si="170"/>
        <v>2.1958190118031884</v>
      </c>
      <c r="CD109">
        <v>1658</v>
      </c>
      <c r="CE109">
        <v>538</v>
      </c>
      <c r="CF109">
        <v>1473</v>
      </c>
      <c r="CG109">
        <v>540</v>
      </c>
      <c r="CH109" s="6">
        <f t="shared" si="171"/>
        <v>1565.5</v>
      </c>
      <c r="CI109" s="6">
        <f t="shared" si="171"/>
        <v>539</v>
      </c>
      <c r="CJ109" s="18">
        <f t="shared" ref="CJ109:CJ118" si="233">CH109-CH$6</f>
        <v>1033</v>
      </c>
      <c r="CK109" s="18">
        <f t="shared" ref="CK109:CK118" si="234">CI109-CI$6</f>
        <v>-49</v>
      </c>
      <c r="CL109" s="18">
        <f t="shared" si="172"/>
        <v>1034.1614960923657</v>
      </c>
      <c r="CM109" s="6">
        <f t="shared" si="173"/>
        <v>1655.6905658969008</v>
      </c>
      <c r="CN109" s="6">
        <f t="shared" si="174"/>
        <v>862.40609611320463</v>
      </c>
      <c r="CO109" s="6">
        <v>109</v>
      </c>
      <c r="CP109" s="22">
        <f t="shared" si="175"/>
        <v>1.8166666666666667</v>
      </c>
      <c r="CQ109" s="18">
        <f t="shared" si="176"/>
        <v>156.93364896144035</v>
      </c>
      <c r="CR109">
        <f t="shared" si="177"/>
        <v>0.25927524755698</v>
      </c>
      <c r="CS109">
        <f t="shared" si="178"/>
        <v>2.1957160729143985</v>
      </c>
      <c r="FU109">
        <v>1671</v>
      </c>
      <c r="FV109">
        <v>540</v>
      </c>
      <c r="FW109">
        <v>1542</v>
      </c>
      <c r="FX109">
        <v>543</v>
      </c>
      <c r="FY109">
        <f t="shared" si="197"/>
        <v>1606.5</v>
      </c>
      <c r="FZ109">
        <f t="shared" si="198"/>
        <v>541.5</v>
      </c>
      <c r="GA109" s="18">
        <f t="shared" ref="GA109:GA114" si="235">FY109-FY$6</f>
        <v>1380.5</v>
      </c>
      <c r="GB109" s="18">
        <f t="shared" ref="GB109:GB114" si="236">FZ109-FZ$6</f>
        <v>-60.5</v>
      </c>
      <c r="GC109" s="18">
        <f t="shared" ref="GC109:GC115" si="237">(GA109^2+GB109^2)^(1/2)</f>
        <v>1381.8250612867027</v>
      </c>
      <c r="GD109">
        <f t="shared" si="200"/>
        <v>1695.3066094367709</v>
      </c>
      <c r="GE109">
        <v>108</v>
      </c>
      <c r="GF109" s="22">
        <f t="shared" si="201"/>
        <v>1.8</v>
      </c>
      <c r="GG109" s="18">
        <f t="shared" si="202"/>
        <v>230.2704711349316</v>
      </c>
      <c r="GH109">
        <f t="shared" si="203"/>
        <v>0.25527250510330607</v>
      </c>
      <c r="GI109">
        <f t="shared" si="204"/>
        <v>2.3622382495344363</v>
      </c>
    </row>
    <row r="110" spans="7:229" x14ac:dyDescent="0.25">
      <c r="G110" s="6">
        <v>1526</v>
      </c>
      <c r="H110" s="6">
        <v>577</v>
      </c>
      <c r="I110" s="6">
        <v>1287</v>
      </c>
      <c r="J110" s="6">
        <v>578</v>
      </c>
      <c r="K110" s="6">
        <f t="shared" si="231"/>
        <v>1406.5</v>
      </c>
      <c r="L110" s="6">
        <f t="shared" si="232"/>
        <v>577.5</v>
      </c>
      <c r="M110" s="18">
        <f t="shared" si="135"/>
        <v>630</v>
      </c>
      <c r="N110" s="18">
        <f t="shared" si="136"/>
        <v>-3</v>
      </c>
      <c r="O110" s="18">
        <f t="shared" si="137"/>
        <v>630.00714281665091</v>
      </c>
      <c r="P110" s="18">
        <f t="shared" si="138"/>
        <v>550.94236042758291</v>
      </c>
      <c r="Q110" s="6">
        <v>110</v>
      </c>
      <c r="R110" s="22">
        <f t="shared" si="139"/>
        <v>1.8333333333333333</v>
      </c>
      <c r="S110" s="18">
        <f t="shared" si="140"/>
        <v>313.49652808154752</v>
      </c>
      <c r="T110">
        <f t="shared" si="141"/>
        <v>0.2632414347745814</v>
      </c>
      <c r="U110">
        <f t="shared" si="142"/>
        <v>2.4962327354589999</v>
      </c>
      <c r="AC110" s="6"/>
      <c r="AD110" s="6"/>
      <c r="AH110" s="6"/>
      <c r="AI110" s="6"/>
      <c r="AK110" s="6"/>
      <c r="AL110" s="6"/>
      <c r="BK110">
        <v>1691</v>
      </c>
      <c r="BL110">
        <v>542</v>
      </c>
      <c r="BM110">
        <v>1528</v>
      </c>
      <c r="BN110">
        <v>545</v>
      </c>
      <c r="BO110" s="6">
        <f t="shared" si="162"/>
        <v>1609.5</v>
      </c>
      <c r="BP110" s="6">
        <f t="shared" si="162"/>
        <v>543.5</v>
      </c>
      <c r="BQ110" s="18">
        <f t="shared" ref="BQ110:BQ118" si="238">BO110-BO$6</f>
        <v>1131</v>
      </c>
      <c r="BR110" s="18">
        <f t="shared" si="228"/>
        <v>-46</v>
      </c>
      <c r="BS110" s="18">
        <f t="shared" si="164"/>
        <v>1131.9350688091611</v>
      </c>
      <c r="BT110" s="6">
        <f t="shared" si="165"/>
        <v>1698.7885389300222</v>
      </c>
      <c r="BU110" s="6">
        <f t="shared" si="166"/>
        <v>939.53067759436249</v>
      </c>
      <c r="BV110" s="6">
        <v>121</v>
      </c>
      <c r="BW110" s="22">
        <f t="shared" si="167"/>
        <v>2.0166666666666666</v>
      </c>
      <c r="BX110" s="18">
        <f t="shared" si="168"/>
        <v>157.92410631770389</v>
      </c>
      <c r="BY110">
        <f t="shared" si="169"/>
        <v>0.30463411993280642</v>
      </c>
      <c r="BZ110">
        <f t="shared" si="170"/>
        <v>2.1984484279289958</v>
      </c>
      <c r="CD110">
        <v>1668</v>
      </c>
      <c r="CE110">
        <v>537</v>
      </c>
      <c r="CF110">
        <v>1484</v>
      </c>
      <c r="CG110">
        <v>540</v>
      </c>
      <c r="CH110" s="6">
        <f t="shared" si="171"/>
        <v>1576</v>
      </c>
      <c r="CI110" s="6">
        <f t="shared" si="171"/>
        <v>538.5</v>
      </c>
      <c r="CJ110" s="18">
        <f t="shared" si="233"/>
        <v>1043.5</v>
      </c>
      <c r="CK110" s="18">
        <f t="shared" si="234"/>
        <v>-49.5</v>
      </c>
      <c r="CL110" s="18">
        <f t="shared" si="172"/>
        <v>1044.6733939370715</v>
      </c>
      <c r="CM110" s="6">
        <f t="shared" si="173"/>
        <v>1665.4603717891339</v>
      </c>
      <c r="CN110" s="6">
        <f t="shared" si="174"/>
        <v>872.17590200543771</v>
      </c>
      <c r="CO110" s="6">
        <v>110</v>
      </c>
      <c r="CP110" s="22">
        <f t="shared" si="175"/>
        <v>1.8333333333333333</v>
      </c>
      <c r="CQ110" s="18">
        <f t="shared" si="176"/>
        <v>157.95491563245034</v>
      </c>
      <c r="CR110">
        <f t="shared" si="177"/>
        <v>0.2632414347745814</v>
      </c>
      <c r="CS110">
        <f t="shared" si="178"/>
        <v>2.1985331459032724</v>
      </c>
      <c r="FU110">
        <v>1689</v>
      </c>
      <c r="FV110">
        <v>538</v>
      </c>
      <c r="FW110">
        <v>1557</v>
      </c>
      <c r="FX110">
        <v>543</v>
      </c>
      <c r="FY110">
        <f t="shared" si="197"/>
        <v>1623</v>
      </c>
      <c r="FZ110">
        <f t="shared" si="198"/>
        <v>540.5</v>
      </c>
      <c r="GA110" s="18">
        <f t="shared" si="235"/>
        <v>1397</v>
      </c>
      <c r="GB110" s="18">
        <f t="shared" si="236"/>
        <v>-61.5</v>
      </c>
      <c r="GC110" s="18">
        <f t="shared" si="237"/>
        <v>1398.3530491260067</v>
      </c>
      <c r="GD110">
        <f t="shared" si="200"/>
        <v>1710.6341660331702</v>
      </c>
      <c r="GE110">
        <v>109</v>
      </c>
      <c r="GF110" s="22">
        <f t="shared" si="201"/>
        <v>1.8166666666666667</v>
      </c>
      <c r="GG110" s="18">
        <f t="shared" si="202"/>
        <v>232.33286043357197</v>
      </c>
      <c r="GH110">
        <f t="shared" si="203"/>
        <v>0.25927524755698</v>
      </c>
      <c r="GI110">
        <f t="shared" si="204"/>
        <v>2.3661106393985798</v>
      </c>
    </row>
    <row r="111" spans="7:229" x14ac:dyDescent="0.25">
      <c r="G111" s="6">
        <v>1533</v>
      </c>
      <c r="H111" s="6">
        <v>576</v>
      </c>
      <c r="I111" s="6">
        <v>1296</v>
      </c>
      <c r="J111" s="6">
        <v>578</v>
      </c>
      <c r="K111" s="6">
        <f t="shared" si="231"/>
        <v>1414.5</v>
      </c>
      <c r="L111" s="6">
        <f t="shared" si="232"/>
        <v>577</v>
      </c>
      <c r="M111" s="18">
        <f t="shared" si="135"/>
        <v>638</v>
      </c>
      <c r="N111" s="18">
        <f t="shared" si="136"/>
        <v>-3.5</v>
      </c>
      <c r="O111" s="18">
        <f t="shared" si="137"/>
        <v>638.00960024125027</v>
      </c>
      <c r="P111" s="18">
        <f t="shared" si="138"/>
        <v>558.15693290056004</v>
      </c>
      <c r="Q111" s="6">
        <v>111</v>
      </c>
      <c r="R111" s="22">
        <f t="shared" si="139"/>
        <v>1.8499999999999999</v>
      </c>
      <c r="S111" s="18">
        <f t="shared" si="140"/>
        <v>314.15947708532514</v>
      </c>
      <c r="T111">
        <f t="shared" si="141"/>
        <v>0.26717172840301379</v>
      </c>
      <c r="U111">
        <f t="shared" si="142"/>
        <v>2.4971501653850163</v>
      </c>
      <c r="AC111" s="6"/>
      <c r="AD111" s="6"/>
      <c r="AH111" s="6"/>
      <c r="AI111" s="6"/>
      <c r="AL111" s="6"/>
      <c r="BK111">
        <v>1702</v>
      </c>
      <c r="BL111">
        <v>542</v>
      </c>
      <c r="BM111">
        <v>1539</v>
      </c>
      <c r="BN111">
        <v>545</v>
      </c>
      <c r="BO111" s="6">
        <f t="shared" si="162"/>
        <v>1620.5</v>
      </c>
      <c r="BP111" s="6">
        <f t="shared" si="162"/>
        <v>543.5</v>
      </c>
      <c r="BQ111" s="18">
        <f t="shared" si="238"/>
        <v>1142</v>
      </c>
      <c r="BR111" s="18">
        <f t="shared" si="228"/>
        <v>-46</v>
      </c>
      <c r="BS111" s="18">
        <f t="shared" si="164"/>
        <v>1142.9260693500696</v>
      </c>
      <c r="BT111" s="6">
        <f t="shared" si="165"/>
        <v>1709.2140006447407</v>
      </c>
      <c r="BU111" s="6">
        <f t="shared" si="166"/>
        <v>949.95613930908098</v>
      </c>
      <c r="BV111" s="6">
        <v>122</v>
      </c>
      <c r="BW111" s="22">
        <f t="shared" si="167"/>
        <v>2.0333333333333332</v>
      </c>
      <c r="BX111" s="18">
        <f t="shared" si="168"/>
        <v>158.97487118777164</v>
      </c>
      <c r="BY111">
        <f t="shared" si="169"/>
        <v>0.30820858029110459</v>
      </c>
      <c r="BZ111">
        <f t="shared" si="170"/>
        <v>2.201328481760934</v>
      </c>
      <c r="CD111">
        <v>1678</v>
      </c>
      <c r="CE111">
        <v>537</v>
      </c>
      <c r="CF111">
        <v>1496</v>
      </c>
      <c r="CG111">
        <v>540</v>
      </c>
      <c r="CH111" s="6">
        <f t="shared" si="171"/>
        <v>1587</v>
      </c>
      <c r="CI111" s="6">
        <f t="shared" si="171"/>
        <v>538.5</v>
      </c>
      <c r="CJ111" s="18">
        <f t="shared" si="233"/>
        <v>1054.5</v>
      </c>
      <c r="CK111" s="18">
        <f t="shared" si="234"/>
        <v>-49.5</v>
      </c>
      <c r="CL111" s="18">
        <f t="shared" si="172"/>
        <v>1055.6611672312285</v>
      </c>
      <c r="CM111" s="6">
        <f t="shared" si="173"/>
        <v>1675.8732798156309</v>
      </c>
      <c r="CN111" s="6">
        <f t="shared" si="174"/>
        <v>882.58881003193471</v>
      </c>
      <c r="CO111" s="6">
        <v>111</v>
      </c>
      <c r="CP111" s="22">
        <f t="shared" si="175"/>
        <v>1.8499999999999999</v>
      </c>
      <c r="CQ111" s="18">
        <f t="shared" si="176"/>
        <v>159.02241522383838</v>
      </c>
      <c r="CR111">
        <f t="shared" si="177"/>
        <v>0.26717172840301379</v>
      </c>
      <c r="CS111">
        <f t="shared" si="178"/>
        <v>2.2014583452129028</v>
      </c>
      <c r="FU111">
        <v>1708</v>
      </c>
      <c r="FV111">
        <v>537</v>
      </c>
      <c r="FW111">
        <v>1571</v>
      </c>
      <c r="FX111">
        <v>543</v>
      </c>
      <c r="FY111">
        <f t="shared" si="197"/>
        <v>1639.5</v>
      </c>
      <c r="FZ111">
        <f t="shared" si="198"/>
        <v>540</v>
      </c>
      <c r="GA111" s="18">
        <f t="shared" si="235"/>
        <v>1413.5</v>
      </c>
      <c r="GB111" s="18">
        <f t="shared" si="236"/>
        <v>-62</v>
      </c>
      <c r="GC111" s="18">
        <f t="shared" si="237"/>
        <v>1414.859091923998</v>
      </c>
      <c r="GD111">
        <f t="shared" si="200"/>
        <v>1726.140275296304</v>
      </c>
      <c r="GE111">
        <v>110</v>
      </c>
      <c r="GF111" s="22">
        <f t="shared" si="201"/>
        <v>1.8333333333333333</v>
      </c>
      <c r="GG111" s="18">
        <f t="shared" si="202"/>
        <v>234.39251139413989</v>
      </c>
      <c r="GH111">
        <f t="shared" si="203"/>
        <v>0.2632414347745814</v>
      </c>
      <c r="GI111">
        <f t="shared" si="204"/>
        <v>2.3699437322941979</v>
      </c>
    </row>
    <row r="112" spans="7:229" x14ac:dyDescent="0.25">
      <c r="G112" s="6">
        <v>1542</v>
      </c>
      <c r="H112" s="6">
        <v>577</v>
      </c>
      <c r="I112" s="6">
        <v>1306</v>
      </c>
      <c r="J112" s="6">
        <v>581</v>
      </c>
      <c r="K112" s="6">
        <f t="shared" si="231"/>
        <v>1424</v>
      </c>
      <c r="L112" s="6">
        <f t="shared" si="232"/>
        <v>579</v>
      </c>
      <c r="M112" s="18">
        <f t="shared" si="135"/>
        <v>647.5</v>
      </c>
      <c r="N112" s="18">
        <f t="shared" si="136"/>
        <v>-1.5</v>
      </c>
      <c r="O112" s="18">
        <f t="shared" si="137"/>
        <v>647.50173744940639</v>
      </c>
      <c r="P112" s="18">
        <f t="shared" si="138"/>
        <v>567.70962541529263</v>
      </c>
      <c r="Q112" s="6">
        <v>112</v>
      </c>
      <c r="R112" s="22">
        <f t="shared" si="139"/>
        <v>1.8666666666666667</v>
      </c>
      <c r="S112" s="18">
        <f t="shared" si="140"/>
        <v>314.94583589637278</v>
      </c>
      <c r="T112">
        <f t="shared" si="141"/>
        <v>0.27106677228653797</v>
      </c>
      <c r="U112">
        <f t="shared" si="142"/>
        <v>2.4982358706341925</v>
      </c>
      <c r="BK112">
        <v>1711</v>
      </c>
      <c r="BL112">
        <v>542</v>
      </c>
      <c r="BM112">
        <v>1549</v>
      </c>
      <c r="BN112">
        <v>545</v>
      </c>
      <c r="BO112" s="6">
        <f t="shared" si="162"/>
        <v>1630</v>
      </c>
      <c r="BP112" s="6">
        <f t="shared" si="162"/>
        <v>543.5</v>
      </c>
      <c r="BQ112" s="18">
        <f t="shared" si="238"/>
        <v>1151.5</v>
      </c>
      <c r="BR112" s="18">
        <f>BP112-BP$6</f>
        <v>-46</v>
      </c>
      <c r="BS112" s="18">
        <f t="shared" si="164"/>
        <v>1152.4184352916261</v>
      </c>
      <c r="BT112" s="6">
        <f t="shared" si="165"/>
        <v>1718.2235739274445</v>
      </c>
      <c r="BU112" s="6">
        <f t="shared" si="166"/>
        <v>958.96571259178472</v>
      </c>
      <c r="BV112" s="6">
        <v>123</v>
      </c>
      <c r="BW112" s="22">
        <f t="shared" si="167"/>
        <v>2.0499999999999998</v>
      </c>
      <c r="BX112" s="18">
        <f t="shared" si="168"/>
        <v>159.88236315159156</v>
      </c>
      <c r="BY112">
        <f t="shared" si="169"/>
        <v>0.31175386105575426</v>
      </c>
      <c r="BZ112">
        <f t="shared" si="170"/>
        <v>2.2038005587531373</v>
      </c>
      <c r="CD112">
        <v>1688</v>
      </c>
      <c r="CE112">
        <v>536</v>
      </c>
      <c r="CF112">
        <v>1508</v>
      </c>
      <c r="CG112">
        <v>538</v>
      </c>
      <c r="CH112" s="6">
        <f t="shared" si="171"/>
        <v>1598</v>
      </c>
      <c r="CI112" s="6">
        <f t="shared" si="171"/>
        <v>537</v>
      </c>
      <c r="CJ112" s="18">
        <f t="shared" si="233"/>
        <v>1065.5</v>
      </c>
      <c r="CK112" s="18">
        <f t="shared" si="234"/>
        <v>-51</v>
      </c>
      <c r="CL112" s="18">
        <f t="shared" si="172"/>
        <v>1066.719855444718</v>
      </c>
      <c r="CM112" s="6">
        <f t="shared" si="173"/>
        <v>1685.8152330549158</v>
      </c>
      <c r="CN112" s="6">
        <f t="shared" si="174"/>
        <v>892.5307632712196</v>
      </c>
      <c r="CO112" s="6">
        <v>112</v>
      </c>
      <c r="CP112" s="22">
        <f t="shared" si="175"/>
        <v>1.8666666666666667</v>
      </c>
      <c r="CQ112" s="18">
        <f t="shared" si="176"/>
        <v>160.09680444112092</v>
      </c>
      <c r="CR112">
        <f t="shared" si="177"/>
        <v>0.27106677228653797</v>
      </c>
      <c r="CS112">
        <f t="shared" si="178"/>
        <v>2.2043826634156258</v>
      </c>
      <c r="FU112">
        <v>1725</v>
      </c>
      <c r="FV112">
        <v>539</v>
      </c>
      <c r="FW112">
        <v>1585</v>
      </c>
      <c r="FX112">
        <v>544</v>
      </c>
      <c r="FY112">
        <f t="shared" si="197"/>
        <v>1655</v>
      </c>
      <c r="FZ112">
        <f t="shared" si="198"/>
        <v>541.5</v>
      </c>
      <c r="GA112" s="18">
        <f t="shared" si="235"/>
        <v>1429</v>
      </c>
      <c r="GB112" s="18">
        <f t="shared" si="236"/>
        <v>-60.5</v>
      </c>
      <c r="GC112" s="18">
        <f t="shared" si="237"/>
        <v>1430.2801299046282</v>
      </c>
      <c r="GD112">
        <f t="shared" si="200"/>
        <v>1741.3349046062333</v>
      </c>
      <c r="GE112">
        <v>111</v>
      </c>
      <c r="GF112" s="22">
        <f t="shared" si="201"/>
        <v>1.8499999999999999</v>
      </c>
      <c r="GG112" s="18">
        <f t="shared" si="202"/>
        <v>236.31677368271369</v>
      </c>
      <c r="GH112">
        <f t="shared" si="203"/>
        <v>0.26717172840301379</v>
      </c>
      <c r="GI112">
        <f t="shared" si="204"/>
        <v>2.3734945487982779</v>
      </c>
    </row>
    <row r="113" spans="7:191" x14ac:dyDescent="0.25">
      <c r="G113" s="6">
        <v>1548</v>
      </c>
      <c r="H113" s="6">
        <v>578</v>
      </c>
      <c r="I113" s="6">
        <v>1314</v>
      </c>
      <c r="J113" s="6">
        <v>581</v>
      </c>
      <c r="K113" s="6">
        <f t="shared" si="231"/>
        <v>1431</v>
      </c>
      <c r="L113" s="6">
        <f t="shared" si="232"/>
        <v>579.5</v>
      </c>
      <c r="M113" s="18">
        <f t="shared" si="135"/>
        <v>654.5</v>
      </c>
      <c r="N113" s="18">
        <f t="shared" si="136"/>
        <v>-1</v>
      </c>
      <c r="O113" s="18">
        <f t="shared" si="137"/>
        <v>654.5007639414946</v>
      </c>
      <c r="P113" s="18">
        <f t="shared" si="138"/>
        <v>574.38395515328705</v>
      </c>
      <c r="Q113" s="6">
        <v>113</v>
      </c>
      <c r="R113" s="22">
        <f t="shared" si="139"/>
        <v>1.8833333333333333</v>
      </c>
      <c r="S113" s="18">
        <f t="shared" si="140"/>
        <v>315.52565749293382</v>
      </c>
      <c r="T113">
        <f t="shared" si="141"/>
        <v>0.27492719309977609</v>
      </c>
      <c r="U113">
        <f t="shared" si="142"/>
        <v>2.4990346803932635</v>
      </c>
      <c r="BK113">
        <v>1724</v>
      </c>
      <c r="BL113">
        <v>542</v>
      </c>
      <c r="BM113">
        <v>1560</v>
      </c>
      <c r="BN113">
        <v>546</v>
      </c>
      <c r="BO113" s="6">
        <f t="shared" si="162"/>
        <v>1642</v>
      </c>
      <c r="BP113" s="6">
        <f t="shared" si="162"/>
        <v>544</v>
      </c>
      <c r="BQ113" s="18">
        <f t="shared" si="238"/>
        <v>1163.5</v>
      </c>
      <c r="BR113" s="18">
        <f t="shared" si="228"/>
        <v>-45.5</v>
      </c>
      <c r="BS113" s="18">
        <f t="shared" si="164"/>
        <v>1164.3893249253017</v>
      </c>
      <c r="BT113" s="6">
        <f t="shared" si="165"/>
        <v>1729.7687706742772</v>
      </c>
      <c r="BU113" s="6">
        <f t="shared" si="166"/>
        <v>970.51090933861747</v>
      </c>
      <c r="BV113" s="6">
        <v>124</v>
      </c>
      <c r="BW113" s="22">
        <f t="shared" si="167"/>
        <v>2.0666666666666664</v>
      </c>
      <c r="BX113" s="18">
        <f t="shared" si="168"/>
        <v>161.02680766723932</v>
      </c>
      <c r="BY113">
        <f t="shared" si="169"/>
        <v>0.3152704347785914</v>
      </c>
      <c r="BZ113">
        <f t="shared" si="170"/>
        <v>2.2068981831920267</v>
      </c>
      <c r="CD113">
        <v>1697</v>
      </c>
      <c r="CE113">
        <v>531</v>
      </c>
      <c r="CF113">
        <v>1519</v>
      </c>
      <c r="CG113">
        <v>538</v>
      </c>
      <c r="CH113" s="6">
        <f t="shared" si="171"/>
        <v>1608</v>
      </c>
      <c r="CI113" s="6">
        <f t="shared" si="171"/>
        <v>534.5</v>
      </c>
      <c r="CJ113" s="18">
        <f t="shared" si="233"/>
        <v>1075.5</v>
      </c>
      <c r="CK113" s="18">
        <f t="shared" si="234"/>
        <v>-53.5</v>
      </c>
      <c r="CL113" s="18">
        <f t="shared" si="172"/>
        <v>1076.8298379967005</v>
      </c>
      <c r="CM113" s="6">
        <f t="shared" si="173"/>
        <v>1694.507081720227</v>
      </c>
      <c r="CN113" s="6">
        <f t="shared" si="174"/>
        <v>901.22261193653083</v>
      </c>
      <c r="CO113" s="6">
        <v>113</v>
      </c>
      <c r="CP113" s="22">
        <f t="shared" si="175"/>
        <v>1.8833333333333333</v>
      </c>
      <c r="CQ113" s="18">
        <f t="shared" si="176"/>
        <v>161.07902367283012</v>
      </c>
      <c r="CR113">
        <f t="shared" si="177"/>
        <v>0.27492719309977609</v>
      </c>
      <c r="CS113">
        <f t="shared" si="178"/>
        <v>2.2070389886111612</v>
      </c>
      <c r="FU113">
        <v>1740</v>
      </c>
      <c r="FV113">
        <v>538</v>
      </c>
      <c r="FW113">
        <v>1600</v>
      </c>
      <c r="FX113">
        <v>545</v>
      </c>
      <c r="FY113">
        <f t="shared" si="197"/>
        <v>1670</v>
      </c>
      <c r="FZ113">
        <f t="shared" si="198"/>
        <v>541.5</v>
      </c>
      <c r="GA113" s="18">
        <f t="shared" si="235"/>
        <v>1444</v>
      </c>
      <c r="GB113" s="18">
        <f t="shared" si="236"/>
        <v>-60.5</v>
      </c>
      <c r="GC113" s="18">
        <f t="shared" si="237"/>
        <v>1445.2668438734765</v>
      </c>
      <c r="GD113">
        <f t="shared" si="200"/>
        <v>1755.5974054435146</v>
      </c>
      <c r="GE113">
        <v>112</v>
      </c>
      <c r="GF113" s="22">
        <f t="shared" si="201"/>
        <v>1.8666666666666667</v>
      </c>
      <c r="GG113" s="18">
        <f t="shared" si="202"/>
        <v>238.18684031221807</v>
      </c>
      <c r="GH113">
        <f t="shared" si="203"/>
        <v>0.27106677228653797</v>
      </c>
      <c r="GI113">
        <f t="shared" si="204"/>
        <v>2.3769177632858662</v>
      </c>
    </row>
    <row r="114" spans="7:191" x14ac:dyDescent="0.25">
      <c r="G114" s="6">
        <v>1557</v>
      </c>
      <c r="H114" s="6">
        <v>577</v>
      </c>
      <c r="I114" s="6">
        <v>1322</v>
      </c>
      <c r="J114" s="6">
        <v>581</v>
      </c>
      <c r="K114" s="6">
        <f t="shared" si="231"/>
        <v>1439.5</v>
      </c>
      <c r="L114" s="6">
        <f t="shared" si="232"/>
        <v>579</v>
      </c>
      <c r="M114" s="18">
        <f t="shared" si="135"/>
        <v>663</v>
      </c>
      <c r="N114" s="18">
        <f t="shared" si="136"/>
        <v>-1.5</v>
      </c>
      <c r="O114" s="18">
        <f t="shared" si="137"/>
        <v>663.00169683040781</v>
      </c>
      <c r="P114" s="18">
        <f t="shared" si="138"/>
        <v>582.07908245794545</v>
      </c>
      <c r="Q114" s="6">
        <v>114</v>
      </c>
      <c r="R114" s="22">
        <f t="shared" si="139"/>
        <v>1.9</v>
      </c>
      <c r="S114" s="18">
        <f t="shared" si="140"/>
        <v>316.22990178826257</v>
      </c>
      <c r="T114">
        <f t="shared" si="141"/>
        <v>0.27875360095282892</v>
      </c>
      <c r="U114">
        <f t="shared" si="142"/>
        <v>2.500002933172579</v>
      </c>
      <c r="BK114">
        <v>1734</v>
      </c>
      <c r="BL114">
        <v>544</v>
      </c>
      <c r="BM114">
        <v>1570</v>
      </c>
      <c r="BN114">
        <v>546</v>
      </c>
      <c r="BO114" s="6">
        <f t="shared" si="162"/>
        <v>1652</v>
      </c>
      <c r="BP114" s="6">
        <f t="shared" si="162"/>
        <v>545</v>
      </c>
      <c r="BQ114" s="18">
        <f t="shared" si="238"/>
        <v>1173.5</v>
      </c>
      <c r="BR114" s="18">
        <f t="shared" si="228"/>
        <v>-44.5</v>
      </c>
      <c r="BS114" s="18">
        <f t="shared" si="164"/>
        <v>1174.3434335832087</v>
      </c>
      <c r="BT114" s="6">
        <f t="shared" si="165"/>
        <v>1739.5772474943444</v>
      </c>
      <c r="BU114" s="6">
        <f t="shared" si="166"/>
        <v>980.31938615868467</v>
      </c>
      <c r="BV114" s="6">
        <v>125</v>
      </c>
      <c r="BW114" s="22">
        <f t="shared" si="167"/>
        <v>2.0833333333333335</v>
      </c>
      <c r="BX114" s="18">
        <f t="shared" si="168"/>
        <v>161.97844329419027</v>
      </c>
      <c r="BY114">
        <f t="shared" si="169"/>
        <v>0.31875876262441283</v>
      </c>
      <c r="BZ114">
        <f t="shared" si="170"/>
        <v>2.2094572208308039</v>
      </c>
      <c r="CD114">
        <v>1708</v>
      </c>
      <c r="CE114">
        <v>531</v>
      </c>
      <c r="CF114">
        <v>1529</v>
      </c>
      <c r="CG114">
        <v>536</v>
      </c>
      <c r="CH114" s="6">
        <f t="shared" si="171"/>
        <v>1618.5</v>
      </c>
      <c r="CI114" s="6">
        <f t="shared" si="171"/>
        <v>533.5</v>
      </c>
      <c r="CJ114" s="18">
        <f t="shared" si="233"/>
        <v>1086</v>
      </c>
      <c r="CK114" s="18">
        <f t="shared" si="234"/>
        <v>-54.5</v>
      </c>
      <c r="CL114" s="18">
        <f t="shared" si="172"/>
        <v>1087.3666584919733</v>
      </c>
      <c r="CM114" s="6">
        <f t="shared" si="173"/>
        <v>1704.1609372356825</v>
      </c>
      <c r="CN114" s="6">
        <f t="shared" si="174"/>
        <v>910.87646745198629</v>
      </c>
      <c r="CO114" s="6">
        <v>114</v>
      </c>
      <c r="CP114" s="22">
        <f t="shared" si="175"/>
        <v>1.9</v>
      </c>
      <c r="CQ114" s="18">
        <f t="shared" si="176"/>
        <v>162.10271166420998</v>
      </c>
      <c r="CR114">
        <f t="shared" si="177"/>
        <v>0.27875360095282892</v>
      </c>
      <c r="CS114">
        <f t="shared" si="178"/>
        <v>2.2097902798142961</v>
      </c>
      <c r="FU114">
        <v>1756</v>
      </c>
      <c r="FV114">
        <v>538</v>
      </c>
      <c r="FW114">
        <v>1617</v>
      </c>
      <c r="FX114">
        <v>543</v>
      </c>
      <c r="FY114">
        <f t="shared" si="197"/>
        <v>1686.5</v>
      </c>
      <c r="FZ114">
        <f t="shared" si="198"/>
        <v>540.5</v>
      </c>
      <c r="GA114" s="18">
        <f t="shared" si="235"/>
        <v>1460.5</v>
      </c>
      <c r="GB114" s="18">
        <f t="shared" si="236"/>
        <v>-61.5</v>
      </c>
      <c r="GC114" s="18">
        <f t="shared" si="237"/>
        <v>1461.7942741713007</v>
      </c>
      <c r="GD114">
        <f t="shared" si="200"/>
        <v>1770.9947769544663</v>
      </c>
      <c r="GE114">
        <v>113</v>
      </c>
      <c r="GF114" s="22">
        <f t="shared" si="201"/>
        <v>1.8833333333333333</v>
      </c>
      <c r="GG114" s="18">
        <f t="shared" si="202"/>
        <v>240.24916003992263</v>
      </c>
      <c r="GH114">
        <f t="shared" si="203"/>
        <v>0.27492719309977609</v>
      </c>
      <c r="GI114">
        <f t="shared" si="204"/>
        <v>2.3806618779611268</v>
      </c>
    </row>
    <row r="115" spans="7:191" x14ac:dyDescent="0.25">
      <c r="G115" s="6">
        <v>1562</v>
      </c>
      <c r="H115" s="6">
        <v>577</v>
      </c>
      <c r="I115" s="6">
        <v>1333</v>
      </c>
      <c r="J115" s="6">
        <v>581</v>
      </c>
      <c r="K115" s="6">
        <f t="shared" si="231"/>
        <v>1447.5</v>
      </c>
      <c r="L115" s="6">
        <f t="shared" si="232"/>
        <v>579</v>
      </c>
      <c r="M115" s="18">
        <f t="shared" si="135"/>
        <v>671</v>
      </c>
      <c r="N115" s="18">
        <f t="shared" si="136"/>
        <v>-1.5</v>
      </c>
      <c r="O115" s="18">
        <f t="shared" si="137"/>
        <v>671.00167659999181</v>
      </c>
      <c r="P115" s="18">
        <f t="shared" si="138"/>
        <v>589.50405127417878</v>
      </c>
      <c r="Q115" s="6">
        <v>115</v>
      </c>
      <c r="R115" s="22">
        <f t="shared" si="139"/>
        <v>1.9166666666666667</v>
      </c>
      <c r="S115" s="18">
        <f t="shared" si="140"/>
        <v>316.89264553522503</v>
      </c>
      <c r="T115">
        <f t="shared" si="141"/>
        <v>0.28254658996996806</v>
      </c>
      <c r="U115">
        <f t="shared" si="142"/>
        <v>2.5009121601731588</v>
      </c>
      <c r="BK115">
        <v>1746</v>
      </c>
      <c r="BL115">
        <v>545</v>
      </c>
      <c r="BM115">
        <v>1580</v>
      </c>
      <c r="BN115">
        <v>545</v>
      </c>
      <c r="BO115" s="6">
        <f t="shared" si="162"/>
        <v>1663</v>
      </c>
      <c r="BP115" s="6">
        <f t="shared" si="162"/>
        <v>545</v>
      </c>
      <c r="BQ115" s="18">
        <f t="shared" si="238"/>
        <v>1184.5</v>
      </c>
      <c r="BR115" s="18">
        <f t="shared" si="228"/>
        <v>-44.5</v>
      </c>
      <c r="BS115" s="18">
        <f t="shared" si="164"/>
        <v>1185.3356064845095</v>
      </c>
      <c r="BT115" s="6">
        <f t="shared" si="165"/>
        <v>1750.0268569367729</v>
      </c>
      <c r="BU115" s="6">
        <f t="shared" si="166"/>
        <v>990.76899560111315</v>
      </c>
      <c r="BV115" s="6">
        <v>126</v>
      </c>
      <c r="BW115" s="22">
        <f t="shared" si="167"/>
        <v>2.1</v>
      </c>
      <c r="BX115" s="18">
        <f t="shared" si="168"/>
        <v>163.02932024460145</v>
      </c>
      <c r="BY115">
        <f t="shared" si="169"/>
        <v>0.3222192947339193</v>
      </c>
      <c r="BZ115">
        <f t="shared" si="170"/>
        <v>2.2122657177494891</v>
      </c>
      <c r="CD115">
        <v>1719</v>
      </c>
      <c r="CE115">
        <v>531</v>
      </c>
      <c r="CF115">
        <v>1539</v>
      </c>
      <c r="CG115">
        <v>535</v>
      </c>
      <c r="CH115" s="6">
        <f t="shared" si="171"/>
        <v>1629</v>
      </c>
      <c r="CI115" s="6">
        <f t="shared" si="171"/>
        <v>533</v>
      </c>
      <c r="CJ115" s="18">
        <f t="shared" si="233"/>
        <v>1096.5</v>
      </c>
      <c r="CK115" s="18">
        <f t="shared" si="234"/>
        <v>-55</v>
      </c>
      <c r="CL115" s="18">
        <f t="shared" si="172"/>
        <v>1097.878522424043</v>
      </c>
      <c r="CM115" s="6">
        <f t="shared" si="173"/>
        <v>1713.9807466829959</v>
      </c>
      <c r="CN115" s="6">
        <f t="shared" si="174"/>
        <v>920.69627689929973</v>
      </c>
      <c r="CO115" s="6">
        <v>115</v>
      </c>
      <c r="CP115" s="22">
        <f t="shared" si="175"/>
        <v>1.9166666666666667</v>
      </c>
      <c r="CQ115" s="18">
        <f t="shared" si="176"/>
        <v>163.12397504049187</v>
      </c>
      <c r="CR115">
        <f t="shared" si="177"/>
        <v>0.28254658996996806</v>
      </c>
      <c r="CS115">
        <f t="shared" si="178"/>
        <v>2.2125177958813937</v>
      </c>
      <c r="FU115">
        <v>1772</v>
      </c>
      <c r="FV115">
        <v>539</v>
      </c>
      <c r="FW115">
        <v>1637</v>
      </c>
      <c r="FX115">
        <v>540</v>
      </c>
      <c r="FY115">
        <f t="shared" si="197"/>
        <v>1704.5</v>
      </c>
      <c r="FZ115">
        <f t="shared" si="198"/>
        <v>539.5</v>
      </c>
      <c r="GA115" s="18">
        <f>FY115-FY$6</f>
        <v>1478.5</v>
      </c>
      <c r="GB115" s="18">
        <f>FZ115-FZ$6</f>
        <v>-62.5</v>
      </c>
      <c r="GC115" s="18">
        <f t="shared" si="237"/>
        <v>1479.8204282952713</v>
      </c>
      <c r="GD115">
        <f t="shared" si="200"/>
        <v>1787.8424147558419</v>
      </c>
      <c r="GE115">
        <v>114</v>
      </c>
      <c r="GF115" s="22">
        <f t="shared" si="201"/>
        <v>1.9</v>
      </c>
      <c r="GG115" s="18">
        <f t="shared" si="202"/>
        <v>242.49849297278644</v>
      </c>
      <c r="GH115">
        <f t="shared" si="203"/>
        <v>0.27875360095282892</v>
      </c>
      <c r="GI115">
        <f t="shared" si="204"/>
        <v>2.3847090439872036</v>
      </c>
    </row>
    <row r="116" spans="7:191" x14ac:dyDescent="0.25">
      <c r="G116" s="6">
        <v>1570</v>
      </c>
      <c r="H116" s="6">
        <v>577</v>
      </c>
      <c r="I116" s="6">
        <v>1342</v>
      </c>
      <c r="J116" s="6">
        <v>581</v>
      </c>
      <c r="K116" s="6">
        <f t="shared" si="231"/>
        <v>1456</v>
      </c>
      <c r="L116" s="6">
        <f t="shared" si="232"/>
        <v>579</v>
      </c>
      <c r="M116" s="18">
        <f t="shared" si="135"/>
        <v>679.5</v>
      </c>
      <c r="N116" s="18">
        <f t="shared" si="136"/>
        <v>-1.5</v>
      </c>
      <c r="O116" s="18">
        <f t="shared" si="137"/>
        <v>679.50165562712209</v>
      </c>
      <c r="P116" s="18">
        <f t="shared" si="138"/>
        <v>597.39928315963755</v>
      </c>
      <c r="Q116" s="6">
        <v>116</v>
      </c>
      <c r="R116" s="22">
        <f t="shared" si="139"/>
        <v>1.9333333333333333</v>
      </c>
      <c r="S116" s="18">
        <f t="shared" si="140"/>
        <v>317.59681080961241</v>
      </c>
      <c r="T116">
        <f t="shared" si="141"/>
        <v>0.28630673884327484</v>
      </c>
      <c r="U116">
        <f t="shared" si="142"/>
        <v>2.5018761327514656</v>
      </c>
      <c r="BK116">
        <v>1757</v>
      </c>
      <c r="BL116">
        <v>545</v>
      </c>
      <c r="BM116">
        <v>1590</v>
      </c>
      <c r="BN116">
        <v>546</v>
      </c>
      <c r="BO116" s="6">
        <f t="shared" si="162"/>
        <v>1673.5</v>
      </c>
      <c r="BP116" s="6">
        <f t="shared" si="162"/>
        <v>545.5</v>
      </c>
      <c r="BQ116" s="18">
        <f t="shared" si="238"/>
        <v>1195</v>
      </c>
      <c r="BR116" s="18">
        <f t="shared" si="228"/>
        <v>-44</v>
      </c>
      <c r="BS116" s="18">
        <f t="shared" si="164"/>
        <v>1195.8097674797609</v>
      </c>
      <c r="BT116" s="6">
        <f t="shared" si="165"/>
        <v>1760.1626345312527</v>
      </c>
      <c r="BU116" s="6">
        <f t="shared" si="166"/>
        <v>1000.904773195593</v>
      </c>
      <c r="BV116" s="6">
        <v>127</v>
      </c>
      <c r="BW116" s="22">
        <f t="shared" si="167"/>
        <v>2.1166666666666667</v>
      </c>
      <c r="BX116" s="18">
        <f t="shared" si="168"/>
        <v>164.03067406823925</v>
      </c>
      <c r="BY116">
        <f t="shared" si="169"/>
        <v>0.32565247057231322</v>
      </c>
      <c r="BZ116">
        <f t="shared" si="170"/>
        <v>2.2149250695898632</v>
      </c>
      <c r="CD116">
        <v>1731</v>
      </c>
      <c r="CE116">
        <v>530</v>
      </c>
      <c r="CF116">
        <v>1549</v>
      </c>
      <c r="CG116">
        <v>535</v>
      </c>
      <c r="CH116" s="6">
        <f t="shared" si="171"/>
        <v>1640</v>
      </c>
      <c r="CI116" s="6">
        <f t="shared" si="171"/>
        <v>532.5</v>
      </c>
      <c r="CJ116" s="18">
        <f t="shared" si="233"/>
        <v>1107.5</v>
      </c>
      <c r="CK116" s="18">
        <f t="shared" si="234"/>
        <v>-55.5</v>
      </c>
      <c r="CL116" s="18">
        <f t="shared" si="172"/>
        <v>1108.8897600753648</v>
      </c>
      <c r="CM116" s="6">
        <f t="shared" si="173"/>
        <v>1724.2842718067111</v>
      </c>
      <c r="CN116" s="6">
        <f t="shared" si="174"/>
        <v>930.99980202301492</v>
      </c>
      <c r="CO116" s="6">
        <v>116</v>
      </c>
      <c r="CP116" s="22">
        <f t="shared" si="175"/>
        <v>1.9333333333333333</v>
      </c>
      <c r="CQ116" s="18">
        <f t="shared" si="176"/>
        <v>164.19375427407994</v>
      </c>
      <c r="CR116">
        <f t="shared" si="177"/>
        <v>0.28630673884327484</v>
      </c>
      <c r="CS116">
        <f t="shared" si="178"/>
        <v>2.2153566330764081</v>
      </c>
    </row>
    <row r="117" spans="7:191" x14ac:dyDescent="0.25">
      <c r="G117" s="6">
        <v>1577</v>
      </c>
      <c r="H117" s="6">
        <v>577</v>
      </c>
      <c r="I117" s="6">
        <v>1350</v>
      </c>
      <c r="J117" s="6">
        <v>581</v>
      </c>
      <c r="K117" s="6">
        <f t="shared" si="231"/>
        <v>1463.5</v>
      </c>
      <c r="L117" s="6">
        <f t="shared" si="232"/>
        <v>579</v>
      </c>
      <c r="M117" s="18">
        <f t="shared" si="135"/>
        <v>687</v>
      </c>
      <c r="N117" s="18">
        <f t="shared" si="136"/>
        <v>-1.5</v>
      </c>
      <c r="O117" s="18">
        <f t="shared" si="137"/>
        <v>687.0016375526335</v>
      </c>
      <c r="P117" s="18">
        <f t="shared" si="138"/>
        <v>604.37089603518268</v>
      </c>
      <c r="Q117" s="6">
        <v>117</v>
      </c>
      <c r="R117" s="22">
        <f t="shared" si="139"/>
        <v>1.95</v>
      </c>
      <c r="S117" s="18">
        <f t="shared" si="140"/>
        <v>318.2181331462466</v>
      </c>
      <c r="T117">
        <f t="shared" si="141"/>
        <v>0.29003461136251801</v>
      </c>
      <c r="U117">
        <f t="shared" si="142"/>
        <v>2.5027249235851525</v>
      </c>
      <c r="BK117">
        <v>1768</v>
      </c>
      <c r="BL117">
        <v>544</v>
      </c>
      <c r="BM117">
        <v>1603</v>
      </c>
      <c r="BN117">
        <v>547</v>
      </c>
      <c r="BO117" s="6">
        <f t="shared" si="162"/>
        <v>1685.5</v>
      </c>
      <c r="BP117" s="6">
        <f t="shared" si="162"/>
        <v>545.5</v>
      </c>
      <c r="BQ117" s="18">
        <f t="shared" si="238"/>
        <v>1207</v>
      </c>
      <c r="BR117" s="18">
        <f t="shared" si="228"/>
        <v>-44</v>
      </c>
      <c r="BS117" s="18">
        <f t="shared" si="164"/>
        <v>1207.8017221381992</v>
      </c>
      <c r="BT117" s="6">
        <f t="shared" si="165"/>
        <v>1771.5757110549919</v>
      </c>
      <c r="BU117" s="6">
        <f t="shared" si="166"/>
        <v>1012.3178497193321</v>
      </c>
      <c r="BV117" s="6">
        <v>128</v>
      </c>
      <c r="BW117" s="22">
        <f t="shared" si="167"/>
        <v>2.1333333333333333</v>
      </c>
      <c r="BX117" s="18">
        <f t="shared" si="168"/>
        <v>165.17713244858709</v>
      </c>
      <c r="BY117">
        <f t="shared" si="169"/>
        <v>0.32905871926422475</v>
      </c>
      <c r="BZ117">
        <f t="shared" si="170"/>
        <v>2.2179499222893533</v>
      </c>
      <c r="CD117">
        <v>1741</v>
      </c>
      <c r="CE117">
        <v>530</v>
      </c>
      <c r="CF117">
        <v>1560</v>
      </c>
      <c r="CG117">
        <v>534</v>
      </c>
      <c r="CH117" s="6">
        <f t="shared" si="171"/>
        <v>1650.5</v>
      </c>
      <c r="CI117" s="6">
        <f t="shared" si="171"/>
        <v>532</v>
      </c>
      <c r="CJ117" s="18">
        <f t="shared" si="233"/>
        <v>1118</v>
      </c>
      <c r="CK117" s="18">
        <f t="shared" si="234"/>
        <v>-56</v>
      </c>
      <c r="CL117" s="18">
        <f t="shared" si="172"/>
        <v>1119.4016258698216</v>
      </c>
      <c r="CM117" s="6">
        <f t="shared" si="173"/>
        <v>1734.1205984590576</v>
      </c>
      <c r="CN117" s="6">
        <f t="shared" si="174"/>
        <v>940.83612867536146</v>
      </c>
      <c r="CO117" s="6">
        <v>117</v>
      </c>
      <c r="CP117" s="22">
        <f t="shared" si="175"/>
        <v>1.95</v>
      </c>
      <c r="CQ117" s="18">
        <f t="shared" si="176"/>
        <v>165.21501783129909</v>
      </c>
      <c r="CR117">
        <f t="shared" si="177"/>
        <v>0.29003461136251801</v>
      </c>
      <c r="CS117">
        <f t="shared" si="178"/>
        <v>2.2180495215850073</v>
      </c>
    </row>
    <row r="118" spans="7:191" x14ac:dyDescent="0.25">
      <c r="G118" s="6">
        <v>1586</v>
      </c>
      <c r="H118" s="6">
        <v>579</v>
      </c>
      <c r="I118" s="6">
        <v>1359</v>
      </c>
      <c r="J118" s="6">
        <v>580</v>
      </c>
      <c r="K118" s="6">
        <f t="shared" si="231"/>
        <v>1472.5</v>
      </c>
      <c r="L118" s="6">
        <f t="shared" si="232"/>
        <v>579.5</v>
      </c>
      <c r="M118" s="18">
        <f t="shared" si="135"/>
        <v>696</v>
      </c>
      <c r="N118" s="18">
        <f t="shared" si="136"/>
        <v>-1</v>
      </c>
      <c r="O118" s="18">
        <f t="shared" si="137"/>
        <v>696.0007183904338</v>
      </c>
      <c r="P118" s="18">
        <f t="shared" si="138"/>
        <v>612.92624710647385</v>
      </c>
      <c r="Q118" s="6">
        <v>118</v>
      </c>
      <c r="R118" s="22">
        <f t="shared" si="139"/>
        <v>1.9666666666666666</v>
      </c>
      <c r="S118" s="18">
        <f t="shared" si="140"/>
        <v>318.96364560070776</v>
      </c>
      <c r="T118">
        <f t="shared" si="141"/>
        <v>0.29373075692248174</v>
      </c>
      <c r="U118">
        <f t="shared" si="142"/>
        <v>2.5037411864592745</v>
      </c>
      <c r="BK118">
        <v>1777</v>
      </c>
      <c r="BL118">
        <v>544</v>
      </c>
      <c r="BM118">
        <v>1617</v>
      </c>
      <c r="BN118">
        <v>547</v>
      </c>
      <c r="BO118" s="6">
        <f t="shared" si="162"/>
        <v>1697</v>
      </c>
      <c r="BP118" s="6">
        <f t="shared" si="162"/>
        <v>545.5</v>
      </c>
      <c r="BQ118" s="18">
        <f t="shared" si="238"/>
        <v>1218.5</v>
      </c>
      <c r="BR118" s="18">
        <f t="shared" si="228"/>
        <v>-44</v>
      </c>
      <c r="BS118" s="18">
        <f t="shared" si="164"/>
        <v>1219.2941605699586</v>
      </c>
      <c r="BT118" s="6">
        <f t="shared" si="165"/>
        <v>1782.5204767407301</v>
      </c>
      <c r="BU118" s="6">
        <f t="shared" si="166"/>
        <v>1023.2626154050704</v>
      </c>
      <c r="BV118" s="6">
        <v>129</v>
      </c>
      <c r="BW118" s="22">
        <f t="shared" si="167"/>
        <v>2.15</v>
      </c>
      <c r="BX118" s="18">
        <f t="shared" si="168"/>
        <v>166.27583593154688</v>
      </c>
      <c r="BY118">
        <f t="shared" si="169"/>
        <v>0.33243845991560533</v>
      </c>
      <c r="BZ118">
        <f t="shared" si="170"/>
        <v>2.2208291398743762</v>
      </c>
      <c r="CD118">
        <v>1741</v>
      </c>
      <c r="CE118">
        <v>530</v>
      </c>
      <c r="CF118">
        <v>1573</v>
      </c>
      <c r="CG118">
        <v>536</v>
      </c>
      <c r="CH118" s="6">
        <f t="shared" si="171"/>
        <v>1657</v>
      </c>
      <c r="CI118" s="6">
        <f t="shared" si="171"/>
        <v>533</v>
      </c>
      <c r="CJ118" s="18">
        <f t="shared" si="233"/>
        <v>1124.5</v>
      </c>
      <c r="CK118" s="18">
        <f t="shared" si="234"/>
        <v>-55</v>
      </c>
      <c r="CL118" s="18">
        <f t="shared" si="172"/>
        <v>1125.8442387826124</v>
      </c>
      <c r="CM118" s="6">
        <f t="shared" si="173"/>
        <v>1740.614259392356</v>
      </c>
      <c r="CN118" s="6">
        <f t="shared" si="174"/>
        <v>947.32978960865978</v>
      </c>
      <c r="CO118" s="6">
        <v>118</v>
      </c>
      <c r="CP118" s="22">
        <f t="shared" si="175"/>
        <v>1.9666666666666666</v>
      </c>
      <c r="CQ118" s="18">
        <f t="shared" si="176"/>
        <v>165.84093961433518</v>
      </c>
      <c r="CR118">
        <f t="shared" si="177"/>
        <v>0.29373075692248174</v>
      </c>
      <c r="CS118">
        <f t="shared" si="178"/>
        <v>2.2196917496994373</v>
      </c>
    </row>
    <row r="119" spans="7:191" x14ac:dyDescent="0.25">
      <c r="G119" s="6">
        <v>1586</v>
      </c>
      <c r="H119" s="6">
        <v>579</v>
      </c>
      <c r="I119" s="6">
        <v>1359</v>
      </c>
      <c r="J119" s="6">
        <v>580</v>
      </c>
      <c r="K119" s="6">
        <f t="shared" si="231"/>
        <v>1472.5</v>
      </c>
      <c r="L119" s="6">
        <f t="shared" si="232"/>
        <v>579.5</v>
      </c>
      <c r="M119" s="18">
        <f t="shared" si="135"/>
        <v>696</v>
      </c>
      <c r="N119" s="18">
        <f t="shared" si="136"/>
        <v>-1</v>
      </c>
      <c r="O119" s="18">
        <f t="shared" si="137"/>
        <v>696.0007183904338</v>
      </c>
      <c r="P119" s="18">
        <f t="shared" si="138"/>
        <v>612.92624710647385</v>
      </c>
      <c r="Q119" s="6">
        <v>119</v>
      </c>
      <c r="R119" s="22">
        <f t="shared" si="139"/>
        <v>1.9833333333333334</v>
      </c>
      <c r="S119" s="18">
        <f t="shared" si="140"/>
        <v>318.96364560070776</v>
      </c>
      <c r="T119">
        <f t="shared" si="141"/>
        <v>0.29739571100888712</v>
      </c>
      <c r="U119">
        <f t="shared" si="142"/>
        <v>2.5037411864592745</v>
      </c>
      <c r="BK119">
        <v>1777</v>
      </c>
      <c r="BL119">
        <v>544</v>
      </c>
      <c r="BM119">
        <v>1617</v>
      </c>
      <c r="BN119">
        <v>547</v>
      </c>
      <c r="BO119" s="6">
        <f t="shared" si="162"/>
        <v>1697</v>
      </c>
      <c r="BP119" s="6">
        <f t="shared" si="162"/>
        <v>545.5</v>
      </c>
      <c r="BQ119" s="18">
        <f>BO119-BO$6</f>
        <v>1218.5</v>
      </c>
      <c r="BR119" s="18">
        <f>BP119-BP$6</f>
        <v>-44</v>
      </c>
      <c r="BS119" s="18">
        <f t="shared" si="164"/>
        <v>1219.2941605699586</v>
      </c>
      <c r="BT119" s="6">
        <f t="shared" si="165"/>
        <v>1782.5204767407301</v>
      </c>
      <c r="BU119" s="6">
        <f t="shared" si="166"/>
        <v>1023.2626154050704</v>
      </c>
      <c r="BV119" s="6">
        <v>130</v>
      </c>
      <c r="BW119" s="22">
        <f t="shared" si="167"/>
        <v>2.1666666666666665</v>
      </c>
      <c r="BX119" s="18">
        <f t="shared" si="168"/>
        <v>166.27583593154688</v>
      </c>
      <c r="BY119">
        <f t="shared" si="169"/>
        <v>0.33579210192319309</v>
      </c>
      <c r="BZ119">
        <f t="shared" si="170"/>
        <v>2.2208291398743762</v>
      </c>
      <c r="CH119" s="6"/>
      <c r="CI119" s="6"/>
      <c r="CM119" s="6"/>
      <c r="CN119" s="6"/>
      <c r="CO119" s="6">
        <v>119</v>
      </c>
      <c r="CQ119" s="6"/>
    </row>
  </sheetData>
  <mergeCells count="24">
    <mergeCell ref="FS1:GI1"/>
    <mergeCell ref="GL1:HB1"/>
    <mergeCell ref="HE1:HU1"/>
    <mergeCell ref="CB1:CS1"/>
    <mergeCell ref="CU1:DL1"/>
    <mergeCell ref="DN1:EE1"/>
    <mergeCell ref="EG1:EX1"/>
    <mergeCell ref="EZ1:FQ1"/>
    <mergeCell ref="E1:U1"/>
    <mergeCell ref="W1:AN1"/>
    <mergeCell ref="AP1:BG1"/>
    <mergeCell ref="BI1:BZ1"/>
    <mergeCell ref="CU2:DL2"/>
    <mergeCell ref="E2:U2"/>
    <mergeCell ref="W2:AN2"/>
    <mergeCell ref="AP2:BG2"/>
    <mergeCell ref="BI2:BZ2"/>
    <mergeCell ref="CB2:CS2"/>
    <mergeCell ref="GF2:GI2"/>
    <mergeCell ref="GY2:HB2"/>
    <mergeCell ref="HR2:HU2"/>
    <mergeCell ref="DN2:EE2"/>
    <mergeCell ref="EG2:EX2"/>
    <mergeCell ref="EZ2:FQ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C119"/>
  <sheetViews>
    <sheetView topLeftCell="DC1" workbookViewId="0">
      <selection activeCell="DF9" sqref="DF9:DG9"/>
    </sheetView>
  </sheetViews>
  <sheetFormatPr defaultRowHeight="15.75" x14ac:dyDescent="0.25"/>
  <cols>
    <col min="1" max="1" width="21.5" customWidth="1"/>
    <col min="2" max="2" width="14.75" customWidth="1"/>
    <col min="3" max="3" width="15.5" bestFit="1" customWidth="1"/>
    <col min="4" max="4" width="21.625" bestFit="1" customWidth="1"/>
    <col min="5" max="5" width="14.75" customWidth="1"/>
    <col min="6" max="6" width="13.875" customWidth="1"/>
    <col min="7" max="7" width="20.625" style="1" customWidth="1"/>
    <col min="9" max="9" width="22.375" style="1" bestFit="1" customWidth="1"/>
    <col min="10" max="10" width="22.625" style="1" bestFit="1" customWidth="1"/>
    <col min="11" max="11" width="17.625" style="18" bestFit="1" customWidth="1"/>
    <col min="12" max="12" width="12.25" style="18" bestFit="1" customWidth="1"/>
    <col min="13" max="13" width="16.75" style="18" bestFit="1" customWidth="1"/>
    <col min="14" max="14" width="9.5" style="18" bestFit="1" customWidth="1"/>
    <col min="15" max="15" width="20.75" style="18" bestFit="1" customWidth="1"/>
    <col min="16" max="18" width="23.875" style="18" customWidth="1"/>
    <col min="19" max="19" width="22" style="18" customWidth="1"/>
    <col min="20" max="20" width="20.125" style="26" customWidth="1"/>
    <col min="21" max="21" width="24.5" style="18" bestFit="1" customWidth="1"/>
    <col min="22" max="22" width="13.25" style="18" bestFit="1" customWidth="1"/>
    <col min="23" max="23" width="11.875" style="22" bestFit="1" customWidth="1"/>
    <col min="24" max="24" width="35.5" style="18" bestFit="1" customWidth="1"/>
    <col min="25" max="25" width="12.625" customWidth="1"/>
    <col min="26" max="26" width="11.875" bestFit="1" customWidth="1"/>
    <col min="27" max="27" width="9" customWidth="1"/>
    <col min="28" max="28" width="19.25" bestFit="1" customWidth="1"/>
    <col min="29" max="29" width="18.125" bestFit="1" customWidth="1"/>
    <col min="30" max="30" width="13.75" style="18" bestFit="1" customWidth="1"/>
    <col min="31" max="31" width="8.125" style="18" bestFit="1" customWidth="1"/>
    <col min="32" max="32" width="13.375" style="18" bestFit="1" customWidth="1"/>
    <col min="33" max="33" width="13.5" style="18" bestFit="1" customWidth="1"/>
    <col min="34" max="34" width="15.5" bestFit="1" customWidth="1"/>
    <col min="35" max="35" width="17.25" customWidth="1"/>
    <col min="36" max="37" width="23.875" style="18" customWidth="1"/>
    <col min="38" max="38" width="20.125" style="18" customWidth="1"/>
    <col min="39" max="39" width="23.625" customWidth="1"/>
    <col min="40" max="40" width="19.625" bestFit="1" customWidth="1"/>
    <col min="41" max="41" width="10.875" style="18" bestFit="1" customWidth="1"/>
    <col min="42" max="42" width="11.875" bestFit="1" customWidth="1"/>
    <col min="43" max="43" width="28.5" bestFit="1" customWidth="1"/>
    <col min="44" max="44" width="12.625" bestFit="1" customWidth="1"/>
    <col min="45" max="45" width="11.875" bestFit="1" customWidth="1"/>
    <col min="47" max="47" width="19.25" style="18" bestFit="1" customWidth="1"/>
    <col min="48" max="49" width="18.125" style="18" bestFit="1" customWidth="1"/>
    <col min="50" max="50" width="8.125" style="18" bestFit="1" customWidth="1"/>
    <col min="51" max="51" width="13.375" style="18" bestFit="1" customWidth="1"/>
    <col min="52" max="52" width="13.5" style="18" bestFit="1" customWidth="1"/>
    <col min="53" max="53" width="16.375" bestFit="1" customWidth="1"/>
    <col min="54" max="54" width="16.25" bestFit="1" customWidth="1"/>
    <col min="55" max="56" width="23.875" style="18" customWidth="1"/>
    <col min="57" max="57" width="20.125" style="18" customWidth="1"/>
    <col min="58" max="58" width="13.375" bestFit="1" customWidth="1"/>
    <col min="59" max="59" width="19.625" bestFit="1" customWidth="1"/>
    <col min="60" max="60" width="10.875" bestFit="1" customWidth="1"/>
    <col min="61" max="61" width="11.875" bestFit="1" customWidth="1"/>
    <col min="62" max="62" width="28.5" bestFit="1" customWidth="1"/>
    <col min="63" max="63" width="13.75" bestFit="1" customWidth="1"/>
    <col min="64" max="64" width="13" bestFit="1" customWidth="1"/>
    <col min="65" max="65" width="9" customWidth="1"/>
    <col min="66" max="66" width="23.75" bestFit="1" customWidth="1"/>
    <col min="67" max="68" width="18.125" bestFit="1" customWidth="1"/>
    <col min="69" max="69" width="13.625" bestFit="1" customWidth="1"/>
    <col min="70" max="70" width="13.375" bestFit="1" customWidth="1"/>
    <col min="71" max="71" width="13.5" bestFit="1" customWidth="1"/>
    <col min="72" max="72" width="16.375" bestFit="1" customWidth="1"/>
    <col min="73" max="73" width="16.25" bestFit="1" customWidth="1"/>
    <col min="74" max="75" width="23.875" style="18" customWidth="1"/>
    <col min="76" max="76" width="20.125" style="18" customWidth="1"/>
    <col min="77" max="77" width="13.375" bestFit="1" customWidth="1"/>
    <col min="78" max="78" width="19.625" bestFit="1" customWidth="1"/>
    <col min="79" max="79" width="10.875" bestFit="1" customWidth="1"/>
    <col min="80" max="80" width="13" bestFit="1" customWidth="1"/>
    <col min="81" max="81" width="28.5" bestFit="1" customWidth="1"/>
    <col min="82" max="82" width="13.75" bestFit="1" customWidth="1"/>
    <col min="83" max="83" width="13" bestFit="1" customWidth="1"/>
    <col min="84" max="84" width="10" customWidth="1"/>
    <col min="85" max="85" width="23.75" bestFit="1" customWidth="1"/>
    <col min="86" max="87" width="18.125" bestFit="1" customWidth="1"/>
    <col min="88" max="88" width="13.625" bestFit="1" customWidth="1"/>
    <col min="89" max="89" width="13.375" bestFit="1" customWidth="1"/>
    <col min="90" max="90" width="13.5" bestFit="1" customWidth="1"/>
    <col min="91" max="91" width="15.5" bestFit="1" customWidth="1"/>
    <col min="92" max="92" width="16.25" bestFit="1" customWidth="1"/>
    <col min="93" max="94" width="23.875" style="18" customWidth="1"/>
    <col min="95" max="95" width="20.125" style="18" customWidth="1"/>
    <col min="96" max="96" width="13.375" bestFit="1" customWidth="1"/>
    <col min="97" max="97" width="19.625" bestFit="1" customWidth="1"/>
    <col min="98" max="98" width="10.875" bestFit="1" customWidth="1"/>
    <col min="99" max="99" width="13" bestFit="1" customWidth="1"/>
    <col min="100" max="100" width="28.5" bestFit="1" customWidth="1"/>
    <col min="101" max="101" width="13.75" bestFit="1" customWidth="1"/>
    <col min="102" max="102" width="13" bestFit="1" customWidth="1"/>
    <col min="104" max="104" width="23.75" bestFit="1" customWidth="1"/>
    <col min="105" max="106" width="18.125" bestFit="1" customWidth="1"/>
    <col min="107" max="107" width="12.25" bestFit="1" customWidth="1"/>
    <col min="108" max="108" width="13.375" bestFit="1" customWidth="1"/>
    <col min="109" max="109" width="13.5" bestFit="1" customWidth="1"/>
    <col min="110" max="110" width="16.375" bestFit="1" customWidth="1"/>
    <col min="111" max="111" width="16.25" bestFit="1" customWidth="1"/>
    <col min="112" max="113" width="23.875" style="18" customWidth="1"/>
    <col min="114" max="114" width="20.125" style="18" customWidth="1"/>
    <col min="115" max="115" width="13.375" bestFit="1" customWidth="1"/>
    <col min="116" max="116" width="19.625" bestFit="1" customWidth="1"/>
    <col min="117" max="117" width="10.875" bestFit="1" customWidth="1"/>
    <col min="118" max="118" width="11.875" bestFit="1" customWidth="1"/>
    <col min="119" max="119" width="28.5" bestFit="1" customWidth="1"/>
    <col min="120" max="120" width="12.625" bestFit="1" customWidth="1"/>
    <col min="121" max="121" width="11.875" bestFit="1" customWidth="1"/>
    <col min="122" max="122" width="9" customWidth="1"/>
    <col min="123" max="123" width="23.75" bestFit="1" customWidth="1"/>
    <col min="124" max="124" width="22.125" bestFit="1" customWidth="1"/>
    <col min="125" max="125" width="18.125" bestFit="1" customWidth="1"/>
    <col min="126" max="126" width="14" bestFit="1" customWidth="1"/>
    <col min="127" max="128" width="17.625" bestFit="1" customWidth="1"/>
    <col min="129" max="129" width="21.5" bestFit="1" customWidth="1"/>
    <col min="130" max="130" width="16.25" bestFit="1" customWidth="1"/>
    <col min="131" max="132" width="23.875" style="18" customWidth="1"/>
    <col min="133" max="133" width="20.125" style="18" customWidth="1"/>
    <col min="134" max="134" width="13.375" bestFit="1" customWidth="1"/>
    <col min="135" max="135" width="19.625" bestFit="1" customWidth="1"/>
    <col min="136" max="136" width="10.875" bestFit="1" customWidth="1"/>
    <col min="137" max="137" width="13" bestFit="1" customWidth="1"/>
    <col min="138" max="138" width="28.5" bestFit="1" customWidth="1"/>
    <col min="139" max="139" width="13.75" bestFit="1" customWidth="1"/>
    <col min="140" max="140" width="13" bestFit="1" customWidth="1"/>
    <col min="142" max="142" width="23.75" bestFit="1" customWidth="1"/>
    <col min="143" max="143" width="22.125" bestFit="1" customWidth="1"/>
    <col min="144" max="144" width="18.125" bestFit="1" customWidth="1"/>
    <col min="145" max="145" width="14" bestFit="1" customWidth="1"/>
    <col min="146" max="147" width="17.625" bestFit="1" customWidth="1"/>
    <col min="148" max="148" width="21.5" bestFit="1" customWidth="1"/>
    <col min="149" max="149" width="21" bestFit="1" customWidth="1"/>
    <col min="150" max="151" width="23.875" style="18" customWidth="1"/>
    <col min="152" max="152" width="20.125" style="18" customWidth="1"/>
    <col min="153" max="153" width="13.375" bestFit="1" customWidth="1"/>
    <col min="154" max="154" width="19.625" bestFit="1" customWidth="1"/>
    <col min="155" max="155" width="10.875" bestFit="1" customWidth="1"/>
    <col min="156" max="156" width="11.875" bestFit="1" customWidth="1"/>
    <col min="157" max="157" width="28.5" bestFit="1" customWidth="1"/>
    <col min="158" max="158" width="13.75" bestFit="1" customWidth="1"/>
    <col min="159" max="159" width="13" bestFit="1" customWidth="1"/>
    <col min="160" max="160" width="13" customWidth="1"/>
    <col min="161" max="161" width="19.25" bestFit="1" customWidth="1"/>
    <col min="162" max="163" width="18.125" bestFit="1" customWidth="1"/>
    <col min="164" max="164" width="12.25" bestFit="1" customWidth="1"/>
    <col min="165" max="165" width="13.375" bestFit="1" customWidth="1"/>
    <col min="166" max="166" width="13.5" bestFit="1" customWidth="1"/>
    <col min="167" max="167" width="16.375" bestFit="1" customWidth="1"/>
    <col min="168" max="168" width="16.25" bestFit="1" customWidth="1"/>
    <col min="169" max="170" width="23.875" style="18" customWidth="1"/>
    <col min="171" max="171" width="20.125" style="18" customWidth="1"/>
    <col min="172" max="172" width="13.375" bestFit="1" customWidth="1"/>
    <col min="173" max="173" width="19.625" bestFit="1" customWidth="1"/>
    <col min="174" max="174" width="10.875" bestFit="1" customWidth="1"/>
    <col min="175" max="175" width="11.875" bestFit="1" customWidth="1"/>
    <col min="176" max="176" width="28.5" bestFit="1" customWidth="1"/>
    <col min="177" max="177" width="13.75" bestFit="1" customWidth="1"/>
    <col min="178" max="178" width="13" bestFit="1" customWidth="1"/>
    <col min="180" max="180" width="23.75" bestFit="1" customWidth="1"/>
    <col min="181" max="181" width="22.125" bestFit="1" customWidth="1"/>
    <col min="182" max="182" width="17.625" bestFit="1" customWidth="1"/>
    <col min="183" max="183" width="12.25" bestFit="1" customWidth="1"/>
    <col min="184" max="184" width="7.625" bestFit="1" customWidth="1"/>
    <col min="185" max="185" width="7.75" bestFit="1" customWidth="1"/>
    <col min="186" max="186" width="7.625" bestFit="1" customWidth="1"/>
    <col min="187" max="187" width="6.5" bestFit="1" customWidth="1"/>
    <col min="188" max="189" width="23.875" style="18" customWidth="1"/>
    <col min="190" max="190" width="20.125" style="18" customWidth="1"/>
    <col min="191" max="191" width="13" bestFit="1" customWidth="1"/>
    <col min="192" max="192" width="10.875" bestFit="1" customWidth="1"/>
    <col min="193" max="193" width="13" bestFit="1" customWidth="1"/>
    <col min="194" max="194" width="28.5" bestFit="1" customWidth="1"/>
    <col min="195" max="195" width="13.75" bestFit="1" customWidth="1"/>
    <col min="196" max="196" width="13" bestFit="1" customWidth="1"/>
    <col min="197" max="197" width="13" customWidth="1"/>
    <col min="198" max="198" width="19.25" bestFit="1" customWidth="1"/>
    <col min="199" max="199" width="18.125" bestFit="1" customWidth="1"/>
    <col min="200" max="200" width="17.625" bestFit="1" customWidth="1"/>
    <col min="201" max="201" width="12.25" bestFit="1" customWidth="1"/>
    <col min="202" max="202" width="7.625" bestFit="1" customWidth="1"/>
    <col min="203" max="203" width="7.75" bestFit="1" customWidth="1"/>
    <col min="204" max="204" width="7.625" bestFit="1" customWidth="1"/>
    <col min="205" max="205" width="6.5" bestFit="1" customWidth="1"/>
    <col min="206" max="207" width="23.875" style="18" customWidth="1"/>
    <col min="208" max="208" width="20.125" style="18" customWidth="1"/>
    <col min="209" max="209" width="13" bestFit="1" customWidth="1"/>
    <col min="210" max="210" width="10.875" bestFit="1" customWidth="1"/>
    <col min="211" max="211" width="13" bestFit="1" customWidth="1"/>
    <col min="212" max="212" width="28.5" bestFit="1" customWidth="1"/>
    <col min="213" max="213" width="13.75" bestFit="1" customWidth="1"/>
    <col min="214" max="214" width="13" bestFit="1" customWidth="1"/>
    <col min="215" max="215" width="13" customWidth="1"/>
    <col min="216" max="216" width="19.25" bestFit="1" customWidth="1"/>
    <col min="217" max="217" width="18.125" bestFit="1" customWidth="1"/>
    <col min="218" max="218" width="17.625" bestFit="1" customWidth="1"/>
    <col min="219" max="219" width="13.625" bestFit="1" customWidth="1"/>
    <col min="220" max="220" width="7.625" bestFit="1" customWidth="1"/>
    <col min="221" max="221" width="7.75" bestFit="1" customWidth="1"/>
    <col min="222" max="222" width="7.625" bestFit="1" customWidth="1"/>
    <col min="223" max="223" width="6.5" bestFit="1" customWidth="1"/>
    <col min="224" max="225" width="23.875" style="18" customWidth="1"/>
    <col min="226" max="226" width="20.125" style="18" customWidth="1"/>
    <col min="227" max="227" width="13" bestFit="1" customWidth="1"/>
    <col min="228" max="228" width="10.875" bestFit="1" customWidth="1"/>
    <col min="229" max="229" width="13" bestFit="1" customWidth="1"/>
    <col min="230" max="230" width="28.5" bestFit="1" customWidth="1"/>
    <col min="231" max="231" width="13.75" bestFit="1" customWidth="1"/>
    <col min="232" max="232" width="13" bestFit="1" customWidth="1"/>
    <col min="234" max="234" width="18.625" bestFit="1" customWidth="1"/>
    <col min="235" max="235" width="17.375" bestFit="1" customWidth="1"/>
    <col min="236" max="236" width="10" bestFit="1" customWidth="1"/>
    <col min="237" max="237" width="13.625" bestFit="1" customWidth="1"/>
    <col min="238" max="239" width="7.625" bestFit="1" customWidth="1"/>
    <col min="241" max="241" width="6.625" bestFit="1" customWidth="1"/>
    <col min="244" max="244" width="16.75" customWidth="1"/>
    <col min="245" max="245" width="9.125" customWidth="1"/>
    <col min="246" max="246" width="10.25" bestFit="1" customWidth="1"/>
    <col min="247" max="247" width="9.625" customWidth="1"/>
    <col min="248" max="248" width="28.25" bestFit="1" customWidth="1"/>
    <col min="249" max="249" width="10.375" customWidth="1"/>
    <col min="250" max="250" width="11" bestFit="1" customWidth="1"/>
    <col min="251" max="252" width="11" customWidth="1"/>
    <col min="253" max="253" width="18.625" bestFit="1" customWidth="1"/>
    <col min="254" max="254" width="17.375" bestFit="1" customWidth="1"/>
    <col min="255" max="255" width="10" bestFit="1" customWidth="1"/>
    <col min="256" max="256" width="13.625" bestFit="1" customWidth="1"/>
    <col min="257" max="258" width="7.625" bestFit="1" customWidth="1"/>
    <col min="263" max="263" width="16.625" bestFit="1" customWidth="1"/>
    <col min="265" max="265" width="10.25" bestFit="1" customWidth="1"/>
    <col min="266" max="266" width="12.375" bestFit="1" customWidth="1"/>
    <col min="267" max="267" width="28.25" bestFit="1" customWidth="1"/>
    <col min="268" max="268" width="9.25" bestFit="1" customWidth="1"/>
    <col min="269" max="269" width="11" bestFit="1" customWidth="1"/>
    <col min="271" max="271" width="18.625" bestFit="1" customWidth="1"/>
    <col min="272" max="272" width="17.375" bestFit="1" customWidth="1"/>
    <col min="273" max="273" width="10" bestFit="1" customWidth="1"/>
    <col min="274" max="274" width="13.625" bestFit="1" customWidth="1"/>
    <col min="275" max="275" width="12.375" bestFit="1" customWidth="1"/>
    <col min="276" max="276" width="11.25" bestFit="1" customWidth="1"/>
    <col min="281" max="281" width="16.625" bestFit="1" customWidth="1"/>
    <col min="283" max="283" width="10.25" bestFit="1" customWidth="1"/>
    <col min="285" max="285" width="28.25" bestFit="1" customWidth="1"/>
    <col min="286" max="286" width="9.25" bestFit="1" customWidth="1"/>
    <col min="287" max="287" width="11" bestFit="1" customWidth="1"/>
    <col min="289" max="289" width="18.625" bestFit="1" customWidth="1"/>
    <col min="290" max="290" width="17.375" bestFit="1" customWidth="1"/>
    <col min="291" max="291" width="10" bestFit="1" customWidth="1"/>
    <col min="292" max="292" width="13.625" bestFit="1" customWidth="1"/>
    <col min="299" max="299" width="16.625" bestFit="1" customWidth="1"/>
    <col min="301" max="301" width="10.25" bestFit="1" customWidth="1"/>
    <col min="303" max="303" width="28.25" bestFit="1" customWidth="1"/>
    <col min="304" max="304" width="9.25" bestFit="1" customWidth="1"/>
    <col min="305" max="305" width="11" bestFit="1" customWidth="1"/>
    <col min="307" max="307" width="18.625" bestFit="1" customWidth="1"/>
    <col min="308" max="308" width="17.375" bestFit="1" customWidth="1"/>
    <col min="309" max="309" width="10" bestFit="1" customWidth="1"/>
    <col min="310" max="310" width="13.625" bestFit="1" customWidth="1"/>
    <col min="311" max="311" width="12.375" bestFit="1" customWidth="1"/>
    <col min="312" max="312" width="11.25" bestFit="1" customWidth="1"/>
    <col min="317" max="317" width="16.625" bestFit="1" customWidth="1"/>
    <col min="319" max="319" width="10.25" bestFit="1" customWidth="1"/>
    <col min="321" max="321" width="28.25" bestFit="1" customWidth="1"/>
    <col min="322" max="322" width="9.25" bestFit="1" customWidth="1"/>
    <col min="323" max="323" width="11" bestFit="1" customWidth="1"/>
    <col min="325" max="325" width="17.25" bestFit="1" customWidth="1"/>
    <col min="326" max="326" width="16.25" bestFit="1" customWidth="1"/>
    <col min="327" max="327" width="9.25" bestFit="1" customWidth="1"/>
    <col min="328" max="328" width="12.625" bestFit="1" customWidth="1"/>
    <col min="329" max="329" width="8.75" customWidth="1"/>
    <col min="330" max="332" width="10.875" bestFit="1" customWidth="1"/>
    <col min="333" max="333" width="12.125" customWidth="1"/>
    <col min="334" max="334" width="8.75" customWidth="1"/>
    <col min="335" max="335" width="16.625" bestFit="1" customWidth="1"/>
    <col min="336" max="336" width="12.375" bestFit="1" customWidth="1"/>
    <col min="337" max="337" width="10.25" bestFit="1" customWidth="1"/>
    <col min="339" max="339" width="28.25" bestFit="1" customWidth="1"/>
    <col min="340" max="340" width="9.25" bestFit="1" customWidth="1"/>
    <col min="341" max="341" width="11" bestFit="1" customWidth="1"/>
  </cols>
  <sheetData>
    <row r="1" spans="1:341" s="47" customFormat="1" ht="20.25" x14ac:dyDescent="0.3">
      <c r="E1" s="27"/>
      <c r="F1" s="27"/>
      <c r="G1" s="27"/>
      <c r="I1" s="127" t="str">
        <f>A4</f>
        <v>Drop_06262</v>
      </c>
      <c r="J1" s="127"/>
      <c r="K1" s="127"/>
      <c r="L1" s="127"/>
      <c r="M1" s="127"/>
      <c r="N1" s="127"/>
      <c r="O1" s="127"/>
      <c r="P1" s="127"/>
      <c r="Q1" s="127"/>
      <c r="R1" s="127"/>
      <c r="S1" s="127"/>
      <c r="T1" s="127"/>
      <c r="U1" s="127"/>
      <c r="V1" s="127"/>
      <c r="W1" s="127"/>
      <c r="X1" s="127"/>
      <c r="Y1" s="127"/>
      <c r="Z1" s="127"/>
      <c r="AB1" s="137" t="str">
        <f>A5</f>
        <v>Drop_06263</v>
      </c>
      <c r="AC1" s="137"/>
      <c r="AD1" s="137"/>
      <c r="AE1" s="137"/>
      <c r="AF1" s="137"/>
      <c r="AG1" s="137"/>
      <c r="AH1" s="137"/>
      <c r="AI1" s="137"/>
      <c r="AJ1" s="137"/>
      <c r="AK1" s="137"/>
      <c r="AL1" s="137"/>
      <c r="AM1" s="137"/>
      <c r="AN1" s="137"/>
      <c r="AO1" s="137"/>
      <c r="AP1" s="137"/>
      <c r="AQ1" s="137"/>
      <c r="AR1" s="137"/>
      <c r="AS1" s="137"/>
      <c r="AU1" s="137" t="str">
        <f>A6</f>
        <v>Drop_06264</v>
      </c>
      <c r="AV1" s="137"/>
      <c r="AW1" s="137"/>
      <c r="AX1" s="137"/>
      <c r="AY1" s="137"/>
      <c r="AZ1" s="137"/>
      <c r="BA1" s="137"/>
      <c r="BB1" s="137"/>
      <c r="BC1" s="137"/>
      <c r="BD1" s="137"/>
      <c r="BE1" s="137"/>
      <c r="BF1" s="137"/>
      <c r="BG1" s="137"/>
      <c r="BH1" s="137"/>
      <c r="BI1" s="137"/>
      <c r="BJ1" s="137"/>
      <c r="BK1" s="137"/>
      <c r="BL1" s="137"/>
      <c r="BN1" s="137">
        <v>6278</v>
      </c>
      <c r="BO1" s="137"/>
      <c r="BP1" s="137"/>
      <c r="BQ1" s="137"/>
      <c r="BR1" s="137"/>
      <c r="BS1" s="137"/>
      <c r="BT1" s="137"/>
      <c r="BU1" s="137"/>
      <c r="BV1" s="137"/>
      <c r="BW1" s="137"/>
      <c r="BX1" s="137"/>
      <c r="BY1" s="137"/>
      <c r="BZ1" s="137"/>
      <c r="CA1" s="137"/>
      <c r="CB1" s="137"/>
      <c r="CC1" s="137"/>
      <c r="CD1" s="137"/>
      <c r="CE1" s="137"/>
      <c r="CG1" s="137" t="s">
        <v>13</v>
      </c>
      <c r="CH1" s="137"/>
      <c r="CI1" s="137"/>
      <c r="CJ1" s="137"/>
      <c r="CK1" s="137"/>
      <c r="CL1" s="137"/>
      <c r="CM1" s="137"/>
      <c r="CN1" s="137"/>
      <c r="CO1" s="137"/>
      <c r="CP1" s="137"/>
      <c r="CQ1" s="137"/>
      <c r="CR1" s="137"/>
      <c r="CS1" s="137"/>
      <c r="CT1" s="137"/>
      <c r="CU1" s="137"/>
      <c r="CV1" s="137"/>
      <c r="CW1" s="137"/>
      <c r="CX1" s="137"/>
      <c r="CZ1" s="137" t="s">
        <v>14</v>
      </c>
      <c r="DA1" s="137"/>
      <c r="DB1" s="137"/>
      <c r="DC1" s="137"/>
      <c r="DD1" s="137"/>
      <c r="DE1" s="137"/>
      <c r="DF1" s="137"/>
      <c r="DG1" s="137"/>
      <c r="DH1" s="137"/>
      <c r="DI1" s="137"/>
      <c r="DJ1" s="137"/>
      <c r="DK1" s="137"/>
      <c r="DL1" s="137"/>
      <c r="DM1" s="137"/>
      <c r="DN1" s="137"/>
      <c r="DO1" s="137"/>
      <c r="DP1" s="137"/>
      <c r="DQ1" s="137"/>
      <c r="DS1" s="137" t="str">
        <f>A10</f>
        <v>Drop_06278</v>
      </c>
      <c r="DT1" s="137"/>
      <c r="DU1" s="137"/>
      <c r="DV1" s="137"/>
      <c r="DW1" s="137"/>
      <c r="DX1" s="137"/>
      <c r="DY1" s="137"/>
      <c r="DZ1" s="137"/>
      <c r="EA1" s="137"/>
      <c r="EB1" s="137"/>
      <c r="EC1" s="137"/>
      <c r="ED1" s="137"/>
      <c r="EE1" s="137"/>
      <c r="EF1" s="137"/>
      <c r="EG1" s="137"/>
      <c r="EH1" s="137"/>
      <c r="EI1" s="137"/>
      <c r="EJ1" s="137"/>
      <c r="EL1" s="137" t="str">
        <f>A11</f>
        <v>Drop_06281</v>
      </c>
      <c r="EM1" s="137"/>
      <c r="EN1" s="137"/>
      <c r="EO1" s="137"/>
      <c r="EP1" s="137"/>
      <c r="EQ1" s="137"/>
      <c r="ER1" s="137"/>
      <c r="ES1" s="137"/>
      <c r="ET1" s="137"/>
      <c r="EU1" s="137"/>
      <c r="EV1" s="137"/>
      <c r="EW1" s="137"/>
      <c r="EX1" s="137"/>
      <c r="EY1" s="137"/>
      <c r="EZ1" s="137"/>
      <c r="FA1" s="137"/>
      <c r="FB1" s="137"/>
      <c r="FC1" s="137"/>
      <c r="FE1" s="137" t="str">
        <f>A12</f>
        <v>Drop_06282</v>
      </c>
      <c r="FF1" s="137"/>
      <c r="FG1" s="137"/>
      <c r="FH1" s="137"/>
      <c r="FI1" s="137"/>
      <c r="FJ1" s="137"/>
      <c r="FK1" s="137"/>
      <c r="FL1" s="137"/>
      <c r="FM1" s="137"/>
      <c r="FN1" s="137"/>
      <c r="FO1" s="137"/>
      <c r="FP1" s="137"/>
      <c r="FQ1" s="137"/>
      <c r="FR1" s="137"/>
      <c r="FS1" s="137"/>
      <c r="FT1" s="137"/>
      <c r="FU1" s="137"/>
      <c r="FV1" s="137"/>
      <c r="FX1" s="137" t="str">
        <f>A13</f>
        <v>Drop_06333</v>
      </c>
      <c r="FY1" s="137"/>
      <c r="FZ1" s="137"/>
      <c r="GA1" s="137"/>
      <c r="GB1" s="137"/>
      <c r="GC1" s="137"/>
      <c r="GD1" s="137"/>
      <c r="GE1" s="137"/>
      <c r="GF1" s="137"/>
      <c r="GG1" s="137"/>
      <c r="GH1" s="137"/>
      <c r="GI1" s="137"/>
      <c r="GJ1" s="137"/>
      <c r="GK1" s="137"/>
      <c r="GL1" s="137"/>
      <c r="GM1" s="137"/>
      <c r="GN1" s="137"/>
      <c r="GO1" s="48"/>
      <c r="GP1" s="137" t="str">
        <f>A14</f>
        <v>Drop_06334</v>
      </c>
      <c r="GQ1" s="137"/>
      <c r="GR1" s="137"/>
      <c r="GS1" s="137"/>
      <c r="GT1" s="137"/>
      <c r="GU1" s="137"/>
      <c r="GV1" s="137"/>
      <c r="GW1" s="137"/>
      <c r="GX1" s="137"/>
      <c r="GY1" s="137"/>
      <c r="GZ1" s="137"/>
      <c r="HA1" s="137"/>
      <c r="HB1" s="137"/>
      <c r="HC1" s="137"/>
      <c r="HD1" s="137"/>
      <c r="HE1" s="137"/>
      <c r="HF1" s="137"/>
      <c r="HH1" s="137" t="str">
        <f>A15</f>
        <v>Drop_06335</v>
      </c>
      <c r="HI1" s="137"/>
      <c r="HJ1" s="137"/>
      <c r="HK1" s="137"/>
      <c r="HL1" s="137"/>
      <c r="HM1" s="137"/>
      <c r="HN1" s="137"/>
      <c r="HO1" s="137"/>
      <c r="HP1" s="137"/>
      <c r="HQ1" s="137"/>
      <c r="HR1" s="137"/>
      <c r="HS1" s="137"/>
      <c r="HT1" s="137"/>
      <c r="HU1" s="137"/>
      <c r="HV1" s="137"/>
      <c r="HW1" s="137"/>
      <c r="HX1" s="137"/>
      <c r="HZ1" s="137" t="str">
        <f>A16</f>
        <v>Drop_06283</v>
      </c>
      <c r="IA1" s="137"/>
      <c r="IB1" s="137"/>
      <c r="IC1" s="137"/>
      <c r="ID1" s="137"/>
      <c r="IE1" s="137"/>
      <c r="IF1" s="137"/>
      <c r="IG1" s="137"/>
      <c r="IH1" s="137"/>
      <c r="II1" s="137"/>
      <c r="IJ1" s="137"/>
      <c r="IK1" s="137"/>
      <c r="IL1" s="137"/>
      <c r="IM1" s="137"/>
      <c r="IN1" s="137"/>
      <c r="IO1" s="137"/>
      <c r="IP1" s="137"/>
      <c r="IQ1" s="48"/>
      <c r="IR1" s="48"/>
      <c r="IS1" s="137" t="str">
        <f>$A17</f>
        <v>Drop_06287</v>
      </c>
      <c r="IT1" s="137"/>
      <c r="IU1" s="137"/>
      <c r="IV1" s="137"/>
      <c r="IW1" s="137"/>
      <c r="IX1" s="137"/>
      <c r="IY1" s="137"/>
      <c r="IZ1" s="137"/>
      <c r="JA1" s="137"/>
      <c r="JB1" s="137"/>
      <c r="JC1" s="137"/>
      <c r="JD1" s="137"/>
      <c r="JE1" s="137"/>
      <c r="JF1" s="137"/>
      <c r="JG1" s="137"/>
      <c r="JH1" s="137"/>
      <c r="JI1" s="137"/>
      <c r="JK1" s="137" t="str">
        <f>$A18</f>
        <v>Drop_06288</v>
      </c>
      <c r="JL1" s="137"/>
      <c r="JM1" s="137"/>
      <c r="JN1" s="137"/>
      <c r="JO1" s="137"/>
      <c r="JP1" s="137"/>
      <c r="JQ1" s="137"/>
      <c r="JR1" s="137"/>
      <c r="JS1" s="137"/>
      <c r="JT1" s="137"/>
      <c r="JU1" s="137"/>
      <c r="JV1" s="137"/>
      <c r="JW1" s="137"/>
      <c r="JX1" s="137"/>
      <c r="JY1" s="137"/>
      <c r="JZ1" s="137"/>
      <c r="KA1" s="137"/>
      <c r="KC1" s="137" t="str">
        <f>$A19</f>
        <v>Drop_06290</v>
      </c>
      <c r="KD1" s="137"/>
      <c r="KE1" s="137"/>
      <c r="KF1" s="137"/>
      <c r="KG1" s="137"/>
      <c r="KH1" s="137"/>
      <c r="KI1" s="137"/>
      <c r="KJ1" s="137"/>
      <c r="KK1" s="137"/>
      <c r="KL1" s="137"/>
      <c r="KM1" s="137"/>
      <c r="KN1" s="137"/>
      <c r="KO1" s="137"/>
      <c r="KP1" s="137"/>
      <c r="KQ1" s="137"/>
      <c r="KR1" s="137"/>
      <c r="KS1" s="137"/>
      <c r="KU1" s="137" t="str">
        <f>$A20</f>
        <v>Drop_06291</v>
      </c>
      <c r="KV1" s="137"/>
      <c r="KW1" s="137"/>
      <c r="KX1" s="137"/>
      <c r="KY1" s="137"/>
      <c r="KZ1" s="137"/>
      <c r="LA1" s="137"/>
      <c r="LB1" s="137"/>
      <c r="LC1" s="137"/>
      <c r="LD1" s="137"/>
      <c r="LE1" s="137"/>
      <c r="LF1" s="137"/>
      <c r="LG1" s="137"/>
      <c r="LH1" s="137"/>
      <c r="LI1" s="137"/>
      <c r="LJ1" s="137"/>
      <c r="LK1" s="137"/>
      <c r="LM1" s="137" t="str">
        <f>$A21</f>
        <v>Drop_06292</v>
      </c>
      <c r="LN1" s="137"/>
      <c r="LO1" s="137"/>
      <c r="LP1" s="137"/>
      <c r="LQ1" s="137"/>
      <c r="LR1" s="137"/>
      <c r="LS1" s="137"/>
      <c r="LT1" s="137"/>
      <c r="LU1" s="137"/>
      <c r="LV1" s="137"/>
      <c r="LW1" s="137"/>
      <c r="LX1" s="137"/>
      <c r="LY1" s="137"/>
      <c r="LZ1" s="137"/>
      <c r="MA1" s="137"/>
      <c r="MB1" s="137"/>
      <c r="MC1" s="137"/>
    </row>
    <row r="2" spans="1:341" s="33" customFormat="1" ht="20.25" x14ac:dyDescent="0.25">
      <c r="A2"/>
      <c r="B2"/>
      <c r="C2"/>
      <c r="D2"/>
      <c r="E2"/>
      <c r="F2"/>
      <c r="G2"/>
      <c r="H2"/>
      <c r="I2" s="136" t="s">
        <v>33</v>
      </c>
      <c r="J2" s="136"/>
      <c r="K2" s="136"/>
      <c r="L2" s="136"/>
      <c r="M2" s="136"/>
      <c r="N2" s="136"/>
      <c r="O2" s="136"/>
      <c r="P2" s="136"/>
      <c r="Q2" s="136"/>
      <c r="R2" s="136"/>
      <c r="S2" s="136"/>
      <c r="T2" s="136"/>
      <c r="U2" s="136"/>
      <c r="V2" s="136"/>
      <c r="W2" s="136"/>
      <c r="X2" s="136"/>
      <c r="Y2" s="136"/>
      <c r="Z2" s="136"/>
      <c r="AB2" s="136" t="s">
        <v>34</v>
      </c>
      <c r="AC2" s="136"/>
      <c r="AD2" s="136"/>
      <c r="AE2" s="136"/>
      <c r="AF2" s="136"/>
      <c r="AG2" s="136"/>
      <c r="AH2" s="136"/>
      <c r="AI2" s="136"/>
      <c r="AJ2" s="136"/>
      <c r="AK2" s="136"/>
      <c r="AL2" s="136"/>
      <c r="AM2" s="136"/>
      <c r="AN2" s="136"/>
      <c r="AO2" s="136"/>
      <c r="AP2" s="136"/>
      <c r="AQ2" s="136"/>
      <c r="AR2" s="136"/>
      <c r="AS2" s="136"/>
      <c r="AU2" s="136" t="s">
        <v>35</v>
      </c>
      <c r="AV2" s="136"/>
      <c r="AW2" s="136"/>
      <c r="AX2" s="136"/>
      <c r="AY2" s="136"/>
      <c r="AZ2" s="136"/>
      <c r="BA2" s="136"/>
      <c r="BB2" s="136"/>
      <c r="BC2" s="136"/>
      <c r="BD2" s="136"/>
      <c r="BE2" s="136"/>
      <c r="BF2" s="136"/>
      <c r="BG2" s="136"/>
      <c r="BH2" s="136"/>
      <c r="BI2" s="136"/>
      <c r="BJ2" s="136"/>
      <c r="BK2" s="136"/>
      <c r="BL2" s="136"/>
      <c r="BN2" s="136" t="s">
        <v>41</v>
      </c>
      <c r="BO2" s="136"/>
      <c r="BP2" s="136"/>
      <c r="BQ2" s="136"/>
      <c r="BR2" s="136"/>
      <c r="BS2" s="136"/>
      <c r="BT2" s="136"/>
      <c r="BU2" s="136"/>
      <c r="BV2" s="136"/>
      <c r="BW2" s="136"/>
      <c r="BX2" s="136"/>
      <c r="BY2" s="136"/>
      <c r="BZ2" s="136"/>
      <c r="CA2" s="136"/>
      <c r="CB2" s="136"/>
      <c r="CC2" s="136"/>
      <c r="CD2" s="136"/>
      <c r="CE2" s="136"/>
      <c r="CF2" s="33" t="s">
        <v>18</v>
      </c>
      <c r="CG2" s="136" t="s">
        <v>36</v>
      </c>
      <c r="CH2" s="136"/>
      <c r="CI2" s="136"/>
      <c r="CJ2" s="136"/>
      <c r="CK2" s="136"/>
      <c r="CL2" s="136"/>
      <c r="CM2" s="136"/>
      <c r="CN2" s="136"/>
      <c r="CO2" s="136"/>
      <c r="CP2" s="136"/>
      <c r="CQ2" s="136"/>
      <c r="CR2" s="136"/>
      <c r="CS2" s="136"/>
      <c r="CT2" s="136"/>
      <c r="CU2" s="136"/>
      <c r="CV2" s="136"/>
      <c r="CW2" s="136"/>
      <c r="CX2" s="136"/>
      <c r="CZ2" s="136" t="s">
        <v>37</v>
      </c>
      <c r="DA2" s="136"/>
      <c r="DB2" s="136"/>
      <c r="DC2" s="136"/>
      <c r="DD2" s="136"/>
      <c r="DE2" s="136"/>
      <c r="DF2" s="136"/>
      <c r="DG2" s="136"/>
      <c r="DH2" s="136"/>
      <c r="DI2" s="136"/>
      <c r="DJ2" s="136"/>
      <c r="DK2" s="136"/>
      <c r="DL2" s="136"/>
      <c r="DM2" s="136"/>
      <c r="DN2" s="136"/>
      <c r="DO2" s="136"/>
      <c r="DP2" s="136"/>
      <c r="DQ2" s="136"/>
      <c r="DS2" s="136" t="s">
        <v>38</v>
      </c>
      <c r="DT2" s="136"/>
      <c r="DU2" s="136"/>
      <c r="DV2" s="136"/>
      <c r="DW2" s="136"/>
      <c r="DX2" s="136"/>
      <c r="DY2" s="136"/>
      <c r="DZ2" s="136"/>
      <c r="EA2" s="136"/>
      <c r="EB2" s="136"/>
      <c r="EC2" s="136"/>
      <c r="ED2" s="136"/>
      <c r="EE2" s="136"/>
      <c r="EF2" s="136"/>
      <c r="EG2" s="136"/>
      <c r="EH2" s="136"/>
      <c r="EI2" s="136"/>
      <c r="EJ2" s="136"/>
      <c r="EL2" s="136" t="s">
        <v>39</v>
      </c>
      <c r="EM2" s="136"/>
      <c r="EN2" s="136"/>
      <c r="EO2" s="136"/>
      <c r="EP2" s="136"/>
      <c r="EQ2" s="136"/>
      <c r="ER2" s="136"/>
      <c r="ES2" s="136"/>
      <c r="ET2" s="136"/>
      <c r="EU2" s="136"/>
      <c r="EV2" s="136"/>
      <c r="EW2" s="136"/>
      <c r="EX2" s="136"/>
      <c r="EY2" s="136"/>
      <c r="EZ2" s="136"/>
      <c r="FA2" s="136"/>
      <c r="FB2" s="136"/>
      <c r="FC2" s="136"/>
      <c r="FD2" s="17"/>
      <c r="FE2" s="136" t="s">
        <v>40</v>
      </c>
      <c r="FF2" s="136"/>
      <c r="FG2" s="136"/>
      <c r="FH2" s="136"/>
      <c r="FI2" s="136"/>
      <c r="FJ2" s="136"/>
      <c r="FK2" s="136"/>
      <c r="FL2" s="136"/>
      <c r="FM2" s="136"/>
      <c r="FN2" s="136"/>
      <c r="FO2" s="136"/>
      <c r="FP2" s="136"/>
      <c r="FQ2" s="136"/>
      <c r="FR2" s="136"/>
      <c r="FS2" s="136"/>
      <c r="FT2" s="136"/>
      <c r="FU2" s="136"/>
      <c r="FV2" s="136"/>
      <c r="FX2" s="135" t="s">
        <v>59</v>
      </c>
      <c r="FY2" s="135"/>
      <c r="FZ2" s="135"/>
      <c r="GA2" s="135"/>
      <c r="GB2" s="135"/>
      <c r="GC2" s="135"/>
      <c r="GD2" s="135"/>
      <c r="GE2" s="135"/>
      <c r="GF2" s="135"/>
      <c r="GG2" s="135"/>
      <c r="GH2" s="135"/>
      <c r="GI2" s="135"/>
      <c r="GJ2" s="135"/>
      <c r="GK2" s="135"/>
      <c r="GL2" s="135"/>
      <c r="GM2" s="135"/>
      <c r="GN2" s="135"/>
      <c r="GO2" s="1"/>
      <c r="GP2" s="135" t="s">
        <v>59</v>
      </c>
      <c r="GQ2" s="135"/>
      <c r="GR2" s="135"/>
      <c r="GS2" s="135"/>
      <c r="GT2" s="135"/>
      <c r="GU2" s="135"/>
      <c r="GV2" s="135"/>
      <c r="GW2" s="135"/>
      <c r="GX2" s="135"/>
      <c r="GY2" s="135"/>
      <c r="GZ2" s="135"/>
      <c r="HA2" s="135"/>
      <c r="HB2" s="135"/>
      <c r="HC2" s="135"/>
      <c r="HD2" s="135"/>
      <c r="HE2" s="135"/>
      <c r="HF2" s="135"/>
      <c r="HG2" s="1"/>
      <c r="HH2" s="135" t="s">
        <v>59</v>
      </c>
      <c r="HI2" s="135"/>
      <c r="HJ2" s="135"/>
      <c r="HK2" s="135"/>
      <c r="HL2" s="135"/>
      <c r="HM2" s="135"/>
      <c r="HN2" s="135"/>
      <c r="HO2" s="135"/>
      <c r="HP2" s="135"/>
      <c r="HQ2" s="135"/>
      <c r="HR2" s="135"/>
      <c r="HS2" s="135"/>
      <c r="HT2" s="135"/>
      <c r="HU2" s="135"/>
      <c r="HV2" s="135"/>
      <c r="HW2" s="135"/>
      <c r="HX2" s="135"/>
      <c r="HZ2" s="135" t="s">
        <v>108</v>
      </c>
      <c r="IA2" s="135"/>
      <c r="IB2" s="135"/>
      <c r="IC2" s="135"/>
      <c r="ID2" s="135"/>
      <c r="IE2" s="135"/>
      <c r="IF2" s="135"/>
      <c r="IG2" s="135"/>
      <c r="IH2" s="135"/>
      <c r="II2" s="135"/>
      <c r="IJ2" s="135"/>
      <c r="IK2" s="135"/>
      <c r="IL2" s="135"/>
      <c r="IM2" s="135"/>
      <c r="IN2" s="135"/>
      <c r="IO2" s="135"/>
      <c r="IP2" s="135"/>
      <c r="IQ2"/>
      <c r="IR2"/>
      <c r="IS2" s="135" t="str">
        <f>$B17</f>
        <v>6mL 3.99deg</v>
      </c>
      <c r="IT2" s="135"/>
      <c r="IU2" s="135"/>
      <c r="IV2" s="135"/>
      <c r="IW2" s="135"/>
      <c r="IX2" s="135"/>
      <c r="IY2" s="135"/>
      <c r="IZ2" s="135"/>
      <c r="JA2" s="135"/>
      <c r="JB2" s="135"/>
      <c r="JC2" s="135"/>
      <c r="JD2" s="135"/>
      <c r="JE2" s="135"/>
      <c r="JF2" s="135"/>
      <c r="JG2" s="135"/>
      <c r="JH2" s="135"/>
      <c r="JI2" s="135"/>
      <c r="JK2" s="135" t="str">
        <f>$B18</f>
        <v>2mL 3.14deg</v>
      </c>
      <c r="JL2" s="135"/>
      <c r="JM2" s="135"/>
      <c r="JN2" s="135"/>
      <c r="JO2" s="135"/>
      <c r="JP2" s="135"/>
      <c r="JQ2" s="135"/>
      <c r="JR2" s="135"/>
      <c r="JS2" s="135"/>
      <c r="JT2" s="135"/>
      <c r="JU2" s="135"/>
      <c r="JV2" s="135"/>
      <c r="JW2" s="135"/>
      <c r="JX2" s="135"/>
      <c r="JY2" s="135"/>
      <c r="JZ2" s="135"/>
      <c r="KA2" s="135"/>
      <c r="KC2" s="135" t="str">
        <f>$B19</f>
        <v>3mL 3.14deg</v>
      </c>
      <c r="KD2" s="135"/>
      <c r="KE2" s="135"/>
      <c r="KF2" s="135"/>
      <c r="KG2" s="135"/>
      <c r="KH2" s="135"/>
      <c r="KI2" s="135"/>
      <c r="KJ2" s="135"/>
      <c r="KK2" s="135"/>
      <c r="KL2" s="135"/>
      <c r="KM2" s="135"/>
      <c r="KN2" s="135"/>
      <c r="KO2" s="135"/>
      <c r="KP2" s="135"/>
      <c r="KQ2" s="135"/>
      <c r="KR2" s="135"/>
      <c r="KS2" s="135"/>
      <c r="KU2" s="135" t="str">
        <f>$B20</f>
        <v>4mL 3.14deg</v>
      </c>
      <c r="KV2" s="135"/>
      <c r="KW2" s="135"/>
      <c r="KX2" s="135"/>
      <c r="KY2" s="135"/>
      <c r="KZ2" s="135"/>
      <c r="LA2" s="135"/>
      <c r="LB2" s="135"/>
      <c r="LC2" s="135"/>
      <c r="LD2" s="135"/>
      <c r="LE2" s="135"/>
      <c r="LF2" s="135"/>
      <c r="LG2" s="135"/>
      <c r="LH2" s="135"/>
      <c r="LI2" s="135"/>
      <c r="LJ2" s="135"/>
      <c r="LK2" s="135"/>
      <c r="LM2" s="135" t="str">
        <f>$B21</f>
        <v>6mL 3.14deg</v>
      </c>
      <c r="LN2" s="135"/>
      <c r="LO2" s="135"/>
      <c r="LP2" s="135"/>
      <c r="LQ2" s="135"/>
      <c r="LR2" s="135"/>
      <c r="LS2" s="135"/>
      <c r="LT2" s="135"/>
      <c r="LU2" s="135"/>
      <c r="LV2" s="135"/>
      <c r="LW2" s="135"/>
      <c r="LX2" s="135"/>
      <c r="LY2" s="135"/>
      <c r="LZ2" s="135"/>
      <c r="MA2" s="135"/>
      <c r="MB2" s="135"/>
      <c r="MC2" s="135"/>
    </row>
    <row r="3" spans="1:341" ht="16.5" thickBot="1" x14ac:dyDescent="0.3">
      <c r="A3" s="36" t="s">
        <v>1</v>
      </c>
      <c r="B3" s="36" t="s">
        <v>32</v>
      </c>
      <c r="C3" s="37" t="s">
        <v>77</v>
      </c>
      <c r="D3" s="37" t="s">
        <v>6</v>
      </c>
      <c r="E3" s="36" t="s">
        <v>63</v>
      </c>
      <c r="F3" s="36" t="s">
        <v>73</v>
      </c>
      <c r="G3" s="36" t="s">
        <v>72</v>
      </c>
      <c r="I3" s="30" t="s">
        <v>64</v>
      </c>
      <c r="J3" s="15" t="s">
        <v>75</v>
      </c>
      <c r="K3" s="31" t="s">
        <v>72</v>
      </c>
      <c r="L3" s="31" t="s">
        <v>72</v>
      </c>
      <c r="M3" s="31" t="s">
        <v>74</v>
      </c>
      <c r="N3" s="31"/>
      <c r="O3" s="31"/>
      <c r="P3" s="31"/>
      <c r="R3" s="26"/>
      <c r="T3" s="16"/>
      <c r="U3" s="16"/>
      <c r="V3" s="16"/>
      <c r="W3" s="16"/>
      <c r="X3" s="16"/>
      <c r="Y3" s="16"/>
      <c r="Z3" s="16"/>
      <c r="AB3" s="31" t="s">
        <v>64</v>
      </c>
      <c r="AC3" s="15" t="s">
        <v>75</v>
      </c>
      <c r="AD3" s="31" t="s">
        <v>72</v>
      </c>
      <c r="AE3" s="31" t="s">
        <v>72</v>
      </c>
      <c r="AF3" s="31" t="s">
        <v>74</v>
      </c>
      <c r="AG3" s="31"/>
      <c r="AH3" s="31"/>
      <c r="AI3" s="31"/>
      <c r="AJ3" s="15"/>
      <c r="AK3" s="15"/>
      <c r="AL3" s="34"/>
      <c r="AM3" s="29"/>
      <c r="AN3" s="29"/>
      <c r="AO3" s="29"/>
      <c r="AP3" s="34"/>
      <c r="AQ3" s="29"/>
      <c r="AR3" s="29"/>
      <c r="AS3" s="29"/>
      <c r="AT3" s="16"/>
      <c r="AU3" s="31" t="s">
        <v>64</v>
      </c>
      <c r="AV3" s="15" t="s">
        <v>75</v>
      </c>
      <c r="AW3" s="31" t="s">
        <v>72</v>
      </c>
      <c r="AX3" s="31" t="s">
        <v>72</v>
      </c>
      <c r="AY3" s="31" t="s">
        <v>74</v>
      </c>
      <c r="AZ3" s="31"/>
      <c r="BA3" s="31"/>
      <c r="BB3" s="18"/>
      <c r="BD3"/>
      <c r="BE3"/>
      <c r="BF3" s="16"/>
      <c r="BG3" s="16"/>
      <c r="BH3" s="16"/>
      <c r="BJ3" s="16"/>
      <c r="BK3" s="16"/>
      <c r="BL3" s="16"/>
      <c r="BM3" s="16"/>
      <c r="BN3" s="29" t="s">
        <v>64</v>
      </c>
      <c r="BO3" s="15" t="s">
        <v>75</v>
      </c>
      <c r="BP3" s="31" t="s">
        <v>72</v>
      </c>
      <c r="BQ3" s="29" t="s">
        <v>72</v>
      </c>
      <c r="BR3" s="29" t="s">
        <v>74</v>
      </c>
      <c r="BS3" s="29"/>
      <c r="BT3" s="29"/>
      <c r="BU3" s="18"/>
      <c r="BW3"/>
      <c r="BX3"/>
      <c r="BZ3" s="16"/>
      <c r="CA3" s="16"/>
      <c r="CB3" s="16"/>
      <c r="CF3" s="16"/>
      <c r="CG3" s="29" t="s">
        <v>64</v>
      </c>
      <c r="CH3" s="15" t="s">
        <v>75</v>
      </c>
      <c r="CI3" s="31" t="s">
        <v>72</v>
      </c>
      <c r="CJ3" s="29" t="s">
        <v>72</v>
      </c>
      <c r="CK3" s="29" t="s">
        <v>74</v>
      </c>
      <c r="CL3" s="29"/>
      <c r="CM3" s="29"/>
      <c r="CN3" s="29"/>
      <c r="CO3" s="29"/>
      <c r="CV3" s="16"/>
      <c r="CW3" s="16"/>
      <c r="CX3" s="16"/>
      <c r="CZ3" s="29" t="s">
        <v>64</v>
      </c>
      <c r="DA3" s="15" t="s">
        <v>75</v>
      </c>
      <c r="DB3" s="31" t="s">
        <v>72</v>
      </c>
      <c r="DC3" s="29" t="s">
        <v>72</v>
      </c>
      <c r="DD3" s="29" t="s">
        <v>74</v>
      </c>
      <c r="DE3" s="29"/>
      <c r="DF3" s="29"/>
      <c r="DG3" s="29"/>
      <c r="DH3" s="29"/>
      <c r="DP3" s="17"/>
      <c r="DQ3" s="17"/>
      <c r="DR3" s="17"/>
      <c r="DS3" s="29" t="s">
        <v>64</v>
      </c>
      <c r="DT3" s="15" t="s">
        <v>75</v>
      </c>
      <c r="DU3" s="31" t="s">
        <v>72</v>
      </c>
      <c r="DV3" s="29" t="s">
        <v>72</v>
      </c>
      <c r="DW3" s="29" t="s">
        <v>74</v>
      </c>
      <c r="DX3" s="29"/>
      <c r="DY3" s="29"/>
      <c r="DZ3" s="29"/>
      <c r="EA3" s="29"/>
      <c r="EB3" s="17"/>
      <c r="EJ3" s="17"/>
      <c r="EK3" s="17"/>
      <c r="EL3" s="29" t="s">
        <v>64</v>
      </c>
      <c r="EM3" s="15" t="s">
        <v>75</v>
      </c>
      <c r="EN3" s="31" t="s">
        <v>72</v>
      </c>
      <c r="EO3" s="29" t="s">
        <v>72</v>
      </c>
      <c r="EP3" s="29" t="s">
        <v>74</v>
      </c>
      <c r="EQ3" s="29"/>
      <c r="ER3" s="29"/>
      <c r="ES3" s="29"/>
      <c r="ET3" s="29"/>
      <c r="EU3" s="17"/>
      <c r="EV3" s="17"/>
      <c r="FD3" s="16"/>
      <c r="FE3" s="29" t="s">
        <v>64</v>
      </c>
      <c r="FF3" s="15" t="s">
        <v>75</v>
      </c>
      <c r="FG3" s="31" t="s">
        <v>72</v>
      </c>
      <c r="FH3" s="29" t="s">
        <v>72</v>
      </c>
      <c r="FI3" s="29" t="s">
        <v>74</v>
      </c>
      <c r="FJ3" s="29"/>
      <c r="FK3" s="29"/>
      <c r="FL3" s="29"/>
      <c r="FM3" s="17"/>
      <c r="FN3" s="17"/>
      <c r="FO3" s="17"/>
      <c r="FX3" s="29" t="s">
        <v>64</v>
      </c>
      <c r="FY3" s="15" t="s">
        <v>75</v>
      </c>
      <c r="FZ3" s="31" t="s">
        <v>72</v>
      </c>
      <c r="GA3" s="29" t="s">
        <v>72</v>
      </c>
      <c r="GB3" s="29" t="s">
        <v>74</v>
      </c>
      <c r="GC3" s="29"/>
      <c r="GD3" s="29"/>
      <c r="GE3" s="29"/>
      <c r="GF3" s="29"/>
      <c r="GO3" s="16"/>
      <c r="GP3" s="29" t="s">
        <v>64</v>
      </c>
      <c r="GQ3" s="15" t="s">
        <v>75</v>
      </c>
      <c r="GR3" s="31" t="s">
        <v>72</v>
      </c>
      <c r="GS3" s="29" t="s">
        <v>72</v>
      </c>
      <c r="GT3" s="29" t="s">
        <v>74</v>
      </c>
      <c r="GU3" s="29"/>
      <c r="GV3" s="29"/>
      <c r="GW3" s="29"/>
      <c r="GX3" s="29"/>
      <c r="HH3" s="29" t="s">
        <v>64</v>
      </c>
      <c r="HI3" s="15" t="s">
        <v>75</v>
      </c>
      <c r="HJ3" s="31" t="s">
        <v>72</v>
      </c>
      <c r="HK3" s="29" t="s">
        <v>72</v>
      </c>
      <c r="HL3" s="29" t="s">
        <v>74</v>
      </c>
      <c r="HM3" s="29"/>
      <c r="HN3" s="29"/>
      <c r="HO3" s="29"/>
      <c r="HP3" s="29"/>
      <c r="HQ3"/>
      <c r="HR3"/>
      <c r="HT3" s="18"/>
      <c r="HU3" s="18"/>
      <c r="HV3" s="18"/>
      <c r="HW3" s="18"/>
      <c r="HZ3" s="29" t="s">
        <v>64</v>
      </c>
      <c r="IA3" s="15" t="s">
        <v>75</v>
      </c>
      <c r="IB3" s="31" t="s">
        <v>72</v>
      </c>
      <c r="IC3" s="29" t="s">
        <v>72</v>
      </c>
      <c r="ID3" s="29" t="s">
        <v>74</v>
      </c>
      <c r="IE3" s="29"/>
      <c r="IF3" s="29"/>
      <c r="IG3" s="29"/>
      <c r="IS3" s="29" t="s">
        <v>64</v>
      </c>
      <c r="IT3" s="15" t="s">
        <v>75</v>
      </c>
      <c r="IU3" s="31" t="s">
        <v>72</v>
      </c>
      <c r="IV3" s="29" t="s">
        <v>72</v>
      </c>
      <c r="IW3" s="29" t="s">
        <v>74</v>
      </c>
      <c r="IX3" s="29"/>
      <c r="IY3" s="29"/>
      <c r="IZ3" s="29"/>
      <c r="JA3" s="29"/>
      <c r="JK3" s="29" t="s">
        <v>64</v>
      </c>
      <c r="JL3" s="15" t="s">
        <v>75</v>
      </c>
      <c r="JM3" s="31" t="s">
        <v>72</v>
      </c>
      <c r="JN3" s="29" t="s">
        <v>72</v>
      </c>
      <c r="JO3" s="29" t="s">
        <v>74</v>
      </c>
      <c r="JP3" s="29"/>
      <c r="JQ3" s="29"/>
      <c r="JR3" s="29"/>
      <c r="JS3" s="29"/>
      <c r="KC3" s="29" t="s">
        <v>64</v>
      </c>
      <c r="KD3" s="15" t="s">
        <v>75</v>
      </c>
      <c r="KE3" s="31" t="s">
        <v>72</v>
      </c>
      <c r="KF3" s="29" t="s">
        <v>72</v>
      </c>
      <c r="KG3" s="29" t="s">
        <v>74</v>
      </c>
      <c r="KH3" s="29"/>
      <c r="KI3" s="29"/>
      <c r="KJ3" s="29"/>
      <c r="KK3" s="29"/>
      <c r="KU3" s="29" t="s">
        <v>64</v>
      </c>
      <c r="KV3" s="15" t="s">
        <v>75</v>
      </c>
      <c r="KW3" s="31" t="s">
        <v>72</v>
      </c>
      <c r="KX3" s="29" t="s">
        <v>72</v>
      </c>
      <c r="KY3" s="29" t="s">
        <v>74</v>
      </c>
      <c r="KZ3" s="29"/>
      <c r="LA3" s="29"/>
      <c r="LB3" s="29"/>
      <c r="LC3" s="29"/>
      <c r="LM3" s="29" t="s">
        <v>64</v>
      </c>
      <c r="LN3" s="15" t="s">
        <v>75</v>
      </c>
      <c r="LO3" s="31" t="s">
        <v>72</v>
      </c>
      <c r="LP3" s="29" t="s">
        <v>72</v>
      </c>
      <c r="LQ3" s="29" t="s">
        <v>74</v>
      </c>
    </row>
    <row r="4" spans="1:341" x14ac:dyDescent="0.25">
      <c r="A4" s="46" t="s">
        <v>9</v>
      </c>
      <c r="B4" s="28" t="s">
        <v>33</v>
      </c>
      <c r="C4" s="20">
        <v>6</v>
      </c>
      <c r="D4" s="20">
        <v>1.2170000000000001</v>
      </c>
      <c r="E4" s="26">
        <v>261.30473429340645</v>
      </c>
      <c r="F4" s="26">
        <v>735.91250596225757</v>
      </c>
      <c r="G4" s="26">
        <v>4.6337003100219203</v>
      </c>
      <c r="I4" s="32">
        <v>0</v>
      </c>
      <c r="J4" s="32">
        <f>F4</f>
        <v>735.91250596225757</v>
      </c>
      <c r="K4" s="17">
        <f>$G4</f>
        <v>4.6337003100219203</v>
      </c>
      <c r="L4" s="17">
        <f>K4</f>
        <v>4.6337003100219203</v>
      </c>
      <c r="M4" s="17">
        <f>J$4</f>
        <v>735.91250596225757</v>
      </c>
      <c r="N4" s="17"/>
      <c r="O4" s="17"/>
      <c r="P4" s="17"/>
      <c r="R4" s="26"/>
      <c r="T4" s="16"/>
      <c r="U4" s="16"/>
      <c r="V4" s="16"/>
      <c r="W4" s="16"/>
      <c r="X4" s="16"/>
      <c r="Y4" s="16"/>
      <c r="Z4" s="16"/>
      <c r="AB4" s="1">
        <v>0</v>
      </c>
      <c r="AC4" s="32">
        <f>$F5</f>
        <v>850.79929510251407</v>
      </c>
      <c r="AD4" s="17">
        <f>$G5</f>
        <v>5.5634466244107452</v>
      </c>
      <c r="AE4" s="17">
        <f>AD4</f>
        <v>5.5634466244107452</v>
      </c>
      <c r="AF4" s="17">
        <f>AC$4</f>
        <v>850.79929510251407</v>
      </c>
      <c r="AG4" s="17"/>
      <c r="AH4" s="17"/>
      <c r="AI4" s="17"/>
      <c r="AL4"/>
      <c r="AM4" s="16"/>
      <c r="AN4" s="16"/>
      <c r="AO4" s="16"/>
      <c r="AQ4" s="16"/>
      <c r="AR4" s="16"/>
      <c r="AS4" s="16"/>
      <c r="AT4" s="16"/>
      <c r="AU4" s="1">
        <v>0</v>
      </c>
      <c r="AV4" s="32">
        <f>$F6</f>
        <v>982.06862964014203</v>
      </c>
      <c r="AW4" s="17">
        <f>$G6</f>
        <v>6.2563564861887011</v>
      </c>
      <c r="AX4" s="17">
        <f>AW4</f>
        <v>6.2563564861887011</v>
      </c>
      <c r="AY4" s="17">
        <f>AV$4</f>
        <v>982.06862964014203</v>
      </c>
      <c r="AZ4" s="17"/>
      <c r="BA4" s="17"/>
      <c r="BB4" s="18"/>
      <c r="BD4"/>
      <c r="BE4"/>
      <c r="BF4" s="16"/>
      <c r="BG4" s="16"/>
      <c r="BH4" s="16"/>
      <c r="BJ4" s="16"/>
      <c r="BK4" s="16"/>
      <c r="BL4" s="16"/>
      <c r="BM4" s="16"/>
      <c r="BN4">
        <v>0</v>
      </c>
      <c r="BO4" s="32">
        <f>$F7</f>
        <v>214.94472005176397</v>
      </c>
      <c r="BP4" s="17">
        <f>$G7</f>
        <v>1.4518188166932855</v>
      </c>
      <c r="BQ4" s="17">
        <f>BP4</f>
        <v>1.4518188166932855</v>
      </c>
      <c r="BR4" s="17">
        <f>BO$4</f>
        <v>214.94472005176397</v>
      </c>
      <c r="BS4" s="17"/>
      <c r="BT4" s="17"/>
      <c r="BU4" s="18"/>
      <c r="BW4"/>
      <c r="BX4"/>
      <c r="BZ4" s="16"/>
      <c r="CA4" s="16"/>
      <c r="CB4" s="16"/>
      <c r="CF4" s="16"/>
      <c r="CG4">
        <v>0</v>
      </c>
      <c r="CH4" s="32">
        <f>$F8</f>
        <v>261.44157838907552</v>
      </c>
      <c r="CI4" s="17">
        <f>$G8</f>
        <v>1.7145212631587188</v>
      </c>
      <c r="CJ4" s="17">
        <f>CI4</f>
        <v>1.7145212631587188</v>
      </c>
      <c r="CK4" s="17">
        <f>CH$4</f>
        <v>261.44157838907552</v>
      </c>
      <c r="CL4" s="17"/>
      <c r="CM4" s="17"/>
      <c r="CN4" s="17"/>
      <c r="CO4" s="17"/>
      <c r="CV4" s="16"/>
      <c r="CW4" s="16"/>
      <c r="CX4" s="16"/>
      <c r="CZ4">
        <v>0</v>
      </c>
      <c r="DA4" s="32">
        <f>$F9</f>
        <v>291.09793974613473</v>
      </c>
      <c r="DB4" s="17">
        <f>$G9</f>
        <v>1.9002174484143879</v>
      </c>
      <c r="DC4" s="17">
        <f>DB4</f>
        <v>1.9002174484143879</v>
      </c>
      <c r="DD4" s="17">
        <f>DA$4</f>
        <v>291.09793974613473</v>
      </c>
      <c r="DE4" s="17"/>
      <c r="DF4" s="17"/>
      <c r="DG4" s="17"/>
      <c r="DH4" s="17"/>
      <c r="DP4" s="17"/>
      <c r="DQ4" s="17"/>
      <c r="DR4" s="17"/>
      <c r="DS4">
        <v>0</v>
      </c>
      <c r="DT4" s="32">
        <f>$F10</f>
        <v>116.11141165178174</v>
      </c>
      <c r="DU4" s="17">
        <f>$G10</f>
        <v>0.80277541737068703</v>
      </c>
      <c r="DV4" s="17">
        <f>DU4</f>
        <v>0.80277541737068703</v>
      </c>
      <c r="DW4" s="17">
        <f>DT$4</f>
        <v>116.11141165178174</v>
      </c>
      <c r="DX4" s="17"/>
      <c r="DY4" s="17"/>
      <c r="DZ4" s="17"/>
      <c r="EA4" s="17"/>
      <c r="EB4" s="17"/>
      <c r="EJ4" s="17"/>
      <c r="EK4" s="17"/>
      <c r="EL4">
        <v>0</v>
      </c>
      <c r="EM4" s="32">
        <f>$F11</f>
        <v>134.77472802529923</v>
      </c>
      <c r="EN4" s="17">
        <f>$G11</f>
        <v>0.98621038029080488</v>
      </c>
      <c r="EO4" s="17">
        <f>EN4</f>
        <v>0.98621038029080488</v>
      </c>
      <c r="EP4" s="17">
        <f>EM$4</f>
        <v>134.77472802529923</v>
      </c>
      <c r="EQ4" s="17"/>
      <c r="ER4" s="17"/>
      <c r="ES4" s="17"/>
      <c r="ET4" s="17"/>
      <c r="EU4" s="17"/>
      <c r="EV4" s="17"/>
      <c r="FD4" s="16"/>
      <c r="FE4">
        <v>0</v>
      </c>
      <c r="FF4" s="32">
        <f>$F12</f>
        <v>146.55841413715282</v>
      </c>
      <c r="FG4" s="17">
        <f>$G12</f>
        <v>1.0887167371797735</v>
      </c>
      <c r="FH4" s="17">
        <f>FG4</f>
        <v>1.0887167371797735</v>
      </c>
      <c r="FI4" s="17">
        <f>FF$4</f>
        <v>146.55841413715282</v>
      </c>
      <c r="FJ4" s="17"/>
      <c r="FK4" s="17"/>
      <c r="FL4" s="17"/>
      <c r="FM4" s="17"/>
      <c r="FN4" s="17"/>
      <c r="FO4" s="17"/>
      <c r="FX4">
        <v>0</v>
      </c>
      <c r="FY4" s="32">
        <f>$F13</f>
        <v>226.02435098385385</v>
      </c>
      <c r="FZ4" s="17">
        <f>$G13</f>
        <v>1.208226350101868</v>
      </c>
      <c r="GA4" s="17">
        <f>FZ4</f>
        <v>1.208226350101868</v>
      </c>
      <c r="GB4" s="17">
        <f>FY$4</f>
        <v>226.02435098385385</v>
      </c>
      <c r="GC4" s="17"/>
      <c r="GD4" s="17"/>
      <c r="GE4" s="17"/>
      <c r="GF4" s="17"/>
      <c r="GO4" s="16"/>
      <c r="GP4">
        <v>0</v>
      </c>
      <c r="GQ4" s="32">
        <f>$F14</f>
        <v>234.06706734596133</v>
      </c>
      <c r="GR4" s="17">
        <f>$G14</f>
        <v>1.3456470044495368</v>
      </c>
      <c r="GS4" s="17">
        <f>GR4</f>
        <v>1.3456470044495368</v>
      </c>
      <c r="GT4" s="17">
        <f>GQ$4</f>
        <v>234.06706734596133</v>
      </c>
      <c r="GU4" s="17"/>
      <c r="GV4" s="17"/>
      <c r="GW4" s="17"/>
      <c r="GX4" s="17"/>
      <c r="HH4">
        <v>0</v>
      </c>
      <c r="HI4" s="32">
        <f>$F15</f>
        <v>211.93974999827464</v>
      </c>
      <c r="HJ4" s="17">
        <f>$G15</f>
        <v>1.2519135058006092</v>
      </c>
      <c r="HK4" s="17">
        <f>HJ4</f>
        <v>1.2519135058006092</v>
      </c>
      <c r="HL4" s="17">
        <f>HI$4</f>
        <v>211.93974999827464</v>
      </c>
      <c r="HM4" s="17"/>
      <c r="HN4" s="17"/>
      <c r="HO4" s="17"/>
      <c r="HP4" s="17"/>
      <c r="HQ4"/>
      <c r="HR4"/>
      <c r="HZ4">
        <v>0</v>
      </c>
      <c r="IA4" s="32">
        <f>$F16</f>
        <v>168.47083084659377</v>
      </c>
      <c r="IB4" s="17">
        <f>$G16</f>
        <v>1.335635766677755</v>
      </c>
      <c r="IC4" s="17">
        <f>IB4</f>
        <v>1.335635766677755</v>
      </c>
      <c r="ID4" s="17">
        <f>IA4</f>
        <v>168.47083084659377</v>
      </c>
      <c r="IE4" s="17"/>
      <c r="IF4" s="17"/>
      <c r="IG4" s="17"/>
      <c r="IS4">
        <v>0</v>
      </c>
      <c r="IT4" s="32">
        <f>$F17</f>
        <v>225.96725746696515</v>
      </c>
      <c r="IU4" s="17">
        <f>$G17</f>
        <v>1.5682005379343862</v>
      </c>
      <c r="IV4" s="17">
        <f>IU4</f>
        <v>1.5682005379343862</v>
      </c>
      <c r="IW4" s="17">
        <f>IT4</f>
        <v>225.96725746696515</v>
      </c>
      <c r="IX4" s="17"/>
      <c r="IY4" s="17"/>
      <c r="IZ4" s="17"/>
      <c r="JA4" s="17"/>
      <c r="JK4">
        <v>0</v>
      </c>
      <c r="JL4" s="32">
        <f>$F18</f>
        <v>385.21858243995871</v>
      </c>
      <c r="JM4" s="17">
        <f>$G18</f>
        <v>2.6700659367262509</v>
      </c>
      <c r="JN4" s="17">
        <f>JM4</f>
        <v>2.6700659367262509</v>
      </c>
      <c r="JO4" s="17">
        <f>JL4</f>
        <v>385.21858243995871</v>
      </c>
      <c r="JP4" s="17"/>
      <c r="JQ4" s="17"/>
      <c r="JR4" s="17"/>
      <c r="JS4" s="17"/>
      <c r="KC4">
        <v>0</v>
      </c>
      <c r="KD4" s="32">
        <f>$F19</f>
        <v>368.44091719623788</v>
      </c>
      <c r="KE4" s="17">
        <f>$G19</f>
        <v>2.5944046386021431</v>
      </c>
      <c r="KF4" s="17">
        <f>KE4</f>
        <v>2.5944046386021431</v>
      </c>
      <c r="KG4" s="17">
        <f>KD4</f>
        <v>368.44091719623788</v>
      </c>
      <c r="KH4" s="17"/>
      <c r="KI4" s="17"/>
      <c r="KJ4" s="17"/>
      <c r="KK4" s="17"/>
      <c r="KU4">
        <v>0</v>
      </c>
      <c r="KV4" s="32">
        <f>$F20</f>
        <v>444.87044154823656</v>
      </c>
      <c r="KW4" s="17">
        <f>$G20</f>
        <v>2.9748936297730157</v>
      </c>
      <c r="KX4" s="17">
        <f>KW4</f>
        <v>2.9748936297730157</v>
      </c>
      <c r="KY4" s="17">
        <f>KV4</f>
        <v>444.87044154823656</v>
      </c>
      <c r="KZ4" s="17"/>
      <c r="LA4" s="17"/>
      <c r="LB4" s="17"/>
      <c r="LC4" s="17"/>
      <c r="LM4">
        <v>0</v>
      </c>
      <c r="LN4" s="32">
        <f>$F21</f>
        <v>286.90090455537239</v>
      </c>
      <c r="LO4" s="17">
        <f>$G21</f>
        <v>2.0213075350670455</v>
      </c>
      <c r="LP4" s="17">
        <f>LO4</f>
        <v>2.0213075350670455</v>
      </c>
      <c r="LQ4" s="17">
        <f>LN4</f>
        <v>286.90090455537239</v>
      </c>
    </row>
    <row r="5" spans="1:341" ht="16.5" thickBot="1" x14ac:dyDescent="0.3">
      <c r="A5" s="46" t="s">
        <v>10</v>
      </c>
      <c r="B5" s="28" t="s">
        <v>34</v>
      </c>
      <c r="C5" s="20">
        <v>7</v>
      </c>
      <c r="D5" s="20">
        <v>1.2050000000000001</v>
      </c>
      <c r="E5" s="26">
        <v>284.63035975243389</v>
      </c>
      <c r="F5" s="26">
        <v>850.79929510251407</v>
      </c>
      <c r="G5" s="26">
        <v>5.5634466244107452</v>
      </c>
      <c r="I5" s="3" t="s">
        <v>2</v>
      </c>
      <c r="J5" s="3" t="s">
        <v>3</v>
      </c>
      <c r="K5" s="8" t="s">
        <v>19</v>
      </c>
      <c r="L5" s="8" t="s">
        <v>20</v>
      </c>
      <c r="M5" s="8" t="s">
        <v>21</v>
      </c>
      <c r="N5" s="8" t="s">
        <v>22</v>
      </c>
      <c r="O5" s="9" t="s">
        <v>23</v>
      </c>
      <c r="P5" s="9" t="s">
        <v>24</v>
      </c>
      <c r="Q5" s="9" t="s">
        <v>69</v>
      </c>
      <c r="R5" s="9" t="s">
        <v>70</v>
      </c>
      <c r="S5" s="9" t="s">
        <v>71</v>
      </c>
      <c r="T5" s="9"/>
      <c r="U5" s="9" t="s">
        <v>26</v>
      </c>
      <c r="V5" s="9" t="s">
        <v>66</v>
      </c>
      <c r="W5" s="25" t="s">
        <v>27</v>
      </c>
      <c r="X5" s="9" t="s">
        <v>65</v>
      </c>
      <c r="Y5" s="9" t="s">
        <v>28</v>
      </c>
      <c r="Z5" s="9" t="s">
        <v>29</v>
      </c>
      <c r="AB5" s="3" t="s">
        <v>2</v>
      </c>
      <c r="AC5" s="3" t="s">
        <v>3</v>
      </c>
      <c r="AD5" s="8" t="s">
        <v>19</v>
      </c>
      <c r="AE5" s="8" t="s">
        <v>20</v>
      </c>
      <c r="AF5" s="8" t="s">
        <v>21</v>
      </c>
      <c r="AG5" s="8" t="s">
        <v>30</v>
      </c>
      <c r="AH5" s="9" t="s">
        <v>23</v>
      </c>
      <c r="AI5" s="9" t="s">
        <v>24</v>
      </c>
      <c r="AJ5" s="9" t="s">
        <v>69</v>
      </c>
      <c r="AK5" s="9" t="s">
        <v>70</v>
      </c>
      <c r="AL5" s="9" t="s">
        <v>71</v>
      </c>
      <c r="AM5" s="9" t="s">
        <v>25</v>
      </c>
      <c r="AN5" s="9" t="s">
        <v>26</v>
      </c>
      <c r="AO5" s="9" t="s">
        <v>66</v>
      </c>
      <c r="AP5" s="9" t="s">
        <v>31</v>
      </c>
      <c r="AQ5" s="9" t="s">
        <v>65</v>
      </c>
      <c r="AR5" s="9" t="s">
        <v>28</v>
      </c>
      <c r="AS5" s="9" t="s">
        <v>29</v>
      </c>
      <c r="AU5" s="3" t="s">
        <v>2</v>
      </c>
      <c r="AV5" s="3" t="s">
        <v>3</v>
      </c>
      <c r="AW5" s="8" t="s">
        <v>19</v>
      </c>
      <c r="AX5" s="8" t="s">
        <v>20</v>
      </c>
      <c r="AY5" s="8" t="s">
        <v>21</v>
      </c>
      <c r="AZ5" s="8" t="s">
        <v>30</v>
      </c>
      <c r="BA5" s="9" t="s">
        <v>23</v>
      </c>
      <c r="BB5" s="9" t="s">
        <v>24</v>
      </c>
      <c r="BC5" s="9" t="s">
        <v>69</v>
      </c>
      <c r="BD5" s="9" t="s">
        <v>70</v>
      </c>
      <c r="BE5" s="9" t="s">
        <v>71</v>
      </c>
      <c r="BF5" s="9" t="s">
        <v>25</v>
      </c>
      <c r="BG5" s="9" t="s">
        <v>26</v>
      </c>
      <c r="BH5" s="9" t="s">
        <v>66</v>
      </c>
      <c r="BI5" s="9" t="s">
        <v>31</v>
      </c>
      <c r="BJ5" s="9" t="s">
        <v>65</v>
      </c>
      <c r="BK5" s="9" t="s">
        <v>28</v>
      </c>
      <c r="BL5" s="9" t="s">
        <v>29</v>
      </c>
      <c r="BN5" s="3" t="s">
        <v>2</v>
      </c>
      <c r="BO5" s="3" t="s">
        <v>3</v>
      </c>
      <c r="BP5" s="8" t="s">
        <v>19</v>
      </c>
      <c r="BQ5" s="8" t="s">
        <v>20</v>
      </c>
      <c r="BR5" s="8" t="s">
        <v>21</v>
      </c>
      <c r="BS5" s="8" t="s">
        <v>30</v>
      </c>
      <c r="BT5" s="9" t="s">
        <v>23</v>
      </c>
      <c r="BU5" s="9" t="s">
        <v>24</v>
      </c>
      <c r="BV5" s="9" t="s">
        <v>69</v>
      </c>
      <c r="BW5" s="9" t="s">
        <v>70</v>
      </c>
      <c r="BX5" s="9" t="s">
        <v>71</v>
      </c>
      <c r="BY5" s="9" t="s">
        <v>25</v>
      </c>
      <c r="BZ5" s="9" t="s">
        <v>26</v>
      </c>
      <c r="CA5" s="9" t="s">
        <v>66</v>
      </c>
      <c r="CB5" s="9" t="s">
        <v>31</v>
      </c>
      <c r="CC5" s="9" t="s">
        <v>65</v>
      </c>
      <c r="CD5" s="9" t="s">
        <v>28</v>
      </c>
      <c r="CE5" s="9" t="s">
        <v>29</v>
      </c>
      <c r="CG5" s="3" t="s">
        <v>2</v>
      </c>
      <c r="CH5" s="3" t="s">
        <v>3</v>
      </c>
      <c r="CI5" s="8" t="s">
        <v>19</v>
      </c>
      <c r="CJ5" s="8" t="s">
        <v>20</v>
      </c>
      <c r="CK5" s="8" t="s">
        <v>21</v>
      </c>
      <c r="CL5" s="8" t="s">
        <v>30</v>
      </c>
      <c r="CM5" s="9" t="s">
        <v>23</v>
      </c>
      <c r="CN5" s="9" t="s">
        <v>24</v>
      </c>
      <c r="CO5" s="9" t="s">
        <v>69</v>
      </c>
      <c r="CP5" s="9" t="s">
        <v>70</v>
      </c>
      <c r="CQ5" s="9" t="s">
        <v>71</v>
      </c>
      <c r="CR5" s="9" t="s">
        <v>25</v>
      </c>
      <c r="CS5" s="9" t="s">
        <v>26</v>
      </c>
      <c r="CT5" s="9" t="s">
        <v>66</v>
      </c>
      <c r="CU5" s="9" t="s">
        <v>31</v>
      </c>
      <c r="CV5" s="9" t="s">
        <v>65</v>
      </c>
      <c r="CW5" s="9" t="s">
        <v>28</v>
      </c>
      <c r="CX5" s="9" t="s">
        <v>29</v>
      </c>
      <c r="CZ5" s="3" t="s">
        <v>2</v>
      </c>
      <c r="DA5" s="3" t="s">
        <v>3</v>
      </c>
      <c r="DB5" s="8" t="s">
        <v>19</v>
      </c>
      <c r="DC5" s="8" t="s">
        <v>20</v>
      </c>
      <c r="DD5" s="8" t="s">
        <v>21</v>
      </c>
      <c r="DE5" s="8" t="s">
        <v>30</v>
      </c>
      <c r="DF5" s="9" t="s">
        <v>23</v>
      </c>
      <c r="DG5" s="9" t="s">
        <v>24</v>
      </c>
      <c r="DH5" s="9" t="s">
        <v>69</v>
      </c>
      <c r="DI5" s="9" t="s">
        <v>70</v>
      </c>
      <c r="DJ5" s="9" t="s">
        <v>71</v>
      </c>
      <c r="DK5" s="9" t="s">
        <v>25</v>
      </c>
      <c r="DL5" s="9" t="s">
        <v>26</v>
      </c>
      <c r="DM5" s="9" t="s">
        <v>66</v>
      </c>
      <c r="DN5" s="9" t="s">
        <v>31</v>
      </c>
      <c r="DO5" s="9" t="s">
        <v>65</v>
      </c>
      <c r="DP5" s="9" t="s">
        <v>28</v>
      </c>
      <c r="DQ5" s="9" t="s">
        <v>29</v>
      </c>
      <c r="DS5" s="3" t="s">
        <v>2</v>
      </c>
      <c r="DT5" s="3" t="s">
        <v>3</v>
      </c>
      <c r="DU5" s="8" t="s">
        <v>19</v>
      </c>
      <c r="DV5" s="8" t="s">
        <v>20</v>
      </c>
      <c r="DW5" s="8" t="s">
        <v>21</v>
      </c>
      <c r="DX5" s="8" t="s">
        <v>30</v>
      </c>
      <c r="DY5" s="9" t="s">
        <v>23</v>
      </c>
      <c r="DZ5" s="9" t="s">
        <v>24</v>
      </c>
      <c r="EA5" s="9" t="s">
        <v>69</v>
      </c>
      <c r="EB5" s="9" t="s">
        <v>70</v>
      </c>
      <c r="EC5" s="9" t="s">
        <v>71</v>
      </c>
      <c r="ED5" s="9" t="s">
        <v>25</v>
      </c>
      <c r="EE5" s="9" t="s">
        <v>26</v>
      </c>
      <c r="EF5" s="9" t="s">
        <v>66</v>
      </c>
      <c r="EG5" s="9" t="s">
        <v>31</v>
      </c>
      <c r="EH5" s="9" t="s">
        <v>65</v>
      </c>
      <c r="EI5" s="9" t="s">
        <v>28</v>
      </c>
      <c r="EJ5" s="9" t="s">
        <v>29</v>
      </c>
      <c r="EL5" s="3" t="s">
        <v>2</v>
      </c>
      <c r="EM5" s="3" t="s">
        <v>3</v>
      </c>
      <c r="EN5" s="8" t="s">
        <v>19</v>
      </c>
      <c r="EO5" s="8" t="s">
        <v>20</v>
      </c>
      <c r="EP5" s="8" t="s">
        <v>21</v>
      </c>
      <c r="EQ5" s="8" t="s">
        <v>30</v>
      </c>
      <c r="ER5" s="9" t="s">
        <v>23</v>
      </c>
      <c r="ES5" s="9" t="s">
        <v>24</v>
      </c>
      <c r="ET5" s="9" t="s">
        <v>69</v>
      </c>
      <c r="EU5" s="9" t="s">
        <v>70</v>
      </c>
      <c r="EV5" s="9" t="s">
        <v>71</v>
      </c>
      <c r="EW5" s="9" t="s">
        <v>25</v>
      </c>
      <c r="EX5" s="9" t="s">
        <v>26</v>
      </c>
      <c r="EY5" s="9" t="s">
        <v>66</v>
      </c>
      <c r="EZ5" s="9" t="s">
        <v>31</v>
      </c>
      <c r="FA5" s="9" t="s">
        <v>65</v>
      </c>
      <c r="FB5" s="9" t="s">
        <v>28</v>
      </c>
      <c r="FC5" s="9" t="s">
        <v>29</v>
      </c>
      <c r="FD5" s="19"/>
      <c r="FE5" s="3" t="s">
        <v>2</v>
      </c>
      <c r="FF5" s="3" t="s">
        <v>3</v>
      </c>
      <c r="FG5" s="8" t="s">
        <v>19</v>
      </c>
      <c r="FH5" s="8" t="s">
        <v>20</v>
      </c>
      <c r="FI5" s="8" t="s">
        <v>21</v>
      </c>
      <c r="FJ5" s="8" t="s">
        <v>30</v>
      </c>
      <c r="FK5" s="9" t="s">
        <v>23</v>
      </c>
      <c r="FL5" s="9" t="s">
        <v>24</v>
      </c>
      <c r="FM5" s="9" t="s">
        <v>69</v>
      </c>
      <c r="FN5" s="9" t="s">
        <v>70</v>
      </c>
      <c r="FO5" s="9" t="s">
        <v>71</v>
      </c>
      <c r="FP5" s="9" t="s">
        <v>25</v>
      </c>
      <c r="FQ5" s="9" t="s">
        <v>26</v>
      </c>
      <c r="FR5" s="9" t="s">
        <v>66</v>
      </c>
      <c r="FS5" s="9" t="s">
        <v>31</v>
      </c>
      <c r="FT5" s="9" t="s">
        <v>65</v>
      </c>
      <c r="FU5" s="9" t="s">
        <v>28</v>
      </c>
      <c r="FV5" s="9" t="s">
        <v>29</v>
      </c>
      <c r="FX5" s="3" t="s">
        <v>2</v>
      </c>
      <c r="FY5" s="3" t="s">
        <v>3</v>
      </c>
      <c r="FZ5" s="9" t="s">
        <v>46</v>
      </c>
      <c r="GA5" s="9" t="s">
        <v>47</v>
      </c>
      <c r="GB5" s="9" t="s">
        <v>48</v>
      </c>
      <c r="GC5" s="9" t="s">
        <v>49</v>
      </c>
      <c r="GD5" s="9" t="s">
        <v>50</v>
      </c>
      <c r="GE5" s="9" t="s">
        <v>51</v>
      </c>
      <c r="GF5" s="9" t="s">
        <v>69</v>
      </c>
      <c r="GG5" s="9" t="s">
        <v>70</v>
      </c>
      <c r="GH5" s="9" t="s">
        <v>71</v>
      </c>
      <c r="GI5" s="9" t="s">
        <v>52</v>
      </c>
      <c r="GJ5" s="9" t="s">
        <v>66</v>
      </c>
      <c r="GK5" s="9" t="s">
        <v>53</v>
      </c>
      <c r="GL5" s="9" t="s">
        <v>65</v>
      </c>
      <c r="GM5" s="9" t="s">
        <v>54</v>
      </c>
      <c r="GN5" s="9" t="s">
        <v>55</v>
      </c>
      <c r="GO5" s="19"/>
      <c r="GP5" s="3" t="s">
        <v>2</v>
      </c>
      <c r="GQ5" s="3" t="s">
        <v>3</v>
      </c>
      <c r="GR5" s="9" t="s">
        <v>46</v>
      </c>
      <c r="GS5" s="9" t="s">
        <v>47</v>
      </c>
      <c r="GT5" s="9" t="s">
        <v>48</v>
      </c>
      <c r="GU5" s="9" t="s">
        <v>49</v>
      </c>
      <c r="GV5" s="9" t="s">
        <v>50</v>
      </c>
      <c r="GW5" s="9" t="s">
        <v>51</v>
      </c>
      <c r="GX5" s="9" t="s">
        <v>69</v>
      </c>
      <c r="GY5" s="9" t="s">
        <v>70</v>
      </c>
      <c r="GZ5" s="9" t="s">
        <v>71</v>
      </c>
      <c r="HA5" s="9" t="s">
        <v>52</v>
      </c>
      <c r="HB5" s="9" t="s">
        <v>66</v>
      </c>
      <c r="HC5" s="9" t="s">
        <v>53</v>
      </c>
      <c r="HD5" s="9" t="s">
        <v>65</v>
      </c>
      <c r="HE5" s="9" t="s">
        <v>54</v>
      </c>
      <c r="HF5" s="9" t="s">
        <v>55</v>
      </c>
      <c r="HG5" s="19"/>
      <c r="HH5" s="3" t="s">
        <v>2</v>
      </c>
      <c r="HI5" s="3" t="s">
        <v>3</v>
      </c>
      <c r="HJ5" s="9" t="s">
        <v>46</v>
      </c>
      <c r="HK5" s="9" t="s">
        <v>47</v>
      </c>
      <c r="HL5" s="9" t="s">
        <v>48</v>
      </c>
      <c r="HM5" s="9" t="s">
        <v>49</v>
      </c>
      <c r="HN5" s="9" t="s">
        <v>50</v>
      </c>
      <c r="HO5" s="9" t="s">
        <v>51</v>
      </c>
      <c r="HP5" s="9" t="s">
        <v>69</v>
      </c>
      <c r="HQ5" s="9" t="s">
        <v>70</v>
      </c>
      <c r="HR5" s="9" t="s">
        <v>71</v>
      </c>
      <c r="HS5" s="9" t="s">
        <v>52</v>
      </c>
      <c r="HT5" s="9" t="s">
        <v>66</v>
      </c>
      <c r="HU5" s="9" t="s">
        <v>53</v>
      </c>
      <c r="HV5" s="9" t="s">
        <v>65</v>
      </c>
      <c r="HW5" s="9" t="s">
        <v>54</v>
      </c>
      <c r="HX5" s="9" t="s">
        <v>55</v>
      </c>
      <c r="HZ5" s="3" t="s">
        <v>2</v>
      </c>
      <c r="IA5" s="3" t="s">
        <v>3</v>
      </c>
      <c r="IB5" s="9" t="s">
        <v>46</v>
      </c>
      <c r="IC5" s="9" t="s">
        <v>47</v>
      </c>
      <c r="ID5" s="9" t="s">
        <v>48</v>
      </c>
      <c r="IE5" s="9" t="s">
        <v>49</v>
      </c>
      <c r="IF5" s="9" t="s">
        <v>50</v>
      </c>
      <c r="IG5" s="9" t="s">
        <v>51</v>
      </c>
      <c r="IH5" s="9" t="s">
        <v>69</v>
      </c>
      <c r="II5" s="9" t="s">
        <v>70</v>
      </c>
      <c r="IJ5" s="9" t="s">
        <v>71</v>
      </c>
      <c r="IK5" s="9" t="s">
        <v>52</v>
      </c>
      <c r="IL5" s="9" t="s">
        <v>66</v>
      </c>
      <c r="IM5" s="9" t="s">
        <v>53</v>
      </c>
      <c r="IN5" s="9" t="s">
        <v>65</v>
      </c>
      <c r="IO5" s="9" t="s">
        <v>54</v>
      </c>
      <c r="IP5" s="9" t="s">
        <v>55</v>
      </c>
      <c r="IQ5" s="19"/>
      <c r="IS5" s="3" t="s">
        <v>2</v>
      </c>
      <c r="IT5" s="3" t="s">
        <v>3</v>
      </c>
      <c r="IU5" s="9" t="s">
        <v>46</v>
      </c>
      <c r="IV5" s="9" t="s">
        <v>47</v>
      </c>
      <c r="IW5" s="9" t="s">
        <v>48</v>
      </c>
      <c r="IX5" s="9" t="s">
        <v>49</v>
      </c>
      <c r="IY5" s="9" t="s">
        <v>50</v>
      </c>
      <c r="IZ5" s="9" t="s">
        <v>51</v>
      </c>
      <c r="JA5" s="9" t="s">
        <v>69</v>
      </c>
      <c r="JB5" s="9" t="s">
        <v>70</v>
      </c>
      <c r="JC5" s="9" t="s">
        <v>71</v>
      </c>
      <c r="JD5" s="9" t="s">
        <v>52</v>
      </c>
      <c r="JE5" s="9" t="s">
        <v>66</v>
      </c>
      <c r="JF5" s="9" t="s">
        <v>53</v>
      </c>
      <c r="JG5" s="9" t="s">
        <v>65</v>
      </c>
      <c r="JH5" s="9" t="s">
        <v>54</v>
      </c>
      <c r="JI5" s="9" t="s">
        <v>55</v>
      </c>
      <c r="JK5" s="3" t="s">
        <v>2</v>
      </c>
      <c r="JL5" s="3" t="s">
        <v>3</v>
      </c>
      <c r="JM5" s="9" t="s">
        <v>46</v>
      </c>
      <c r="JN5" s="9" t="s">
        <v>47</v>
      </c>
      <c r="JO5" s="9" t="s">
        <v>48</v>
      </c>
      <c r="JP5" s="9" t="s">
        <v>49</v>
      </c>
      <c r="JQ5" s="9" t="s">
        <v>50</v>
      </c>
      <c r="JR5" s="9" t="s">
        <v>51</v>
      </c>
      <c r="JS5" s="9" t="s">
        <v>69</v>
      </c>
      <c r="JT5" s="9" t="s">
        <v>70</v>
      </c>
      <c r="JU5" s="9" t="s">
        <v>71</v>
      </c>
      <c r="JV5" s="9" t="s">
        <v>52</v>
      </c>
      <c r="JW5" s="9" t="s">
        <v>66</v>
      </c>
      <c r="JX5" s="9" t="s">
        <v>53</v>
      </c>
      <c r="JY5" s="9" t="s">
        <v>65</v>
      </c>
      <c r="JZ5" s="9" t="s">
        <v>54</v>
      </c>
      <c r="KA5" s="9" t="s">
        <v>55</v>
      </c>
      <c r="KC5" s="3" t="s">
        <v>2</v>
      </c>
      <c r="KD5" s="3" t="s">
        <v>3</v>
      </c>
      <c r="KE5" s="9" t="s">
        <v>46</v>
      </c>
      <c r="KF5" s="9" t="s">
        <v>47</v>
      </c>
      <c r="KG5" s="9" t="s">
        <v>48</v>
      </c>
      <c r="KH5" s="9" t="s">
        <v>49</v>
      </c>
      <c r="KI5" s="9" t="s">
        <v>50</v>
      </c>
      <c r="KJ5" s="9" t="s">
        <v>51</v>
      </c>
      <c r="KK5" s="9" t="s">
        <v>69</v>
      </c>
      <c r="KL5" s="9" t="s">
        <v>70</v>
      </c>
      <c r="KM5" s="9" t="s">
        <v>71</v>
      </c>
      <c r="KN5" s="9" t="s">
        <v>52</v>
      </c>
      <c r="KO5" s="9" t="s">
        <v>66</v>
      </c>
      <c r="KP5" s="9" t="s">
        <v>53</v>
      </c>
      <c r="KQ5" s="9" t="s">
        <v>65</v>
      </c>
      <c r="KR5" s="9" t="s">
        <v>54</v>
      </c>
      <c r="KS5" s="9" t="s">
        <v>55</v>
      </c>
      <c r="KU5" s="3" t="s">
        <v>2</v>
      </c>
      <c r="KV5" s="3" t="s">
        <v>3</v>
      </c>
      <c r="KW5" s="9" t="s">
        <v>46</v>
      </c>
      <c r="KX5" s="9" t="s">
        <v>47</v>
      </c>
      <c r="KY5" s="9" t="s">
        <v>48</v>
      </c>
      <c r="KZ5" s="9" t="s">
        <v>49</v>
      </c>
      <c r="LA5" s="9" t="s">
        <v>50</v>
      </c>
      <c r="LB5" s="9" t="s">
        <v>51</v>
      </c>
      <c r="LC5" s="9" t="s">
        <v>69</v>
      </c>
      <c r="LD5" s="9" t="s">
        <v>70</v>
      </c>
      <c r="LE5" s="9" t="s">
        <v>71</v>
      </c>
      <c r="LF5" s="9" t="s">
        <v>52</v>
      </c>
      <c r="LG5" s="9" t="s">
        <v>66</v>
      </c>
      <c r="LH5" s="9" t="s">
        <v>53</v>
      </c>
      <c r="LI5" s="9" t="s">
        <v>65</v>
      </c>
      <c r="LJ5" s="9" t="s">
        <v>54</v>
      </c>
      <c r="LK5" s="9" t="s">
        <v>55</v>
      </c>
      <c r="LM5" s="3" t="s">
        <v>2</v>
      </c>
      <c r="LN5" s="3" t="s">
        <v>3</v>
      </c>
      <c r="LO5" s="9" t="s">
        <v>46</v>
      </c>
      <c r="LP5" s="9" t="s">
        <v>47</v>
      </c>
      <c r="LQ5" s="9" t="s">
        <v>48</v>
      </c>
      <c r="LR5" s="9" t="s">
        <v>49</v>
      </c>
      <c r="LS5" s="9" t="s">
        <v>50</v>
      </c>
      <c r="LT5" s="9" t="s">
        <v>51</v>
      </c>
      <c r="LU5" s="9" t="s">
        <v>69</v>
      </c>
      <c r="LV5" s="9" t="s">
        <v>70</v>
      </c>
      <c r="LW5" s="9" t="s">
        <v>71</v>
      </c>
      <c r="LX5" s="9" t="s">
        <v>52</v>
      </c>
      <c r="LY5" s="9" t="s">
        <v>66</v>
      </c>
      <c r="LZ5" s="9" t="s">
        <v>53</v>
      </c>
      <c r="MA5" s="9" t="s">
        <v>65</v>
      </c>
      <c r="MB5" s="9" t="s">
        <v>54</v>
      </c>
      <c r="MC5" s="9" t="s">
        <v>55</v>
      </c>
    </row>
    <row r="6" spans="1:341" x14ac:dyDescent="0.25">
      <c r="A6" s="46" t="s">
        <v>11</v>
      </c>
      <c r="B6" s="28" t="s">
        <v>35</v>
      </c>
      <c r="C6" s="20">
        <v>17</v>
      </c>
      <c r="D6" s="20">
        <v>1.149</v>
      </c>
      <c r="E6" s="26">
        <v>283.31879176404539</v>
      </c>
      <c r="F6" s="26">
        <v>982.06862964014203</v>
      </c>
      <c r="G6" s="26">
        <v>6.2563564861887011</v>
      </c>
      <c r="I6" s="1">
        <v>100</v>
      </c>
      <c r="J6" s="1">
        <v>1207.0999999999999</v>
      </c>
      <c r="K6" s="18">
        <v>908</v>
      </c>
      <c r="L6" s="18">
        <v>582</v>
      </c>
      <c r="M6" s="18">
        <v>645</v>
      </c>
      <c r="N6" s="18">
        <v>579</v>
      </c>
      <c r="O6" s="18">
        <f t="shared" ref="O6:O37" si="0">(K6+M6)/2</f>
        <v>776.5</v>
      </c>
      <c r="P6" s="18">
        <f t="shared" ref="P6:P37" si="1">(L6+N6)/2</f>
        <v>580.5</v>
      </c>
      <c r="Q6" s="18">
        <f>O6-O$6</f>
        <v>0</v>
      </c>
      <c r="R6" s="18">
        <f>P6-P$6</f>
        <v>0</v>
      </c>
      <c r="S6" s="18">
        <f>(Q6^2+R6^2)^(1/2)</f>
        <v>0</v>
      </c>
      <c r="T6" s="26">
        <f t="shared" ref="T6:T37" si="2">S6*($I$6/$J$6)</f>
        <v>0</v>
      </c>
      <c r="U6" s="18">
        <f t="shared" ref="U6:U37" si="3">SQRT(O6^2+P6^2)-SQRT($O$6^2+$P$6^2)</f>
        <v>0</v>
      </c>
      <c r="V6" s="18">
        <v>0</v>
      </c>
      <c r="W6" s="22">
        <f t="shared" ref="W6:W37" si="4">(V6*(1/60))/$L$4</f>
        <v>0</v>
      </c>
      <c r="X6" s="18">
        <f t="shared" ref="X6:X37" si="5">(S6*(I$6/J$6)+I$4)/$M$4</f>
        <v>0</v>
      </c>
      <c r="Y6" t="e">
        <f>LOG10(W6)</f>
        <v>#NUM!</v>
      </c>
      <c r="Z6" t="e">
        <f>LOG10(X6)</f>
        <v>#NUM!</v>
      </c>
      <c r="AB6" s="1">
        <v>100</v>
      </c>
      <c r="AC6" s="1">
        <v>1069.0999999999999</v>
      </c>
      <c r="AD6" s="18">
        <v>808</v>
      </c>
      <c r="AE6" s="18">
        <v>569</v>
      </c>
      <c r="AF6" s="18">
        <v>517</v>
      </c>
      <c r="AG6" s="18">
        <v>572</v>
      </c>
      <c r="AH6" s="18">
        <f>(AD6+AF6)/2</f>
        <v>662.5</v>
      </c>
      <c r="AI6" s="18">
        <f>(AE6+AG6)/2</f>
        <v>570.5</v>
      </c>
      <c r="AJ6" s="18">
        <f>AH6-AH$6</f>
        <v>0</v>
      </c>
      <c r="AK6" s="18">
        <f>AI6-AI$6</f>
        <v>0</v>
      </c>
      <c r="AL6" s="18">
        <f>(AJ6^2+AK6^2)^(1/2)</f>
        <v>0</v>
      </c>
      <c r="AM6" s="18">
        <f>(AI6^2+AH6^2)^(1/2)</f>
        <v>874.28628034528822</v>
      </c>
      <c r="AN6" s="18">
        <f>AM6-AM$6</f>
        <v>0</v>
      </c>
      <c r="AO6" s="18">
        <v>0</v>
      </c>
      <c r="AP6" s="22">
        <f t="shared" ref="AP6:AP37" si="6">(AO6*(1/60))/AE$4</f>
        <v>0</v>
      </c>
      <c r="AQ6" s="18">
        <f t="shared" ref="AQ6:AQ37" si="7">((AL6*(AB$6/AC$6))+AB$4)/AF$4</f>
        <v>0</v>
      </c>
      <c r="AR6" t="e">
        <f>LOG10(AP6)</f>
        <v>#NUM!</v>
      </c>
      <c r="AS6" t="e">
        <f>LOG10(AQ6)</f>
        <v>#NUM!</v>
      </c>
      <c r="AU6" s="1">
        <v>100</v>
      </c>
      <c r="AV6" s="1">
        <v>1214.4000000000001</v>
      </c>
      <c r="AW6" s="18">
        <v>1023</v>
      </c>
      <c r="AX6" s="18">
        <v>581</v>
      </c>
      <c r="AY6" s="18">
        <v>640</v>
      </c>
      <c r="AZ6" s="18">
        <v>581</v>
      </c>
      <c r="BA6" s="18">
        <f>(AW6+AY6)/2</f>
        <v>831.5</v>
      </c>
      <c r="BB6" s="18">
        <f>(AX6+AZ6)/2</f>
        <v>581</v>
      </c>
      <c r="BC6" s="18">
        <f>BA6-BA$6</f>
        <v>0</v>
      </c>
      <c r="BD6" s="18">
        <f>BB6-BB$6</f>
        <v>0</v>
      </c>
      <c r="BE6" s="18">
        <f>(BC6^2+BD6^2)^(1/2)</f>
        <v>0</v>
      </c>
      <c r="BF6" s="18">
        <f>(BB6^2+BA6^2)^(1/2)</f>
        <v>1014.3733287108844</v>
      </c>
      <c r="BG6" s="18">
        <f>BF6-BF$6</f>
        <v>0</v>
      </c>
      <c r="BH6" s="18">
        <v>0</v>
      </c>
      <c r="BI6" s="22">
        <f t="shared" ref="BI6:BI37" si="8">(BH6*(1/60))/$AX$4</f>
        <v>0</v>
      </c>
      <c r="BJ6" s="18">
        <f t="shared" ref="BJ6:BJ37" si="9">((BE6*(AU$6/AV$6))+AU$4)/$AY$4</f>
        <v>0</v>
      </c>
      <c r="BK6" t="e">
        <f>LOG10(BI6)</f>
        <v>#NUM!</v>
      </c>
      <c r="BL6" t="e">
        <f>LOG10(BJ6)</f>
        <v>#NUM!</v>
      </c>
      <c r="BN6" s="1">
        <v>100</v>
      </c>
      <c r="BO6" s="4">
        <v>1046</v>
      </c>
      <c r="BP6">
        <v>583</v>
      </c>
      <c r="BQ6">
        <v>591</v>
      </c>
      <c r="BR6">
        <v>374</v>
      </c>
      <c r="BS6">
        <v>588</v>
      </c>
      <c r="BT6" s="18">
        <f>(BP6+BR6)/2</f>
        <v>478.5</v>
      </c>
      <c r="BU6" s="18">
        <f>(BQ6+BS6)/2</f>
        <v>589.5</v>
      </c>
      <c r="BV6" s="18">
        <f>BT6-BT$6</f>
        <v>0</v>
      </c>
      <c r="BW6" s="18">
        <f>BU6-BU$6</f>
        <v>0</v>
      </c>
      <c r="BX6" s="18">
        <f>(BV6^2+BW6^2)^(1/2)</f>
        <v>0</v>
      </c>
      <c r="BY6" s="18">
        <f>(BU6^2+BT6^2)^(1/2)</f>
        <v>759.25786133565975</v>
      </c>
      <c r="BZ6" s="18">
        <f>BY6-BY$6</f>
        <v>0</v>
      </c>
      <c r="CA6" s="18">
        <v>0</v>
      </c>
      <c r="CB6" s="22">
        <f t="shared" ref="CB6:CB37" si="10">(CA6*(1/60))/$BQ$4</f>
        <v>0</v>
      </c>
      <c r="CC6" s="18">
        <f t="shared" ref="CC6:CC37" si="11">((BX6*(BN$6/BO$6))+BN$4)/$BR$4</f>
        <v>0</v>
      </c>
      <c r="CD6" t="e">
        <f>LOG10(CB6)</f>
        <v>#NUM!</v>
      </c>
      <c r="CE6" t="e">
        <f>LOG10(CC6)</f>
        <v>#NUM!</v>
      </c>
      <c r="CG6" s="1">
        <v>100</v>
      </c>
      <c r="CH6" s="1">
        <v>1029.3</v>
      </c>
      <c r="CI6">
        <v>656</v>
      </c>
      <c r="CJ6">
        <v>585</v>
      </c>
      <c r="CK6">
        <v>409</v>
      </c>
      <c r="CL6">
        <v>591</v>
      </c>
      <c r="CM6" s="18">
        <f>(CI6+CK6)/2</f>
        <v>532.5</v>
      </c>
      <c r="CN6" s="18">
        <f>(CJ6+CL6)/2</f>
        <v>588</v>
      </c>
      <c r="CO6" s="18">
        <f>CM6-CM$6</f>
        <v>0</v>
      </c>
      <c r="CP6" s="18">
        <f>CN6-CN$6</f>
        <v>0</v>
      </c>
      <c r="CQ6" s="18">
        <f>(CO6^2+CP6^2)^(1/2)</f>
        <v>0</v>
      </c>
      <c r="CR6" s="18">
        <f>(CN6^2+CM6^2)^(1/2)</f>
        <v>793.28446978369618</v>
      </c>
      <c r="CS6" s="18">
        <f>CR6-CR$6</f>
        <v>0</v>
      </c>
      <c r="CT6" s="18">
        <v>0</v>
      </c>
      <c r="CU6" s="22">
        <f t="shared" ref="CU6:CU37" si="12">(CT6*(1/60))/$CJ$4</f>
        <v>0</v>
      </c>
      <c r="CV6" s="18">
        <f t="shared" ref="CV6:CV37" si="13">((CQ6*(CG$6/CH$6))+CG$4)/$CK$4</f>
        <v>0</v>
      </c>
      <c r="CW6" t="e">
        <f>LOG10(CU6)</f>
        <v>#NUM!</v>
      </c>
      <c r="CX6" t="e">
        <f>LOG10(CV6)</f>
        <v>#NUM!</v>
      </c>
      <c r="CZ6" s="1">
        <v>100</v>
      </c>
      <c r="DA6" s="1">
        <v>1051.3</v>
      </c>
      <c r="DB6">
        <v>682</v>
      </c>
      <c r="DC6">
        <v>576</v>
      </c>
      <c r="DD6">
        <v>402</v>
      </c>
      <c r="DE6">
        <v>593</v>
      </c>
      <c r="DF6" s="18">
        <f>(DB6+DD6)/2</f>
        <v>542</v>
      </c>
      <c r="DG6" s="18">
        <f>(DC6+DE6)/2</f>
        <v>584.5</v>
      </c>
      <c r="DH6" s="18">
        <f>DF6-DF$6</f>
        <v>0</v>
      </c>
      <c r="DI6" s="18">
        <f>DG6-DG$6</f>
        <v>0</v>
      </c>
      <c r="DJ6" s="18">
        <f>(DH6^2+DI6^2)^(1/2)</f>
        <v>0</v>
      </c>
      <c r="DK6" s="18">
        <f>(DG6^2+DF6^2)^(1/2)</f>
        <v>797.12248117839454</v>
      </c>
      <c r="DL6" s="18">
        <f>DK6-DK$6</f>
        <v>0</v>
      </c>
      <c r="DM6" s="18">
        <v>0</v>
      </c>
      <c r="DN6" s="22">
        <f t="shared" ref="DN6:DN37" si="14">(DM6*(1/60))/$DC$4</f>
        <v>0</v>
      </c>
      <c r="DO6" s="18">
        <f t="shared" ref="DO6:DO37" si="15">((DJ6*(CZ$6/DA$6))+CZ$4)/$DD$4</f>
        <v>0</v>
      </c>
      <c r="DP6" t="e">
        <f>LOG10(DN6)</f>
        <v>#NUM!</v>
      </c>
      <c r="DQ6" t="e">
        <f>LOG10(DO6)</f>
        <v>#NUM!</v>
      </c>
      <c r="DS6" s="1">
        <v>100</v>
      </c>
      <c r="DT6" s="1">
        <v>1049</v>
      </c>
      <c r="DU6">
        <v>725</v>
      </c>
      <c r="DV6">
        <v>607</v>
      </c>
      <c r="DW6">
        <v>486</v>
      </c>
      <c r="DX6">
        <v>605</v>
      </c>
      <c r="DY6" s="18">
        <f>(DU6+DW6)/2</f>
        <v>605.5</v>
      </c>
      <c r="DZ6" s="18">
        <f>(DV6+DX6)/2</f>
        <v>606</v>
      </c>
      <c r="EA6" s="18">
        <f>DY6-DY$6</f>
        <v>0</v>
      </c>
      <c r="EB6" s="18">
        <f>DZ6-DZ$6</f>
        <v>0</v>
      </c>
      <c r="EC6" s="18">
        <f>(EA6^2+EB6^2)^(1/2)</f>
        <v>0</v>
      </c>
      <c r="ED6" s="18">
        <f>(DZ6^2+DY6^2)^(1/2)</f>
        <v>856.65993836527684</v>
      </c>
      <c r="EE6" s="18">
        <f>ED6-ED$6</f>
        <v>0</v>
      </c>
      <c r="EF6" s="18">
        <v>0</v>
      </c>
      <c r="EG6" s="22">
        <f t="shared" ref="EG6:EG37" si="16">(EF6*(1/60))/$DV$4</f>
        <v>0</v>
      </c>
      <c r="EH6" s="18">
        <f t="shared" ref="EH6:EH37" si="17">((EC6*(DS$6/DT$6))+DS$4)/$DW$4</f>
        <v>0</v>
      </c>
      <c r="EI6" t="e">
        <f>LOG10(EG6)</f>
        <v>#NUM!</v>
      </c>
      <c r="EJ6" t="e">
        <f>LOG10(EH6)</f>
        <v>#NUM!</v>
      </c>
      <c r="EL6" s="1">
        <v>100</v>
      </c>
      <c r="EM6" s="4">
        <v>1146</v>
      </c>
      <c r="EN6">
        <v>768</v>
      </c>
      <c r="EO6">
        <v>607</v>
      </c>
      <c r="EP6">
        <v>464</v>
      </c>
      <c r="EQ6">
        <v>612</v>
      </c>
      <c r="ER6" s="18">
        <f>(EN6+EP6)/2</f>
        <v>616</v>
      </c>
      <c r="ES6" s="18">
        <f>(EO6+EQ6)/2</f>
        <v>609.5</v>
      </c>
      <c r="ET6" s="18">
        <f>ER6-ER$6</f>
        <v>0</v>
      </c>
      <c r="EU6" s="18">
        <f>ES6-ES$6</f>
        <v>0</v>
      </c>
      <c r="EV6" s="18">
        <f>(ET6^2+EU6^2)^(1/2)</f>
        <v>0</v>
      </c>
      <c r="EW6" s="18">
        <f>(ES6^2+ER6^2)^(1/2)</f>
        <v>866.57154926757198</v>
      </c>
      <c r="EX6" s="18">
        <f>EW6-EW$6</f>
        <v>0</v>
      </c>
      <c r="EY6" s="18">
        <v>0</v>
      </c>
      <c r="EZ6" s="22">
        <f t="shared" ref="EZ6:EZ37" si="18">(EY6*(1/60))/$EO$4</f>
        <v>0</v>
      </c>
      <c r="FA6" s="18">
        <f t="shared" ref="FA6:FA37" si="19">((EV6*(EL$6/EM$6))+EL$4)/$EP$4</f>
        <v>0</v>
      </c>
      <c r="FB6" t="e">
        <f>LOG10(EZ6)</f>
        <v>#NUM!</v>
      </c>
      <c r="FC6" t="e">
        <f>LOG10(FA6)</f>
        <v>#NUM!</v>
      </c>
      <c r="FE6" s="1">
        <v>100</v>
      </c>
      <c r="FF6" s="4">
        <v>1123.0999999999999</v>
      </c>
      <c r="FG6">
        <v>786</v>
      </c>
      <c r="FH6">
        <v>610</v>
      </c>
      <c r="FI6">
        <v>438</v>
      </c>
      <c r="FJ6">
        <v>612</v>
      </c>
      <c r="FK6" s="18">
        <f>(FG6+FI6)/2</f>
        <v>612</v>
      </c>
      <c r="FL6" s="18">
        <f>(FH6+FJ6)/2</f>
        <v>611</v>
      </c>
      <c r="FM6" s="18">
        <f>FK6-FK$6</f>
        <v>0</v>
      </c>
      <c r="FN6" s="18">
        <f>FL6-FL$6</f>
        <v>0</v>
      </c>
      <c r="FO6" s="18">
        <f>(FM6^2+FN6^2)^(1/2)</f>
        <v>0</v>
      </c>
      <c r="FP6" s="18">
        <f>(FL6^2+FK6^2)^(1/2)</f>
        <v>864.79188247809077</v>
      </c>
      <c r="FQ6" s="18">
        <f>FP6-FP$6</f>
        <v>0</v>
      </c>
      <c r="FR6" s="18">
        <v>0</v>
      </c>
      <c r="FS6" s="22">
        <f t="shared" ref="FS6:FS37" si="20">(FR6*(1/60))/$FH$4</f>
        <v>0</v>
      </c>
      <c r="FT6" s="18">
        <f t="shared" ref="FT6:FT37" si="21">((FO6*(FE$6/FF$6))+FE$4)/$FI$4</f>
        <v>0</v>
      </c>
      <c r="FU6" t="e">
        <f>LOG10(FS6)</f>
        <v>#NUM!</v>
      </c>
      <c r="FV6" t="e">
        <f>LOG10(FT6)</f>
        <v>#NUM!</v>
      </c>
      <c r="FX6" s="1">
        <v>100</v>
      </c>
      <c r="FY6" s="4">
        <v>801.4</v>
      </c>
      <c r="FZ6" s="21">
        <v>331</v>
      </c>
      <c r="GA6" s="21">
        <v>599</v>
      </c>
      <c r="GB6" s="21">
        <v>121</v>
      </c>
      <c r="GC6" s="21">
        <v>605</v>
      </c>
      <c r="GD6">
        <f>AVERAGE(FZ6,GB6)</f>
        <v>226</v>
      </c>
      <c r="GE6">
        <f>AVERAGE(GA6,GC6)</f>
        <v>602</v>
      </c>
      <c r="GF6" s="18">
        <f>GD6-GD$6</f>
        <v>0</v>
      </c>
      <c r="GG6" s="18">
        <f>GE6-GE$6</f>
        <v>0</v>
      </c>
      <c r="GH6" s="18">
        <f>(GF6^2+GG6^2)^(1/2)</f>
        <v>0</v>
      </c>
      <c r="GI6">
        <f>SQRT(GD6^2+GE6^2)</f>
        <v>643.02410530243731</v>
      </c>
      <c r="GJ6">
        <v>0</v>
      </c>
      <c r="GK6" s="22">
        <f t="shared" ref="GK6:GK37" si="22">(GJ6*(1/60))/$GA$4</f>
        <v>0</v>
      </c>
      <c r="GL6" s="18">
        <f t="shared" ref="GL6:GL37" si="23">((GH6*($FX$6/$FY$6))+FX$4)/$GB$4</f>
        <v>0</v>
      </c>
      <c r="GM6" t="e">
        <f>LOG10(GK6)</f>
        <v>#NUM!</v>
      </c>
      <c r="GN6" t="e">
        <f>LOG(GL6)</f>
        <v>#NUM!</v>
      </c>
      <c r="GP6" s="1">
        <v>100</v>
      </c>
      <c r="GQ6" s="4">
        <v>804.39</v>
      </c>
      <c r="GR6" s="21">
        <v>346</v>
      </c>
      <c r="GS6" s="21">
        <v>600</v>
      </c>
      <c r="GT6" s="21">
        <v>144</v>
      </c>
      <c r="GU6" s="21">
        <v>609</v>
      </c>
      <c r="GV6">
        <f>AVERAGE(GR6,GT6)</f>
        <v>245</v>
      </c>
      <c r="GW6">
        <f>AVERAGE(GS6,GU6)</f>
        <v>604.5</v>
      </c>
      <c r="GX6" s="18">
        <f>GV6-GV$6</f>
        <v>0</v>
      </c>
      <c r="GY6" s="18">
        <f>GW6-GW$6</f>
        <v>0</v>
      </c>
      <c r="GZ6" s="18">
        <f>(GX6^2+GY6^2)^(1/2)</f>
        <v>0</v>
      </c>
      <c r="HA6">
        <f>SQRT(GV6^2+GW6^2)</f>
        <v>652.26164228781693</v>
      </c>
      <c r="HB6">
        <v>0</v>
      </c>
      <c r="HC6" s="22">
        <f t="shared" ref="HC6:HC37" si="24">(HB6*(1/60))/$GS$4</f>
        <v>0</v>
      </c>
      <c r="HD6" s="18">
        <f t="shared" ref="HD6:HD37" si="25">((GZ6*(GP$6/GQ$6))+GP$4)/$GT$4</f>
        <v>0</v>
      </c>
      <c r="HE6" t="e">
        <f>LOG10(HC6)</f>
        <v>#NUM!</v>
      </c>
      <c r="HF6" t="e">
        <f>LOG(HD6)</f>
        <v>#NUM!</v>
      </c>
      <c r="HH6" s="1">
        <v>100</v>
      </c>
      <c r="HI6" s="4">
        <v>802.48</v>
      </c>
      <c r="HJ6" s="21">
        <v>353</v>
      </c>
      <c r="HK6" s="21">
        <v>598</v>
      </c>
      <c r="HL6" s="21">
        <v>157</v>
      </c>
      <c r="HM6" s="21">
        <v>605</v>
      </c>
      <c r="HN6">
        <f>AVERAGE(HJ6,HL6)</f>
        <v>255</v>
      </c>
      <c r="HO6">
        <f>AVERAGE(HK6,HM6)</f>
        <v>601.5</v>
      </c>
      <c r="HP6" s="18">
        <f>HN6-HN$6</f>
        <v>0</v>
      </c>
      <c r="HQ6" s="18">
        <f>HO6-HO$6</f>
        <v>0</v>
      </c>
      <c r="HR6" s="18">
        <f t="shared" ref="HR6:HR37" si="26">(HP6^2+HQ6^2)^(1/2)</f>
        <v>0</v>
      </c>
      <c r="HS6">
        <f>SQRT(HN6^2+HO6^2)</f>
        <v>653.32017418720511</v>
      </c>
      <c r="HT6">
        <v>0</v>
      </c>
      <c r="HU6" s="22">
        <f t="shared" ref="HU6:HU37" si="27">(HT6*(1/60))/$HK$4</f>
        <v>0</v>
      </c>
      <c r="HV6" s="18">
        <f t="shared" ref="HV6:HV37" si="28">((HR6*(HH$6/HI$6))+HH$4)/$HL$4</f>
        <v>0</v>
      </c>
      <c r="HW6" t="e">
        <f>LOG10(HU6)</f>
        <v>#NUM!</v>
      </c>
      <c r="HX6" t="e">
        <f>LOG(HV6)</f>
        <v>#NUM!</v>
      </c>
      <c r="HZ6" s="28">
        <v>110</v>
      </c>
      <c r="IA6" s="28">
        <v>1163.7</v>
      </c>
      <c r="IB6">
        <v>717</v>
      </c>
      <c r="IC6">
        <v>573</v>
      </c>
      <c r="ID6">
        <v>376</v>
      </c>
      <c r="IE6">
        <v>594</v>
      </c>
      <c r="IF6">
        <f>AVERAGE(IB6,ID6)</f>
        <v>546.5</v>
      </c>
      <c r="IG6">
        <f>AVERAGE(IC6,IE6)</f>
        <v>583.5</v>
      </c>
      <c r="IH6">
        <f>IF6-$IF$6</f>
        <v>0</v>
      </c>
      <c r="II6">
        <f>IG6-$IG$6</f>
        <v>0</v>
      </c>
      <c r="IJ6">
        <f>SQRT(IH6^2+II6^2)</f>
        <v>0</v>
      </c>
      <c r="IK6">
        <f>SQRT(IF6^2+IG6^2)</f>
        <v>799.45887949287294</v>
      </c>
      <c r="IL6">
        <v>0</v>
      </c>
      <c r="IM6">
        <f t="shared" ref="IM6:IM37" si="29">(IL6*(1/60))/$IC$4</f>
        <v>0</v>
      </c>
      <c r="IN6">
        <f t="shared" ref="IN6:IN37" si="30">((IJ6*$HZ$6/$IA$6)+$HZ$4)/$ID$4</f>
        <v>0</v>
      </c>
      <c r="IO6" t="e">
        <f>LOG(IM6)</f>
        <v>#NUM!</v>
      </c>
      <c r="IP6" t="e">
        <f>LOG(IN6)</f>
        <v>#NUM!</v>
      </c>
      <c r="IS6">
        <v>110</v>
      </c>
      <c r="IT6">
        <v>1274.0999999999999</v>
      </c>
      <c r="IU6">
        <v>837</v>
      </c>
      <c r="IV6">
        <v>598</v>
      </c>
      <c r="IW6">
        <v>415</v>
      </c>
      <c r="IX6">
        <v>587</v>
      </c>
      <c r="IY6">
        <f>AVERAGE(IU6,IW6)</f>
        <v>626</v>
      </c>
      <c r="IZ6">
        <f>AVERAGE(IV6,IX6)</f>
        <v>592.5</v>
      </c>
      <c r="JA6">
        <f>IY6-IY$6</f>
        <v>0</v>
      </c>
      <c r="JB6">
        <f>IZ6-IZ$6</f>
        <v>0</v>
      </c>
      <c r="JC6">
        <f>SQRT(JA6^2+JB6^2)</f>
        <v>0</v>
      </c>
      <c r="JD6">
        <f>SQRT(IY6^2+IZ6^2)</f>
        <v>861.9351773770461</v>
      </c>
      <c r="JE6">
        <v>0</v>
      </c>
      <c r="JF6">
        <f t="shared" ref="JF6:JF22" si="31">(JE6*(1/60))/IV$4</f>
        <v>0</v>
      </c>
      <c r="JG6">
        <f t="shared" ref="JG6:JG22" si="32">((JC6*IS$6/IT$6)+IS$4)/IW$4</f>
        <v>0</v>
      </c>
      <c r="JH6" t="e">
        <f>LOG(JF6)</f>
        <v>#NUM!</v>
      </c>
      <c r="JI6" t="e">
        <f>LOG(JG6)</f>
        <v>#NUM!</v>
      </c>
      <c r="JK6">
        <v>110</v>
      </c>
      <c r="JL6">
        <v>1145.3</v>
      </c>
      <c r="JM6">
        <v>635</v>
      </c>
      <c r="JN6">
        <v>582</v>
      </c>
      <c r="JO6">
        <v>420</v>
      </c>
      <c r="JP6">
        <v>574</v>
      </c>
      <c r="JQ6">
        <f>AVERAGE(JM6,JO6)</f>
        <v>527.5</v>
      </c>
      <c r="JR6">
        <f>AVERAGE(JN6,JP6)</f>
        <v>578</v>
      </c>
      <c r="JS6">
        <f>JQ6-JQ$6</f>
        <v>0</v>
      </c>
      <c r="JT6">
        <f>JR6-JR$6</f>
        <v>0</v>
      </c>
      <c r="JU6">
        <f>SQRT(JS6^2+JT6^2)</f>
        <v>0</v>
      </c>
      <c r="JV6">
        <f>SQRT(JQ6^2+JR6^2)</f>
        <v>782.52172493803641</v>
      </c>
      <c r="JW6">
        <v>0</v>
      </c>
      <c r="JX6">
        <f t="shared" ref="JX6:JX34" si="33">(JW6*(1/60))/JN$4</f>
        <v>0</v>
      </c>
      <c r="JY6">
        <f t="shared" ref="JY6:JY34" si="34">((JU6*JK$6/JL$6)+JK$4)/JO$4</f>
        <v>0</v>
      </c>
      <c r="JZ6" t="e">
        <f>LOG(JX6)</f>
        <v>#NUM!</v>
      </c>
      <c r="KA6" t="e">
        <f>LOG(JY6)</f>
        <v>#NUM!</v>
      </c>
      <c r="KC6">
        <v>110</v>
      </c>
      <c r="KD6">
        <v>1252.8</v>
      </c>
      <c r="KE6">
        <v>693</v>
      </c>
      <c r="KF6">
        <v>587</v>
      </c>
      <c r="KG6">
        <v>394</v>
      </c>
      <c r="KH6">
        <v>584</v>
      </c>
      <c r="KI6">
        <f>AVERAGE(KE6,KG6)</f>
        <v>543.5</v>
      </c>
      <c r="KJ6">
        <f>AVERAGE(KF6,KH6)</f>
        <v>585.5</v>
      </c>
      <c r="KK6">
        <f>KI6-KI$6</f>
        <v>0</v>
      </c>
      <c r="KL6">
        <f>KJ6-KJ$6</f>
        <v>0</v>
      </c>
      <c r="KM6">
        <f>SQRT(KK6^2+KL6^2)</f>
        <v>0</v>
      </c>
      <c r="KN6">
        <f>SQRT(KI6^2+KJ6^2)</f>
        <v>798.87577257042915</v>
      </c>
      <c r="KO6">
        <v>0</v>
      </c>
      <c r="KP6">
        <f t="shared" ref="KP6:KP27" si="35">(KO6*(1/60))/KF$4</f>
        <v>0</v>
      </c>
      <c r="KQ6">
        <f t="shared" ref="KQ6:KQ27" si="36">((KM6*KC$6/KD$6)+KC$4)/KG$4</f>
        <v>0</v>
      </c>
      <c r="KR6" t="e">
        <f>LOG(KP6)</f>
        <v>#NUM!</v>
      </c>
      <c r="KS6" t="e">
        <f>LOG(KQ6)</f>
        <v>#NUM!</v>
      </c>
      <c r="KU6">
        <v>110</v>
      </c>
      <c r="KV6">
        <v>1124.7</v>
      </c>
      <c r="KW6">
        <v>692</v>
      </c>
      <c r="KX6">
        <v>589</v>
      </c>
      <c r="KY6">
        <v>387</v>
      </c>
      <c r="KZ6">
        <v>584</v>
      </c>
      <c r="LA6">
        <f>AVERAGE(KW6,KY6)</f>
        <v>539.5</v>
      </c>
      <c r="LB6">
        <f>AVERAGE(KX6,KZ6)</f>
        <v>586.5</v>
      </c>
      <c r="LC6">
        <f>LA6-LA$6</f>
        <v>0</v>
      </c>
      <c r="LD6">
        <f>LB6-LB$6</f>
        <v>0</v>
      </c>
      <c r="LE6">
        <f>SQRT(LC6^2+LD6^2)</f>
        <v>0</v>
      </c>
      <c r="LF6">
        <f>SQRT(LA6^2+LB6^2)</f>
        <v>796.89553895099698</v>
      </c>
      <c r="LG6">
        <v>0</v>
      </c>
      <c r="LH6">
        <f t="shared" ref="LH6:LH26" si="37">(LG6*(1/60))/KX$4</f>
        <v>0</v>
      </c>
      <c r="LI6">
        <f t="shared" ref="LI6:LI26" si="38">((LE6*KU$6/KV$6)+KU$4)/KY$4</f>
        <v>0</v>
      </c>
      <c r="LJ6" t="e">
        <f>LOG(LH6)</f>
        <v>#NUM!</v>
      </c>
      <c r="LK6" t="e">
        <f>LOG(LI6)</f>
        <v>#NUM!</v>
      </c>
      <c r="LM6">
        <v>110</v>
      </c>
      <c r="LN6">
        <v>1298.8</v>
      </c>
      <c r="LO6">
        <v>728</v>
      </c>
      <c r="LP6">
        <v>599</v>
      </c>
      <c r="LQ6">
        <v>305</v>
      </c>
      <c r="LR6">
        <v>588</v>
      </c>
      <c r="LS6">
        <f>AVERAGE(LO6,LQ6)</f>
        <v>516.5</v>
      </c>
      <c r="LT6">
        <f>AVERAGE(LP6,LR6)</f>
        <v>593.5</v>
      </c>
      <c r="LU6">
        <f>LS6-LS$6</f>
        <v>0</v>
      </c>
      <c r="LV6">
        <f>LT6-LT$6</f>
        <v>0</v>
      </c>
      <c r="LW6">
        <f>SQRT(LU6^2+LV6^2)</f>
        <v>0</v>
      </c>
      <c r="LX6">
        <f>SQRT(LS6^2+LT6^2)</f>
        <v>786.77474540048627</v>
      </c>
      <c r="LY6">
        <v>0</v>
      </c>
      <c r="LZ6">
        <f t="shared" ref="LZ6:LZ25" si="39">(LY6*(1/60))/LP$4</f>
        <v>0</v>
      </c>
      <c r="MA6">
        <f t="shared" ref="MA6:MA25" si="40">((LW6*LM$6/LN$6)+LM$4)/LQ$4</f>
        <v>0</v>
      </c>
      <c r="MB6" t="e">
        <f>LOG(LZ6)</f>
        <v>#NUM!</v>
      </c>
      <c r="MC6" t="e">
        <f>LOG(MA6)</f>
        <v>#NUM!</v>
      </c>
    </row>
    <row r="7" spans="1:341" x14ac:dyDescent="0.25">
      <c r="A7" s="46" t="s">
        <v>15</v>
      </c>
      <c r="B7" s="28" t="s">
        <v>38</v>
      </c>
      <c r="C7" s="20">
        <v>6</v>
      </c>
      <c r="D7" s="20">
        <v>4.1649999999999769</v>
      </c>
      <c r="E7" s="26">
        <v>87.824490343048879</v>
      </c>
      <c r="F7" s="26">
        <v>214.94472005176397</v>
      </c>
      <c r="G7" s="26">
        <v>1.4518188166932855</v>
      </c>
      <c r="K7" s="18">
        <v>910</v>
      </c>
      <c r="L7" s="18">
        <v>577</v>
      </c>
      <c r="M7" s="18">
        <v>647</v>
      </c>
      <c r="N7" s="18">
        <v>581</v>
      </c>
      <c r="O7" s="18">
        <f t="shared" si="0"/>
        <v>778.5</v>
      </c>
      <c r="P7" s="18">
        <f t="shared" si="1"/>
        <v>579</v>
      </c>
      <c r="Q7" s="18">
        <f t="shared" ref="Q7:R14" si="41">O7-O$6</f>
        <v>2</v>
      </c>
      <c r="R7" s="18">
        <f t="shared" si="41"/>
        <v>-1.5</v>
      </c>
      <c r="S7" s="49">
        <f t="shared" ref="S7:S70" si="42">(Q7^2+R7^2)^(1/2)</f>
        <v>2.5</v>
      </c>
      <c r="T7" s="26">
        <f t="shared" si="2"/>
        <v>0.20710794466075721</v>
      </c>
      <c r="U7" s="18">
        <f t="shared" si="3"/>
        <v>0.70667816705611131</v>
      </c>
      <c r="V7" s="18">
        <v>1</v>
      </c>
      <c r="W7" s="22">
        <f t="shared" si="4"/>
        <v>3.5968374196793541E-3</v>
      </c>
      <c r="X7" s="18">
        <f t="shared" si="5"/>
        <v>2.8143011972591624E-4</v>
      </c>
      <c r="Y7">
        <f t="shared" ref="Y7:Y38" si="43">LOG10(W7)</f>
        <v>-2.4440791922431697</v>
      </c>
      <c r="Z7">
        <f t="shared" ref="Z7:Z70" si="44">LOG10(X7)</f>
        <v>-3.5506294245602756</v>
      </c>
      <c r="AD7" s="18">
        <v>812</v>
      </c>
      <c r="AE7" s="18">
        <v>575</v>
      </c>
      <c r="AF7" s="18">
        <v>520</v>
      </c>
      <c r="AG7" s="18">
        <v>574</v>
      </c>
      <c r="AH7" s="18">
        <f t="shared" ref="AH7:AI70" si="45">(AD7+AF7)/2</f>
        <v>666</v>
      </c>
      <c r="AI7" s="18">
        <f t="shared" si="45"/>
        <v>574.5</v>
      </c>
      <c r="AJ7" s="18">
        <f t="shared" ref="AJ7:AK14" si="46">AH7-AH$6</f>
        <v>3.5</v>
      </c>
      <c r="AK7" s="18">
        <f t="shared" si="46"/>
        <v>4</v>
      </c>
      <c r="AL7" s="18">
        <f t="shared" ref="AL7:AL70" si="47">(AJ7^2+AK7^2)^(1/2)</f>
        <v>5.315072906367325</v>
      </c>
      <c r="AM7" s="18">
        <f t="shared" ref="AM7:AM70" si="48">(AI7^2+AH7^2)^(1/2)</f>
        <v>879.54889005671544</v>
      </c>
      <c r="AN7" s="18">
        <f>AM7-AM$6</f>
        <v>5.262609711427217</v>
      </c>
      <c r="AO7" s="18">
        <v>1</v>
      </c>
      <c r="AP7" s="22">
        <f t="shared" si="6"/>
        <v>2.9957448667770627E-3</v>
      </c>
      <c r="AQ7" s="18">
        <f t="shared" si="7"/>
        <v>5.843375228206469E-4</v>
      </c>
      <c r="AR7">
        <f t="shared" ref="AR7:AS70" si="49">LOG10(AP7)</f>
        <v>-2.5234951761758473</v>
      </c>
      <c r="AS7">
        <f t="shared" si="49"/>
        <v>-3.2333362248813726</v>
      </c>
      <c r="AW7" s="18">
        <v>1026</v>
      </c>
      <c r="AX7" s="18">
        <v>581</v>
      </c>
      <c r="AY7" s="18">
        <v>644</v>
      </c>
      <c r="AZ7" s="18">
        <v>581</v>
      </c>
      <c r="BA7" s="18">
        <f t="shared" ref="BA7:BB70" si="50">(AW7+AY7)/2</f>
        <v>835</v>
      </c>
      <c r="BB7" s="18">
        <f t="shared" si="50"/>
        <v>581</v>
      </c>
      <c r="BC7" s="18">
        <f t="shared" ref="BC7:BD14" si="51">BA7-BA$6</f>
        <v>3.5</v>
      </c>
      <c r="BD7" s="18">
        <f t="shared" si="51"/>
        <v>0</v>
      </c>
      <c r="BE7" s="18">
        <f t="shared" ref="BE7:BE70" si="52">(BC7^2+BD7^2)^(1/2)</f>
        <v>3.5</v>
      </c>
      <c r="BF7" s="18">
        <f t="shared" ref="BF7:BF70" si="53">(BB7^2+BA7^2)^(1/2)</f>
        <v>1017.2443167695752</v>
      </c>
      <c r="BG7" s="18">
        <f t="shared" ref="BG7:BG14" si="54">BF7-BF$6</f>
        <v>2.8709880586908412</v>
      </c>
      <c r="BH7" s="18">
        <v>1</v>
      </c>
      <c r="BI7" s="22">
        <f t="shared" si="8"/>
        <v>2.6639573213993444E-3</v>
      </c>
      <c r="BJ7" s="18">
        <f t="shared" si="9"/>
        <v>2.9347049681096004E-4</v>
      </c>
      <c r="BK7">
        <f t="shared" ref="BK7:BL70" si="55">LOG10(BI7)</f>
        <v>-2.5744727371703671</v>
      </c>
      <c r="BL7">
        <f t="shared" si="55"/>
        <v>-3.532435552734047</v>
      </c>
      <c r="BP7">
        <v>587</v>
      </c>
      <c r="BQ7">
        <v>583</v>
      </c>
      <c r="BR7">
        <v>382</v>
      </c>
      <c r="BS7">
        <v>590</v>
      </c>
      <c r="BT7" s="18">
        <f t="shared" ref="BT7:BU70" si="56">(BP7+BR7)/2</f>
        <v>484.5</v>
      </c>
      <c r="BU7" s="18">
        <f t="shared" si="56"/>
        <v>586.5</v>
      </c>
      <c r="BV7" s="18">
        <f t="shared" ref="BV7:BW14" si="57">BT7-BT$6</f>
        <v>6</v>
      </c>
      <c r="BW7" s="18">
        <f t="shared" si="57"/>
        <v>-3</v>
      </c>
      <c r="BX7" s="18">
        <f t="shared" ref="BX7:BX70" si="58">(BV7^2+BW7^2)^(1/2)</f>
        <v>6.7082039324993694</v>
      </c>
      <c r="BY7" s="18">
        <f t="shared" ref="BY7:BY70" si="59">(BU7^2+BT7^2)^(1/2)</f>
        <v>760.73812839899119</v>
      </c>
      <c r="BZ7" s="18">
        <f t="shared" ref="BZ7:BZ14" si="60">BY7-BY$6</f>
        <v>1.4802670633314392</v>
      </c>
      <c r="CA7" s="18">
        <v>1</v>
      </c>
      <c r="CB7" s="22">
        <f t="shared" si="10"/>
        <v>1.1479853047109047E-2</v>
      </c>
      <c r="CC7" s="18">
        <f t="shared" si="11"/>
        <v>2.9836494121139477E-3</v>
      </c>
      <c r="CD7">
        <f t="shared" ref="CD7:CE70" si="61">LOG10(CB7)</f>
        <v>-1.9400636712793451</v>
      </c>
      <c r="CE7">
        <f t="shared" si="61"/>
        <v>-2.5252522091247696</v>
      </c>
      <c r="CI7">
        <v>657</v>
      </c>
      <c r="CJ7">
        <v>583</v>
      </c>
      <c r="CK7">
        <v>416</v>
      </c>
      <c r="CL7">
        <v>591</v>
      </c>
      <c r="CM7" s="18">
        <f t="shared" ref="CM7:CN70" si="62">(CI7+CK7)/2</f>
        <v>536.5</v>
      </c>
      <c r="CN7" s="18">
        <f t="shared" si="62"/>
        <v>587</v>
      </c>
      <c r="CO7" s="18">
        <f t="shared" ref="CO7:CP14" si="63">CM7-CM$6</f>
        <v>4</v>
      </c>
      <c r="CP7" s="18">
        <f t="shared" si="63"/>
        <v>-1</v>
      </c>
      <c r="CQ7" s="18">
        <f t="shared" ref="CQ7:CQ70" si="64">(CO7^2+CP7^2)^(1/2)</f>
        <v>4.1231056256176606</v>
      </c>
      <c r="CR7" s="18">
        <f t="shared" ref="CR7:CR70" si="65">(CN7^2+CM7^2)^(1/2)</f>
        <v>795.23660001285157</v>
      </c>
      <c r="CS7" s="18">
        <f t="shared" ref="CS7:CS14" si="66">CR7-CR$6</f>
        <v>1.9521302291553866</v>
      </c>
      <c r="CT7" s="18">
        <v>1</v>
      </c>
      <c r="CU7" s="22">
        <f t="shared" si="12"/>
        <v>9.7208865382988133E-3</v>
      </c>
      <c r="CV7" s="18">
        <f t="shared" si="13"/>
        <v>1.5321730923863212E-3</v>
      </c>
      <c r="CW7">
        <f t="shared" ref="CW7:CX70" si="67">LOG10(CU7)</f>
        <v>-2.0122941259035696</v>
      </c>
      <c r="CX7">
        <f t="shared" si="67"/>
        <v>-2.8146921688928015</v>
      </c>
      <c r="DB7">
        <v>688</v>
      </c>
      <c r="DC7">
        <v>581</v>
      </c>
      <c r="DD7">
        <v>411</v>
      </c>
      <c r="DE7">
        <v>594</v>
      </c>
      <c r="DF7" s="18">
        <f t="shared" ref="DF7:DG70" si="68">(DB7+DD7)/2</f>
        <v>549.5</v>
      </c>
      <c r="DG7" s="18">
        <f t="shared" si="68"/>
        <v>587.5</v>
      </c>
      <c r="DH7" s="18">
        <f t="shared" ref="DH7:DI14" si="69">DF7-DF$6</f>
        <v>7.5</v>
      </c>
      <c r="DI7" s="18">
        <f t="shared" si="69"/>
        <v>3</v>
      </c>
      <c r="DJ7" s="18">
        <f t="shared" ref="DJ7:DJ70" si="70">(DH7^2+DI7^2)^(1/2)</f>
        <v>8.0777472107017552</v>
      </c>
      <c r="DK7" s="18">
        <f t="shared" ref="DK7:DK70" si="71">(DG7^2+DF7^2)^(1/2)</f>
        <v>804.42930080896485</v>
      </c>
      <c r="DL7" s="18">
        <f t="shared" ref="DL7:DL14" si="72">DK7-DK$6</f>
        <v>7.3068196305703168</v>
      </c>
      <c r="DM7" s="18">
        <v>1</v>
      </c>
      <c r="DN7" s="22">
        <f t="shared" si="14"/>
        <v>8.7709260224791401E-3</v>
      </c>
      <c r="DO7" s="18">
        <f t="shared" si="15"/>
        <v>2.6395169904101954E-3</v>
      </c>
      <c r="DP7">
        <f t="shared" ref="DP7:DQ70" si="73">LOG10(DN7)</f>
        <v>-2.0569545519906338</v>
      </c>
      <c r="DQ7">
        <f t="shared" si="73"/>
        <v>-2.5784755381268818</v>
      </c>
      <c r="DU7">
        <v>729</v>
      </c>
      <c r="DV7">
        <v>603</v>
      </c>
      <c r="DW7">
        <v>492</v>
      </c>
      <c r="DX7">
        <v>607</v>
      </c>
      <c r="DY7" s="18">
        <f t="shared" ref="DY7:DZ70" si="74">(DU7+DW7)/2</f>
        <v>610.5</v>
      </c>
      <c r="DZ7" s="18">
        <f t="shared" si="74"/>
        <v>605</v>
      </c>
      <c r="EA7" s="18">
        <f t="shared" ref="EA7:EB14" si="75">DY7-DY$6</f>
        <v>5</v>
      </c>
      <c r="EB7" s="18">
        <f t="shared" si="75"/>
        <v>-1</v>
      </c>
      <c r="EC7" s="18">
        <f t="shared" ref="EC7:EC70" si="76">(EA7^2+EB7^2)^(1/2)</f>
        <v>5.0990195135927845</v>
      </c>
      <c r="ED7" s="18">
        <f t="shared" ref="ED7:ED70" si="77">(DZ7^2+DY7^2)^(1/2)</f>
        <v>859.4970913272482</v>
      </c>
      <c r="EE7" s="18">
        <f t="shared" ref="EE7:EE14" si="78">ED7-ED$6</f>
        <v>2.8371529619713556</v>
      </c>
      <c r="EF7" s="18">
        <v>1</v>
      </c>
      <c r="EG7" s="22">
        <f t="shared" si="16"/>
        <v>2.0761306719200047E-2</v>
      </c>
      <c r="EH7" s="18">
        <f t="shared" si="17"/>
        <v>4.1863571903475129E-3</v>
      </c>
      <c r="EI7">
        <f t="shared" ref="EI7:EJ70" si="79">LOG10(EG7)</f>
        <v>-1.6827453154151832</v>
      </c>
      <c r="EJ7">
        <f t="shared" si="79"/>
        <v>-2.3781637193373069</v>
      </c>
      <c r="EN7">
        <v>775</v>
      </c>
      <c r="EO7">
        <v>601</v>
      </c>
      <c r="EP7">
        <v>472</v>
      </c>
      <c r="EQ7">
        <v>608</v>
      </c>
      <c r="ER7" s="18">
        <f t="shared" ref="ER7:ES70" si="80">(EN7+EP7)/2</f>
        <v>623.5</v>
      </c>
      <c r="ES7" s="18">
        <f t="shared" si="80"/>
        <v>604.5</v>
      </c>
      <c r="ET7" s="18">
        <f t="shared" ref="ET7:EU14" si="81">ER7-ER$6</f>
        <v>7.5</v>
      </c>
      <c r="EU7" s="18">
        <f t="shared" si="81"/>
        <v>-5</v>
      </c>
      <c r="EV7" s="18">
        <f t="shared" ref="EV7:EV70" si="82">(ET7^2+EU7^2)^(1/2)</f>
        <v>9.013878188659973</v>
      </c>
      <c r="EW7" s="18">
        <f t="shared" ref="EW7:EW70" si="83">(ES7^2+ER7^2)^(1/2)</f>
        <v>868.43105656119872</v>
      </c>
      <c r="EX7" s="18">
        <f t="shared" ref="EX7:EX14" si="84">EW7-EW$6</f>
        <v>1.8595072936267343</v>
      </c>
      <c r="EY7" s="18">
        <v>1</v>
      </c>
      <c r="EZ7" s="22">
        <f t="shared" si="18"/>
        <v>1.6899707202181494E-2</v>
      </c>
      <c r="FA7" s="18">
        <f t="shared" si="19"/>
        <v>5.836044612275916E-3</v>
      </c>
      <c r="FB7">
        <f t="shared" ref="FB7:FC70" si="85">LOG10(EZ7)</f>
        <v>-1.7721208197400811</v>
      </c>
      <c r="FC7">
        <f t="shared" si="85"/>
        <v>-2.2338813969034659</v>
      </c>
      <c r="FG7">
        <v>793</v>
      </c>
      <c r="FH7">
        <v>607</v>
      </c>
      <c r="FI7">
        <v>444</v>
      </c>
      <c r="FJ7">
        <v>613</v>
      </c>
      <c r="FK7" s="18">
        <f t="shared" ref="FK7:FL69" si="86">(FG7+FI7)/2</f>
        <v>618.5</v>
      </c>
      <c r="FL7" s="18">
        <f t="shared" si="86"/>
        <v>610</v>
      </c>
      <c r="FM7" s="18">
        <f t="shared" ref="FM7:FN14" si="87">FK7-FK$6</f>
        <v>6.5</v>
      </c>
      <c r="FN7" s="18">
        <f t="shared" si="87"/>
        <v>-1</v>
      </c>
      <c r="FO7" s="18">
        <f t="shared" ref="FO7:FO69" si="88">(FM7^2+FN7^2)^(1/2)</f>
        <v>6.5764732189829527</v>
      </c>
      <c r="FP7" s="18">
        <f t="shared" ref="FP7:FP69" si="89">(FL7^2+FK7^2)^(1/2)</f>
        <v>868.70147346484919</v>
      </c>
      <c r="FQ7" s="18">
        <f t="shared" ref="FQ7:FQ14" si="90">FP7-FP$6</f>
        <v>3.9095909867584169</v>
      </c>
      <c r="FR7" s="18">
        <v>1</v>
      </c>
      <c r="FS7" s="22">
        <f t="shared" si="20"/>
        <v>1.5308542706746867E-2</v>
      </c>
      <c r="FT7" s="18">
        <f t="shared" si="21"/>
        <v>3.9954331780638003E-3</v>
      </c>
      <c r="FU7">
        <f t="shared" ref="FU7:FV69" si="91">LOG10(FS7)</f>
        <v>-1.8150661498988334</v>
      </c>
      <c r="FV7">
        <f t="shared" si="91"/>
        <v>-2.3984361283289073</v>
      </c>
      <c r="FY7">
        <f>(FX6/FY6)</f>
        <v>0.12478163214374845</v>
      </c>
      <c r="FZ7" s="21">
        <v>337</v>
      </c>
      <c r="GA7" s="21">
        <v>599</v>
      </c>
      <c r="GB7" s="21">
        <v>125</v>
      </c>
      <c r="GC7" s="21">
        <v>605</v>
      </c>
      <c r="GD7">
        <f t="shared" ref="GD7:GE70" si="92">AVERAGE(FZ7,GB7)</f>
        <v>231</v>
      </c>
      <c r="GE7">
        <f t="shared" si="92"/>
        <v>602</v>
      </c>
      <c r="GF7" s="18">
        <f t="shared" ref="GF7:GG14" si="93">GD7-GD$6</f>
        <v>5</v>
      </c>
      <c r="GG7" s="18">
        <f t="shared" si="93"/>
        <v>0</v>
      </c>
      <c r="GH7" s="18">
        <f t="shared" ref="GH7:GH70" si="94">(GF7^2+GG7^2)^(1/2)</f>
        <v>5</v>
      </c>
      <c r="GI7">
        <f t="shared" ref="GI7:GI70" si="95">SQRT(GD7^2+GE7^2)</f>
        <v>644.79841811220354</v>
      </c>
      <c r="GJ7">
        <v>1</v>
      </c>
      <c r="GK7" s="22">
        <f t="shared" si="22"/>
        <v>1.3794324768087922E-2</v>
      </c>
      <c r="GL7" s="18">
        <f t="shared" si="23"/>
        <v>2.7603581561143889E-3</v>
      </c>
      <c r="GM7">
        <f t="shared" ref="GM7:GM70" si="96">LOG10(GK7)</f>
        <v>-1.8602995533704123</v>
      </c>
      <c r="GN7">
        <f t="shared" ref="GN7:GN70" si="97">LOG(GL7)</f>
        <v>-2.559034564625827</v>
      </c>
      <c r="GQ7">
        <f>(GP6/GQ6)</f>
        <v>0.12431780603935902</v>
      </c>
      <c r="GR7" s="21">
        <v>350</v>
      </c>
      <c r="GS7" s="21">
        <v>598</v>
      </c>
      <c r="GT7" s="21">
        <v>151</v>
      </c>
      <c r="GU7" s="21">
        <v>607</v>
      </c>
      <c r="GV7">
        <f t="shared" ref="GV7:GW70" si="98">AVERAGE(GR7,GT7)</f>
        <v>250.5</v>
      </c>
      <c r="GW7">
        <f t="shared" si="98"/>
        <v>602.5</v>
      </c>
      <c r="GX7" s="18">
        <f t="shared" ref="GX7:GY14" si="99">GV7-GV$6</f>
        <v>5.5</v>
      </c>
      <c r="GY7" s="18">
        <f t="shared" si="99"/>
        <v>-2</v>
      </c>
      <c r="GZ7" s="18">
        <f t="shared" ref="GZ7:GZ70" si="100">(GX7^2+GY7^2)^(1/2)</f>
        <v>5.8523499553598128</v>
      </c>
      <c r="HA7">
        <f t="shared" ref="HA7:HA70" si="101">SQRT(GV7^2+GW7^2)</f>
        <v>652.50019157085308</v>
      </c>
      <c r="HB7">
        <v>1</v>
      </c>
      <c r="HC7" s="22">
        <f t="shared" si="24"/>
        <v>1.2385615701262228E-2</v>
      </c>
      <c r="HD7" s="18">
        <f t="shared" si="25"/>
        <v>3.1083027393576904E-3</v>
      </c>
      <c r="HE7">
        <f t="shared" ref="HE7:HE70" si="102">LOG10(HC7)</f>
        <v>-1.9070823993313275</v>
      </c>
      <c r="HF7">
        <f t="shared" ref="HF7:HF70" si="103">LOG(HD7)</f>
        <v>-2.5074766888320279</v>
      </c>
      <c r="HI7">
        <f>(HH6/HI6)</f>
        <v>0.12461369753763334</v>
      </c>
      <c r="HJ7">
        <v>359</v>
      </c>
      <c r="HK7">
        <v>597</v>
      </c>
      <c r="HL7">
        <v>159</v>
      </c>
      <c r="HM7">
        <v>605</v>
      </c>
      <c r="HN7">
        <f t="shared" ref="HN7:HO70" si="104">AVERAGE(HJ7,HL7)</f>
        <v>259</v>
      </c>
      <c r="HO7">
        <f t="shared" si="104"/>
        <v>601</v>
      </c>
      <c r="HP7" s="18">
        <f t="shared" ref="HP7:HP38" si="105">HN7-HN$6</f>
        <v>4</v>
      </c>
      <c r="HQ7" s="18">
        <f t="shared" ref="HQ7:HQ14" si="106">HO7-HO$6</f>
        <v>-0.5</v>
      </c>
      <c r="HR7" s="18">
        <f t="shared" si="26"/>
        <v>4.0311288741492746</v>
      </c>
      <c r="HS7">
        <f t="shared" ref="HS7:HS70" si="107">SQRT(HN7^2+HO7^2)</f>
        <v>654.43257865115481</v>
      </c>
      <c r="HT7">
        <v>1</v>
      </c>
      <c r="HU7" s="22">
        <f t="shared" si="27"/>
        <v>1.3312953801874829E-2</v>
      </c>
      <c r="HV7" s="18">
        <f t="shared" si="28"/>
        <v>2.3701730055949747E-3</v>
      </c>
      <c r="HW7">
        <f t="shared" ref="HW7:HW70" si="108">LOG10(HU7)</f>
        <v>-1.8757255750638682</v>
      </c>
      <c r="HX7">
        <f t="shared" ref="HX7:HX70" si="109">LOG(HV7)</f>
        <v>-2.6252199524569857</v>
      </c>
      <c r="IB7">
        <v>724</v>
      </c>
      <c r="IC7">
        <v>574</v>
      </c>
      <c r="ID7">
        <v>384</v>
      </c>
      <c r="IE7">
        <v>593</v>
      </c>
      <c r="IF7">
        <f t="shared" ref="IF7:IF70" si="110">AVERAGE(IB7,ID7)</f>
        <v>554</v>
      </c>
      <c r="IG7">
        <f t="shared" ref="IG7:IG70" si="111">AVERAGE(IC7,IE7)</f>
        <v>583.5</v>
      </c>
      <c r="IH7">
        <f t="shared" ref="IH7:IH70" si="112">IF7-$IF$6</f>
        <v>7.5</v>
      </c>
      <c r="II7">
        <f t="shared" ref="II7:II70" si="113">IG7-$IG$6</f>
        <v>0</v>
      </c>
      <c r="IJ7">
        <f t="shared" ref="IJ7:IJ70" si="114">SQRT(IH7^2+II7^2)</f>
        <v>7.5</v>
      </c>
      <c r="IL7">
        <v>1</v>
      </c>
      <c r="IM7">
        <f t="shared" si="29"/>
        <v>1.2478451897198846E-2</v>
      </c>
      <c r="IN7">
        <f t="shared" si="30"/>
        <v>4.2081207825395237E-3</v>
      </c>
      <c r="IO7">
        <f t="shared" ref="IO7:IO70" si="115">LOG(IM7)</f>
        <v>-1.9038392907920341</v>
      </c>
      <c r="IP7">
        <f t="shared" ref="IP7:IP70" si="116">LOG(IN7)</f>
        <v>-2.3759118034461362</v>
      </c>
      <c r="IU7">
        <v>856</v>
      </c>
      <c r="IV7">
        <v>604</v>
      </c>
      <c r="IW7">
        <v>427</v>
      </c>
      <c r="IX7">
        <v>596</v>
      </c>
      <c r="IY7">
        <f t="shared" ref="IY7:IY22" si="117">AVERAGE(IU7,IW7)</f>
        <v>641.5</v>
      </c>
      <c r="IZ7">
        <f t="shared" ref="IZ7:IZ22" si="118">AVERAGE(IV7,IX7)</f>
        <v>600</v>
      </c>
      <c r="JA7">
        <f t="shared" ref="JA7:JA22" si="119">IY7-IY$6</f>
        <v>15.5</v>
      </c>
      <c r="JB7">
        <f t="shared" ref="JB7:JB22" si="120">IZ7-IZ$6</f>
        <v>7.5</v>
      </c>
      <c r="JC7">
        <f t="shared" ref="JC7:JC22" si="121">SQRT(JA7^2+JB7^2)</f>
        <v>17.219175357722563</v>
      </c>
      <c r="JD7">
        <f t="shared" ref="JD7:JD22" si="122">SQRT(IY7^2+IZ7^2)</f>
        <v>878.36339290751414</v>
      </c>
      <c r="JE7">
        <v>4</v>
      </c>
      <c r="JF7">
        <f t="shared" si="31"/>
        <v>4.251156982414963E-2</v>
      </c>
      <c r="JG7">
        <f t="shared" si="32"/>
        <v>6.5789411813095946E-3</v>
      </c>
      <c r="JH7">
        <f t="shared" ref="JH7:JH22" si="123">LOG(JF7)</f>
        <v>-1.3714928575504541</v>
      </c>
      <c r="JI7">
        <f t="shared" ref="JI7:JI22" si="124">LOG(JG7)</f>
        <v>-2.1818439963732761</v>
      </c>
      <c r="JM7">
        <v>643</v>
      </c>
      <c r="JN7">
        <v>578</v>
      </c>
      <c r="JO7">
        <v>427</v>
      </c>
      <c r="JP7">
        <v>578</v>
      </c>
      <c r="JQ7">
        <f t="shared" ref="JQ7:JQ34" si="125">AVERAGE(JM7,JO7)</f>
        <v>535</v>
      </c>
      <c r="JR7">
        <f t="shared" ref="JR7:JR34" si="126">AVERAGE(JN7,JP7)</f>
        <v>578</v>
      </c>
      <c r="JS7">
        <f t="shared" ref="JS7:JS34" si="127">JQ7-JQ$6</f>
        <v>7.5</v>
      </c>
      <c r="JT7">
        <f t="shared" ref="JT7:JT34" si="128">JR7-JR$6</f>
        <v>0</v>
      </c>
      <c r="JU7">
        <f t="shared" ref="JU7:JU34" si="129">SQRT(JS7^2+JT7^2)</f>
        <v>7.5</v>
      </c>
      <c r="JV7">
        <f t="shared" ref="JV7:JV34" si="130">SQRT(JQ7^2+JR7^2)</f>
        <v>787.59697815570621</v>
      </c>
      <c r="JW7">
        <v>4</v>
      </c>
      <c r="JX7">
        <f t="shared" si="33"/>
        <v>2.4968172414650627E-2</v>
      </c>
      <c r="JY7">
        <f t="shared" si="34"/>
        <v>1.8699390843746528E-3</v>
      </c>
      <c r="JZ7">
        <f t="shared" ref="JZ7:JZ34" si="131">LOG(JX7)</f>
        <v>-1.6026132453651192</v>
      </c>
      <c r="KA7">
        <f t="shared" ref="KA7:KA34" si="132">LOG(JY7)</f>
        <v>-2.7281725409238504</v>
      </c>
      <c r="KE7">
        <v>693</v>
      </c>
      <c r="KF7">
        <v>587</v>
      </c>
      <c r="KG7">
        <v>405</v>
      </c>
      <c r="KH7">
        <v>588</v>
      </c>
      <c r="KI7">
        <f t="shared" ref="KI7:KI27" si="133">AVERAGE(KE7,KG7)</f>
        <v>549</v>
      </c>
      <c r="KJ7">
        <f t="shared" ref="KJ7:KJ27" si="134">AVERAGE(KF7,KH7)</f>
        <v>587.5</v>
      </c>
      <c r="KK7">
        <f t="shared" ref="KK7:KK27" si="135">KI7-KI$6</f>
        <v>5.5</v>
      </c>
      <c r="KL7">
        <f t="shared" ref="KL7:KL27" si="136">KJ7-KJ$6</f>
        <v>2</v>
      </c>
      <c r="KM7">
        <f t="shared" ref="KM7:KM27" si="137">SQRT(KK7^2+KL7^2)</f>
        <v>5.8523499553598128</v>
      </c>
      <c r="KN7">
        <f t="shared" ref="KN7:KN27" si="138">SQRT(KI7^2+KJ7^2)</f>
        <v>804.08783724167847</v>
      </c>
      <c r="KO7">
        <v>4</v>
      </c>
      <c r="KP7">
        <f t="shared" si="35"/>
        <v>2.5696325729122366E-2</v>
      </c>
      <c r="KQ7">
        <f t="shared" si="36"/>
        <v>1.3946761480279125E-3</v>
      </c>
      <c r="KR7">
        <f t="shared" ref="KR7:KR27" si="139">LOG(KP7)</f>
        <v>-1.5901289712074591</v>
      </c>
      <c r="KS7">
        <f t="shared" ref="KS7:KS27" si="140">LOG(KQ7)</f>
        <v>-2.8555266264066637</v>
      </c>
      <c r="KW7">
        <v>704</v>
      </c>
      <c r="KX7">
        <v>585</v>
      </c>
      <c r="KY7">
        <v>402</v>
      </c>
      <c r="KZ7">
        <v>583</v>
      </c>
      <c r="LA7">
        <f t="shared" ref="LA7:LA26" si="141">AVERAGE(KW7,KY7)</f>
        <v>553</v>
      </c>
      <c r="LB7">
        <f t="shared" ref="LB7:LB26" si="142">AVERAGE(KX7,KZ7)</f>
        <v>584</v>
      </c>
      <c r="LC7">
        <f t="shared" ref="LC7:LC26" si="143">LA7-LA$6</f>
        <v>13.5</v>
      </c>
      <c r="LD7">
        <f t="shared" ref="LD7:LD26" si="144">LB7-LB$6</f>
        <v>-2.5</v>
      </c>
      <c r="LE7">
        <f t="shared" ref="LE7:LE26" si="145">SQRT(LC7^2+LD7^2)</f>
        <v>13.729530217745982</v>
      </c>
      <c r="LF7">
        <f t="shared" ref="LF7:LF26" si="146">SQRT(LA7^2+LB7^2)</f>
        <v>804.27918038452299</v>
      </c>
      <c r="LG7">
        <v>4</v>
      </c>
      <c r="LH7">
        <f t="shared" si="37"/>
        <v>2.2409764839811542E-2</v>
      </c>
      <c r="LI7">
        <f t="shared" si="38"/>
        <v>3.0184092029733722E-3</v>
      </c>
      <c r="LJ7">
        <f t="shared" ref="LJ7:LJ26" si="147">LOG(LH7)</f>
        <v>-1.6495627007745355</v>
      </c>
      <c r="LK7">
        <f t="shared" ref="LK7:LK26" si="148">LOG(LI7)</f>
        <v>-2.5202218836636541</v>
      </c>
      <c r="LO7">
        <v>745</v>
      </c>
      <c r="LP7">
        <v>601</v>
      </c>
      <c r="LQ7">
        <v>317</v>
      </c>
      <c r="LR7">
        <v>590</v>
      </c>
      <c r="LS7">
        <f t="shared" ref="LS7:LS25" si="149">AVERAGE(LO7,LQ7)</f>
        <v>531</v>
      </c>
      <c r="LT7">
        <f t="shared" ref="LT7:LT25" si="150">AVERAGE(LP7,LR7)</f>
        <v>595.5</v>
      </c>
      <c r="LU7">
        <f t="shared" ref="LU7:LU25" si="151">LS7-LS$6</f>
        <v>14.5</v>
      </c>
      <c r="LV7">
        <f t="shared" ref="LV7:LV25" si="152">LT7-LT$6</f>
        <v>2</v>
      </c>
      <c r="LW7">
        <f t="shared" ref="LW7:LW25" si="153">SQRT(LU7^2+LV7^2)</f>
        <v>14.637281168304447</v>
      </c>
      <c r="LX7">
        <f t="shared" ref="LX7:LX25" si="154">SQRT(LS7^2+LT7^2)</f>
        <v>797.86042012372059</v>
      </c>
      <c r="LY7">
        <v>4</v>
      </c>
      <c r="LZ7">
        <f t="shared" si="39"/>
        <v>3.2981951291472023E-2</v>
      </c>
      <c r="MA7">
        <f t="shared" si="40"/>
        <v>4.320946638110724E-3</v>
      </c>
      <c r="MB7">
        <f t="shared" ref="MB7:MB25" si="155">LOG(LZ7)</f>
        <v>-1.4817236540265442</v>
      </c>
      <c r="MC7">
        <f t="shared" ref="MC7:MC25" si="156">LOG(MA7)</f>
        <v>-2.3644210970114163</v>
      </c>
    </row>
    <row r="8" spans="1:341" x14ac:dyDescent="0.25">
      <c r="A8" s="46" t="s">
        <v>16</v>
      </c>
      <c r="B8" s="28" t="s">
        <v>39</v>
      </c>
      <c r="C8" s="20">
        <v>6</v>
      </c>
      <c r="D8" s="20">
        <v>3.9200000000000137</v>
      </c>
      <c r="E8" s="26">
        <v>87.969391071988582</v>
      </c>
      <c r="F8" s="26">
        <v>261.44157838907552</v>
      </c>
      <c r="G8" s="26">
        <v>1.7145212631587188</v>
      </c>
      <c r="K8" s="18">
        <v>907</v>
      </c>
      <c r="L8" s="18">
        <v>576</v>
      </c>
      <c r="M8" s="18">
        <v>650</v>
      </c>
      <c r="N8" s="18">
        <v>580</v>
      </c>
      <c r="O8" s="18">
        <f t="shared" si="0"/>
        <v>778.5</v>
      </c>
      <c r="P8" s="18">
        <f t="shared" si="1"/>
        <v>578</v>
      </c>
      <c r="Q8" s="18">
        <f t="shared" si="41"/>
        <v>2</v>
      </c>
      <c r="R8" s="18">
        <f t="shared" si="41"/>
        <v>-2.5</v>
      </c>
      <c r="S8" s="49">
        <f t="shared" si="42"/>
        <v>3.2015621187164243</v>
      </c>
      <c r="T8" s="26">
        <f t="shared" si="2"/>
        <v>0.26522758004443914</v>
      </c>
      <c r="U8" s="18">
        <f t="shared" si="3"/>
        <v>0.1102308372051084</v>
      </c>
      <c r="V8" s="18">
        <v>2</v>
      </c>
      <c r="W8" s="22">
        <f t="shared" si="4"/>
        <v>7.1936748393587081E-3</v>
      </c>
      <c r="X8" s="18">
        <f t="shared" si="5"/>
        <v>3.6040640415212856E-4</v>
      </c>
      <c r="Y8">
        <f t="shared" si="43"/>
        <v>-2.1430491965791885</v>
      </c>
      <c r="Z8">
        <f t="shared" si="44"/>
        <v>-3.4432075005364267</v>
      </c>
      <c r="AD8" s="18">
        <v>814</v>
      </c>
      <c r="AE8" s="18">
        <v>572</v>
      </c>
      <c r="AF8" s="18">
        <v>521</v>
      </c>
      <c r="AG8" s="18">
        <v>573</v>
      </c>
      <c r="AH8" s="18">
        <f t="shared" si="45"/>
        <v>667.5</v>
      </c>
      <c r="AI8" s="18">
        <f t="shared" si="45"/>
        <v>572.5</v>
      </c>
      <c r="AJ8" s="18">
        <f t="shared" si="46"/>
        <v>5</v>
      </c>
      <c r="AK8" s="18">
        <f t="shared" si="46"/>
        <v>2</v>
      </c>
      <c r="AL8" s="18">
        <f t="shared" si="47"/>
        <v>5.3851648071345037</v>
      </c>
      <c r="AM8" s="18">
        <f t="shared" si="48"/>
        <v>879.38188518981895</v>
      </c>
      <c r="AN8" s="18">
        <f t="shared" ref="AN8:AN14" si="157">AM8-AM$6</f>
        <v>5.095604844530726</v>
      </c>
      <c r="AO8" s="18">
        <v>2</v>
      </c>
      <c r="AP8" s="22">
        <f t="shared" si="6"/>
        <v>5.9914897335541254E-3</v>
      </c>
      <c r="AQ8" s="18">
        <f t="shared" si="7"/>
        <v>5.9204340539001257E-4</v>
      </c>
      <c r="AR8">
        <f t="shared" si="49"/>
        <v>-2.2224651805118665</v>
      </c>
      <c r="AS8">
        <f t="shared" si="49"/>
        <v>-3.2276464520096235</v>
      </c>
      <c r="AW8" s="18">
        <v>1030</v>
      </c>
      <c r="AX8" s="18">
        <v>580</v>
      </c>
      <c r="AY8" s="18">
        <v>647</v>
      </c>
      <c r="AZ8" s="18">
        <v>581</v>
      </c>
      <c r="BA8" s="18">
        <f t="shared" si="50"/>
        <v>838.5</v>
      </c>
      <c r="BB8" s="18">
        <f t="shared" si="50"/>
        <v>580.5</v>
      </c>
      <c r="BC8" s="18">
        <f t="shared" si="51"/>
        <v>7</v>
      </c>
      <c r="BD8" s="18">
        <f t="shared" si="51"/>
        <v>-0.5</v>
      </c>
      <c r="BE8" s="18">
        <f t="shared" si="52"/>
        <v>7.0178344238090995</v>
      </c>
      <c r="BF8" s="18">
        <f t="shared" si="53"/>
        <v>1019.8345454043024</v>
      </c>
      <c r="BG8" s="18">
        <f t="shared" si="54"/>
        <v>5.4612166934180095</v>
      </c>
      <c r="BH8" s="18">
        <v>2</v>
      </c>
      <c r="BI8" s="22">
        <f t="shared" si="8"/>
        <v>5.3279146427986888E-3</v>
      </c>
      <c r="BJ8" s="18">
        <f t="shared" si="9"/>
        <v>5.8843638711208969E-4</v>
      </c>
      <c r="BK8">
        <f t="shared" si="55"/>
        <v>-2.2734427415063863</v>
      </c>
      <c r="BL8">
        <f t="shared" si="55"/>
        <v>-3.2303004796675077</v>
      </c>
      <c r="BP8">
        <v>597</v>
      </c>
      <c r="BQ8">
        <v>584</v>
      </c>
      <c r="BR8">
        <v>387</v>
      </c>
      <c r="BS8">
        <v>591</v>
      </c>
      <c r="BT8" s="18">
        <f t="shared" si="56"/>
        <v>492</v>
      </c>
      <c r="BU8" s="18">
        <f t="shared" si="56"/>
        <v>587.5</v>
      </c>
      <c r="BV8" s="18">
        <f t="shared" si="57"/>
        <v>13.5</v>
      </c>
      <c r="BW8" s="18">
        <f t="shared" si="57"/>
        <v>-2</v>
      </c>
      <c r="BX8" s="18">
        <f t="shared" si="58"/>
        <v>13.647344063956181</v>
      </c>
      <c r="BY8" s="18">
        <f t="shared" si="59"/>
        <v>766.30297533025407</v>
      </c>
      <c r="BZ8" s="18">
        <f t="shared" si="60"/>
        <v>7.0451139945943169</v>
      </c>
      <c r="CA8" s="18">
        <v>2</v>
      </c>
      <c r="CB8" s="22">
        <f t="shared" si="10"/>
        <v>2.2959706094218095E-2</v>
      </c>
      <c r="CC8" s="18">
        <f t="shared" si="11"/>
        <v>6.0700137478033444E-3</v>
      </c>
      <c r="CD8">
        <f t="shared" si="61"/>
        <v>-1.6390336756153638</v>
      </c>
      <c r="CE8">
        <f t="shared" si="61"/>
        <v>-2.2168103253022764</v>
      </c>
      <c r="CI8">
        <v>664</v>
      </c>
      <c r="CJ8">
        <v>574</v>
      </c>
      <c r="CK8">
        <v>424</v>
      </c>
      <c r="CL8">
        <v>590</v>
      </c>
      <c r="CM8" s="18">
        <f t="shared" si="62"/>
        <v>544</v>
      </c>
      <c r="CN8" s="18">
        <f t="shared" si="62"/>
        <v>582</v>
      </c>
      <c r="CO8" s="18">
        <f t="shared" si="63"/>
        <v>11.5</v>
      </c>
      <c r="CP8" s="18">
        <f t="shared" si="63"/>
        <v>-6</v>
      </c>
      <c r="CQ8" s="18">
        <f t="shared" si="64"/>
        <v>12.971121771072847</v>
      </c>
      <c r="CR8" s="18">
        <f t="shared" si="65"/>
        <v>796.65550898741674</v>
      </c>
      <c r="CS8" s="18">
        <f t="shared" si="66"/>
        <v>3.3710392037205565</v>
      </c>
      <c r="CT8" s="18">
        <v>2</v>
      </c>
      <c r="CU8" s="22">
        <f t="shared" si="12"/>
        <v>1.9441773076597627E-2</v>
      </c>
      <c r="CV8" s="18">
        <f t="shared" si="13"/>
        <v>4.820153922864152E-3</v>
      </c>
      <c r="CW8">
        <f t="shared" si="67"/>
        <v>-1.7112641302395883</v>
      </c>
      <c r="CX8">
        <f t="shared" si="67"/>
        <v>-2.3169390931339313</v>
      </c>
      <c r="DB8">
        <v>700</v>
      </c>
      <c r="DC8">
        <v>583</v>
      </c>
      <c r="DD8">
        <v>420</v>
      </c>
      <c r="DE8">
        <v>594</v>
      </c>
      <c r="DF8" s="18">
        <f t="shared" si="68"/>
        <v>560</v>
      </c>
      <c r="DG8" s="18">
        <f t="shared" si="68"/>
        <v>588.5</v>
      </c>
      <c r="DH8" s="18">
        <f t="shared" si="69"/>
        <v>18</v>
      </c>
      <c r="DI8" s="18">
        <f t="shared" si="69"/>
        <v>4</v>
      </c>
      <c r="DJ8" s="18">
        <f t="shared" si="70"/>
        <v>18.439088914585774</v>
      </c>
      <c r="DK8" s="18">
        <f t="shared" si="71"/>
        <v>812.36214215090058</v>
      </c>
      <c r="DL8" s="18">
        <f t="shared" si="72"/>
        <v>15.239660972506044</v>
      </c>
      <c r="DM8" s="18">
        <v>2</v>
      </c>
      <c r="DN8" s="22">
        <f t="shared" si="14"/>
        <v>1.754185204495828E-2</v>
      </c>
      <c r="DO8" s="18">
        <f t="shared" si="15"/>
        <v>6.0252304520315887E-3</v>
      </c>
      <c r="DP8">
        <f t="shared" si="73"/>
        <v>-1.7559245563266526</v>
      </c>
      <c r="DQ8">
        <f t="shared" si="73"/>
        <v>-2.2200263376109133</v>
      </c>
      <c r="DU8">
        <v>735</v>
      </c>
      <c r="DV8">
        <v>598</v>
      </c>
      <c r="DW8">
        <v>497</v>
      </c>
      <c r="DX8">
        <v>604</v>
      </c>
      <c r="DY8" s="18">
        <f t="shared" si="74"/>
        <v>616</v>
      </c>
      <c r="DZ8" s="18">
        <f t="shared" si="74"/>
        <v>601</v>
      </c>
      <c r="EA8" s="18">
        <f t="shared" si="75"/>
        <v>10.5</v>
      </c>
      <c r="EB8" s="18">
        <f t="shared" si="75"/>
        <v>-5</v>
      </c>
      <c r="EC8" s="18">
        <f t="shared" si="76"/>
        <v>11.629703349613008</v>
      </c>
      <c r="ED8" s="18">
        <f t="shared" si="77"/>
        <v>860.61431547470784</v>
      </c>
      <c r="EE8" s="18">
        <f t="shared" si="78"/>
        <v>3.9543771094309932</v>
      </c>
      <c r="EF8" s="18">
        <v>2</v>
      </c>
      <c r="EG8" s="22">
        <f t="shared" si="16"/>
        <v>4.1522613438400094E-2</v>
      </c>
      <c r="EH8" s="18">
        <f t="shared" si="17"/>
        <v>9.5481282449449978E-3</v>
      </c>
      <c r="EI8">
        <f t="shared" si="79"/>
        <v>-1.381715319751202</v>
      </c>
      <c r="EJ8">
        <f t="shared" si="79"/>
        <v>-2.0200817564334121</v>
      </c>
      <c r="EN8">
        <v>780</v>
      </c>
      <c r="EO8">
        <v>599</v>
      </c>
      <c r="EP8">
        <v>479</v>
      </c>
      <c r="EQ8">
        <v>608</v>
      </c>
      <c r="ER8" s="18">
        <f t="shared" si="80"/>
        <v>629.5</v>
      </c>
      <c r="ES8" s="18">
        <f t="shared" si="80"/>
        <v>603.5</v>
      </c>
      <c r="ET8" s="18">
        <f t="shared" si="81"/>
        <v>13.5</v>
      </c>
      <c r="EU8" s="18">
        <f t="shared" si="81"/>
        <v>-6</v>
      </c>
      <c r="EV8" s="18">
        <f t="shared" si="82"/>
        <v>14.773286702694158</v>
      </c>
      <c r="EW8" s="18">
        <f t="shared" si="83"/>
        <v>872.05647752883533</v>
      </c>
      <c r="EX8" s="18">
        <f t="shared" si="84"/>
        <v>5.4849282612633488</v>
      </c>
      <c r="EY8" s="18">
        <v>2</v>
      </c>
      <c r="EZ8" s="22">
        <f t="shared" si="18"/>
        <v>3.3799414404362987E-2</v>
      </c>
      <c r="FA8" s="18">
        <f t="shared" si="19"/>
        <v>9.5649795196181813E-3</v>
      </c>
      <c r="FB8">
        <f t="shared" si="85"/>
        <v>-1.4710908240760998</v>
      </c>
      <c r="FC8">
        <f t="shared" si="85"/>
        <v>-2.0193159555401179</v>
      </c>
      <c r="FG8">
        <v>794</v>
      </c>
      <c r="FH8">
        <v>604</v>
      </c>
      <c r="FI8">
        <v>451</v>
      </c>
      <c r="FJ8">
        <v>612</v>
      </c>
      <c r="FK8" s="18">
        <f t="shared" si="86"/>
        <v>622.5</v>
      </c>
      <c r="FL8" s="18">
        <f t="shared" si="86"/>
        <v>608</v>
      </c>
      <c r="FM8" s="18">
        <f t="shared" si="87"/>
        <v>10.5</v>
      </c>
      <c r="FN8" s="18">
        <f t="shared" si="87"/>
        <v>-3</v>
      </c>
      <c r="FO8" s="18">
        <f t="shared" si="88"/>
        <v>10.920164833920778</v>
      </c>
      <c r="FP8" s="18">
        <f t="shared" si="89"/>
        <v>870.15530223058454</v>
      </c>
      <c r="FQ8" s="18">
        <f t="shared" si="90"/>
        <v>5.363419752493769</v>
      </c>
      <c r="FR8" s="18">
        <v>2</v>
      </c>
      <c r="FS8" s="22">
        <f t="shared" si="20"/>
        <v>3.0617085413493735E-2</v>
      </c>
      <c r="FT8" s="18">
        <f t="shared" si="21"/>
        <v>6.6343749049920277E-3</v>
      </c>
      <c r="FU8">
        <f t="shared" si="91"/>
        <v>-1.5140361542348522</v>
      </c>
      <c r="FV8">
        <f t="shared" si="91"/>
        <v>-2.1781999903732481</v>
      </c>
      <c r="FZ8">
        <v>344</v>
      </c>
      <c r="GA8">
        <v>597</v>
      </c>
      <c r="GB8">
        <v>127</v>
      </c>
      <c r="GC8">
        <v>606</v>
      </c>
      <c r="GD8">
        <f t="shared" si="92"/>
        <v>235.5</v>
      </c>
      <c r="GE8">
        <f t="shared" si="92"/>
        <v>601.5</v>
      </c>
      <c r="GF8" s="18">
        <f t="shared" si="93"/>
        <v>9.5</v>
      </c>
      <c r="GG8" s="18">
        <f t="shared" si="93"/>
        <v>-0.5</v>
      </c>
      <c r="GH8" s="18">
        <f t="shared" si="94"/>
        <v>9.5131487952202232</v>
      </c>
      <c r="GI8">
        <f t="shared" si="95"/>
        <v>645.95859000403425</v>
      </c>
      <c r="GJ8">
        <v>2</v>
      </c>
      <c r="GK8" s="22">
        <f t="shared" si="22"/>
        <v>2.7588649536175843E-2</v>
      </c>
      <c r="GL8" s="18">
        <f t="shared" si="23"/>
        <v>5.2519395734431833E-3</v>
      </c>
      <c r="GM8">
        <f t="shared" si="96"/>
        <v>-1.5592695577064313</v>
      </c>
      <c r="GN8">
        <f t="shared" si="97"/>
        <v>-2.2796802793592441</v>
      </c>
      <c r="GR8">
        <v>357</v>
      </c>
      <c r="GS8">
        <v>597</v>
      </c>
      <c r="GT8">
        <v>158</v>
      </c>
      <c r="GU8">
        <v>606</v>
      </c>
      <c r="GV8">
        <f t="shared" si="98"/>
        <v>257.5</v>
      </c>
      <c r="GW8">
        <f t="shared" si="98"/>
        <v>601.5</v>
      </c>
      <c r="GX8" s="18">
        <f t="shared" si="99"/>
        <v>12.5</v>
      </c>
      <c r="GY8" s="18">
        <f t="shared" si="99"/>
        <v>-3</v>
      </c>
      <c r="GZ8" s="18">
        <f t="shared" si="100"/>
        <v>12.854960132182441</v>
      </c>
      <c r="HA8">
        <f t="shared" si="101"/>
        <v>654.30000764175452</v>
      </c>
      <c r="HB8">
        <v>2</v>
      </c>
      <c r="HC8" s="22">
        <f t="shared" si="24"/>
        <v>2.4771231402524456E-2</v>
      </c>
      <c r="HD8" s="18">
        <f t="shared" si="25"/>
        <v>6.8275322046663124E-3</v>
      </c>
      <c r="HE8">
        <f t="shared" si="102"/>
        <v>-1.6060524036673463</v>
      </c>
      <c r="HF8">
        <f t="shared" si="103"/>
        <v>-2.1657362426674109</v>
      </c>
      <c r="HJ8">
        <v>366</v>
      </c>
      <c r="HK8">
        <v>596</v>
      </c>
      <c r="HL8">
        <v>164</v>
      </c>
      <c r="HM8">
        <v>606</v>
      </c>
      <c r="HN8">
        <f t="shared" si="104"/>
        <v>265</v>
      </c>
      <c r="HO8">
        <f t="shared" si="104"/>
        <v>601</v>
      </c>
      <c r="HP8" s="18">
        <f t="shared" si="105"/>
        <v>10</v>
      </c>
      <c r="HQ8" s="18">
        <f t="shared" si="106"/>
        <v>-0.5</v>
      </c>
      <c r="HR8" s="18">
        <f t="shared" si="26"/>
        <v>10.012492197250394</v>
      </c>
      <c r="HS8">
        <f t="shared" si="107"/>
        <v>656.830267268493</v>
      </c>
      <c r="HT8">
        <v>2</v>
      </c>
      <c r="HU8" s="22">
        <f t="shared" si="27"/>
        <v>2.6625907603749659E-2</v>
      </c>
      <c r="HV8" s="18">
        <f t="shared" si="28"/>
        <v>5.8870206003179288E-3</v>
      </c>
      <c r="HW8">
        <f t="shared" si="108"/>
        <v>-1.5746955793998869</v>
      </c>
      <c r="HX8">
        <f t="shared" si="109"/>
        <v>-2.230104444468322</v>
      </c>
      <c r="IB8">
        <v>733</v>
      </c>
      <c r="IC8">
        <v>579</v>
      </c>
      <c r="ID8">
        <v>392</v>
      </c>
      <c r="IE8">
        <v>594</v>
      </c>
      <c r="IF8">
        <f t="shared" si="110"/>
        <v>562.5</v>
      </c>
      <c r="IG8">
        <f t="shared" si="111"/>
        <v>586.5</v>
      </c>
      <c r="IH8">
        <f t="shared" si="112"/>
        <v>16</v>
      </c>
      <c r="II8">
        <f t="shared" si="113"/>
        <v>3</v>
      </c>
      <c r="IJ8">
        <f t="shared" si="114"/>
        <v>16.278820596099706</v>
      </c>
      <c r="IL8">
        <v>2</v>
      </c>
      <c r="IM8">
        <f t="shared" si="29"/>
        <v>2.4956903794397692E-2</v>
      </c>
      <c r="IN8">
        <f t="shared" si="30"/>
        <v>9.1337657687572821E-3</v>
      </c>
      <c r="IO8">
        <f t="shared" si="115"/>
        <v>-1.602809295128053</v>
      </c>
      <c r="IP8">
        <f t="shared" si="116"/>
        <v>-2.0393501298694319</v>
      </c>
      <c r="IU8">
        <v>881</v>
      </c>
      <c r="IV8">
        <v>606</v>
      </c>
      <c r="IW8">
        <v>465</v>
      </c>
      <c r="IX8">
        <v>597</v>
      </c>
      <c r="IY8">
        <f t="shared" si="117"/>
        <v>673</v>
      </c>
      <c r="IZ8">
        <f t="shared" si="118"/>
        <v>601.5</v>
      </c>
      <c r="JA8">
        <f t="shared" si="119"/>
        <v>47</v>
      </c>
      <c r="JB8">
        <f t="shared" si="120"/>
        <v>9</v>
      </c>
      <c r="JC8">
        <f t="shared" si="121"/>
        <v>47.853944456021594</v>
      </c>
      <c r="JD8">
        <f t="shared" si="122"/>
        <v>902.62464513218345</v>
      </c>
      <c r="JE8">
        <v>8</v>
      </c>
      <c r="JF8">
        <f t="shared" si="31"/>
        <v>8.5023139648299259E-2</v>
      </c>
      <c r="JG8">
        <f t="shared" si="32"/>
        <v>1.8283586718258624E-2</v>
      </c>
      <c r="JH8">
        <f t="shared" si="123"/>
        <v>-1.0704628618864729</v>
      </c>
      <c r="JI8">
        <f t="shared" si="124"/>
        <v>-1.7379386040534728</v>
      </c>
      <c r="JM8">
        <v>656</v>
      </c>
      <c r="JN8">
        <v>575</v>
      </c>
      <c r="JO8">
        <v>440</v>
      </c>
      <c r="JP8">
        <v>578</v>
      </c>
      <c r="JQ8">
        <f t="shared" si="125"/>
        <v>548</v>
      </c>
      <c r="JR8">
        <f t="shared" si="126"/>
        <v>576.5</v>
      </c>
      <c r="JS8">
        <f t="shared" si="127"/>
        <v>20.5</v>
      </c>
      <c r="JT8">
        <f t="shared" si="128"/>
        <v>-1.5</v>
      </c>
      <c r="JU8">
        <f t="shared" si="129"/>
        <v>20.554804791094465</v>
      </c>
      <c r="JV8">
        <f t="shared" si="130"/>
        <v>795.39691349665168</v>
      </c>
      <c r="JW8">
        <v>8</v>
      </c>
      <c r="JX8">
        <f t="shared" si="33"/>
        <v>4.9936344829301253E-2</v>
      </c>
      <c r="JY8">
        <f t="shared" si="34"/>
        <v>5.1248310467411889E-3</v>
      </c>
      <c r="JZ8">
        <f t="shared" si="131"/>
        <v>-1.3015832497011379</v>
      </c>
      <c r="KA8">
        <f t="shared" si="132"/>
        <v>-2.2903204476726948</v>
      </c>
      <c r="KE8">
        <v>709</v>
      </c>
      <c r="KF8">
        <v>591</v>
      </c>
      <c r="KG8">
        <v>425</v>
      </c>
      <c r="KH8">
        <v>586</v>
      </c>
      <c r="KI8">
        <f t="shared" si="133"/>
        <v>567</v>
      </c>
      <c r="KJ8">
        <f t="shared" si="134"/>
        <v>588.5</v>
      </c>
      <c r="KK8">
        <f t="shared" si="135"/>
        <v>23.5</v>
      </c>
      <c r="KL8">
        <f t="shared" si="136"/>
        <v>3</v>
      </c>
      <c r="KM8">
        <f t="shared" si="137"/>
        <v>23.690715480964268</v>
      </c>
      <c r="KN8">
        <f t="shared" si="138"/>
        <v>817.20331007650725</v>
      </c>
      <c r="KO8">
        <v>8</v>
      </c>
      <c r="KP8">
        <f t="shared" si="35"/>
        <v>5.1392651458244731E-2</v>
      </c>
      <c r="KQ8">
        <f t="shared" si="36"/>
        <v>5.6457450533620853E-3</v>
      </c>
      <c r="KR8">
        <f t="shared" si="139"/>
        <v>-1.2890989755434781</v>
      </c>
      <c r="KS8">
        <f t="shared" si="140"/>
        <v>-2.248278737315196</v>
      </c>
      <c r="KW8">
        <v>719</v>
      </c>
      <c r="KX8">
        <v>584</v>
      </c>
      <c r="KY8">
        <v>424</v>
      </c>
      <c r="KZ8">
        <v>584</v>
      </c>
      <c r="LA8">
        <f t="shared" si="141"/>
        <v>571.5</v>
      </c>
      <c r="LB8">
        <f t="shared" si="142"/>
        <v>584</v>
      </c>
      <c r="LC8">
        <f t="shared" si="143"/>
        <v>32</v>
      </c>
      <c r="LD8">
        <f t="shared" si="144"/>
        <v>-2.5</v>
      </c>
      <c r="LE8">
        <f t="shared" si="145"/>
        <v>32.097507691408069</v>
      </c>
      <c r="LF8">
        <f t="shared" si="146"/>
        <v>817.10969275856712</v>
      </c>
      <c r="LG8">
        <v>8</v>
      </c>
      <c r="LH8">
        <f t="shared" si="37"/>
        <v>4.4819529679623084E-2</v>
      </c>
      <c r="LI8">
        <f t="shared" si="38"/>
        <v>7.0565715703097345E-3</v>
      </c>
      <c r="LJ8">
        <f t="shared" si="147"/>
        <v>-1.3485327051105542</v>
      </c>
      <c r="LK8">
        <f t="shared" si="148"/>
        <v>-2.1514062493362469</v>
      </c>
      <c r="LO8">
        <v>763</v>
      </c>
      <c r="LP8">
        <v>600</v>
      </c>
      <c r="LQ8">
        <v>344</v>
      </c>
      <c r="LR8">
        <v>591</v>
      </c>
      <c r="LS8">
        <f t="shared" si="149"/>
        <v>553.5</v>
      </c>
      <c r="LT8">
        <f t="shared" si="150"/>
        <v>595.5</v>
      </c>
      <c r="LU8">
        <f t="shared" si="151"/>
        <v>37</v>
      </c>
      <c r="LV8">
        <f t="shared" si="152"/>
        <v>2</v>
      </c>
      <c r="LW8">
        <f t="shared" si="153"/>
        <v>37.054014627297811</v>
      </c>
      <c r="LX8">
        <f t="shared" si="154"/>
        <v>813.00830254063214</v>
      </c>
      <c r="LY8">
        <v>8</v>
      </c>
      <c r="LZ8">
        <f t="shared" si="39"/>
        <v>6.5963902582944045E-2</v>
      </c>
      <c r="MA8">
        <f t="shared" si="40"/>
        <v>1.0938398879638021E-2</v>
      </c>
      <c r="MB8">
        <f t="shared" si="155"/>
        <v>-1.1806936583625631</v>
      </c>
      <c r="MC8">
        <f t="shared" si="156"/>
        <v>-1.9610462436906566</v>
      </c>
    </row>
    <row r="9" spans="1:341" x14ac:dyDescent="0.25">
      <c r="A9" s="46" t="s">
        <v>17</v>
      </c>
      <c r="B9" s="28" t="s">
        <v>40</v>
      </c>
      <c r="C9" s="20">
        <v>6</v>
      </c>
      <c r="D9" s="20">
        <v>3.8750000000000031</v>
      </c>
      <c r="E9" s="26">
        <v>88.174238468984015</v>
      </c>
      <c r="F9" s="26">
        <v>291.09793974613473</v>
      </c>
      <c r="G9" s="26">
        <v>1.9002174484143879</v>
      </c>
      <c r="K9" s="18">
        <v>912</v>
      </c>
      <c r="L9" s="18">
        <v>576</v>
      </c>
      <c r="M9" s="18">
        <v>653</v>
      </c>
      <c r="N9" s="18">
        <v>579</v>
      </c>
      <c r="O9" s="18">
        <f t="shared" si="0"/>
        <v>782.5</v>
      </c>
      <c r="P9" s="18">
        <f t="shared" si="1"/>
        <v>577.5</v>
      </c>
      <c r="Q9" s="18">
        <f t="shared" si="41"/>
        <v>6</v>
      </c>
      <c r="R9" s="18">
        <f t="shared" si="41"/>
        <v>-3</v>
      </c>
      <c r="S9" s="49">
        <f t="shared" si="42"/>
        <v>6.7082039324993694</v>
      </c>
      <c r="T9" s="26">
        <f t="shared" si="2"/>
        <v>0.55572893153006131</v>
      </c>
      <c r="U9" s="18">
        <f t="shared" si="3"/>
        <v>3.0277594872183045</v>
      </c>
      <c r="V9" s="18">
        <v>3</v>
      </c>
      <c r="W9" s="22">
        <f t="shared" si="4"/>
        <v>1.0790512259038062E-2</v>
      </c>
      <c r="X9" s="18">
        <f t="shared" si="5"/>
        <v>7.5515625434766391E-4</v>
      </c>
      <c r="Y9">
        <f t="shared" si="43"/>
        <v>-1.9669579375235071</v>
      </c>
      <c r="Z9">
        <f t="shared" si="44"/>
        <v>-3.1219631763446416</v>
      </c>
      <c r="AD9" s="18">
        <v>817</v>
      </c>
      <c r="AE9" s="18">
        <v>572</v>
      </c>
      <c r="AF9" s="18">
        <v>524</v>
      </c>
      <c r="AG9" s="18">
        <v>572</v>
      </c>
      <c r="AH9" s="18">
        <f t="shared" si="45"/>
        <v>670.5</v>
      </c>
      <c r="AI9" s="18">
        <f t="shared" si="45"/>
        <v>572</v>
      </c>
      <c r="AJ9" s="18">
        <f t="shared" si="46"/>
        <v>8</v>
      </c>
      <c r="AK9" s="18">
        <f t="shared" si="46"/>
        <v>1.5</v>
      </c>
      <c r="AL9" s="18">
        <f t="shared" si="47"/>
        <v>8.1394102980498531</v>
      </c>
      <c r="AM9" s="18">
        <f t="shared" si="48"/>
        <v>881.33662694795566</v>
      </c>
      <c r="AN9" s="18">
        <f t="shared" si="157"/>
        <v>7.0503466026674459</v>
      </c>
      <c r="AO9" s="18">
        <v>3</v>
      </c>
      <c r="AP9" s="22">
        <f t="shared" si="6"/>
        <v>8.9872346003311877E-3</v>
      </c>
      <c r="AQ9" s="18">
        <f t="shared" si="7"/>
        <v>8.9484432943253691E-4</v>
      </c>
      <c r="AR9">
        <f t="shared" si="49"/>
        <v>-2.0463739214561851</v>
      </c>
      <c r="AS9">
        <f t="shared" si="49"/>
        <v>-3.0482525096546786</v>
      </c>
      <c r="AW9" s="18">
        <v>1033</v>
      </c>
      <c r="AX9" s="18">
        <v>580</v>
      </c>
      <c r="AY9" s="18">
        <v>648</v>
      </c>
      <c r="AZ9" s="18">
        <v>581</v>
      </c>
      <c r="BA9" s="18">
        <f t="shared" si="50"/>
        <v>840.5</v>
      </c>
      <c r="BB9" s="18">
        <f t="shared" si="50"/>
        <v>580.5</v>
      </c>
      <c r="BC9" s="18">
        <f t="shared" si="51"/>
        <v>9</v>
      </c>
      <c r="BD9" s="18">
        <f t="shared" si="51"/>
        <v>-0.5</v>
      </c>
      <c r="BE9" s="18">
        <f t="shared" si="52"/>
        <v>9.013878188659973</v>
      </c>
      <c r="BF9" s="18">
        <f t="shared" si="53"/>
        <v>1021.4795641617114</v>
      </c>
      <c r="BG9" s="18">
        <f t="shared" si="54"/>
        <v>7.1062354508270573</v>
      </c>
      <c r="BH9" s="18">
        <v>3</v>
      </c>
      <c r="BI9" s="22">
        <f t="shared" si="8"/>
        <v>7.9918719641980333E-3</v>
      </c>
      <c r="BJ9" s="18">
        <f t="shared" si="9"/>
        <v>7.5580208863414828E-4</v>
      </c>
      <c r="BK9">
        <f t="shared" si="55"/>
        <v>-2.0973514824507049</v>
      </c>
      <c r="BL9">
        <f t="shared" si="55"/>
        <v>-3.1215919122588667</v>
      </c>
      <c r="BP9">
        <v>600</v>
      </c>
      <c r="BQ9">
        <v>584</v>
      </c>
      <c r="BR9">
        <v>393</v>
      </c>
      <c r="BS9">
        <v>592</v>
      </c>
      <c r="BT9" s="18">
        <f t="shared" si="56"/>
        <v>496.5</v>
      </c>
      <c r="BU9" s="18">
        <f t="shared" si="56"/>
        <v>588</v>
      </c>
      <c r="BV9" s="18">
        <f t="shared" si="57"/>
        <v>18</v>
      </c>
      <c r="BW9" s="18">
        <f t="shared" si="57"/>
        <v>-1.5</v>
      </c>
      <c r="BX9" s="18">
        <f t="shared" si="58"/>
        <v>18.062391868188442</v>
      </c>
      <c r="BY9" s="18">
        <f t="shared" si="59"/>
        <v>769.58186699012083</v>
      </c>
      <c r="BZ9" s="18">
        <f t="shared" si="60"/>
        <v>10.324005654461075</v>
      </c>
      <c r="CA9" s="18">
        <v>3</v>
      </c>
      <c r="CB9" s="22">
        <f t="shared" si="10"/>
        <v>3.4439559141327146E-2</v>
      </c>
      <c r="CC9" s="18">
        <f t="shared" si="11"/>
        <v>8.0337219054717902E-3</v>
      </c>
      <c r="CD9">
        <f t="shared" si="61"/>
        <v>-1.4629424165596827</v>
      </c>
      <c r="CE9">
        <f t="shared" si="61"/>
        <v>-2.095083205839273</v>
      </c>
      <c r="CI9">
        <v>672</v>
      </c>
      <c r="CJ9">
        <v>575</v>
      </c>
      <c r="CK9">
        <v>430</v>
      </c>
      <c r="CL9">
        <v>589</v>
      </c>
      <c r="CM9" s="18">
        <f t="shared" si="62"/>
        <v>551</v>
      </c>
      <c r="CN9" s="18">
        <f t="shared" si="62"/>
        <v>582</v>
      </c>
      <c r="CO9" s="18">
        <f t="shared" si="63"/>
        <v>18.5</v>
      </c>
      <c r="CP9" s="18">
        <f t="shared" si="63"/>
        <v>-6</v>
      </c>
      <c r="CQ9" s="18">
        <f t="shared" si="64"/>
        <v>19.448650338776723</v>
      </c>
      <c r="CR9" s="18">
        <f t="shared" si="65"/>
        <v>801.45180765907571</v>
      </c>
      <c r="CS9" s="18">
        <f t="shared" si="66"/>
        <v>8.1673378753795305</v>
      </c>
      <c r="CT9" s="18">
        <v>3</v>
      </c>
      <c r="CU9" s="22">
        <f t="shared" si="12"/>
        <v>2.9162659614896443E-2</v>
      </c>
      <c r="CV9" s="18">
        <f t="shared" si="13"/>
        <v>7.2272460223086867E-3</v>
      </c>
      <c r="CW9">
        <f t="shared" si="67"/>
        <v>-1.5351728711839072</v>
      </c>
      <c r="CX9">
        <f t="shared" si="67"/>
        <v>-2.1410271612343266</v>
      </c>
      <c r="DB9">
        <v>708</v>
      </c>
      <c r="DC9">
        <v>580</v>
      </c>
      <c r="DD9">
        <v>430</v>
      </c>
      <c r="DE9">
        <v>594</v>
      </c>
      <c r="DF9" s="18">
        <f t="shared" si="68"/>
        <v>569</v>
      </c>
      <c r="DG9" s="18">
        <f t="shared" si="68"/>
        <v>587</v>
      </c>
      <c r="DH9" s="18">
        <f t="shared" si="69"/>
        <v>27</v>
      </c>
      <c r="DI9" s="18">
        <f t="shared" si="69"/>
        <v>2.5</v>
      </c>
      <c r="DJ9" s="18">
        <f t="shared" si="70"/>
        <v>27.115493725912497</v>
      </c>
      <c r="DK9" s="18">
        <f t="shared" si="71"/>
        <v>817.5145258648314</v>
      </c>
      <c r="DL9" s="18">
        <f t="shared" si="72"/>
        <v>20.392044686436861</v>
      </c>
      <c r="DM9" s="18">
        <v>3</v>
      </c>
      <c r="DN9" s="22">
        <f t="shared" si="14"/>
        <v>2.6312778067437419E-2</v>
      </c>
      <c r="DO9" s="18">
        <f t="shared" si="15"/>
        <v>8.8603671947155779E-3</v>
      </c>
      <c r="DP9">
        <f t="shared" si="73"/>
        <v>-1.5798332972709712</v>
      </c>
      <c r="DQ9">
        <f t="shared" si="73"/>
        <v>-2.0525482795424872</v>
      </c>
      <c r="DU9">
        <v>738</v>
      </c>
      <c r="DV9">
        <v>596</v>
      </c>
      <c r="DW9">
        <v>503</v>
      </c>
      <c r="DX9">
        <v>603</v>
      </c>
      <c r="DY9" s="18">
        <f t="shared" si="74"/>
        <v>620.5</v>
      </c>
      <c r="DZ9" s="18">
        <f t="shared" si="74"/>
        <v>599.5</v>
      </c>
      <c r="EA9" s="18">
        <f t="shared" si="75"/>
        <v>15</v>
      </c>
      <c r="EB9" s="18">
        <f t="shared" si="75"/>
        <v>-6.5</v>
      </c>
      <c r="EC9" s="18">
        <f t="shared" si="76"/>
        <v>16.347782724271816</v>
      </c>
      <c r="ED9" s="18">
        <f t="shared" si="77"/>
        <v>862.79806443918267</v>
      </c>
      <c r="EE9" s="18">
        <f t="shared" si="78"/>
        <v>6.1381260739058234</v>
      </c>
      <c r="EF9" s="18">
        <v>3</v>
      </c>
      <c r="EG9" s="22">
        <f t="shared" si="16"/>
        <v>6.2283920157600141E-2</v>
      </c>
      <c r="EH9" s="18">
        <f t="shared" si="17"/>
        <v>1.342172893662311E-2</v>
      </c>
      <c r="EI9">
        <f t="shared" si="79"/>
        <v>-1.2056240606955206</v>
      </c>
      <c r="EJ9">
        <f t="shared" si="79"/>
        <v>-1.8721915363823078</v>
      </c>
      <c r="EN9">
        <v>789</v>
      </c>
      <c r="EO9">
        <v>604</v>
      </c>
      <c r="EP9">
        <v>487</v>
      </c>
      <c r="EQ9">
        <v>608</v>
      </c>
      <c r="ER9" s="18">
        <f t="shared" si="80"/>
        <v>638</v>
      </c>
      <c r="ES9" s="18">
        <f t="shared" si="80"/>
        <v>606</v>
      </c>
      <c r="ET9" s="18">
        <f t="shared" si="81"/>
        <v>22</v>
      </c>
      <c r="EU9" s="18">
        <f t="shared" si="81"/>
        <v>-3.5</v>
      </c>
      <c r="EV9" s="18">
        <f t="shared" si="82"/>
        <v>22.276669409945463</v>
      </c>
      <c r="EW9" s="18">
        <f t="shared" si="83"/>
        <v>879.9318155402724</v>
      </c>
      <c r="EX9" s="18">
        <f t="shared" si="84"/>
        <v>13.360266272700414</v>
      </c>
      <c r="EY9" s="18">
        <v>3</v>
      </c>
      <c r="EZ9" s="22">
        <f t="shared" si="18"/>
        <v>5.0699121606544488E-2</v>
      </c>
      <c r="FA9" s="18">
        <f t="shared" si="19"/>
        <v>1.4423052294285683E-2</v>
      </c>
      <c r="FB9">
        <f t="shared" si="85"/>
        <v>-1.2949995650204185</v>
      </c>
      <c r="FC9">
        <f t="shared" si="85"/>
        <v>-1.8409428218433361</v>
      </c>
      <c r="FG9">
        <v>805</v>
      </c>
      <c r="FH9">
        <v>603</v>
      </c>
      <c r="FI9">
        <v>459</v>
      </c>
      <c r="FJ9">
        <v>612</v>
      </c>
      <c r="FK9" s="18">
        <f t="shared" si="86"/>
        <v>632</v>
      </c>
      <c r="FL9" s="18">
        <f t="shared" si="86"/>
        <v>607.5</v>
      </c>
      <c r="FM9" s="18">
        <f t="shared" si="87"/>
        <v>20</v>
      </c>
      <c r="FN9" s="18">
        <f t="shared" si="87"/>
        <v>-3.5</v>
      </c>
      <c r="FO9" s="18">
        <f t="shared" si="88"/>
        <v>20.303940504246953</v>
      </c>
      <c r="FP9" s="18">
        <f t="shared" si="89"/>
        <v>876.63005310107872</v>
      </c>
      <c r="FQ9" s="18">
        <f t="shared" si="90"/>
        <v>11.838170622987946</v>
      </c>
      <c r="FR9" s="18">
        <v>3</v>
      </c>
      <c r="FS9" s="22">
        <f t="shared" si="20"/>
        <v>4.5925628120240605E-2</v>
      </c>
      <c r="FT9" s="18">
        <f t="shared" si="21"/>
        <v>1.23353406658664E-2</v>
      </c>
      <c r="FU9">
        <f t="shared" si="91"/>
        <v>-1.3379448951791708</v>
      </c>
      <c r="FV9">
        <f t="shared" si="91"/>
        <v>-1.9088488520710454</v>
      </c>
      <c r="FZ9">
        <v>351</v>
      </c>
      <c r="GA9">
        <v>598</v>
      </c>
      <c r="GB9">
        <v>131</v>
      </c>
      <c r="GC9">
        <v>604</v>
      </c>
      <c r="GD9">
        <f t="shared" si="92"/>
        <v>241</v>
      </c>
      <c r="GE9">
        <f t="shared" si="92"/>
        <v>601</v>
      </c>
      <c r="GF9" s="18">
        <f t="shared" si="93"/>
        <v>15</v>
      </c>
      <c r="GG9" s="18">
        <f t="shared" si="93"/>
        <v>-1</v>
      </c>
      <c r="GH9" s="18">
        <f t="shared" si="94"/>
        <v>15.033296378372908</v>
      </c>
      <c r="GI9">
        <f t="shared" si="95"/>
        <v>647.51988386458061</v>
      </c>
      <c r="GJ9">
        <v>3</v>
      </c>
      <c r="GK9" s="22">
        <f t="shared" si="22"/>
        <v>4.138297430426377E-2</v>
      </c>
      <c r="GL9" s="18">
        <f t="shared" si="23"/>
        <v>8.2994564542653113E-3</v>
      </c>
      <c r="GM9">
        <f t="shared" si="96"/>
        <v>-1.3831782986507499</v>
      </c>
      <c r="GN9">
        <f t="shared" si="97"/>
        <v>-2.0809503493881456</v>
      </c>
      <c r="GR9">
        <v>365</v>
      </c>
      <c r="GS9">
        <v>597</v>
      </c>
      <c r="GT9">
        <v>164</v>
      </c>
      <c r="GU9">
        <v>605</v>
      </c>
      <c r="GV9">
        <f t="shared" si="98"/>
        <v>264.5</v>
      </c>
      <c r="GW9">
        <f t="shared" si="98"/>
        <v>601</v>
      </c>
      <c r="GX9" s="18">
        <f t="shared" si="99"/>
        <v>19.5</v>
      </c>
      <c r="GY9" s="18">
        <f t="shared" si="99"/>
        <v>-3.5</v>
      </c>
      <c r="GZ9" s="18">
        <f t="shared" si="100"/>
        <v>19.811612756158951</v>
      </c>
      <c r="HA9">
        <f t="shared" si="101"/>
        <v>656.62870025608845</v>
      </c>
      <c r="HB9">
        <v>3</v>
      </c>
      <c r="HC9" s="22">
        <f t="shared" si="24"/>
        <v>3.7156847103786687E-2</v>
      </c>
      <c r="HD9" s="18">
        <f t="shared" si="25"/>
        <v>1.0522352673845964E-2</v>
      </c>
      <c r="HE9">
        <f t="shared" si="102"/>
        <v>-1.4299611446116651</v>
      </c>
      <c r="HF9">
        <f t="shared" si="103"/>
        <v>-1.9778871462056142</v>
      </c>
      <c r="HJ9">
        <v>373</v>
      </c>
      <c r="HK9">
        <v>596</v>
      </c>
      <c r="HL9">
        <v>175</v>
      </c>
      <c r="HM9">
        <v>604</v>
      </c>
      <c r="HN9">
        <f t="shared" si="104"/>
        <v>274</v>
      </c>
      <c r="HO9">
        <f t="shared" si="104"/>
        <v>600</v>
      </c>
      <c r="HP9" s="18">
        <f t="shared" si="105"/>
        <v>19</v>
      </c>
      <c r="HQ9" s="18">
        <f t="shared" si="106"/>
        <v>-1.5</v>
      </c>
      <c r="HR9" s="18">
        <f t="shared" si="26"/>
        <v>19.059118552545918</v>
      </c>
      <c r="HS9">
        <f t="shared" si="107"/>
        <v>659.60291084864082</v>
      </c>
      <c r="HT9">
        <v>3</v>
      </c>
      <c r="HU9" s="22">
        <f t="shared" si="27"/>
        <v>3.9938861405624491E-2</v>
      </c>
      <c r="HV9" s="18">
        <f t="shared" si="28"/>
        <v>1.1206143418873467E-2</v>
      </c>
      <c r="HW9">
        <f t="shared" si="108"/>
        <v>-1.3986043203442056</v>
      </c>
      <c r="HX9">
        <f t="shared" si="109"/>
        <v>-1.9505438236294026</v>
      </c>
      <c r="IB9">
        <v>733</v>
      </c>
      <c r="IC9">
        <v>578</v>
      </c>
      <c r="ID9">
        <v>402</v>
      </c>
      <c r="IE9">
        <v>595</v>
      </c>
      <c r="IF9">
        <f t="shared" si="110"/>
        <v>567.5</v>
      </c>
      <c r="IG9">
        <f t="shared" si="111"/>
        <v>586.5</v>
      </c>
      <c r="IH9">
        <f t="shared" si="112"/>
        <v>21</v>
      </c>
      <c r="II9">
        <f t="shared" si="113"/>
        <v>3</v>
      </c>
      <c r="IJ9">
        <f t="shared" si="114"/>
        <v>21.213203435596427</v>
      </c>
      <c r="IL9">
        <v>3</v>
      </c>
      <c r="IM9">
        <f t="shared" si="29"/>
        <v>3.743535569159654E-2</v>
      </c>
      <c r="IN9">
        <f t="shared" si="30"/>
        <v>1.1902362965542953E-2</v>
      </c>
      <c r="IO9">
        <f t="shared" si="115"/>
        <v>-1.4267180360723717</v>
      </c>
      <c r="IP9">
        <f t="shared" si="116"/>
        <v>-1.9243668099501643</v>
      </c>
      <c r="IU9">
        <v>912</v>
      </c>
      <c r="IV9">
        <v>606</v>
      </c>
      <c r="IW9">
        <v>513</v>
      </c>
      <c r="IX9">
        <v>598</v>
      </c>
      <c r="IY9">
        <f t="shared" si="117"/>
        <v>712.5</v>
      </c>
      <c r="IZ9">
        <f t="shared" si="118"/>
        <v>602</v>
      </c>
      <c r="JA9">
        <f t="shared" si="119"/>
        <v>86.5</v>
      </c>
      <c r="JB9">
        <f t="shared" si="120"/>
        <v>9.5</v>
      </c>
      <c r="JC9">
        <f t="shared" si="121"/>
        <v>87.020112617716137</v>
      </c>
      <c r="JD9">
        <f t="shared" si="122"/>
        <v>932.7702021398411</v>
      </c>
      <c r="JE9">
        <v>12</v>
      </c>
      <c r="JF9">
        <f t="shared" si="31"/>
        <v>0.12753470947244888</v>
      </c>
      <c r="JG9">
        <f t="shared" si="32"/>
        <v>3.3247829272273072E-2</v>
      </c>
      <c r="JH9">
        <f t="shared" si="123"/>
        <v>-0.89437160283079165</v>
      </c>
      <c r="JI9">
        <f t="shared" si="124"/>
        <v>-1.4782367042209701</v>
      </c>
      <c r="JM9">
        <v>671</v>
      </c>
      <c r="JN9">
        <v>580</v>
      </c>
      <c r="JO9">
        <v>456</v>
      </c>
      <c r="JP9">
        <v>580</v>
      </c>
      <c r="JQ9">
        <f t="shared" si="125"/>
        <v>563.5</v>
      </c>
      <c r="JR9">
        <f t="shared" si="126"/>
        <v>580</v>
      </c>
      <c r="JS9">
        <f t="shared" si="127"/>
        <v>36</v>
      </c>
      <c r="JT9">
        <f t="shared" si="128"/>
        <v>2</v>
      </c>
      <c r="JU9">
        <f t="shared" si="129"/>
        <v>36.055512754639892</v>
      </c>
      <c r="JV9">
        <f t="shared" si="130"/>
        <v>808.66077560371377</v>
      </c>
      <c r="JW9">
        <v>12</v>
      </c>
      <c r="JX9">
        <f t="shared" si="33"/>
        <v>7.490451724395189E-2</v>
      </c>
      <c r="JY9">
        <f t="shared" si="34"/>
        <v>8.9895483342759923E-3</v>
      </c>
      <c r="JZ9">
        <f t="shared" si="131"/>
        <v>-1.1254919906454566</v>
      </c>
      <c r="KA9">
        <f t="shared" si="132"/>
        <v>-2.046262128162132</v>
      </c>
      <c r="KE9">
        <v>737</v>
      </c>
      <c r="KF9">
        <v>593</v>
      </c>
      <c r="KG9">
        <v>454</v>
      </c>
      <c r="KH9">
        <v>586</v>
      </c>
      <c r="KI9">
        <f t="shared" si="133"/>
        <v>595.5</v>
      </c>
      <c r="KJ9">
        <f t="shared" si="134"/>
        <v>589.5</v>
      </c>
      <c r="KK9">
        <f t="shared" si="135"/>
        <v>52</v>
      </c>
      <c r="KL9">
        <f t="shared" si="136"/>
        <v>4</v>
      </c>
      <c r="KM9">
        <f t="shared" si="137"/>
        <v>52.153619241621193</v>
      </c>
      <c r="KN9">
        <f t="shared" si="138"/>
        <v>837.93227649971811</v>
      </c>
      <c r="KO9">
        <v>12</v>
      </c>
      <c r="KP9">
        <f t="shared" si="35"/>
        <v>7.7088977187367111E-2</v>
      </c>
      <c r="KQ9">
        <f t="shared" si="36"/>
        <v>1.2428752440377033E-2</v>
      </c>
      <c r="KR9">
        <f t="shared" si="139"/>
        <v>-1.1130077164877967</v>
      </c>
      <c r="KS9">
        <f t="shared" si="140"/>
        <v>-1.9055724623037862</v>
      </c>
      <c r="KW9">
        <v>741</v>
      </c>
      <c r="KX9">
        <v>585</v>
      </c>
      <c r="KY9">
        <v>450</v>
      </c>
      <c r="KZ9">
        <v>585</v>
      </c>
      <c r="LA9">
        <f t="shared" si="141"/>
        <v>595.5</v>
      </c>
      <c r="LB9">
        <f t="shared" si="142"/>
        <v>585</v>
      </c>
      <c r="LC9">
        <f t="shared" si="143"/>
        <v>56</v>
      </c>
      <c r="LD9">
        <f t="shared" si="144"/>
        <v>-1.5</v>
      </c>
      <c r="LE9">
        <f t="shared" si="145"/>
        <v>56.020085683618873</v>
      </c>
      <c r="LF9">
        <f t="shared" si="146"/>
        <v>834.77257381876177</v>
      </c>
      <c r="LG9">
        <v>12</v>
      </c>
      <c r="LH9">
        <f t="shared" si="37"/>
        <v>6.7229294519434629E-2</v>
      </c>
      <c r="LI9">
        <f t="shared" si="38"/>
        <v>1.2315901527368672E-2</v>
      </c>
      <c r="LJ9">
        <f t="shared" si="147"/>
        <v>-1.1724414460548729</v>
      </c>
      <c r="LK9">
        <f t="shared" si="148"/>
        <v>-1.909533792186132</v>
      </c>
      <c r="LO9">
        <v>781</v>
      </c>
      <c r="LP9">
        <v>603</v>
      </c>
      <c r="LQ9">
        <v>375</v>
      </c>
      <c r="LR9">
        <v>591</v>
      </c>
      <c r="LS9">
        <f t="shared" si="149"/>
        <v>578</v>
      </c>
      <c r="LT9">
        <f t="shared" si="150"/>
        <v>597</v>
      </c>
      <c r="LU9">
        <f t="shared" si="151"/>
        <v>61.5</v>
      </c>
      <c r="LV9">
        <f t="shared" si="152"/>
        <v>3.5</v>
      </c>
      <c r="LW9">
        <f t="shared" si="153"/>
        <v>61.599512985087799</v>
      </c>
      <c r="LX9">
        <f t="shared" si="154"/>
        <v>830.95908443195924</v>
      </c>
      <c r="LY9">
        <v>12</v>
      </c>
      <c r="LZ9">
        <f t="shared" si="39"/>
        <v>9.8945853874416068E-2</v>
      </c>
      <c r="MA9">
        <f t="shared" si="40"/>
        <v>1.8184265607914491E-2</v>
      </c>
      <c r="MB9">
        <f t="shared" si="155"/>
        <v>-1.0046023993068818</v>
      </c>
      <c r="MC9">
        <f t="shared" si="156"/>
        <v>-1.7403042337278081</v>
      </c>
    </row>
    <row r="10" spans="1:341" x14ac:dyDescent="0.25">
      <c r="A10" s="46" t="s">
        <v>12</v>
      </c>
      <c r="B10" s="28" t="s">
        <v>41</v>
      </c>
      <c r="C10" s="20">
        <v>9</v>
      </c>
      <c r="D10" s="20">
        <v>7.7019999999999964</v>
      </c>
      <c r="E10" s="26">
        <v>49.708516565394042</v>
      </c>
      <c r="F10" s="26">
        <v>116.11141165178174</v>
      </c>
      <c r="G10" s="26">
        <v>0.80277541737068703</v>
      </c>
      <c r="K10" s="18">
        <v>917</v>
      </c>
      <c r="L10" s="18">
        <v>575</v>
      </c>
      <c r="M10" s="18">
        <v>656</v>
      </c>
      <c r="N10" s="18">
        <v>577</v>
      </c>
      <c r="O10" s="18">
        <f t="shared" si="0"/>
        <v>786.5</v>
      </c>
      <c r="P10" s="18">
        <f t="shared" si="1"/>
        <v>576</v>
      </c>
      <c r="Q10" s="18">
        <f t="shared" si="41"/>
        <v>10</v>
      </c>
      <c r="R10" s="18">
        <f t="shared" si="41"/>
        <v>-4.5</v>
      </c>
      <c r="S10" s="49">
        <f t="shared" si="42"/>
        <v>10.965856099730654</v>
      </c>
      <c r="T10" s="26">
        <f t="shared" si="2"/>
        <v>0.90844636730433725</v>
      </c>
      <c r="U10" s="18">
        <f t="shared" si="3"/>
        <v>5.3620351392715975</v>
      </c>
      <c r="V10" s="28">
        <v>4</v>
      </c>
      <c r="W10" s="22">
        <f t="shared" si="4"/>
        <v>1.4387349678717416E-2</v>
      </c>
      <c r="X10" s="18">
        <f t="shared" si="5"/>
        <v>1.2344488780177468E-3</v>
      </c>
      <c r="Y10">
        <f t="shared" si="43"/>
        <v>-1.8420192009152072</v>
      </c>
      <c r="Z10">
        <f t="shared" si="44"/>
        <v>-2.9085268907093784</v>
      </c>
      <c r="AD10" s="18">
        <v>824</v>
      </c>
      <c r="AE10" s="18">
        <v>573</v>
      </c>
      <c r="AF10" s="18">
        <v>526</v>
      </c>
      <c r="AG10" s="18">
        <v>573</v>
      </c>
      <c r="AH10" s="18">
        <f t="shared" si="45"/>
        <v>675</v>
      </c>
      <c r="AI10" s="18">
        <f t="shared" si="45"/>
        <v>573</v>
      </c>
      <c r="AJ10" s="18">
        <f t="shared" si="46"/>
        <v>12.5</v>
      </c>
      <c r="AK10" s="18">
        <f t="shared" si="46"/>
        <v>2.5</v>
      </c>
      <c r="AL10" s="18">
        <f t="shared" si="47"/>
        <v>12.747548783981962</v>
      </c>
      <c r="AM10" s="18">
        <f t="shared" si="48"/>
        <v>885.41176861390318</v>
      </c>
      <c r="AN10" s="18">
        <f t="shared" si="157"/>
        <v>11.125488268614959</v>
      </c>
      <c r="AO10" s="28">
        <v>4</v>
      </c>
      <c r="AP10" s="22">
        <f t="shared" si="6"/>
        <v>1.1982979467108251E-2</v>
      </c>
      <c r="AQ10" s="18">
        <f t="shared" si="7"/>
        <v>1.4014616938826572E-3</v>
      </c>
      <c r="AR10">
        <f t="shared" si="49"/>
        <v>-1.921435184847885</v>
      </c>
      <c r="AS10">
        <f t="shared" si="49"/>
        <v>-2.8534187683016548</v>
      </c>
      <c r="AW10" s="18">
        <v>1037</v>
      </c>
      <c r="AX10" s="18">
        <v>580</v>
      </c>
      <c r="AY10" s="18">
        <v>651</v>
      </c>
      <c r="AZ10" s="18">
        <v>581</v>
      </c>
      <c r="BA10" s="18">
        <f t="shared" si="50"/>
        <v>844</v>
      </c>
      <c r="BB10" s="18">
        <f t="shared" si="50"/>
        <v>580.5</v>
      </c>
      <c r="BC10" s="18">
        <f t="shared" si="51"/>
        <v>12.5</v>
      </c>
      <c r="BD10" s="18">
        <f t="shared" si="51"/>
        <v>-0.5</v>
      </c>
      <c r="BE10" s="18">
        <f t="shared" si="52"/>
        <v>12.509996003196804</v>
      </c>
      <c r="BF10" s="18">
        <f t="shared" si="53"/>
        <v>1024.3613864257086</v>
      </c>
      <c r="BG10" s="18">
        <f t="shared" si="54"/>
        <v>9.9880577148242082</v>
      </c>
      <c r="BH10" s="28">
        <v>4</v>
      </c>
      <c r="BI10" s="22">
        <f t="shared" si="8"/>
        <v>1.0655829285597378E-2</v>
      </c>
      <c r="BJ10" s="18">
        <f t="shared" si="9"/>
        <v>1.0489470691889401E-3</v>
      </c>
      <c r="BK10">
        <f t="shared" si="55"/>
        <v>-1.9724127458424048</v>
      </c>
      <c r="BL10">
        <f t="shared" si="55"/>
        <v>-2.9792464261430891</v>
      </c>
      <c r="BP10">
        <v>608</v>
      </c>
      <c r="BQ10">
        <v>587</v>
      </c>
      <c r="BR10">
        <v>400</v>
      </c>
      <c r="BS10">
        <v>593</v>
      </c>
      <c r="BT10" s="18">
        <f t="shared" si="56"/>
        <v>504</v>
      </c>
      <c r="BU10" s="18">
        <f t="shared" si="56"/>
        <v>590</v>
      </c>
      <c r="BV10" s="18">
        <f t="shared" si="57"/>
        <v>25.5</v>
      </c>
      <c r="BW10" s="18">
        <f t="shared" si="57"/>
        <v>0.5</v>
      </c>
      <c r="BX10" s="18">
        <f t="shared" si="58"/>
        <v>25.504901489713699</v>
      </c>
      <c r="BY10" s="18">
        <f t="shared" si="59"/>
        <v>775.96133924313528</v>
      </c>
      <c r="BZ10" s="18">
        <f t="shared" si="60"/>
        <v>16.703477907475531</v>
      </c>
      <c r="CA10" s="28">
        <v>4</v>
      </c>
      <c r="CB10" s="22">
        <f t="shared" si="10"/>
        <v>4.591941218843619E-2</v>
      </c>
      <c r="CC10" s="18">
        <f t="shared" si="11"/>
        <v>1.134397300701257E-2</v>
      </c>
      <c r="CD10">
        <f t="shared" si="61"/>
        <v>-1.3380036799513828</v>
      </c>
      <c r="CE10">
        <f t="shared" si="61"/>
        <v>-1.945234815563639</v>
      </c>
      <c r="CI10">
        <v>676</v>
      </c>
      <c r="CJ10">
        <v>577</v>
      </c>
      <c r="CK10">
        <v>437</v>
      </c>
      <c r="CL10">
        <v>590</v>
      </c>
      <c r="CM10" s="18">
        <f t="shared" si="62"/>
        <v>556.5</v>
      </c>
      <c r="CN10" s="18">
        <f t="shared" si="62"/>
        <v>583.5</v>
      </c>
      <c r="CO10" s="18">
        <f>CM10-CM$6</f>
        <v>24</v>
      </c>
      <c r="CP10" s="18">
        <f t="shared" si="63"/>
        <v>-4.5</v>
      </c>
      <c r="CQ10" s="18">
        <f t="shared" si="64"/>
        <v>24.418230894149559</v>
      </c>
      <c r="CR10" s="18">
        <f t="shared" si="65"/>
        <v>806.32778694523483</v>
      </c>
      <c r="CS10" s="18">
        <f t="shared" si="66"/>
        <v>13.043317161538653</v>
      </c>
      <c r="CT10" s="28">
        <v>4</v>
      </c>
      <c r="CU10" s="22">
        <f t="shared" si="12"/>
        <v>3.8883546153195253E-2</v>
      </c>
      <c r="CV10" s="18">
        <f t="shared" si="13"/>
        <v>9.0739747503043172E-3</v>
      </c>
      <c r="CW10">
        <f t="shared" si="67"/>
        <v>-1.4102341345756073</v>
      </c>
      <c r="CX10">
        <f t="shared" si="67"/>
        <v>-2.0422024335578532</v>
      </c>
      <c r="DB10">
        <v>712</v>
      </c>
      <c r="DC10">
        <v>578</v>
      </c>
      <c r="DD10">
        <v>440</v>
      </c>
      <c r="DE10">
        <v>594</v>
      </c>
      <c r="DF10" s="18">
        <f t="shared" si="68"/>
        <v>576</v>
      </c>
      <c r="DG10" s="18">
        <f t="shared" si="68"/>
        <v>586</v>
      </c>
      <c r="DH10" s="18">
        <f>DF10-DF$6</f>
        <v>34</v>
      </c>
      <c r="DI10" s="18">
        <f t="shared" si="69"/>
        <v>1.5</v>
      </c>
      <c r="DJ10" s="18">
        <f t="shared" si="70"/>
        <v>34.033072150483271</v>
      </c>
      <c r="DK10" s="18">
        <f t="shared" si="71"/>
        <v>821.68850545690361</v>
      </c>
      <c r="DL10" s="18">
        <f t="shared" si="72"/>
        <v>24.566024278509076</v>
      </c>
      <c r="DM10" s="28">
        <v>4</v>
      </c>
      <c r="DN10" s="22">
        <f t="shared" si="14"/>
        <v>3.5083704089916561E-2</v>
      </c>
      <c r="DO10" s="18">
        <f t="shared" si="15"/>
        <v>1.1120782791772036E-2</v>
      </c>
      <c r="DP10">
        <f t="shared" si="73"/>
        <v>-1.4548945606626713</v>
      </c>
      <c r="DQ10">
        <f t="shared" si="73"/>
        <v>-1.9538646416944445</v>
      </c>
      <c r="DU10">
        <v>748</v>
      </c>
      <c r="DV10">
        <v>602</v>
      </c>
      <c r="DW10">
        <v>510</v>
      </c>
      <c r="DX10">
        <v>603</v>
      </c>
      <c r="DY10" s="18">
        <f t="shared" si="74"/>
        <v>629</v>
      </c>
      <c r="DZ10" s="18">
        <f t="shared" si="74"/>
        <v>602.5</v>
      </c>
      <c r="EA10" s="18">
        <f t="shared" si="75"/>
        <v>23.5</v>
      </c>
      <c r="EB10" s="18">
        <f t="shared" si="75"/>
        <v>-3.5</v>
      </c>
      <c r="EC10" s="18">
        <f t="shared" si="76"/>
        <v>23.759208741033444</v>
      </c>
      <c r="ED10" s="18">
        <f t="shared" si="77"/>
        <v>871.00358782269086</v>
      </c>
      <c r="EE10" s="18">
        <f t="shared" si="78"/>
        <v>14.343649457414017</v>
      </c>
      <c r="EF10" s="28">
        <v>4</v>
      </c>
      <c r="EG10" s="22">
        <f t="shared" si="16"/>
        <v>8.3045226876800188E-2</v>
      </c>
      <c r="EH10" s="18">
        <f t="shared" si="17"/>
        <v>1.9506600060039743E-2</v>
      </c>
      <c r="EI10">
        <f t="shared" si="79"/>
        <v>-1.0806853240872207</v>
      </c>
      <c r="EJ10">
        <f t="shared" si="79"/>
        <v>-1.7098184201922224</v>
      </c>
      <c r="EN10">
        <v>795</v>
      </c>
      <c r="EO10">
        <v>605</v>
      </c>
      <c r="EP10">
        <v>496</v>
      </c>
      <c r="EQ10">
        <v>608</v>
      </c>
      <c r="ER10" s="18">
        <f t="shared" si="80"/>
        <v>645.5</v>
      </c>
      <c r="ES10" s="18">
        <f t="shared" si="80"/>
        <v>606.5</v>
      </c>
      <c r="ET10" s="18">
        <f t="shared" si="81"/>
        <v>29.5</v>
      </c>
      <c r="EU10" s="18">
        <f t="shared" si="81"/>
        <v>-3</v>
      </c>
      <c r="EV10" s="18">
        <f t="shared" si="82"/>
        <v>29.652150006365474</v>
      </c>
      <c r="EW10" s="18">
        <f t="shared" si="83"/>
        <v>885.72710244182997</v>
      </c>
      <c r="EX10" s="18">
        <f t="shared" si="84"/>
        <v>19.155553174257989</v>
      </c>
      <c r="EY10" s="28">
        <v>4</v>
      </c>
      <c r="EZ10" s="22">
        <f t="shared" si="18"/>
        <v>6.7598828808725975E-2</v>
      </c>
      <c r="FA10" s="18">
        <f t="shared" si="19"/>
        <v>1.9198314717049969E-2</v>
      </c>
      <c r="FB10">
        <f t="shared" si="85"/>
        <v>-1.1700608284121186</v>
      </c>
      <c r="FC10">
        <f t="shared" si="85"/>
        <v>-1.7167368932344316</v>
      </c>
      <c r="FG10">
        <v>810</v>
      </c>
      <c r="FH10">
        <v>605</v>
      </c>
      <c r="FI10">
        <v>468</v>
      </c>
      <c r="FJ10">
        <v>611</v>
      </c>
      <c r="FK10" s="18">
        <f t="shared" si="86"/>
        <v>639</v>
      </c>
      <c r="FL10" s="18">
        <f t="shared" si="86"/>
        <v>608</v>
      </c>
      <c r="FM10" s="18">
        <f>FK10-FK$6</f>
        <v>27</v>
      </c>
      <c r="FN10" s="18">
        <f t="shared" si="87"/>
        <v>-3</v>
      </c>
      <c r="FO10" s="18">
        <f t="shared" si="88"/>
        <v>27.166155414412248</v>
      </c>
      <c r="FP10" s="18">
        <f t="shared" si="89"/>
        <v>882.03457982099542</v>
      </c>
      <c r="FQ10" s="18">
        <f t="shared" si="90"/>
        <v>17.242697342904648</v>
      </c>
      <c r="FR10" s="28">
        <v>4</v>
      </c>
      <c r="FS10" s="22">
        <f t="shared" si="20"/>
        <v>6.1234170826987469E-2</v>
      </c>
      <c r="FT10" s="18">
        <f t="shared" si="21"/>
        <v>1.6504371727672901E-2</v>
      </c>
      <c r="FU10">
        <f t="shared" si="91"/>
        <v>-1.2130061585708709</v>
      </c>
      <c r="FV10">
        <f t="shared" si="91"/>
        <v>-1.7824010033178028</v>
      </c>
      <c r="FZ10">
        <v>356</v>
      </c>
      <c r="GA10">
        <v>595</v>
      </c>
      <c r="GB10">
        <v>137</v>
      </c>
      <c r="GC10">
        <v>603</v>
      </c>
      <c r="GD10">
        <f t="shared" si="92"/>
        <v>246.5</v>
      </c>
      <c r="GE10">
        <f t="shared" si="92"/>
        <v>599</v>
      </c>
      <c r="GF10" s="18">
        <f>GD10-GD$6</f>
        <v>20.5</v>
      </c>
      <c r="GG10" s="18">
        <f t="shared" si="93"/>
        <v>-3</v>
      </c>
      <c r="GH10" s="18">
        <f t="shared" si="94"/>
        <v>20.71834935510066</v>
      </c>
      <c r="GI10">
        <f t="shared" si="95"/>
        <v>647.73702225517422</v>
      </c>
      <c r="GJ10">
        <v>4</v>
      </c>
      <c r="GK10" s="22">
        <f t="shared" si="22"/>
        <v>5.5177299072351686E-2</v>
      </c>
      <c r="GL10" s="18">
        <f t="shared" si="23"/>
        <v>1.1438012924715878E-2</v>
      </c>
      <c r="GM10">
        <f t="shared" si="96"/>
        <v>-1.25823956204245</v>
      </c>
      <c r="GN10">
        <f t="shared" si="97"/>
        <v>-1.9416494170453691</v>
      </c>
      <c r="GR10">
        <v>371</v>
      </c>
      <c r="GS10">
        <v>596</v>
      </c>
      <c r="GT10">
        <v>174</v>
      </c>
      <c r="GU10">
        <v>605</v>
      </c>
      <c r="GV10">
        <f t="shared" si="98"/>
        <v>272.5</v>
      </c>
      <c r="GW10">
        <f t="shared" si="98"/>
        <v>600.5</v>
      </c>
      <c r="GX10" s="18">
        <f>GV10-GV$6</f>
        <v>27.5</v>
      </c>
      <c r="GY10" s="18">
        <f>GW10-GW$6</f>
        <v>-4</v>
      </c>
      <c r="GZ10" s="18">
        <f>(GX10^2+GY10^2)^(1/2)</f>
        <v>27.789386463180506</v>
      </c>
      <c r="HA10">
        <f t="shared" si="101"/>
        <v>659.43650187110507</v>
      </c>
      <c r="HB10">
        <v>4</v>
      </c>
      <c r="HC10" s="22">
        <f t="shared" si="24"/>
        <v>4.9542462805048912E-2</v>
      </c>
      <c r="HD10" s="18">
        <f t="shared" si="25"/>
        <v>1.4759511431722444E-2</v>
      </c>
      <c r="HE10">
        <f t="shared" si="102"/>
        <v>-1.3050224080033652</v>
      </c>
      <c r="HF10">
        <f t="shared" si="103"/>
        <v>-1.8309280182595058</v>
      </c>
      <c r="HJ10">
        <v>379</v>
      </c>
      <c r="HK10">
        <v>596</v>
      </c>
      <c r="HL10">
        <v>184</v>
      </c>
      <c r="HM10">
        <v>605</v>
      </c>
      <c r="HN10">
        <f t="shared" si="104"/>
        <v>281.5</v>
      </c>
      <c r="HO10">
        <f t="shared" si="104"/>
        <v>600.5</v>
      </c>
      <c r="HP10" s="18">
        <f t="shared" si="105"/>
        <v>26.5</v>
      </c>
      <c r="HQ10" s="18">
        <f t="shared" si="106"/>
        <v>-1</v>
      </c>
      <c r="HR10" s="18">
        <f t="shared" si="26"/>
        <v>26.518861212352238</v>
      </c>
      <c r="HS10">
        <f t="shared" si="107"/>
        <v>663.20622735315146</v>
      </c>
      <c r="HT10">
        <v>4</v>
      </c>
      <c r="HU10" s="22">
        <f t="shared" si="27"/>
        <v>5.3251815207499317E-2</v>
      </c>
      <c r="HV10" s="18">
        <f t="shared" si="28"/>
        <v>1.5592230104005693E-2</v>
      </c>
      <c r="HW10">
        <f t="shared" si="108"/>
        <v>-1.2736655837359057</v>
      </c>
      <c r="HX10">
        <f t="shared" si="109"/>
        <v>-1.8070917646958129</v>
      </c>
      <c r="IB10">
        <v>742</v>
      </c>
      <c r="IC10">
        <v>580</v>
      </c>
      <c r="ID10">
        <v>411</v>
      </c>
      <c r="IE10">
        <v>595</v>
      </c>
      <c r="IF10">
        <f t="shared" si="110"/>
        <v>576.5</v>
      </c>
      <c r="IG10">
        <f t="shared" si="111"/>
        <v>587.5</v>
      </c>
      <c r="IH10">
        <f t="shared" si="112"/>
        <v>30</v>
      </c>
      <c r="II10">
        <f t="shared" si="113"/>
        <v>4</v>
      </c>
      <c r="IJ10">
        <f t="shared" si="114"/>
        <v>30.265491900843113</v>
      </c>
      <c r="IL10">
        <v>4</v>
      </c>
      <c r="IM10">
        <f t="shared" si="29"/>
        <v>4.9913807588795385E-2</v>
      </c>
      <c r="IN10">
        <f t="shared" si="30"/>
        <v>1.6981446061562603E-2</v>
      </c>
      <c r="IO10">
        <f t="shared" si="115"/>
        <v>-1.3017792994640718</v>
      </c>
      <c r="IP10">
        <f t="shared" si="116"/>
        <v>-1.7700253300039108</v>
      </c>
      <c r="IU10">
        <v>959</v>
      </c>
      <c r="IV10">
        <v>604</v>
      </c>
      <c r="IW10">
        <v>567</v>
      </c>
      <c r="IX10">
        <v>600</v>
      </c>
      <c r="IY10">
        <f t="shared" si="117"/>
        <v>763</v>
      </c>
      <c r="IZ10">
        <f t="shared" si="118"/>
        <v>602</v>
      </c>
      <c r="JA10">
        <f t="shared" si="119"/>
        <v>137</v>
      </c>
      <c r="JB10">
        <f t="shared" si="120"/>
        <v>9.5</v>
      </c>
      <c r="JC10">
        <f t="shared" si="121"/>
        <v>137.32898455897794</v>
      </c>
      <c r="JD10">
        <f t="shared" si="122"/>
        <v>971.89145484462415</v>
      </c>
      <c r="JE10">
        <v>16</v>
      </c>
      <c r="JF10">
        <f t="shared" si="31"/>
        <v>0.17004627929659852</v>
      </c>
      <c r="JG10">
        <f t="shared" si="32"/>
        <v>5.2469371682035366E-2</v>
      </c>
      <c r="JH10">
        <f t="shared" si="123"/>
        <v>-0.76943286622249163</v>
      </c>
      <c r="JI10">
        <f t="shared" si="124"/>
        <v>-1.2800941364240881</v>
      </c>
      <c r="JM10">
        <v>686</v>
      </c>
      <c r="JN10">
        <v>582</v>
      </c>
      <c r="JO10">
        <v>476</v>
      </c>
      <c r="JP10">
        <v>582</v>
      </c>
      <c r="JQ10">
        <f t="shared" si="125"/>
        <v>581</v>
      </c>
      <c r="JR10">
        <f t="shared" si="126"/>
        <v>582</v>
      </c>
      <c r="JS10">
        <f t="shared" si="127"/>
        <v>53.5</v>
      </c>
      <c r="JT10">
        <f t="shared" si="128"/>
        <v>4</v>
      </c>
      <c r="JU10">
        <f t="shared" si="129"/>
        <v>53.649324320069496</v>
      </c>
      <c r="JV10">
        <f t="shared" si="130"/>
        <v>822.36549052109433</v>
      </c>
      <c r="JW10">
        <v>16</v>
      </c>
      <c r="JX10">
        <f t="shared" si="33"/>
        <v>9.9872689658602506E-2</v>
      </c>
      <c r="JY10">
        <f t="shared" si="34"/>
        <v>1.3376129119518606E-2</v>
      </c>
      <c r="JZ10">
        <f t="shared" si="131"/>
        <v>-1.0005532540371567</v>
      </c>
      <c r="KA10">
        <f t="shared" si="132"/>
        <v>-1.8736695476484959</v>
      </c>
      <c r="KE10">
        <v>764</v>
      </c>
      <c r="KF10">
        <v>595</v>
      </c>
      <c r="KG10">
        <v>483</v>
      </c>
      <c r="KH10">
        <v>588</v>
      </c>
      <c r="KI10">
        <f t="shared" si="133"/>
        <v>623.5</v>
      </c>
      <c r="KJ10">
        <f t="shared" si="134"/>
        <v>591.5</v>
      </c>
      <c r="KK10">
        <f t="shared" si="135"/>
        <v>80</v>
      </c>
      <c r="KL10">
        <f t="shared" si="136"/>
        <v>6</v>
      </c>
      <c r="KM10">
        <f t="shared" si="137"/>
        <v>80.224684480526321</v>
      </c>
      <c r="KN10">
        <f t="shared" si="138"/>
        <v>859.4326617018927</v>
      </c>
      <c r="KO10">
        <v>16</v>
      </c>
      <c r="KP10">
        <f t="shared" si="35"/>
        <v>0.10278530291648946</v>
      </c>
      <c r="KQ10">
        <f t="shared" si="36"/>
        <v>1.9118380613173034E-2</v>
      </c>
      <c r="KR10">
        <f t="shared" si="139"/>
        <v>-0.98806897987949682</v>
      </c>
      <c r="KS10">
        <f t="shared" si="140"/>
        <v>-1.7185488966073896</v>
      </c>
      <c r="KW10">
        <v>769</v>
      </c>
      <c r="KX10">
        <v>584</v>
      </c>
      <c r="KY10">
        <v>481</v>
      </c>
      <c r="KZ10">
        <v>585</v>
      </c>
      <c r="LA10">
        <f t="shared" si="141"/>
        <v>625</v>
      </c>
      <c r="LB10">
        <f t="shared" si="142"/>
        <v>584.5</v>
      </c>
      <c r="LC10">
        <f t="shared" si="143"/>
        <v>85.5</v>
      </c>
      <c r="LD10">
        <f t="shared" si="144"/>
        <v>-2</v>
      </c>
      <c r="LE10">
        <f t="shared" si="145"/>
        <v>85.523388613875682</v>
      </c>
      <c r="LF10">
        <f t="shared" si="146"/>
        <v>855.72498502731594</v>
      </c>
      <c r="LG10">
        <v>16</v>
      </c>
      <c r="LH10">
        <f t="shared" si="37"/>
        <v>8.9639059359246168E-2</v>
      </c>
      <c r="LI10">
        <f t="shared" si="38"/>
        <v>1.8802142474469229E-2</v>
      </c>
      <c r="LJ10">
        <f t="shared" si="147"/>
        <v>-1.047502709446573</v>
      </c>
      <c r="LK10">
        <f t="shared" si="148"/>
        <v>-1.7257926607456238</v>
      </c>
      <c r="LO10">
        <v>812</v>
      </c>
      <c r="LP10">
        <v>601</v>
      </c>
      <c r="LQ10">
        <v>412</v>
      </c>
      <c r="LR10">
        <v>592</v>
      </c>
      <c r="LS10">
        <f t="shared" si="149"/>
        <v>612</v>
      </c>
      <c r="LT10">
        <f t="shared" si="150"/>
        <v>596.5</v>
      </c>
      <c r="LU10">
        <f t="shared" si="151"/>
        <v>95.5</v>
      </c>
      <c r="LV10">
        <f t="shared" si="152"/>
        <v>3</v>
      </c>
      <c r="LW10">
        <f t="shared" si="153"/>
        <v>95.547108799795723</v>
      </c>
      <c r="LX10">
        <f t="shared" si="154"/>
        <v>854.60882864618247</v>
      </c>
      <c r="LY10">
        <v>16</v>
      </c>
      <c r="LZ10">
        <f t="shared" si="39"/>
        <v>0.13192780516588809</v>
      </c>
      <c r="MA10">
        <f t="shared" si="40"/>
        <v>2.8205645146973768E-2</v>
      </c>
      <c r="MB10">
        <f t="shared" si="155"/>
        <v>-0.87966366269858187</v>
      </c>
      <c r="MC10">
        <f t="shared" si="156"/>
        <v>-1.549663962218808</v>
      </c>
    </row>
    <row r="11" spans="1:341" x14ac:dyDescent="0.25">
      <c r="A11" s="46" t="s">
        <v>13</v>
      </c>
      <c r="B11" s="28" t="s">
        <v>36</v>
      </c>
      <c r="C11" s="20">
        <v>9</v>
      </c>
      <c r="D11" s="20">
        <v>7.5960000000000232</v>
      </c>
      <c r="E11" s="26">
        <v>56.461338061569982</v>
      </c>
      <c r="F11" s="26">
        <v>134.77472802529923</v>
      </c>
      <c r="G11" s="26">
        <v>0.98621038029080488</v>
      </c>
      <c r="K11" s="18">
        <v>920</v>
      </c>
      <c r="L11" s="18">
        <v>575</v>
      </c>
      <c r="M11" s="18">
        <v>660</v>
      </c>
      <c r="N11" s="18">
        <v>579</v>
      </c>
      <c r="O11" s="18">
        <f t="shared" si="0"/>
        <v>790</v>
      </c>
      <c r="P11" s="18">
        <f t="shared" si="1"/>
        <v>577</v>
      </c>
      <c r="Q11" s="18">
        <f t="shared" si="41"/>
        <v>13.5</v>
      </c>
      <c r="R11" s="18">
        <f t="shared" si="41"/>
        <v>-3.5</v>
      </c>
      <c r="S11" s="49">
        <f t="shared" si="42"/>
        <v>13.946325680981353</v>
      </c>
      <c r="T11" s="26">
        <f t="shared" si="2"/>
        <v>1.1553579389430333</v>
      </c>
      <c r="U11" s="18">
        <f t="shared" si="3"/>
        <v>8.7774297864049231</v>
      </c>
      <c r="V11" s="28">
        <v>5</v>
      </c>
      <c r="W11" s="22">
        <f t="shared" si="4"/>
        <v>1.7984187098396769E-2</v>
      </c>
      <c r="X11" s="18">
        <f t="shared" si="5"/>
        <v>1.5699664424540811E-3</v>
      </c>
      <c r="Y11">
        <f t="shared" si="43"/>
        <v>-1.7451091879071507</v>
      </c>
      <c r="Z11">
        <f t="shared" si="44"/>
        <v>-2.8041096304014501</v>
      </c>
      <c r="AD11" s="18">
        <v>828</v>
      </c>
      <c r="AE11" s="18">
        <v>572</v>
      </c>
      <c r="AF11" s="18">
        <v>529</v>
      </c>
      <c r="AG11" s="18">
        <v>574</v>
      </c>
      <c r="AH11" s="18">
        <f t="shared" si="45"/>
        <v>678.5</v>
      </c>
      <c r="AI11" s="18">
        <f t="shared" si="45"/>
        <v>573</v>
      </c>
      <c r="AJ11" s="18">
        <f t="shared" si="46"/>
        <v>16</v>
      </c>
      <c r="AK11" s="18">
        <f t="shared" si="46"/>
        <v>2.5</v>
      </c>
      <c r="AL11" s="18">
        <f t="shared" si="47"/>
        <v>16.194134740701646</v>
      </c>
      <c r="AM11" s="18">
        <f t="shared" si="48"/>
        <v>888.08290716576687</v>
      </c>
      <c r="AN11" s="18">
        <f t="shared" si="157"/>
        <v>13.79662682047865</v>
      </c>
      <c r="AO11" s="28">
        <v>5</v>
      </c>
      <c r="AP11" s="22">
        <f t="shared" si="6"/>
        <v>1.4978724333885312E-2</v>
      </c>
      <c r="AQ11" s="18">
        <f t="shared" si="7"/>
        <v>1.7803783212962385E-3</v>
      </c>
      <c r="AR11">
        <f t="shared" si="49"/>
        <v>-1.8245251718398288</v>
      </c>
      <c r="AS11">
        <f t="shared" si="49"/>
        <v>-2.7494877025263036</v>
      </c>
      <c r="AW11" s="18">
        <v>1039</v>
      </c>
      <c r="AX11" s="18">
        <v>579</v>
      </c>
      <c r="AY11" s="18">
        <v>655</v>
      </c>
      <c r="AZ11" s="18">
        <v>580</v>
      </c>
      <c r="BA11" s="18">
        <f t="shared" si="50"/>
        <v>847</v>
      </c>
      <c r="BB11" s="18">
        <f t="shared" si="50"/>
        <v>579.5</v>
      </c>
      <c r="BC11" s="18">
        <f t="shared" si="51"/>
        <v>15.5</v>
      </c>
      <c r="BD11" s="18">
        <f t="shared" si="51"/>
        <v>-1.5</v>
      </c>
      <c r="BE11" s="18">
        <f t="shared" si="52"/>
        <v>15.572411502397436</v>
      </c>
      <c r="BF11" s="18">
        <f t="shared" si="53"/>
        <v>1026.2695795939778</v>
      </c>
      <c r="BG11" s="18">
        <f t="shared" si="54"/>
        <v>11.896250883093444</v>
      </c>
      <c r="BH11" s="28">
        <v>5</v>
      </c>
      <c r="BI11" s="22">
        <f t="shared" si="8"/>
        <v>1.3319786606996722E-2</v>
      </c>
      <c r="BJ11" s="18">
        <f t="shared" si="9"/>
        <v>1.3057266686152241E-3</v>
      </c>
      <c r="BK11">
        <f t="shared" si="55"/>
        <v>-1.8755027328343485</v>
      </c>
      <c r="BL11">
        <f t="shared" si="55"/>
        <v>-2.8841477256151817</v>
      </c>
      <c r="BP11">
        <v>614</v>
      </c>
      <c r="BQ11">
        <v>589</v>
      </c>
      <c r="BR11">
        <v>409</v>
      </c>
      <c r="BS11">
        <v>593</v>
      </c>
      <c r="BT11" s="18">
        <f t="shared" si="56"/>
        <v>511.5</v>
      </c>
      <c r="BU11" s="18">
        <f t="shared" si="56"/>
        <v>591</v>
      </c>
      <c r="BV11" s="18">
        <f t="shared" si="57"/>
        <v>33</v>
      </c>
      <c r="BW11" s="18">
        <f t="shared" si="57"/>
        <v>1.5</v>
      </c>
      <c r="BX11" s="18">
        <f t="shared" si="58"/>
        <v>33.034073318317859</v>
      </c>
      <c r="BY11" s="18">
        <f t="shared" si="59"/>
        <v>781.60939733347629</v>
      </c>
      <c r="BZ11" s="18">
        <f t="shared" si="60"/>
        <v>22.351535997816541</v>
      </c>
      <c r="CA11" s="28">
        <v>5</v>
      </c>
      <c r="CB11" s="22">
        <f t="shared" si="10"/>
        <v>5.7399265235545241E-2</v>
      </c>
      <c r="CC11" s="18">
        <f t="shared" si="11"/>
        <v>1.4692769395161405E-2</v>
      </c>
      <c r="CD11">
        <f t="shared" si="61"/>
        <v>-1.2410936669433263</v>
      </c>
      <c r="CE11">
        <f t="shared" si="61"/>
        <v>-1.8328963376556284</v>
      </c>
      <c r="CI11">
        <v>685</v>
      </c>
      <c r="CJ11">
        <v>582</v>
      </c>
      <c r="CK11">
        <v>443</v>
      </c>
      <c r="CL11">
        <v>590</v>
      </c>
      <c r="CM11" s="18">
        <f t="shared" si="62"/>
        <v>564</v>
      </c>
      <c r="CN11" s="18">
        <f t="shared" si="62"/>
        <v>586</v>
      </c>
      <c r="CO11" s="18">
        <f>CM11-CM$6</f>
        <v>31.5</v>
      </c>
      <c r="CP11" s="18">
        <f t="shared" si="63"/>
        <v>-2</v>
      </c>
      <c r="CQ11" s="18">
        <f t="shared" si="64"/>
        <v>31.56342820417326</v>
      </c>
      <c r="CR11" s="18">
        <f t="shared" si="65"/>
        <v>813.32158461459755</v>
      </c>
      <c r="CS11" s="18">
        <f t="shared" si="66"/>
        <v>20.037114830901373</v>
      </c>
      <c r="CT11" s="28">
        <v>5</v>
      </c>
      <c r="CU11" s="22">
        <f t="shared" si="12"/>
        <v>4.8604432691494066E-2</v>
      </c>
      <c r="CV11" s="18">
        <f t="shared" si="13"/>
        <v>1.1729176933384317E-2</v>
      </c>
      <c r="CW11">
        <f t="shared" si="67"/>
        <v>-1.3133241215675509</v>
      </c>
      <c r="CX11">
        <f>LOG10(CV11)</f>
        <v>-1.9307324623798541</v>
      </c>
      <c r="DB11">
        <v>722</v>
      </c>
      <c r="DC11">
        <v>575</v>
      </c>
      <c r="DD11">
        <v>452</v>
      </c>
      <c r="DE11">
        <v>594</v>
      </c>
      <c r="DF11" s="18">
        <f t="shared" si="68"/>
        <v>587</v>
      </c>
      <c r="DG11" s="18">
        <f t="shared" si="68"/>
        <v>584.5</v>
      </c>
      <c r="DH11" s="18">
        <f>DF11-DF$6</f>
        <v>45</v>
      </c>
      <c r="DI11" s="18">
        <f t="shared" si="69"/>
        <v>0</v>
      </c>
      <c r="DJ11" s="18">
        <f t="shared" si="70"/>
        <v>45</v>
      </c>
      <c r="DK11" s="18">
        <f t="shared" si="71"/>
        <v>828.37748037956703</v>
      </c>
      <c r="DL11" s="18">
        <f t="shared" si="72"/>
        <v>31.254999201172495</v>
      </c>
      <c r="DM11" s="28">
        <v>5</v>
      </c>
      <c r="DN11" s="22">
        <f t="shared" si="14"/>
        <v>4.3854630112395696E-2</v>
      </c>
      <c r="DO11" s="18">
        <f t="shared" si="15"/>
        <v>1.4704380004748862E-2</v>
      </c>
      <c r="DP11">
        <f t="shared" si="73"/>
        <v>-1.3579845476546148</v>
      </c>
      <c r="DQ11">
        <f t="shared" si="73"/>
        <v>-1.8325532823566972</v>
      </c>
      <c r="DU11">
        <v>752</v>
      </c>
      <c r="DV11">
        <v>600</v>
      </c>
      <c r="DW11">
        <v>518</v>
      </c>
      <c r="DX11">
        <v>603</v>
      </c>
      <c r="DY11" s="18">
        <f t="shared" si="74"/>
        <v>635</v>
      </c>
      <c r="DZ11" s="18">
        <f t="shared" si="74"/>
        <v>601.5</v>
      </c>
      <c r="EA11" s="18">
        <f t="shared" si="75"/>
        <v>29.5</v>
      </c>
      <c r="EB11" s="18">
        <f t="shared" si="75"/>
        <v>-4.5</v>
      </c>
      <c r="EC11" s="18">
        <f t="shared" si="76"/>
        <v>29.841246622753548</v>
      </c>
      <c r="ED11" s="18">
        <f t="shared" si="77"/>
        <v>874.65836187622426</v>
      </c>
      <c r="EE11" s="18">
        <f t="shared" si="78"/>
        <v>17.998423510947418</v>
      </c>
      <c r="EF11" s="28">
        <v>5</v>
      </c>
      <c r="EG11" s="22">
        <f t="shared" si="16"/>
        <v>0.10380653359600023</v>
      </c>
      <c r="EH11" s="18">
        <f t="shared" si="17"/>
        <v>2.4500027316050502E-2</v>
      </c>
      <c r="EI11">
        <f t="shared" si="79"/>
        <v>-0.98377531107916438</v>
      </c>
      <c r="EJ11">
        <f t="shared" si="79"/>
        <v>-1.6108334314230843</v>
      </c>
      <c r="EN11">
        <v>801</v>
      </c>
      <c r="EO11">
        <v>596</v>
      </c>
      <c r="EP11">
        <v>505</v>
      </c>
      <c r="EQ11">
        <v>608</v>
      </c>
      <c r="ER11" s="18">
        <f t="shared" si="80"/>
        <v>653</v>
      </c>
      <c r="ES11" s="18">
        <f t="shared" si="80"/>
        <v>602</v>
      </c>
      <c r="ET11" s="18">
        <f t="shared" si="81"/>
        <v>37</v>
      </c>
      <c r="EU11" s="18">
        <f t="shared" si="81"/>
        <v>-7.5</v>
      </c>
      <c r="EV11" s="18">
        <f t="shared" si="82"/>
        <v>37.752483362025337</v>
      </c>
      <c r="EW11" s="18">
        <f t="shared" si="83"/>
        <v>888.15145104874989</v>
      </c>
      <c r="EX11" s="18">
        <f t="shared" si="84"/>
        <v>21.579901781177909</v>
      </c>
      <c r="EY11" s="28">
        <v>5</v>
      </c>
      <c r="EZ11" s="22">
        <f t="shared" si="18"/>
        <v>8.4498536010907468E-2</v>
      </c>
      <c r="FA11" s="18">
        <f t="shared" si="19"/>
        <v>2.4442883796917409E-2</v>
      </c>
      <c r="FB11">
        <f t="shared" si="85"/>
        <v>-1.0731508154040621</v>
      </c>
      <c r="FC11">
        <f t="shared" si="85"/>
        <v>-1.611847556890837</v>
      </c>
      <c r="FG11">
        <v>817</v>
      </c>
      <c r="FH11">
        <v>605</v>
      </c>
      <c r="FI11">
        <v>475</v>
      </c>
      <c r="FJ11">
        <v>611</v>
      </c>
      <c r="FK11" s="18">
        <f t="shared" si="86"/>
        <v>646</v>
      </c>
      <c r="FL11" s="18">
        <f t="shared" si="86"/>
        <v>608</v>
      </c>
      <c r="FM11" s="18">
        <f>FK11-FK$6</f>
        <v>34</v>
      </c>
      <c r="FN11" s="18">
        <f t="shared" si="87"/>
        <v>-3</v>
      </c>
      <c r="FO11" s="18">
        <f t="shared" si="88"/>
        <v>34.132096331752024</v>
      </c>
      <c r="FP11" s="18">
        <f t="shared" si="89"/>
        <v>887.11893227458518</v>
      </c>
      <c r="FQ11" s="18">
        <f t="shared" si="90"/>
        <v>22.327049796494407</v>
      </c>
      <c r="FR11" s="28">
        <v>5</v>
      </c>
      <c r="FS11" s="22">
        <f t="shared" si="20"/>
        <v>7.6542713533734333E-2</v>
      </c>
      <c r="FT11" s="18">
        <f t="shared" si="21"/>
        <v>2.07364198986036E-2</v>
      </c>
      <c r="FU11">
        <f t="shared" si="91"/>
        <v>-1.1160961455628147</v>
      </c>
      <c r="FV11">
        <f t="shared" si="91"/>
        <v>-1.6832662215483047</v>
      </c>
      <c r="FZ11">
        <v>365</v>
      </c>
      <c r="GA11">
        <v>595</v>
      </c>
      <c r="GB11">
        <v>143</v>
      </c>
      <c r="GC11">
        <v>604</v>
      </c>
      <c r="GD11">
        <f t="shared" si="92"/>
        <v>254</v>
      </c>
      <c r="GE11">
        <f t="shared" si="92"/>
        <v>599.5</v>
      </c>
      <c r="GF11" s="18">
        <f>GD11-GD$6</f>
        <v>28</v>
      </c>
      <c r="GG11" s="18">
        <f t="shared" si="93"/>
        <v>-2.5</v>
      </c>
      <c r="GH11" s="18">
        <f t="shared" si="94"/>
        <v>28.111385593741193</v>
      </c>
      <c r="GI11">
        <f t="shared" si="95"/>
        <v>651.08851164799398</v>
      </c>
      <c r="GJ11">
        <v>5</v>
      </c>
      <c r="GK11" s="22">
        <f t="shared" si="22"/>
        <v>6.8971623840439603E-2</v>
      </c>
      <c r="GL11" s="18">
        <f t="shared" si="23"/>
        <v>1.5519498500672005E-2</v>
      </c>
      <c r="GM11">
        <f t="shared" si="96"/>
        <v>-1.1613295490343936</v>
      </c>
      <c r="GN11">
        <f t="shared" si="97"/>
        <v>-1.8091223167060373</v>
      </c>
      <c r="GR11">
        <v>379</v>
      </c>
      <c r="GS11">
        <v>597</v>
      </c>
      <c r="GT11">
        <v>181</v>
      </c>
      <c r="GU11">
        <v>604</v>
      </c>
      <c r="GV11">
        <f t="shared" si="98"/>
        <v>280</v>
      </c>
      <c r="GW11">
        <f t="shared" si="98"/>
        <v>600.5</v>
      </c>
      <c r="GX11" s="18">
        <f t="shared" si="99"/>
        <v>35</v>
      </c>
      <c r="GY11" s="18">
        <f t="shared" si="99"/>
        <v>-4</v>
      </c>
      <c r="GZ11" s="18">
        <f t="shared" si="100"/>
        <v>35.227829907617071</v>
      </c>
      <c r="HA11">
        <f t="shared" si="101"/>
        <v>662.57093959816859</v>
      </c>
      <c r="HB11">
        <v>5</v>
      </c>
      <c r="HC11" s="22">
        <f t="shared" si="24"/>
        <v>6.1928078506311136E-2</v>
      </c>
      <c r="HD11" s="18">
        <f t="shared" si="25"/>
        <v>1.8710220858065677E-2</v>
      </c>
      <c r="HE11">
        <f t="shared" si="102"/>
        <v>-1.2081123949953088</v>
      </c>
      <c r="HF11">
        <f t="shared" si="103"/>
        <v>-1.7279210859968852</v>
      </c>
      <c r="HJ11">
        <v>388</v>
      </c>
      <c r="HK11">
        <v>595</v>
      </c>
      <c r="HL11">
        <v>192</v>
      </c>
      <c r="HM11">
        <v>604</v>
      </c>
      <c r="HN11">
        <f t="shared" si="104"/>
        <v>290</v>
      </c>
      <c r="HO11">
        <f t="shared" si="104"/>
        <v>599.5</v>
      </c>
      <c r="HP11" s="18">
        <f t="shared" si="105"/>
        <v>35</v>
      </c>
      <c r="HQ11" s="18">
        <f t="shared" si="106"/>
        <v>-2</v>
      </c>
      <c r="HR11" s="18">
        <f t="shared" si="26"/>
        <v>35.057096285916209</v>
      </c>
      <c r="HS11">
        <f t="shared" si="107"/>
        <v>665.95814433040755</v>
      </c>
      <c r="HT11">
        <v>5</v>
      </c>
      <c r="HU11" s="22">
        <f t="shared" si="27"/>
        <v>6.6564769009374136E-2</v>
      </c>
      <c r="HV11" s="18">
        <f t="shared" si="28"/>
        <v>2.0612435341442158E-2</v>
      </c>
      <c r="HW11">
        <f t="shared" si="108"/>
        <v>-1.1767555707278494</v>
      </c>
      <c r="HX11">
        <f t="shared" si="109"/>
        <v>-1.6858706936712051</v>
      </c>
      <c r="IB11">
        <v>751</v>
      </c>
      <c r="IC11">
        <v>579</v>
      </c>
      <c r="ID11">
        <v>419</v>
      </c>
      <c r="IE11">
        <v>593</v>
      </c>
      <c r="IF11">
        <f t="shared" si="110"/>
        <v>585</v>
      </c>
      <c r="IG11">
        <f t="shared" si="111"/>
        <v>586</v>
      </c>
      <c r="IH11">
        <f t="shared" si="112"/>
        <v>38.5</v>
      </c>
      <c r="II11">
        <f t="shared" si="113"/>
        <v>2.5</v>
      </c>
      <c r="IJ11">
        <f t="shared" si="114"/>
        <v>38.58108344772085</v>
      </c>
      <c r="IL11">
        <v>5</v>
      </c>
      <c r="IM11">
        <f t="shared" si="29"/>
        <v>6.2392259485994229E-2</v>
      </c>
      <c r="IN11">
        <f t="shared" si="30"/>
        <v>2.1647181209232765E-2</v>
      </c>
      <c r="IO11">
        <f t="shared" si="115"/>
        <v>-1.2048692864560153</v>
      </c>
      <c r="IP11">
        <f t="shared" si="116"/>
        <v>-1.6645986473464642</v>
      </c>
      <c r="IU11">
        <v>1016</v>
      </c>
      <c r="IV11">
        <v>603</v>
      </c>
      <c r="IW11">
        <v>625</v>
      </c>
      <c r="IX11">
        <v>602</v>
      </c>
      <c r="IY11">
        <f t="shared" si="117"/>
        <v>820.5</v>
      </c>
      <c r="IZ11">
        <f t="shared" si="118"/>
        <v>602.5</v>
      </c>
      <c r="JA11">
        <f t="shared" si="119"/>
        <v>194.5</v>
      </c>
      <c r="JB11">
        <f t="shared" si="120"/>
        <v>10</v>
      </c>
      <c r="JC11">
        <f t="shared" si="121"/>
        <v>194.75689974940553</v>
      </c>
      <c r="JD11">
        <f t="shared" si="122"/>
        <v>1017.9521108578733</v>
      </c>
      <c r="JE11">
        <v>20</v>
      </c>
      <c r="JF11">
        <f t="shared" si="31"/>
        <v>0.21255784912074813</v>
      </c>
      <c r="JG11">
        <f t="shared" si="32"/>
        <v>7.4410891432783122E-2</v>
      </c>
      <c r="JH11">
        <f t="shared" si="123"/>
        <v>-0.67252285321443528</v>
      </c>
      <c r="JI11">
        <f t="shared" si="124"/>
        <v>-1.1283634926399801</v>
      </c>
      <c r="JM11">
        <v>706</v>
      </c>
      <c r="JN11">
        <v>584</v>
      </c>
      <c r="JO11">
        <v>499</v>
      </c>
      <c r="JP11">
        <v>584</v>
      </c>
      <c r="JQ11">
        <f t="shared" si="125"/>
        <v>602.5</v>
      </c>
      <c r="JR11">
        <f t="shared" si="126"/>
        <v>584</v>
      </c>
      <c r="JS11">
        <f t="shared" si="127"/>
        <v>75</v>
      </c>
      <c r="JT11">
        <f t="shared" si="128"/>
        <v>6</v>
      </c>
      <c r="JU11">
        <f t="shared" si="129"/>
        <v>75.23961722390672</v>
      </c>
      <c r="JV11">
        <f t="shared" si="130"/>
        <v>839.08417336999037</v>
      </c>
      <c r="JW11">
        <v>20</v>
      </c>
      <c r="JX11">
        <f t="shared" si="33"/>
        <v>0.12484086207325314</v>
      </c>
      <c r="JY11">
        <f t="shared" si="34"/>
        <v>1.8759133458716198E-2</v>
      </c>
      <c r="JZ11">
        <f t="shared" si="131"/>
        <v>-0.90364324102910021</v>
      </c>
      <c r="KA11">
        <f t="shared" si="132"/>
        <v>-1.7267872268732534</v>
      </c>
      <c r="KE11">
        <v>797</v>
      </c>
      <c r="KF11">
        <v>595</v>
      </c>
      <c r="KG11">
        <v>515</v>
      </c>
      <c r="KH11">
        <v>586</v>
      </c>
      <c r="KI11">
        <f t="shared" si="133"/>
        <v>656</v>
      </c>
      <c r="KJ11">
        <f t="shared" si="134"/>
        <v>590.5</v>
      </c>
      <c r="KK11">
        <f t="shared" si="135"/>
        <v>112.5</v>
      </c>
      <c r="KL11">
        <f t="shared" si="136"/>
        <v>5</v>
      </c>
      <c r="KM11">
        <f t="shared" si="137"/>
        <v>112.61105629555207</v>
      </c>
      <c r="KN11">
        <f t="shared" si="138"/>
        <v>882.62463709098893</v>
      </c>
      <c r="KO11">
        <v>20</v>
      </c>
      <c r="KP11">
        <f t="shared" si="35"/>
        <v>0.12848162864561183</v>
      </c>
      <c r="KQ11">
        <f t="shared" si="36"/>
        <v>2.6836391435511642E-2</v>
      </c>
      <c r="KR11">
        <f t="shared" si="139"/>
        <v>-0.89115896687144036</v>
      </c>
      <c r="KS11">
        <f t="shared" si="140"/>
        <v>-1.5712758821321751</v>
      </c>
      <c r="KW11">
        <v>800</v>
      </c>
      <c r="KX11">
        <v>589</v>
      </c>
      <c r="KY11">
        <v>516</v>
      </c>
      <c r="KZ11">
        <v>584</v>
      </c>
      <c r="LA11">
        <f t="shared" si="141"/>
        <v>658</v>
      </c>
      <c r="LB11">
        <f t="shared" si="142"/>
        <v>586.5</v>
      </c>
      <c r="LC11">
        <f t="shared" si="143"/>
        <v>118.5</v>
      </c>
      <c r="LD11">
        <f t="shared" si="144"/>
        <v>0</v>
      </c>
      <c r="LE11">
        <f t="shared" si="145"/>
        <v>118.5</v>
      </c>
      <c r="LF11">
        <f t="shared" si="146"/>
        <v>881.44554568050319</v>
      </c>
      <c r="LG11">
        <v>20</v>
      </c>
      <c r="LH11">
        <f t="shared" si="37"/>
        <v>0.11204882419905771</v>
      </c>
      <c r="LI11">
        <f t="shared" si="38"/>
        <v>2.6051983198232563E-2</v>
      </c>
      <c r="LJ11">
        <f t="shared" si="147"/>
        <v>-0.95059269643851663</v>
      </c>
      <c r="LK11">
        <f t="shared" si="148"/>
        <v>-1.5841592105884372</v>
      </c>
      <c r="LO11">
        <v>848</v>
      </c>
      <c r="LP11">
        <v>599</v>
      </c>
      <c r="LQ11">
        <v>454</v>
      </c>
      <c r="LR11">
        <v>592</v>
      </c>
      <c r="LS11">
        <f t="shared" si="149"/>
        <v>651</v>
      </c>
      <c r="LT11">
        <f t="shared" si="150"/>
        <v>595.5</v>
      </c>
      <c r="LU11">
        <f t="shared" si="151"/>
        <v>134.5</v>
      </c>
      <c r="LV11">
        <f t="shared" si="152"/>
        <v>2</v>
      </c>
      <c r="LW11">
        <f t="shared" si="153"/>
        <v>134.51486906658312</v>
      </c>
      <c r="LX11">
        <f t="shared" si="154"/>
        <v>882.28184272374097</v>
      </c>
      <c r="LY11">
        <v>20</v>
      </c>
      <c r="LZ11">
        <f t="shared" si="39"/>
        <v>0.16490975645736008</v>
      </c>
      <c r="MA11">
        <f t="shared" si="40"/>
        <v>3.9708984516042135E-2</v>
      </c>
      <c r="MB11">
        <f t="shared" si="155"/>
        <v>-0.78275364969052552</v>
      </c>
      <c r="MC11">
        <f t="shared" si="156"/>
        <v>-1.4011112190735746</v>
      </c>
    </row>
    <row r="12" spans="1:341" x14ac:dyDescent="0.25">
      <c r="A12" s="46" t="s">
        <v>14</v>
      </c>
      <c r="B12" s="28" t="s">
        <v>37</v>
      </c>
      <c r="C12" s="20">
        <v>13</v>
      </c>
      <c r="D12" s="20">
        <v>7.6880000000000264</v>
      </c>
      <c r="E12" s="26">
        <v>57.490129649614907</v>
      </c>
      <c r="F12" s="26">
        <v>146.55841413715282</v>
      </c>
      <c r="G12" s="26">
        <v>1.0887167371797735</v>
      </c>
      <c r="K12" s="18">
        <v>924</v>
      </c>
      <c r="L12" s="18">
        <v>580</v>
      </c>
      <c r="M12" s="18">
        <v>664</v>
      </c>
      <c r="N12" s="18">
        <v>577</v>
      </c>
      <c r="O12" s="18">
        <f t="shared" si="0"/>
        <v>794</v>
      </c>
      <c r="P12" s="18">
        <f t="shared" si="1"/>
        <v>578.5</v>
      </c>
      <c r="Q12" s="18">
        <f t="shared" si="41"/>
        <v>17.5</v>
      </c>
      <c r="R12" s="18">
        <f t="shared" si="41"/>
        <v>-2</v>
      </c>
      <c r="S12" s="49">
        <f t="shared" si="42"/>
        <v>17.613914953808536</v>
      </c>
      <c r="T12" s="26">
        <f t="shared" si="2"/>
        <v>1.4591926894050649</v>
      </c>
      <c r="U12" s="18">
        <f t="shared" si="3"/>
        <v>12.892981488667715</v>
      </c>
      <c r="V12" s="28">
        <v>6</v>
      </c>
      <c r="W12" s="22">
        <f t="shared" si="4"/>
        <v>2.1581024518076124E-2</v>
      </c>
      <c r="X12" s="18">
        <f t="shared" si="5"/>
        <v>1.9828344777169772E-3</v>
      </c>
      <c r="Y12">
        <f t="shared" si="43"/>
        <v>-1.6659279418595259</v>
      </c>
      <c r="Z12">
        <f t="shared" si="44"/>
        <v>-2.7027135381469294</v>
      </c>
      <c r="AD12" s="18">
        <v>834</v>
      </c>
      <c r="AE12" s="18">
        <v>572</v>
      </c>
      <c r="AF12" s="18">
        <v>532</v>
      </c>
      <c r="AG12" s="18">
        <v>575</v>
      </c>
      <c r="AH12" s="18">
        <f t="shared" si="45"/>
        <v>683</v>
      </c>
      <c r="AI12" s="18">
        <f t="shared" si="45"/>
        <v>573.5</v>
      </c>
      <c r="AJ12" s="18">
        <f t="shared" si="46"/>
        <v>20.5</v>
      </c>
      <c r="AK12" s="18">
        <f t="shared" si="46"/>
        <v>3</v>
      </c>
      <c r="AL12" s="18">
        <f t="shared" si="47"/>
        <v>20.71834935510066</v>
      </c>
      <c r="AM12" s="18">
        <f t="shared" si="48"/>
        <v>891.84710012423091</v>
      </c>
      <c r="AN12" s="18">
        <f t="shared" si="157"/>
        <v>17.560819778942687</v>
      </c>
      <c r="AO12" s="28">
        <v>6</v>
      </c>
      <c r="AP12" s="22">
        <f t="shared" si="6"/>
        <v>1.7974469200662375E-2</v>
      </c>
      <c r="AQ12" s="18">
        <f t="shared" si="7"/>
        <v>2.2777691204553317E-3</v>
      </c>
      <c r="AR12">
        <f>LOG10(AP12)</f>
        <v>-1.7453439257922039</v>
      </c>
      <c r="AS12">
        <f t="shared" si="49"/>
        <v>-2.6424902990426244</v>
      </c>
      <c r="AW12" s="18">
        <v>1042</v>
      </c>
      <c r="AX12" s="18">
        <v>579</v>
      </c>
      <c r="AY12" s="18">
        <v>657</v>
      </c>
      <c r="AZ12" s="18">
        <v>582</v>
      </c>
      <c r="BA12" s="18">
        <f t="shared" si="50"/>
        <v>849.5</v>
      </c>
      <c r="BB12" s="18">
        <f t="shared" si="50"/>
        <v>580.5</v>
      </c>
      <c r="BC12" s="18">
        <f t="shared" si="51"/>
        <v>18</v>
      </c>
      <c r="BD12" s="18">
        <f t="shared" si="51"/>
        <v>-0.5</v>
      </c>
      <c r="BE12" s="18">
        <f t="shared" si="52"/>
        <v>18.006943105369107</v>
      </c>
      <c r="BF12" s="18">
        <f t="shared" si="53"/>
        <v>1028.8977111452818</v>
      </c>
      <c r="BG12" s="18">
        <f t="shared" si="54"/>
        <v>14.524382434397467</v>
      </c>
      <c r="BH12" s="28">
        <v>6</v>
      </c>
      <c r="BI12" s="22">
        <f t="shared" si="8"/>
        <v>1.5983743928396067E-2</v>
      </c>
      <c r="BJ12" s="18">
        <f t="shared" si="9"/>
        <v>1.5098590111941039E-3</v>
      </c>
      <c r="BK12">
        <f t="shared" si="55"/>
        <v>-1.7963214867867237</v>
      </c>
      <c r="BL12">
        <f t="shared" si="55"/>
        <v>-2.8210636047062638</v>
      </c>
      <c r="BP12">
        <v>620</v>
      </c>
      <c r="BQ12">
        <v>589</v>
      </c>
      <c r="BR12">
        <v>418</v>
      </c>
      <c r="BS12">
        <v>594</v>
      </c>
      <c r="BT12" s="18">
        <f t="shared" si="56"/>
        <v>519</v>
      </c>
      <c r="BU12" s="18">
        <f t="shared" si="56"/>
        <v>591.5</v>
      </c>
      <c r="BV12" s="18">
        <f t="shared" si="57"/>
        <v>40.5</v>
      </c>
      <c r="BW12" s="18">
        <f t="shared" si="57"/>
        <v>2</v>
      </c>
      <c r="BX12" s="18">
        <f t="shared" si="58"/>
        <v>40.549352645880795</v>
      </c>
      <c r="BY12" s="18">
        <f t="shared" si="59"/>
        <v>786.91375003871929</v>
      </c>
      <c r="BZ12" s="18">
        <f t="shared" si="60"/>
        <v>27.655888703059532</v>
      </c>
      <c r="CA12" s="28">
        <v>6</v>
      </c>
      <c r="CB12" s="22">
        <f t="shared" si="10"/>
        <v>6.8879118282654292E-2</v>
      </c>
      <c r="CC12" s="18">
        <f t="shared" si="11"/>
        <v>1.8035386729575213E-2</v>
      </c>
      <c r="CD12">
        <f t="shared" si="61"/>
        <v>-1.1619124208957015</v>
      </c>
      <c r="CE12">
        <f t="shared" si="61"/>
        <v>-1.7438745407467946</v>
      </c>
      <c r="CI12">
        <v>691</v>
      </c>
      <c r="CJ12">
        <v>581</v>
      </c>
      <c r="CK12">
        <v>449</v>
      </c>
      <c r="CL12">
        <v>590</v>
      </c>
      <c r="CM12" s="18">
        <f t="shared" si="62"/>
        <v>570</v>
      </c>
      <c r="CN12" s="18">
        <f t="shared" si="62"/>
        <v>585.5</v>
      </c>
      <c r="CO12" s="18">
        <f>CM12-CM$6</f>
        <v>37.5</v>
      </c>
      <c r="CP12" s="18">
        <f t="shared" si="63"/>
        <v>-2.5</v>
      </c>
      <c r="CQ12" s="18">
        <f t="shared" si="64"/>
        <v>37.583240945932268</v>
      </c>
      <c r="CR12" s="18">
        <f t="shared" si="65"/>
        <v>817.13539269817454</v>
      </c>
      <c r="CS12" s="18">
        <f t="shared" si="66"/>
        <v>23.85092291447836</v>
      </c>
      <c r="CT12" s="28">
        <v>6</v>
      </c>
      <c r="CU12" s="22">
        <f t="shared" si="12"/>
        <v>5.8325319229792887E-2</v>
      </c>
      <c r="CV12" s="18">
        <f t="shared" si="13"/>
        <v>1.3966178829920926E-2</v>
      </c>
      <c r="CW12">
        <f t="shared" si="67"/>
        <v>-1.234142875519926</v>
      </c>
      <c r="CX12">
        <f t="shared" si="67"/>
        <v>-1.8549224013362005</v>
      </c>
      <c r="DB12">
        <v>732</v>
      </c>
      <c r="DC12">
        <v>577</v>
      </c>
      <c r="DD12">
        <v>461</v>
      </c>
      <c r="DE12">
        <v>594</v>
      </c>
      <c r="DF12" s="18">
        <f t="shared" si="68"/>
        <v>596.5</v>
      </c>
      <c r="DG12" s="18">
        <f t="shared" si="68"/>
        <v>585.5</v>
      </c>
      <c r="DH12" s="18">
        <f>DF12-DF$6</f>
        <v>54.5</v>
      </c>
      <c r="DI12" s="18">
        <f t="shared" si="69"/>
        <v>1</v>
      </c>
      <c r="DJ12" s="18">
        <f t="shared" si="70"/>
        <v>54.509173539873082</v>
      </c>
      <c r="DK12" s="18">
        <f t="shared" si="71"/>
        <v>835.83640743868057</v>
      </c>
      <c r="DL12" s="18">
        <f t="shared" si="72"/>
        <v>38.71392626028603</v>
      </c>
      <c r="DM12" s="28">
        <v>6</v>
      </c>
      <c r="DN12" s="22">
        <f t="shared" si="14"/>
        <v>5.2625556134874837E-2</v>
      </c>
      <c r="DO12" s="18">
        <f t="shared" si="15"/>
        <v>1.7811635588335456E-2</v>
      </c>
      <c r="DP12">
        <f t="shared" si="73"/>
        <v>-1.2788033016069902</v>
      </c>
      <c r="DQ12">
        <f t="shared" si="73"/>
        <v>-1.7492961987639226</v>
      </c>
      <c r="DU12">
        <v>760</v>
      </c>
      <c r="DV12">
        <v>595</v>
      </c>
      <c r="DW12">
        <v>525</v>
      </c>
      <c r="DX12">
        <v>603</v>
      </c>
      <c r="DY12" s="18">
        <f t="shared" si="74"/>
        <v>642.5</v>
      </c>
      <c r="DZ12" s="18">
        <f t="shared" si="74"/>
        <v>599</v>
      </c>
      <c r="EA12" s="18">
        <f t="shared" si="75"/>
        <v>37</v>
      </c>
      <c r="EB12" s="18">
        <f t="shared" si="75"/>
        <v>-7</v>
      </c>
      <c r="EC12" s="18">
        <f t="shared" si="76"/>
        <v>37.656340767525464</v>
      </c>
      <c r="ED12" s="18">
        <f t="shared" si="77"/>
        <v>878.41177701576839</v>
      </c>
      <c r="EE12" s="18">
        <f t="shared" si="78"/>
        <v>21.75183865049155</v>
      </c>
      <c r="EF12" s="28">
        <v>6</v>
      </c>
      <c r="EG12" s="22">
        <f t="shared" si="16"/>
        <v>0.12456784031520028</v>
      </c>
      <c r="EH12" s="18">
        <f t="shared" si="17"/>
        <v>3.0916314894278714E-2</v>
      </c>
      <c r="EI12">
        <f t="shared" si="79"/>
        <v>-0.9045940650315395</v>
      </c>
      <c r="EJ12">
        <f t="shared" si="79"/>
        <v>-1.5098122778991918</v>
      </c>
      <c r="EN12">
        <v>811</v>
      </c>
      <c r="EO12">
        <v>602</v>
      </c>
      <c r="EP12">
        <v>516</v>
      </c>
      <c r="EQ12">
        <v>608</v>
      </c>
      <c r="ER12" s="18">
        <f t="shared" si="80"/>
        <v>663.5</v>
      </c>
      <c r="ES12" s="18">
        <f t="shared" si="80"/>
        <v>605</v>
      </c>
      <c r="ET12" s="18">
        <f t="shared" si="81"/>
        <v>47.5</v>
      </c>
      <c r="EU12" s="18">
        <f t="shared" si="81"/>
        <v>-4.5</v>
      </c>
      <c r="EV12" s="18">
        <f t="shared" si="82"/>
        <v>47.712681752339179</v>
      </c>
      <c r="EW12" s="18">
        <f t="shared" si="83"/>
        <v>897.9182869281592</v>
      </c>
      <c r="EX12" s="18">
        <f t="shared" si="84"/>
        <v>31.346737660587223</v>
      </c>
      <c r="EY12" s="28">
        <v>6</v>
      </c>
      <c r="EZ12" s="22">
        <f t="shared" si="18"/>
        <v>0.10139824321308898</v>
      </c>
      <c r="FA12" s="18">
        <f t="shared" si="19"/>
        <v>3.0891624387412549E-2</v>
      </c>
      <c r="FB12">
        <f t="shared" si="85"/>
        <v>-0.99396956935643721</v>
      </c>
      <c r="FC12">
        <f t="shared" si="85"/>
        <v>-1.5101592544068174</v>
      </c>
      <c r="FG12">
        <v>823</v>
      </c>
      <c r="FH12">
        <v>602</v>
      </c>
      <c r="FI12">
        <v>487</v>
      </c>
      <c r="FJ12">
        <v>610</v>
      </c>
      <c r="FK12" s="18">
        <f t="shared" si="86"/>
        <v>655</v>
      </c>
      <c r="FL12" s="18">
        <f t="shared" si="86"/>
        <v>606</v>
      </c>
      <c r="FM12" s="18">
        <f>FK12-FK$6</f>
        <v>43</v>
      </c>
      <c r="FN12" s="18">
        <f t="shared" si="87"/>
        <v>-5</v>
      </c>
      <c r="FO12" s="18">
        <f t="shared" si="88"/>
        <v>43.289721643826724</v>
      </c>
      <c r="FP12" s="18">
        <f t="shared" si="89"/>
        <v>892.33457850741161</v>
      </c>
      <c r="FQ12" s="18">
        <f t="shared" si="90"/>
        <v>27.542696029320837</v>
      </c>
      <c r="FR12" s="28">
        <v>6</v>
      </c>
      <c r="FS12" s="22">
        <f t="shared" si="20"/>
        <v>9.1851256240481211E-2</v>
      </c>
      <c r="FT12" s="18">
        <f t="shared" si="21"/>
        <v>2.6299991555601622E-2</v>
      </c>
      <c r="FU12">
        <f t="shared" si="91"/>
        <v>-1.0369148995151898</v>
      </c>
      <c r="FV12">
        <f t="shared" si="91"/>
        <v>-1.5800443909534438</v>
      </c>
      <c r="FZ12">
        <v>375</v>
      </c>
      <c r="GA12">
        <v>595</v>
      </c>
      <c r="GB12">
        <v>146</v>
      </c>
      <c r="GC12">
        <v>604</v>
      </c>
      <c r="GD12">
        <f t="shared" si="92"/>
        <v>260.5</v>
      </c>
      <c r="GE12">
        <f t="shared" si="92"/>
        <v>599.5</v>
      </c>
      <c r="GF12" s="18">
        <f>GD12-GD$6</f>
        <v>34.5</v>
      </c>
      <c r="GG12" s="18">
        <f t="shared" si="93"/>
        <v>-2.5</v>
      </c>
      <c r="GH12" s="18">
        <f t="shared" si="94"/>
        <v>34.590461112855955</v>
      </c>
      <c r="GI12">
        <f t="shared" si="95"/>
        <v>653.65166564463061</v>
      </c>
      <c r="GJ12">
        <v>6</v>
      </c>
      <c r="GK12" s="22">
        <f t="shared" si="22"/>
        <v>8.276594860852754E-2</v>
      </c>
      <c r="GL12" s="18">
        <f t="shared" si="23"/>
        <v>1.9096412291325904E-2</v>
      </c>
      <c r="GM12">
        <f t="shared" si="96"/>
        <v>-1.0821483029867687</v>
      </c>
      <c r="GN12">
        <f t="shared" si="97"/>
        <v>-1.719048217487118</v>
      </c>
      <c r="GR12">
        <v>389</v>
      </c>
      <c r="GS12">
        <v>597</v>
      </c>
      <c r="GT12">
        <v>190</v>
      </c>
      <c r="GU12">
        <v>604</v>
      </c>
      <c r="GV12">
        <f t="shared" si="98"/>
        <v>289.5</v>
      </c>
      <c r="GW12">
        <f t="shared" si="98"/>
        <v>600.5</v>
      </c>
      <c r="GX12" s="18">
        <f t="shared" si="99"/>
        <v>44.5</v>
      </c>
      <c r="GY12" s="18">
        <f t="shared" si="99"/>
        <v>-4</v>
      </c>
      <c r="GZ12" s="18">
        <f t="shared" si="100"/>
        <v>44.679413604030209</v>
      </c>
      <c r="HA12">
        <f t="shared" si="101"/>
        <v>666.64120784721968</v>
      </c>
      <c r="HB12">
        <v>6</v>
      </c>
      <c r="HC12" s="22">
        <f t="shared" si="24"/>
        <v>7.4313694207573375E-2</v>
      </c>
      <c r="HD12" s="18">
        <f t="shared" si="25"/>
        <v>2.3730150240095126E-2</v>
      </c>
      <c r="HE12">
        <f t="shared" si="102"/>
        <v>-1.1289311489476839</v>
      </c>
      <c r="HF12">
        <f t="shared" si="103"/>
        <v>-1.6246995121729804</v>
      </c>
      <c r="HJ12">
        <v>398</v>
      </c>
      <c r="HK12">
        <v>596</v>
      </c>
      <c r="HL12">
        <v>201</v>
      </c>
      <c r="HM12">
        <v>604</v>
      </c>
      <c r="HN12">
        <f t="shared" si="104"/>
        <v>299.5</v>
      </c>
      <c r="HO12">
        <f t="shared" si="104"/>
        <v>600</v>
      </c>
      <c r="HP12" s="18">
        <f t="shared" si="105"/>
        <v>44.5</v>
      </c>
      <c r="HQ12" s="18">
        <f t="shared" si="106"/>
        <v>-1.5</v>
      </c>
      <c r="HR12" s="18">
        <f t="shared" si="26"/>
        <v>44.52527372178637</v>
      </c>
      <c r="HS12">
        <f t="shared" si="107"/>
        <v>670.59693557307583</v>
      </c>
      <c r="HT12">
        <v>6</v>
      </c>
      <c r="HU12" s="22">
        <f t="shared" si="27"/>
        <v>7.9877722811248983E-2</v>
      </c>
      <c r="HV12" s="18">
        <f t="shared" si="28"/>
        <v>2.6179416519988296E-2</v>
      </c>
      <c r="HW12">
        <f t="shared" si="108"/>
        <v>-1.0975743246802245</v>
      </c>
      <c r="HX12">
        <f t="shared" si="109"/>
        <v>-1.5820400371196115</v>
      </c>
      <c r="IB12">
        <v>755</v>
      </c>
      <c r="IC12">
        <v>579</v>
      </c>
      <c r="ID12">
        <v>428</v>
      </c>
      <c r="IE12">
        <v>593</v>
      </c>
      <c r="IF12">
        <f t="shared" si="110"/>
        <v>591.5</v>
      </c>
      <c r="IG12">
        <f t="shared" si="111"/>
        <v>586</v>
      </c>
      <c r="IH12">
        <f t="shared" si="112"/>
        <v>45</v>
      </c>
      <c r="II12">
        <f t="shared" si="113"/>
        <v>2.5</v>
      </c>
      <c r="IJ12">
        <f t="shared" si="114"/>
        <v>45.069390943299865</v>
      </c>
      <c r="IL12">
        <v>6</v>
      </c>
      <c r="IM12">
        <f t="shared" si="29"/>
        <v>7.4870711383193081E-2</v>
      </c>
      <c r="IN12">
        <f t="shared" si="30"/>
        <v>2.5287658757986498E-2</v>
      </c>
      <c r="IO12">
        <f t="shared" si="115"/>
        <v>-1.1256880404083904</v>
      </c>
      <c r="IP12">
        <f t="shared" si="116"/>
        <v>-1.5970913776763613</v>
      </c>
      <c r="IU12">
        <v>1081</v>
      </c>
      <c r="IV12">
        <v>603</v>
      </c>
      <c r="IW12">
        <v>691</v>
      </c>
      <c r="IX12">
        <v>601</v>
      </c>
      <c r="IY12">
        <f t="shared" si="117"/>
        <v>886</v>
      </c>
      <c r="IZ12">
        <f t="shared" si="118"/>
        <v>602</v>
      </c>
      <c r="JA12">
        <f t="shared" si="119"/>
        <v>260</v>
      </c>
      <c r="JB12">
        <f t="shared" si="120"/>
        <v>9.5</v>
      </c>
      <c r="JC12">
        <f t="shared" si="121"/>
        <v>260.1734998034965</v>
      </c>
      <c r="JD12">
        <f t="shared" si="122"/>
        <v>1071.1675872616759</v>
      </c>
      <c r="JE12">
        <v>24</v>
      </c>
      <c r="JF12">
        <f t="shared" si="31"/>
        <v>0.25506941894489776</v>
      </c>
      <c r="JG12">
        <f t="shared" si="32"/>
        <v>9.9404653044259064E-2</v>
      </c>
      <c r="JH12">
        <f t="shared" si="123"/>
        <v>-0.59334160716681039</v>
      </c>
      <c r="JI12">
        <f t="shared" si="124"/>
        <v>-1.0025932861846858</v>
      </c>
      <c r="JM12">
        <v>728</v>
      </c>
      <c r="JN12">
        <v>585</v>
      </c>
      <c r="JO12">
        <v>519</v>
      </c>
      <c r="JP12">
        <v>580</v>
      </c>
      <c r="JQ12">
        <f t="shared" si="125"/>
        <v>623.5</v>
      </c>
      <c r="JR12">
        <f t="shared" si="126"/>
        <v>582.5</v>
      </c>
      <c r="JS12">
        <f t="shared" si="127"/>
        <v>96</v>
      </c>
      <c r="JT12">
        <f t="shared" si="128"/>
        <v>4.5</v>
      </c>
      <c r="JU12">
        <f t="shared" si="129"/>
        <v>96.105410877848087</v>
      </c>
      <c r="JV12">
        <f t="shared" si="130"/>
        <v>853.26344114816027</v>
      </c>
      <c r="JW12">
        <v>24</v>
      </c>
      <c r="JX12">
        <f t="shared" si="33"/>
        <v>0.14980903448790378</v>
      </c>
      <c r="JY12">
        <f t="shared" si="34"/>
        <v>2.3961501869383079E-2</v>
      </c>
      <c r="JZ12">
        <f t="shared" si="131"/>
        <v>-0.82446199498147543</v>
      </c>
      <c r="KA12">
        <f t="shared" si="132"/>
        <v>-1.6204859645321392</v>
      </c>
      <c r="KE12">
        <v>836</v>
      </c>
      <c r="KF12">
        <v>595</v>
      </c>
      <c r="KG12">
        <v>554</v>
      </c>
      <c r="KH12">
        <v>588</v>
      </c>
      <c r="KI12">
        <f t="shared" si="133"/>
        <v>695</v>
      </c>
      <c r="KJ12">
        <f t="shared" si="134"/>
        <v>591.5</v>
      </c>
      <c r="KK12">
        <f t="shared" si="135"/>
        <v>151.5</v>
      </c>
      <c r="KL12">
        <f t="shared" si="136"/>
        <v>6</v>
      </c>
      <c r="KM12">
        <f t="shared" si="137"/>
        <v>151.61876532936154</v>
      </c>
      <c r="KN12">
        <f t="shared" si="138"/>
        <v>912.63204524057778</v>
      </c>
      <c r="KO12">
        <v>24</v>
      </c>
      <c r="KP12">
        <f t="shared" si="35"/>
        <v>0.15417795437473422</v>
      </c>
      <c r="KQ12">
        <f t="shared" si="36"/>
        <v>3.6132336106223358E-2</v>
      </c>
      <c r="KR12">
        <f t="shared" si="139"/>
        <v>-0.81197772082381547</v>
      </c>
      <c r="KS12">
        <f t="shared" si="140"/>
        <v>-1.4421039585746975</v>
      </c>
      <c r="KW12">
        <v>837</v>
      </c>
      <c r="KX12">
        <v>590</v>
      </c>
      <c r="KY12">
        <v>552</v>
      </c>
      <c r="KZ12">
        <v>585</v>
      </c>
      <c r="LA12">
        <f t="shared" si="141"/>
        <v>694.5</v>
      </c>
      <c r="LB12">
        <f t="shared" si="142"/>
        <v>587.5</v>
      </c>
      <c r="LC12">
        <f t="shared" si="143"/>
        <v>155</v>
      </c>
      <c r="LD12">
        <f t="shared" si="144"/>
        <v>1</v>
      </c>
      <c r="LE12">
        <f t="shared" si="145"/>
        <v>155.00322577288512</v>
      </c>
      <c r="LF12">
        <f t="shared" si="146"/>
        <v>909.66284963166436</v>
      </c>
      <c r="LG12">
        <v>24</v>
      </c>
      <c r="LH12">
        <f t="shared" si="37"/>
        <v>0.13445858903886926</v>
      </c>
      <c r="LI12">
        <f t="shared" si="38"/>
        <v>3.4077142898793683E-2</v>
      </c>
      <c r="LJ12">
        <f t="shared" si="147"/>
        <v>-0.87141145039089174</v>
      </c>
      <c r="LK12">
        <f t="shared" si="148"/>
        <v>-1.4675368245656468</v>
      </c>
      <c r="LO12">
        <v>885</v>
      </c>
      <c r="LP12">
        <v>599</v>
      </c>
      <c r="LQ12">
        <v>497</v>
      </c>
      <c r="LR12">
        <v>593</v>
      </c>
      <c r="LS12">
        <f t="shared" si="149"/>
        <v>691</v>
      </c>
      <c r="LT12">
        <f t="shared" si="150"/>
        <v>596</v>
      </c>
      <c r="LU12">
        <f t="shared" si="151"/>
        <v>174.5</v>
      </c>
      <c r="LV12">
        <f t="shared" si="152"/>
        <v>2.5</v>
      </c>
      <c r="LW12">
        <f t="shared" si="153"/>
        <v>174.51790739061707</v>
      </c>
      <c r="LX12">
        <f t="shared" si="154"/>
        <v>912.52232849393886</v>
      </c>
      <c r="LY12">
        <v>24</v>
      </c>
      <c r="LZ12">
        <f t="shared" si="39"/>
        <v>0.19789170774883214</v>
      </c>
      <c r="MA12">
        <f t="shared" si="40"/>
        <v>5.1517939469694345E-2</v>
      </c>
      <c r="MB12">
        <f t="shared" si="155"/>
        <v>-0.70357240364290063</v>
      </c>
      <c r="MC12">
        <f t="shared" si="156"/>
        <v>-1.2880415155014511</v>
      </c>
    </row>
    <row r="13" spans="1:341" x14ac:dyDescent="0.25">
      <c r="A13" s="46" t="s">
        <v>45</v>
      </c>
      <c r="B13" s="28" t="s">
        <v>58</v>
      </c>
      <c r="C13" s="20">
        <v>5</v>
      </c>
      <c r="D13" s="20">
        <v>3.9609999999999999</v>
      </c>
      <c r="E13" s="26">
        <v>57.844084650441616</v>
      </c>
      <c r="F13" s="26">
        <v>226.02435098385385</v>
      </c>
      <c r="G13" s="26">
        <v>1.208226350101868</v>
      </c>
      <c r="K13" s="18">
        <v>925</v>
      </c>
      <c r="L13" s="18">
        <v>577</v>
      </c>
      <c r="M13" s="18">
        <v>665</v>
      </c>
      <c r="N13" s="18">
        <v>577</v>
      </c>
      <c r="O13" s="18">
        <f t="shared" si="0"/>
        <v>795</v>
      </c>
      <c r="P13" s="18">
        <f t="shared" si="1"/>
        <v>577</v>
      </c>
      <c r="Q13" s="18">
        <f t="shared" si="41"/>
        <v>18.5</v>
      </c>
      <c r="R13" s="18">
        <f t="shared" si="41"/>
        <v>-3.5</v>
      </c>
      <c r="S13" s="49">
        <f t="shared" si="42"/>
        <v>18.828170383762732</v>
      </c>
      <c r="T13" s="26">
        <f t="shared" si="2"/>
        <v>1.5597854679614558</v>
      </c>
      <c r="U13" s="18">
        <f t="shared" si="3"/>
        <v>12.819561165604796</v>
      </c>
      <c r="V13" s="28">
        <v>7</v>
      </c>
      <c r="W13" s="22">
        <f t="shared" si="4"/>
        <v>2.517786193775548E-2</v>
      </c>
      <c r="X13" s="18">
        <f t="shared" si="5"/>
        <v>2.1195256981289185E-3</v>
      </c>
      <c r="Y13">
        <f t="shared" si="43"/>
        <v>-1.5989811522289128</v>
      </c>
      <c r="Z13">
        <f t="shared" si="44"/>
        <v>-2.6737613134727707</v>
      </c>
      <c r="AD13" s="18">
        <v>838</v>
      </c>
      <c r="AE13" s="18">
        <v>574</v>
      </c>
      <c r="AF13" s="18">
        <v>537</v>
      </c>
      <c r="AG13" s="18">
        <v>576</v>
      </c>
      <c r="AH13" s="18">
        <f t="shared" si="45"/>
        <v>687.5</v>
      </c>
      <c r="AI13" s="18">
        <f t="shared" si="45"/>
        <v>575</v>
      </c>
      <c r="AJ13" s="18">
        <f t="shared" si="46"/>
        <v>25</v>
      </c>
      <c r="AK13" s="18">
        <f t="shared" si="46"/>
        <v>4.5</v>
      </c>
      <c r="AL13" s="18">
        <f t="shared" si="47"/>
        <v>25.401771591761076</v>
      </c>
      <c r="AM13" s="18">
        <f t="shared" si="48"/>
        <v>896.25958851216762</v>
      </c>
      <c r="AN13" s="18">
        <f t="shared" si="157"/>
        <v>21.973308166879406</v>
      </c>
      <c r="AO13" s="28">
        <v>7</v>
      </c>
      <c r="AP13" s="22">
        <f t="shared" si="6"/>
        <v>2.097021406743944E-2</v>
      </c>
      <c r="AQ13" s="18">
        <f t="shared" si="7"/>
        <v>2.7926631579039589E-3</v>
      </c>
      <c r="AR13">
        <f t="shared" si="49"/>
        <v>-1.6783971361615906</v>
      </c>
      <c r="AS13">
        <f t="shared" si="49"/>
        <v>-2.5539814443511482</v>
      </c>
      <c r="AW13" s="18">
        <v>1045</v>
      </c>
      <c r="AX13" s="18">
        <v>580</v>
      </c>
      <c r="AY13" s="18">
        <v>662</v>
      </c>
      <c r="AZ13" s="18">
        <v>582</v>
      </c>
      <c r="BA13" s="18">
        <f t="shared" si="50"/>
        <v>853.5</v>
      </c>
      <c r="BB13" s="18">
        <f t="shared" si="50"/>
        <v>581</v>
      </c>
      <c r="BC13" s="18">
        <f t="shared" si="51"/>
        <v>22</v>
      </c>
      <c r="BD13" s="18">
        <f t="shared" si="51"/>
        <v>0</v>
      </c>
      <c r="BE13" s="18">
        <f t="shared" si="52"/>
        <v>22</v>
      </c>
      <c r="BF13" s="18">
        <f t="shared" si="53"/>
        <v>1032.4840192467873</v>
      </c>
      <c r="BG13" s="18">
        <f t="shared" si="54"/>
        <v>18.110690535902904</v>
      </c>
      <c r="BH13" s="28">
        <v>7</v>
      </c>
      <c r="BI13" s="22">
        <f t="shared" si="8"/>
        <v>1.8647701249795413E-2</v>
      </c>
      <c r="BJ13" s="18">
        <f t="shared" si="9"/>
        <v>1.8446716942403202E-3</v>
      </c>
      <c r="BK13">
        <f t="shared" si="55"/>
        <v>-1.7293746971561104</v>
      </c>
      <c r="BL13">
        <f t="shared" si="55"/>
        <v>-2.7340809162621165</v>
      </c>
      <c r="BP13">
        <v>630</v>
      </c>
      <c r="BQ13">
        <v>588</v>
      </c>
      <c r="BR13">
        <v>426</v>
      </c>
      <c r="BS13">
        <v>595</v>
      </c>
      <c r="BT13" s="18">
        <f t="shared" si="56"/>
        <v>528</v>
      </c>
      <c r="BU13" s="18">
        <f t="shared" si="56"/>
        <v>591.5</v>
      </c>
      <c r="BV13" s="18">
        <f t="shared" si="57"/>
        <v>49.5</v>
      </c>
      <c r="BW13" s="18">
        <f t="shared" si="57"/>
        <v>2</v>
      </c>
      <c r="BX13" s="18">
        <f t="shared" si="58"/>
        <v>49.540387564087546</v>
      </c>
      <c r="BY13" s="18">
        <f t="shared" si="59"/>
        <v>792.87845852942678</v>
      </c>
      <c r="BZ13" s="18">
        <f t="shared" si="60"/>
        <v>33.620597193767026</v>
      </c>
      <c r="CA13" s="28">
        <v>7</v>
      </c>
      <c r="CB13" s="22">
        <f t="shared" si="10"/>
        <v>8.0358971329763343E-2</v>
      </c>
      <c r="CC13" s="18">
        <f t="shared" si="11"/>
        <v>2.2034385018526836E-2</v>
      </c>
      <c r="CD13">
        <f t="shared" si="61"/>
        <v>-1.0949656312650882</v>
      </c>
      <c r="CE13">
        <f t="shared" si="61"/>
        <v>-1.656899066179131</v>
      </c>
      <c r="CI13">
        <v>696</v>
      </c>
      <c r="CJ13">
        <v>580</v>
      </c>
      <c r="CK13">
        <v>457</v>
      </c>
      <c r="CL13">
        <v>589</v>
      </c>
      <c r="CM13" s="18">
        <f t="shared" si="62"/>
        <v>576.5</v>
      </c>
      <c r="CN13" s="18">
        <f t="shared" si="62"/>
        <v>584.5</v>
      </c>
      <c r="CO13" s="18">
        <f>CM13-CM$6</f>
        <v>44</v>
      </c>
      <c r="CP13" s="18">
        <f t="shared" si="63"/>
        <v>-3.5</v>
      </c>
      <c r="CQ13" s="18">
        <f t="shared" si="64"/>
        <v>44.138985035906749</v>
      </c>
      <c r="CR13" s="18">
        <f t="shared" si="65"/>
        <v>820.97046231883394</v>
      </c>
      <c r="CS13" s="18">
        <f t="shared" si="66"/>
        <v>27.685992535137757</v>
      </c>
      <c r="CT13" s="28">
        <v>7</v>
      </c>
      <c r="CU13" s="22">
        <f t="shared" si="12"/>
        <v>6.80462057680917E-2</v>
      </c>
      <c r="CV13" s="18">
        <f t="shared" si="13"/>
        <v>1.640233633042756E-2</v>
      </c>
      <c r="CW13">
        <f t="shared" si="67"/>
        <v>-1.1671960858893127</v>
      </c>
      <c r="CX13">
        <f t="shared" si="67"/>
        <v>-1.7850942871263282</v>
      </c>
      <c r="DB13">
        <v>739</v>
      </c>
      <c r="DC13">
        <v>577</v>
      </c>
      <c r="DD13">
        <v>471</v>
      </c>
      <c r="DE13">
        <v>593</v>
      </c>
      <c r="DF13" s="18">
        <f t="shared" si="68"/>
        <v>605</v>
      </c>
      <c r="DG13" s="18">
        <f t="shared" si="68"/>
        <v>585</v>
      </c>
      <c r="DH13" s="18">
        <f>DF13-DF$6</f>
        <v>63</v>
      </c>
      <c r="DI13" s="18">
        <f t="shared" si="69"/>
        <v>0.5</v>
      </c>
      <c r="DJ13" s="18">
        <f t="shared" si="70"/>
        <v>63.001984095740987</v>
      </c>
      <c r="DK13" s="18">
        <f t="shared" si="71"/>
        <v>841.57590269683931</v>
      </c>
      <c r="DL13" s="18">
        <f t="shared" si="72"/>
        <v>44.45342151844477</v>
      </c>
      <c r="DM13" s="28">
        <v>7</v>
      </c>
      <c r="DN13" s="22">
        <f t="shared" si="14"/>
        <v>6.1396482157353979E-2</v>
      </c>
      <c r="DO13" s="18">
        <f t="shared" si="15"/>
        <v>2.0586780337709325E-2</v>
      </c>
      <c r="DP13">
        <f t="shared" si="73"/>
        <v>-1.2118565119763769</v>
      </c>
      <c r="DQ13">
        <f t="shared" si="73"/>
        <v>-1.6864115694044364</v>
      </c>
      <c r="DU13">
        <v>766</v>
      </c>
      <c r="DV13">
        <v>601</v>
      </c>
      <c r="DW13">
        <v>533</v>
      </c>
      <c r="DX13">
        <v>603</v>
      </c>
      <c r="DY13" s="18">
        <f t="shared" si="74"/>
        <v>649.5</v>
      </c>
      <c r="DZ13" s="18">
        <f t="shared" si="74"/>
        <v>602</v>
      </c>
      <c r="EA13" s="18">
        <f t="shared" si="75"/>
        <v>44</v>
      </c>
      <c r="EB13" s="18">
        <f t="shared" si="75"/>
        <v>-4</v>
      </c>
      <c r="EC13" s="18">
        <f t="shared" si="76"/>
        <v>44.181444068749045</v>
      </c>
      <c r="ED13" s="18">
        <f t="shared" si="77"/>
        <v>885.58130626159902</v>
      </c>
      <c r="EE13" s="18">
        <f t="shared" si="78"/>
        <v>28.921367896322181</v>
      </c>
      <c r="EF13" s="28">
        <v>7</v>
      </c>
      <c r="EG13" s="22">
        <f t="shared" si="16"/>
        <v>0.14532914703440034</v>
      </c>
      <c r="EH13" s="18">
        <f t="shared" si="17"/>
        <v>3.6273504261767599E-2</v>
      </c>
      <c r="EI13">
        <f t="shared" si="79"/>
        <v>-0.83764727540092632</v>
      </c>
      <c r="EJ13">
        <f t="shared" si="79"/>
        <v>-1.4404104866573793</v>
      </c>
      <c r="EN13">
        <v>817</v>
      </c>
      <c r="EO13">
        <v>602</v>
      </c>
      <c r="EP13">
        <v>526</v>
      </c>
      <c r="EQ13">
        <v>608</v>
      </c>
      <c r="ER13" s="18">
        <f t="shared" si="80"/>
        <v>671.5</v>
      </c>
      <c r="ES13" s="18">
        <f t="shared" si="80"/>
        <v>605</v>
      </c>
      <c r="ET13" s="18">
        <f t="shared" si="81"/>
        <v>55.5</v>
      </c>
      <c r="EU13" s="18">
        <f t="shared" si="81"/>
        <v>-4.5</v>
      </c>
      <c r="EV13" s="18">
        <f t="shared" si="82"/>
        <v>55.682133579811754</v>
      </c>
      <c r="EW13" s="18">
        <f t="shared" si="83"/>
        <v>903.84581096556508</v>
      </c>
      <c r="EX13" s="18">
        <f t="shared" si="84"/>
        <v>37.274261697993097</v>
      </c>
      <c r="EY13" s="28">
        <v>7</v>
      </c>
      <c r="EZ13" s="22">
        <f t="shared" si="18"/>
        <v>0.11829795041527047</v>
      </c>
      <c r="FA13" s="18">
        <f t="shared" si="19"/>
        <v>3.6051454088575623E-2</v>
      </c>
      <c r="FB13">
        <f t="shared" si="85"/>
        <v>-0.92702277972582403</v>
      </c>
      <c r="FC13">
        <f t="shared" si="85"/>
        <v>-1.443077213887437</v>
      </c>
      <c r="FG13">
        <v>836</v>
      </c>
      <c r="FH13">
        <v>602</v>
      </c>
      <c r="FI13">
        <v>498</v>
      </c>
      <c r="FJ13">
        <v>610</v>
      </c>
      <c r="FK13" s="18">
        <f t="shared" si="86"/>
        <v>667</v>
      </c>
      <c r="FL13" s="18">
        <f t="shared" si="86"/>
        <v>606</v>
      </c>
      <c r="FM13" s="18">
        <f>FK13-FK$6</f>
        <v>55</v>
      </c>
      <c r="FN13" s="18">
        <f t="shared" si="87"/>
        <v>-5</v>
      </c>
      <c r="FO13" s="18">
        <f t="shared" si="88"/>
        <v>55.226805085936306</v>
      </c>
      <c r="FP13" s="18">
        <f t="shared" si="89"/>
        <v>901.17978228542165</v>
      </c>
      <c r="FQ13" s="18">
        <f t="shared" si="90"/>
        <v>36.387899807330882</v>
      </c>
      <c r="FR13" s="28">
        <v>7</v>
      </c>
      <c r="FS13" s="22">
        <f t="shared" si="20"/>
        <v>0.10715979894722807</v>
      </c>
      <c r="FT13" s="18">
        <f t="shared" si="21"/>
        <v>3.3552179414628056E-2</v>
      </c>
      <c r="FU13">
        <f t="shared" si="91"/>
        <v>-0.96996810988457649</v>
      </c>
      <c r="FV13">
        <f t="shared" si="91"/>
        <v>-1.4742792645559306</v>
      </c>
      <c r="FZ13">
        <v>382</v>
      </c>
      <c r="GA13">
        <v>595</v>
      </c>
      <c r="GB13">
        <v>152</v>
      </c>
      <c r="GC13">
        <v>604</v>
      </c>
      <c r="GD13">
        <f t="shared" si="92"/>
        <v>267</v>
      </c>
      <c r="GE13">
        <f t="shared" si="92"/>
        <v>599.5</v>
      </c>
      <c r="GF13" s="18">
        <f>GD13-GD$6</f>
        <v>41</v>
      </c>
      <c r="GG13" s="18">
        <f t="shared" si="93"/>
        <v>-2.5</v>
      </c>
      <c r="GH13" s="18">
        <f t="shared" si="94"/>
        <v>41.076148797081743</v>
      </c>
      <c r="GI13">
        <f t="shared" si="95"/>
        <v>656.26919019560864</v>
      </c>
      <c r="GJ13">
        <v>7</v>
      </c>
      <c r="GK13" s="22">
        <f t="shared" si="22"/>
        <v>9.6560273376615463E-2</v>
      </c>
      <c r="GL13" s="18">
        <f t="shared" si="23"/>
        <v>2.2676976470758566E-2</v>
      </c>
      <c r="GM13">
        <f t="shared" si="96"/>
        <v>-1.0152015133561556</v>
      </c>
      <c r="GN13">
        <f t="shared" si="97"/>
        <v>-1.6444148505551326</v>
      </c>
      <c r="GR13">
        <v>397</v>
      </c>
      <c r="GS13">
        <v>596</v>
      </c>
      <c r="GT13">
        <v>196</v>
      </c>
      <c r="GU13">
        <v>603</v>
      </c>
      <c r="GV13">
        <f t="shared" si="98"/>
        <v>296.5</v>
      </c>
      <c r="GW13">
        <f t="shared" si="98"/>
        <v>599.5</v>
      </c>
      <c r="GX13" s="18">
        <f t="shared" si="99"/>
        <v>51.5</v>
      </c>
      <c r="GY13" s="18">
        <f>GW13-GW$6</f>
        <v>-5</v>
      </c>
      <c r="GZ13" s="18">
        <f>(GX13^2+GY13^2)^(1/2)</f>
        <v>51.742149162940649</v>
      </c>
      <c r="HA13">
        <f t="shared" si="101"/>
        <v>668.81424925011879</v>
      </c>
      <c r="HB13">
        <v>7</v>
      </c>
      <c r="HC13" s="22">
        <f t="shared" si="24"/>
        <v>8.6699309908835606E-2</v>
      </c>
      <c r="HD13" s="18">
        <f t="shared" si="25"/>
        <v>2.7481313525369064E-2</v>
      </c>
      <c r="HE13">
        <f t="shared" si="102"/>
        <v>-1.0619843593170706</v>
      </c>
      <c r="HF13">
        <f t="shared" si="103"/>
        <v>-1.5609625131268128</v>
      </c>
      <c r="HJ13">
        <v>405</v>
      </c>
      <c r="HK13">
        <v>596</v>
      </c>
      <c r="HL13">
        <v>209</v>
      </c>
      <c r="HM13">
        <v>604</v>
      </c>
      <c r="HN13">
        <f t="shared" si="104"/>
        <v>307</v>
      </c>
      <c r="HO13">
        <f t="shared" si="104"/>
        <v>600</v>
      </c>
      <c r="HP13" s="18">
        <f t="shared" si="105"/>
        <v>52</v>
      </c>
      <c r="HQ13" s="18">
        <f t="shared" si="106"/>
        <v>-1.5</v>
      </c>
      <c r="HR13" s="18">
        <f t="shared" si="26"/>
        <v>52.021630116712032</v>
      </c>
      <c r="HS13">
        <f t="shared" si="107"/>
        <v>673.97997002878355</v>
      </c>
      <c r="HT13">
        <v>7</v>
      </c>
      <c r="HU13" s="22">
        <f t="shared" si="27"/>
        <v>9.3190676613123802E-2</v>
      </c>
      <c r="HV13" s="18">
        <f t="shared" si="28"/>
        <v>3.0587030893597659E-2</v>
      </c>
      <c r="HW13">
        <f t="shared" si="108"/>
        <v>-1.0306275350496112</v>
      </c>
      <c r="HX13">
        <f t="shared" si="109"/>
        <v>-1.5144626782657118</v>
      </c>
      <c r="IB13">
        <v>762</v>
      </c>
      <c r="IC13">
        <v>579</v>
      </c>
      <c r="ID13">
        <v>439</v>
      </c>
      <c r="IE13">
        <v>592</v>
      </c>
      <c r="IF13">
        <f t="shared" si="110"/>
        <v>600.5</v>
      </c>
      <c r="IG13">
        <f t="shared" si="111"/>
        <v>585.5</v>
      </c>
      <c r="IH13">
        <f t="shared" si="112"/>
        <v>54</v>
      </c>
      <c r="II13">
        <f t="shared" si="113"/>
        <v>2</v>
      </c>
      <c r="IJ13">
        <f t="shared" si="114"/>
        <v>54.037024344425184</v>
      </c>
      <c r="IL13">
        <v>7</v>
      </c>
      <c r="IM13">
        <f t="shared" si="29"/>
        <v>8.7349163280391925E-2</v>
      </c>
      <c r="IN13">
        <f t="shared" si="30"/>
        <v>3.0319243356049304E-2</v>
      </c>
      <c r="IO13">
        <f t="shared" si="115"/>
        <v>-1.0587412507777774</v>
      </c>
      <c r="IP13">
        <f t="shared" si="116"/>
        <v>-1.5182816411136268</v>
      </c>
      <c r="IU13">
        <v>1151</v>
      </c>
      <c r="IV13">
        <v>602</v>
      </c>
      <c r="IW13">
        <v>755</v>
      </c>
      <c r="IX13">
        <v>599</v>
      </c>
      <c r="IY13">
        <f t="shared" si="117"/>
        <v>953</v>
      </c>
      <c r="IZ13">
        <f t="shared" si="118"/>
        <v>600.5</v>
      </c>
      <c r="JA13">
        <f t="shared" si="119"/>
        <v>327</v>
      </c>
      <c r="JB13">
        <f t="shared" si="120"/>
        <v>8</v>
      </c>
      <c r="JC13">
        <f t="shared" si="121"/>
        <v>327.09784468871084</v>
      </c>
      <c r="JD13">
        <f t="shared" si="122"/>
        <v>1126.4143331829546</v>
      </c>
      <c r="JE13">
        <v>28</v>
      </c>
      <c r="JF13">
        <f t="shared" si="31"/>
        <v>0.29758098876904743</v>
      </c>
      <c r="JG13">
        <f t="shared" si="32"/>
        <v>0.12497447967361841</v>
      </c>
      <c r="JH13">
        <f t="shared" si="123"/>
        <v>-0.52639481753619721</v>
      </c>
      <c r="JI13">
        <f t="shared" si="124"/>
        <v>-0.90317866273977887</v>
      </c>
      <c r="JM13">
        <v>754</v>
      </c>
      <c r="JN13">
        <v>587</v>
      </c>
      <c r="JO13">
        <v>543</v>
      </c>
      <c r="JP13">
        <v>579</v>
      </c>
      <c r="JQ13">
        <f t="shared" si="125"/>
        <v>648.5</v>
      </c>
      <c r="JR13">
        <f t="shared" si="126"/>
        <v>583</v>
      </c>
      <c r="JS13">
        <f t="shared" si="127"/>
        <v>121</v>
      </c>
      <c r="JT13">
        <f t="shared" si="128"/>
        <v>5</v>
      </c>
      <c r="JU13">
        <f t="shared" si="129"/>
        <v>121.10326172320876</v>
      </c>
      <c r="JV13">
        <f t="shared" si="130"/>
        <v>872.03282621699509</v>
      </c>
      <c r="JW13">
        <v>28</v>
      </c>
      <c r="JX13">
        <f t="shared" si="33"/>
        <v>0.17477720690255441</v>
      </c>
      <c r="JY13">
        <f t="shared" si="34"/>
        <v>3.0194096312197459E-2</v>
      </c>
      <c r="JZ13">
        <f t="shared" si="131"/>
        <v>-0.75751520535086214</v>
      </c>
      <c r="KA13">
        <f t="shared" si="132"/>
        <v>-1.5200779639857545</v>
      </c>
      <c r="KE13">
        <v>876</v>
      </c>
      <c r="KF13">
        <v>596</v>
      </c>
      <c r="KG13">
        <v>596</v>
      </c>
      <c r="KH13">
        <v>589</v>
      </c>
      <c r="KI13">
        <f t="shared" si="133"/>
        <v>736</v>
      </c>
      <c r="KJ13">
        <f t="shared" si="134"/>
        <v>592.5</v>
      </c>
      <c r="KK13">
        <f t="shared" si="135"/>
        <v>192.5</v>
      </c>
      <c r="KL13">
        <f t="shared" si="136"/>
        <v>7</v>
      </c>
      <c r="KM13">
        <f t="shared" si="137"/>
        <v>192.62723068143819</v>
      </c>
      <c r="KN13">
        <f t="shared" si="138"/>
        <v>944.85567680995598</v>
      </c>
      <c r="KO13">
        <v>28</v>
      </c>
      <c r="KP13">
        <f t="shared" si="35"/>
        <v>0.17987428010385659</v>
      </c>
      <c r="KQ13">
        <f t="shared" si="36"/>
        <v>4.5905081914322264E-2</v>
      </c>
      <c r="KR13">
        <f t="shared" si="139"/>
        <v>-0.74503093119320229</v>
      </c>
      <c r="KS13">
        <f t="shared" si="140"/>
        <v>-1.3381392333041819</v>
      </c>
      <c r="KW13">
        <v>879</v>
      </c>
      <c r="KX13">
        <v>591</v>
      </c>
      <c r="KY13">
        <v>591</v>
      </c>
      <c r="KZ13">
        <v>586</v>
      </c>
      <c r="LA13">
        <f t="shared" si="141"/>
        <v>735</v>
      </c>
      <c r="LB13">
        <f t="shared" si="142"/>
        <v>588.5</v>
      </c>
      <c r="LC13">
        <f t="shared" si="143"/>
        <v>195.5</v>
      </c>
      <c r="LD13">
        <f t="shared" si="144"/>
        <v>2</v>
      </c>
      <c r="LE13">
        <f t="shared" si="145"/>
        <v>195.5102299113783</v>
      </c>
      <c r="LF13">
        <f t="shared" si="146"/>
        <v>941.57169137564881</v>
      </c>
      <c r="LG13">
        <v>28</v>
      </c>
      <c r="LH13">
        <f t="shared" si="37"/>
        <v>0.15686835387868081</v>
      </c>
      <c r="LI13">
        <f t="shared" si="38"/>
        <v>4.2982525103238932E-2</v>
      </c>
      <c r="LJ13">
        <f t="shared" si="147"/>
        <v>-0.80446466076027856</v>
      </c>
      <c r="LK13">
        <f t="shared" si="148"/>
        <v>-1.3667080745079061</v>
      </c>
      <c r="LO13">
        <v>934</v>
      </c>
      <c r="LP13">
        <v>602</v>
      </c>
      <c r="LQ13">
        <v>545</v>
      </c>
      <c r="LR13">
        <v>593</v>
      </c>
      <c r="LS13">
        <f t="shared" si="149"/>
        <v>739.5</v>
      </c>
      <c r="LT13">
        <f t="shared" si="150"/>
        <v>597.5</v>
      </c>
      <c r="LU13">
        <f t="shared" si="151"/>
        <v>223</v>
      </c>
      <c r="LV13">
        <f t="shared" si="152"/>
        <v>4</v>
      </c>
      <c r="LW13">
        <f t="shared" si="153"/>
        <v>223.03587155433092</v>
      </c>
      <c r="LX13">
        <f t="shared" si="154"/>
        <v>950.7189384881317</v>
      </c>
      <c r="LY13">
        <v>28</v>
      </c>
      <c r="LZ13">
        <f t="shared" si="39"/>
        <v>0.23087365904030413</v>
      </c>
      <c r="MA13">
        <f t="shared" si="40"/>
        <v>6.584051288552363E-2</v>
      </c>
      <c r="MB13">
        <f t="shared" si="155"/>
        <v>-0.63662561401228746</v>
      </c>
      <c r="MC13">
        <f t="shared" si="156"/>
        <v>-1.181506794708223</v>
      </c>
    </row>
    <row r="14" spans="1:341" x14ac:dyDescent="0.25">
      <c r="A14" s="46" t="s">
        <v>56</v>
      </c>
      <c r="B14" s="28" t="s">
        <v>58</v>
      </c>
      <c r="C14" s="20">
        <v>7</v>
      </c>
      <c r="D14" s="20">
        <v>3.8249999999999997</v>
      </c>
      <c r="E14" s="26">
        <v>69.285054344716343</v>
      </c>
      <c r="F14" s="26">
        <v>234.06706734596133</v>
      </c>
      <c r="G14" s="26">
        <v>1.3456470044495368</v>
      </c>
      <c r="K14" s="18">
        <v>931</v>
      </c>
      <c r="L14" s="18">
        <v>577</v>
      </c>
      <c r="M14" s="18">
        <v>670</v>
      </c>
      <c r="N14" s="18">
        <v>578</v>
      </c>
      <c r="O14" s="18">
        <f t="shared" si="0"/>
        <v>800.5</v>
      </c>
      <c r="P14" s="18">
        <f t="shared" si="1"/>
        <v>577.5</v>
      </c>
      <c r="Q14" s="18">
        <f t="shared" si="41"/>
        <v>24</v>
      </c>
      <c r="R14" s="18">
        <f t="shared" si="41"/>
        <v>-3</v>
      </c>
      <c r="S14" s="49">
        <f t="shared" si="42"/>
        <v>24.186773244895647</v>
      </c>
      <c r="T14" s="26">
        <f t="shared" si="2"/>
        <v>2.0037091578904525</v>
      </c>
      <c r="U14" s="18">
        <f t="shared" si="3"/>
        <v>17.568492672797902</v>
      </c>
      <c r="V14" s="28">
        <v>8</v>
      </c>
      <c r="W14" s="22">
        <f t="shared" si="4"/>
        <v>2.8774699357434833E-2</v>
      </c>
      <c r="X14" s="18">
        <f t="shared" si="5"/>
        <v>2.722754596037828E-3</v>
      </c>
      <c r="Y14">
        <f t="shared" si="43"/>
        <v>-1.540989205251226</v>
      </c>
      <c r="Z14">
        <f t="shared" si="44"/>
        <v>-2.5649915001912231</v>
      </c>
      <c r="AD14" s="18">
        <v>842</v>
      </c>
      <c r="AE14" s="18">
        <v>573</v>
      </c>
      <c r="AF14" s="18">
        <v>540</v>
      </c>
      <c r="AG14" s="18">
        <v>576</v>
      </c>
      <c r="AH14" s="18">
        <f t="shared" si="45"/>
        <v>691</v>
      </c>
      <c r="AI14" s="18">
        <f t="shared" si="45"/>
        <v>574.5</v>
      </c>
      <c r="AJ14" s="18">
        <f t="shared" si="46"/>
        <v>28.5</v>
      </c>
      <c r="AK14" s="18">
        <f t="shared" si="46"/>
        <v>4</v>
      </c>
      <c r="AL14" s="18">
        <f t="shared" si="47"/>
        <v>28.77933286231632</v>
      </c>
      <c r="AM14" s="18">
        <f t="shared" si="48"/>
        <v>898.62742557747481</v>
      </c>
      <c r="AN14" s="18">
        <f t="shared" si="157"/>
        <v>24.341145232186591</v>
      </c>
      <c r="AO14" s="28">
        <v>8</v>
      </c>
      <c r="AP14" s="22">
        <f t="shared" si="6"/>
        <v>2.3965958934216502E-2</v>
      </c>
      <c r="AQ14" s="18">
        <f t="shared" si="7"/>
        <v>3.1639912320018402E-3</v>
      </c>
      <c r="AR14">
        <f t="shared" si="49"/>
        <v>-1.620405189183904</v>
      </c>
      <c r="AS14">
        <f t="shared" si="49"/>
        <v>-2.4997647286821025</v>
      </c>
      <c r="AW14" s="18">
        <v>1047</v>
      </c>
      <c r="AX14" s="18">
        <v>580</v>
      </c>
      <c r="AY14" s="18">
        <v>663</v>
      </c>
      <c r="AZ14" s="18">
        <v>582</v>
      </c>
      <c r="BA14" s="18">
        <f t="shared" si="50"/>
        <v>855</v>
      </c>
      <c r="BB14" s="18">
        <f t="shared" si="50"/>
        <v>581</v>
      </c>
      <c r="BC14" s="18">
        <f t="shared" si="51"/>
        <v>23.5</v>
      </c>
      <c r="BD14" s="18">
        <f t="shared" si="51"/>
        <v>0</v>
      </c>
      <c r="BE14" s="18">
        <f t="shared" si="52"/>
        <v>23.5</v>
      </c>
      <c r="BF14" s="18">
        <f t="shared" si="53"/>
        <v>1033.7243346269836</v>
      </c>
      <c r="BG14" s="18">
        <f t="shared" si="54"/>
        <v>19.351005916099211</v>
      </c>
      <c r="BH14" s="28">
        <v>8</v>
      </c>
      <c r="BI14" s="22">
        <f t="shared" si="8"/>
        <v>2.1311658571194755E-2</v>
      </c>
      <c r="BJ14" s="18">
        <f t="shared" si="9"/>
        <v>1.9704447643021602E-3</v>
      </c>
      <c r="BK14">
        <f t="shared" si="55"/>
        <v>-1.6713827501784237</v>
      </c>
      <c r="BL14">
        <f t="shared" si="55"/>
        <v>-2.7054357348125864</v>
      </c>
      <c r="BP14">
        <v>637</v>
      </c>
      <c r="BQ14">
        <v>588</v>
      </c>
      <c r="BR14">
        <v>433</v>
      </c>
      <c r="BS14">
        <v>593</v>
      </c>
      <c r="BT14" s="18">
        <f t="shared" si="56"/>
        <v>535</v>
      </c>
      <c r="BU14" s="18">
        <f t="shared" si="56"/>
        <v>590.5</v>
      </c>
      <c r="BV14" s="18">
        <f t="shared" si="57"/>
        <v>56.5</v>
      </c>
      <c r="BW14" s="18">
        <f t="shared" si="57"/>
        <v>1</v>
      </c>
      <c r="BX14" s="18">
        <f t="shared" si="58"/>
        <v>56.508848864580493</v>
      </c>
      <c r="BY14" s="18">
        <f t="shared" si="59"/>
        <v>796.81569387155025</v>
      </c>
      <c r="BZ14" s="18">
        <f t="shared" si="60"/>
        <v>37.557832535890498</v>
      </c>
      <c r="CA14" s="28">
        <v>8</v>
      </c>
      <c r="CB14" s="22">
        <f t="shared" si="10"/>
        <v>9.183882437687238E-2</v>
      </c>
      <c r="CC14" s="18">
        <f t="shared" si="11"/>
        <v>2.5133790712176942E-2</v>
      </c>
      <c r="CD14">
        <f t="shared" si="61"/>
        <v>-1.0369736842874016</v>
      </c>
      <c r="CE14">
        <f t="shared" si="61"/>
        <v>-1.599742005588594</v>
      </c>
      <c r="CI14">
        <v>701</v>
      </c>
      <c r="CJ14">
        <v>579</v>
      </c>
      <c r="CK14">
        <v>464</v>
      </c>
      <c r="CL14">
        <v>589</v>
      </c>
      <c r="CM14" s="18">
        <f t="shared" si="62"/>
        <v>582.5</v>
      </c>
      <c r="CN14" s="18">
        <f t="shared" si="62"/>
        <v>584</v>
      </c>
      <c r="CO14" s="18">
        <f>CM14-CM$6</f>
        <v>50</v>
      </c>
      <c r="CP14" s="18">
        <f t="shared" si="63"/>
        <v>-4</v>
      </c>
      <c r="CQ14" s="18">
        <f t="shared" si="64"/>
        <v>50.159744815937813</v>
      </c>
      <c r="CR14" s="18">
        <f t="shared" si="65"/>
        <v>824.84074220421485</v>
      </c>
      <c r="CS14" s="18">
        <f t="shared" si="66"/>
        <v>31.556272420518667</v>
      </c>
      <c r="CT14" s="28">
        <v>8</v>
      </c>
      <c r="CU14" s="22">
        <f t="shared" si="12"/>
        <v>7.7767092306390506E-2</v>
      </c>
      <c r="CV14" s="18">
        <f t="shared" si="13"/>
        <v>1.8639690152597338E-2</v>
      </c>
      <c r="CW14">
        <f t="shared" si="67"/>
        <v>-1.1092041389116261</v>
      </c>
      <c r="CX14">
        <f t="shared" si="67"/>
        <v>-1.7295613111953227</v>
      </c>
      <c r="DB14">
        <v>746</v>
      </c>
      <c r="DC14">
        <v>577</v>
      </c>
      <c r="DD14">
        <v>482</v>
      </c>
      <c r="DE14">
        <v>593</v>
      </c>
      <c r="DF14" s="18">
        <f t="shared" si="68"/>
        <v>614</v>
      </c>
      <c r="DG14" s="18">
        <f t="shared" si="68"/>
        <v>585</v>
      </c>
      <c r="DH14" s="18">
        <f>DF14-DF$6</f>
        <v>72</v>
      </c>
      <c r="DI14" s="18">
        <f t="shared" si="69"/>
        <v>0.5</v>
      </c>
      <c r="DJ14" s="18">
        <f t="shared" si="70"/>
        <v>72.001736090180486</v>
      </c>
      <c r="DK14" s="18">
        <f t="shared" si="71"/>
        <v>848.06898304324272</v>
      </c>
      <c r="DL14" s="18">
        <f t="shared" si="72"/>
        <v>50.946501864848187</v>
      </c>
      <c r="DM14" s="28">
        <v>8</v>
      </c>
      <c r="DN14" s="22">
        <f t="shared" si="14"/>
        <v>7.0167408179833121E-2</v>
      </c>
      <c r="DO14" s="18">
        <f t="shared" si="15"/>
        <v>2.35275752993701E-2</v>
      </c>
      <c r="DP14">
        <f t="shared" si="73"/>
        <v>-1.1538645649986901</v>
      </c>
      <c r="DQ14">
        <f t="shared" si="73"/>
        <v>-1.6284228279605562</v>
      </c>
      <c r="DU14">
        <v>775</v>
      </c>
      <c r="DV14">
        <v>600</v>
      </c>
      <c r="DW14">
        <v>540</v>
      </c>
      <c r="DX14">
        <v>604</v>
      </c>
      <c r="DY14" s="18">
        <f t="shared" si="74"/>
        <v>657.5</v>
      </c>
      <c r="DZ14" s="18">
        <f t="shared" si="74"/>
        <v>602</v>
      </c>
      <c r="EA14" s="18">
        <f t="shared" si="75"/>
        <v>52</v>
      </c>
      <c r="EB14" s="18">
        <f t="shared" si="75"/>
        <v>-4</v>
      </c>
      <c r="EC14" s="18">
        <f t="shared" si="76"/>
        <v>52.153619241621193</v>
      </c>
      <c r="ED14" s="18">
        <f t="shared" si="77"/>
        <v>891.46522646707876</v>
      </c>
      <c r="EE14" s="18">
        <f t="shared" si="78"/>
        <v>34.805288101801921</v>
      </c>
      <c r="EF14" s="28">
        <v>8</v>
      </c>
      <c r="EG14" s="22">
        <f t="shared" si="16"/>
        <v>0.16609045375360038</v>
      </c>
      <c r="EH14" s="18">
        <f t="shared" si="17"/>
        <v>4.2818757279273228E-2</v>
      </c>
      <c r="EI14">
        <f t="shared" si="79"/>
        <v>-0.77965532842323959</v>
      </c>
      <c r="EJ14">
        <f t="shared" si="79"/>
        <v>-1.3683659413056162</v>
      </c>
      <c r="EN14">
        <v>830</v>
      </c>
      <c r="EO14">
        <v>603</v>
      </c>
      <c r="EP14">
        <v>536</v>
      </c>
      <c r="EQ14">
        <v>608</v>
      </c>
      <c r="ER14" s="18">
        <f t="shared" si="80"/>
        <v>683</v>
      </c>
      <c r="ES14" s="18">
        <f t="shared" si="80"/>
        <v>605.5</v>
      </c>
      <c r="ET14" s="18">
        <f t="shared" si="81"/>
        <v>67</v>
      </c>
      <c r="EU14" s="18">
        <f t="shared" si="81"/>
        <v>-4</v>
      </c>
      <c r="EV14" s="18">
        <f t="shared" si="82"/>
        <v>67.119296778199342</v>
      </c>
      <c r="EW14" s="18">
        <f t="shared" si="83"/>
        <v>912.75366337254434</v>
      </c>
      <c r="EX14" s="18">
        <f t="shared" si="84"/>
        <v>46.182114104972356</v>
      </c>
      <c r="EY14" s="28">
        <v>8</v>
      </c>
      <c r="EZ14" s="22">
        <f t="shared" si="18"/>
        <v>0.13519765761745195</v>
      </c>
      <c r="FA14" s="18">
        <f t="shared" si="19"/>
        <v>4.3456457048083465E-2</v>
      </c>
      <c r="FB14">
        <f t="shared" si="85"/>
        <v>-0.86903083274813742</v>
      </c>
      <c r="FC14">
        <f t="shared" si="85"/>
        <v>-1.3619456840713808</v>
      </c>
      <c r="FG14">
        <v>843</v>
      </c>
      <c r="FH14">
        <v>604</v>
      </c>
      <c r="FI14">
        <v>509</v>
      </c>
      <c r="FJ14">
        <v>610</v>
      </c>
      <c r="FK14" s="18">
        <f t="shared" si="86"/>
        <v>676</v>
      </c>
      <c r="FL14" s="18">
        <f t="shared" si="86"/>
        <v>607</v>
      </c>
      <c r="FM14" s="18">
        <f>FK14-FK$6</f>
        <v>64</v>
      </c>
      <c r="FN14" s="18">
        <f t="shared" si="87"/>
        <v>-4</v>
      </c>
      <c r="FO14" s="18">
        <f t="shared" si="88"/>
        <v>64.124878167525594</v>
      </c>
      <c r="FP14" s="18">
        <f t="shared" si="89"/>
        <v>908.52903090655286</v>
      </c>
      <c r="FQ14" s="18">
        <f t="shared" si="90"/>
        <v>43.737148428462092</v>
      </c>
      <c r="FR14" s="28">
        <v>8</v>
      </c>
      <c r="FS14" s="22">
        <f t="shared" si="20"/>
        <v>0.12246834165397494</v>
      </c>
      <c r="FT14" s="18">
        <f t="shared" si="21"/>
        <v>3.8958064184051067E-2</v>
      </c>
      <c r="FU14">
        <f t="shared" si="91"/>
        <v>-0.91197616290688976</v>
      </c>
      <c r="FV14">
        <f t="shared" si="91"/>
        <v>-1.409402631235714</v>
      </c>
      <c r="FZ14">
        <v>389</v>
      </c>
      <c r="GA14">
        <v>596</v>
      </c>
      <c r="GB14">
        <v>158</v>
      </c>
      <c r="GC14">
        <v>603</v>
      </c>
      <c r="GD14">
        <f t="shared" si="92"/>
        <v>273.5</v>
      </c>
      <c r="GE14">
        <f t="shared" si="92"/>
        <v>599.5</v>
      </c>
      <c r="GF14" s="18">
        <f>GD14-GD$6</f>
        <v>47.5</v>
      </c>
      <c r="GG14" s="18">
        <f t="shared" si="93"/>
        <v>-2.5</v>
      </c>
      <c r="GH14" s="18">
        <f t="shared" si="94"/>
        <v>47.565743976101118</v>
      </c>
      <c r="GI14">
        <f t="shared" si="95"/>
        <v>658.94043736896276</v>
      </c>
      <c r="GJ14">
        <v>8</v>
      </c>
      <c r="GK14" s="22">
        <f t="shared" si="22"/>
        <v>0.11035459814470337</v>
      </c>
      <c r="GL14" s="18">
        <f t="shared" si="23"/>
        <v>2.6259697867215916E-2</v>
      </c>
      <c r="GM14">
        <f t="shared" si="96"/>
        <v>-0.95720956637846877</v>
      </c>
      <c r="GN14">
        <f t="shared" si="97"/>
        <v>-1.5807102750232256</v>
      </c>
      <c r="GR14">
        <v>405</v>
      </c>
      <c r="GS14">
        <v>596</v>
      </c>
      <c r="GT14">
        <v>207</v>
      </c>
      <c r="GU14">
        <v>603</v>
      </c>
      <c r="GV14">
        <f t="shared" si="98"/>
        <v>306</v>
      </c>
      <c r="GW14">
        <f t="shared" si="98"/>
        <v>599.5</v>
      </c>
      <c r="GX14" s="18">
        <f t="shared" si="99"/>
        <v>61</v>
      </c>
      <c r="GY14" s="18">
        <f t="shared" si="99"/>
        <v>-5</v>
      </c>
      <c r="GZ14" s="18">
        <f t="shared" si="100"/>
        <v>61.204574992397426</v>
      </c>
      <c r="HA14">
        <f t="shared" si="101"/>
        <v>673.07967581854678</v>
      </c>
      <c r="HB14">
        <v>8</v>
      </c>
      <c r="HC14" s="22">
        <f t="shared" si="24"/>
        <v>9.9084925610097824E-2</v>
      </c>
      <c r="HD14" s="18">
        <f t="shared" si="25"/>
        <v>3.2507001385974989E-2</v>
      </c>
      <c r="HE14">
        <f t="shared" si="102"/>
        <v>-1.003992412339384</v>
      </c>
      <c r="HF14">
        <f t="shared" si="103"/>
        <v>-1.4880230902266407</v>
      </c>
      <c r="HJ14">
        <v>413</v>
      </c>
      <c r="HK14">
        <v>594</v>
      </c>
      <c r="HL14">
        <v>217</v>
      </c>
      <c r="HM14">
        <v>604</v>
      </c>
      <c r="HN14">
        <f t="shared" si="104"/>
        <v>315</v>
      </c>
      <c r="HO14">
        <f t="shared" si="104"/>
        <v>599</v>
      </c>
      <c r="HP14" s="18">
        <f t="shared" si="105"/>
        <v>60</v>
      </c>
      <c r="HQ14" s="18">
        <f t="shared" si="106"/>
        <v>-2.5</v>
      </c>
      <c r="HR14" s="18">
        <f t="shared" si="26"/>
        <v>60.052060747321569</v>
      </c>
      <c r="HS14">
        <f t="shared" si="107"/>
        <v>676.77618161398084</v>
      </c>
      <c r="HT14">
        <v>8</v>
      </c>
      <c r="HU14" s="22">
        <f t="shared" si="27"/>
        <v>0.10650363041499863</v>
      </c>
      <c r="HV14" s="18">
        <f t="shared" si="28"/>
        <v>3.5308663592078571E-2</v>
      </c>
      <c r="HW14">
        <f t="shared" si="108"/>
        <v>-0.97263558807192452</v>
      </c>
      <c r="HX14">
        <f t="shared" si="109"/>
        <v>-1.4521187198645289</v>
      </c>
      <c r="IB14">
        <v>775</v>
      </c>
      <c r="IC14">
        <v>580</v>
      </c>
      <c r="ID14">
        <v>449</v>
      </c>
      <c r="IE14">
        <v>593</v>
      </c>
      <c r="IF14">
        <f t="shared" si="110"/>
        <v>612</v>
      </c>
      <c r="IG14">
        <f t="shared" si="111"/>
        <v>586.5</v>
      </c>
      <c r="IH14">
        <f t="shared" si="112"/>
        <v>65.5</v>
      </c>
      <c r="II14">
        <f t="shared" si="113"/>
        <v>3</v>
      </c>
      <c r="IJ14">
        <f t="shared" si="114"/>
        <v>65.568666297249024</v>
      </c>
      <c r="IL14">
        <v>8</v>
      </c>
      <c r="IM14">
        <f t="shared" si="29"/>
        <v>9.982761517759077E-2</v>
      </c>
      <c r="IN14">
        <f t="shared" si="30"/>
        <v>3.6789448977180325E-2</v>
      </c>
      <c r="IO14">
        <f t="shared" si="115"/>
        <v>-1.0007493038000905</v>
      </c>
      <c r="IP14">
        <f t="shared" si="116"/>
        <v>-1.434276716870208</v>
      </c>
      <c r="IU14">
        <v>1228</v>
      </c>
      <c r="IV14">
        <v>601</v>
      </c>
      <c r="IW14">
        <v>828</v>
      </c>
      <c r="IX14">
        <v>601</v>
      </c>
      <c r="IY14">
        <f t="shared" si="117"/>
        <v>1028</v>
      </c>
      <c r="IZ14">
        <f t="shared" si="118"/>
        <v>601</v>
      </c>
      <c r="JA14">
        <f t="shared" si="119"/>
        <v>402</v>
      </c>
      <c r="JB14">
        <f t="shared" si="120"/>
        <v>8.5</v>
      </c>
      <c r="JC14">
        <f t="shared" si="121"/>
        <v>402.08985314230449</v>
      </c>
      <c r="JD14">
        <f t="shared" si="122"/>
        <v>1190.7917534145085</v>
      </c>
      <c r="JE14">
        <v>32</v>
      </c>
      <c r="JF14">
        <f t="shared" si="31"/>
        <v>0.34009255859319704</v>
      </c>
      <c r="JG14">
        <f t="shared" si="32"/>
        <v>0.15362672360719309</v>
      </c>
      <c r="JH14">
        <f t="shared" si="123"/>
        <v>-0.46840287055851049</v>
      </c>
      <c r="JI14">
        <f t="shared" si="124"/>
        <v>-0.81353323153335777</v>
      </c>
      <c r="JM14">
        <v>778</v>
      </c>
      <c r="JN14">
        <v>587</v>
      </c>
      <c r="JO14">
        <v>570</v>
      </c>
      <c r="JP14">
        <v>579</v>
      </c>
      <c r="JQ14">
        <f t="shared" si="125"/>
        <v>674</v>
      </c>
      <c r="JR14">
        <f t="shared" si="126"/>
        <v>583</v>
      </c>
      <c r="JS14">
        <f t="shared" si="127"/>
        <v>146.5</v>
      </c>
      <c r="JT14">
        <f t="shared" si="128"/>
        <v>5</v>
      </c>
      <c r="JU14">
        <f t="shared" si="129"/>
        <v>146.58529939935997</v>
      </c>
      <c r="JV14">
        <f t="shared" si="130"/>
        <v>891.15935724201427</v>
      </c>
      <c r="JW14">
        <v>32</v>
      </c>
      <c r="JX14">
        <f t="shared" si="33"/>
        <v>0.19974537931720501</v>
      </c>
      <c r="JY14">
        <f t="shared" si="34"/>
        <v>3.6547410738883138E-2</v>
      </c>
      <c r="JZ14">
        <f t="shared" si="131"/>
        <v>-0.69952325837317553</v>
      </c>
      <c r="KA14">
        <f t="shared" si="132"/>
        <v>-1.4371433859194698</v>
      </c>
      <c r="KE14">
        <v>915</v>
      </c>
      <c r="KF14">
        <v>598</v>
      </c>
      <c r="KG14">
        <v>644</v>
      </c>
      <c r="KH14">
        <v>588</v>
      </c>
      <c r="KI14">
        <f t="shared" si="133"/>
        <v>779.5</v>
      </c>
      <c r="KJ14">
        <f t="shared" si="134"/>
        <v>593</v>
      </c>
      <c r="KK14">
        <f t="shared" si="135"/>
        <v>236</v>
      </c>
      <c r="KL14">
        <f t="shared" si="136"/>
        <v>7.5</v>
      </c>
      <c r="KM14">
        <f t="shared" si="137"/>
        <v>236.11914365421538</v>
      </c>
      <c r="KN14">
        <f t="shared" si="138"/>
        <v>979.42291682398366</v>
      </c>
      <c r="KO14">
        <v>32</v>
      </c>
      <c r="KP14">
        <f t="shared" si="35"/>
        <v>0.20557060583297893</v>
      </c>
      <c r="KQ14">
        <f t="shared" si="36"/>
        <v>5.6269659241022604E-2</v>
      </c>
      <c r="KR14">
        <f t="shared" si="139"/>
        <v>-0.68703898421551557</v>
      </c>
      <c r="KS14">
        <f t="shared" si="140"/>
        <v>-1.2497257148476359</v>
      </c>
      <c r="KW14">
        <v>925</v>
      </c>
      <c r="KX14">
        <v>590</v>
      </c>
      <c r="KY14">
        <v>637</v>
      </c>
      <c r="KZ14">
        <v>585</v>
      </c>
      <c r="LA14">
        <f t="shared" si="141"/>
        <v>781</v>
      </c>
      <c r="LB14">
        <f t="shared" si="142"/>
        <v>587.5</v>
      </c>
      <c r="LC14">
        <f t="shared" si="143"/>
        <v>241.5</v>
      </c>
      <c r="LD14">
        <f t="shared" si="144"/>
        <v>1</v>
      </c>
      <c r="LE14">
        <f t="shared" si="145"/>
        <v>241.50207038450003</v>
      </c>
      <c r="LF14">
        <f t="shared" si="146"/>
        <v>977.30100276219912</v>
      </c>
      <c r="LG14">
        <v>32</v>
      </c>
      <c r="LH14">
        <f t="shared" si="37"/>
        <v>0.17927811871849234</v>
      </c>
      <c r="LI14">
        <f t="shared" si="38"/>
        <v>5.3093737383927198E-2</v>
      </c>
      <c r="LJ14">
        <f t="shared" si="147"/>
        <v>-0.74647271378259183</v>
      </c>
      <c r="LK14">
        <f t="shared" si="148"/>
        <v>-1.2749567026474034</v>
      </c>
      <c r="LO14">
        <v>988</v>
      </c>
      <c r="LP14">
        <v>601</v>
      </c>
      <c r="LQ14">
        <v>597</v>
      </c>
      <c r="LR14">
        <v>594</v>
      </c>
      <c r="LS14">
        <f t="shared" si="149"/>
        <v>792.5</v>
      </c>
      <c r="LT14">
        <f t="shared" si="150"/>
        <v>597.5</v>
      </c>
      <c r="LU14">
        <f t="shared" si="151"/>
        <v>276</v>
      </c>
      <c r="LV14">
        <f t="shared" si="152"/>
        <v>4</v>
      </c>
      <c r="LW14">
        <f t="shared" si="153"/>
        <v>276.02898398537786</v>
      </c>
      <c r="LX14">
        <f t="shared" si="154"/>
        <v>992.50314860961521</v>
      </c>
      <c r="LY14">
        <v>32</v>
      </c>
      <c r="LZ14">
        <f t="shared" si="39"/>
        <v>0.26385561033177618</v>
      </c>
      <c r="MA14">
        <f t="shared" si="40"/>
        <v>8.1484156562861051E-2</v>
      </c>
      <c r="MB14">
        <f t="shared" si="155"/>
        <v>-0.57863366703460062</v>
      </c>
      <c r="MC14">
        <f t="shared" si="156"/>
        <v>-1.0889268254466413</v>
      </c>
    </row>
    <row r="15" spans="1:341" x14ac:dyDescent="0.25">
      <c r="A15" s="46" t="s">
        <v>57</v>
      </c>
      <c r="B15" s="28" t="s">
        <v>58</v>
      </c>
      <c r="C15" s="20">
        <v>6</v>
      </c>
      <c r="D15" s="20">
        <v>4.2240000000000002</v>
      </c>
      <c r="E15" s="26">
        <v>66.229855810660922</v>
      </c>
      <c r="F15" s="26">
        <v>211.93974999827464</v>
      </c>
      <c r="G15" s="26">
        <v>1.2519135058006092</v>
      </c>
      <c r="K15" s="18">
        <v>935</v>
      </c>
      <c r="L15" s="18">
        <v>577</v>
      </c>
      <c r="M15" s="18">
        <v>672</v>
      </c>
      <c r="N15" s="18">
        <v>578</v>
      </c>
      <c r="O15" s="18">
        <f t="shared" si="0"/>
        <v>803.5</v>
      </c>
      <c r="P15" s="18">
        <f t="shared" si="1"/>
        <v>577.5</v>
      </c>
      <c r="Q15" s="18">
        <f t="shared" ref="Q15:Q46" si="158">O15-O$6</f>
        <v>27</v>
      </c>
      <c r="R15" s="18">
        <f t="shared" ref="R15:R46" si="159">P15-P$6</f>
        <v>-3</v>
      </c>
      <c r="S15" s="49">
        <f t="shared" si="42"/>
        <v>27.166155414412248</v>
      </c>
      <c r="T15" s="26">
        <f t="shared" si="2"/>
        <v>2.2505306448854485</v>
      </c>
      <c r="U15" s="18">
        <f t="shared" si="3"/>
        <v>20.003008372065437</v>
      </c>
      <c r="V15" s="28">
        <v>9</v>
      </c>
      <c r="W15" s="22">
        <f t="shared" si="4"/>
        <v>3.2371536777114185E-2</v>
      </c>
      <c r="X15" s="18">
        <f t="shared" si="5"/>
        <v>3.0581497483083545E-3</v>
      </c>
      <c r="Y15">
        <f t="shared" si="43"/>
        <v>-1.4898366828038447</v>
      </c>
      <c r="Z15">
        <f t="shared" si="44"/>
        <v>-2.5145412523207926</v>
      </c>
      <c r="AD15" s="18">
        <v>846</v>
      </c>
      <c r="AE15" s="18">
        <v>574</v>
      </c>
      <c r="AF15" s="18">
        <v>543</v>
      </c>
      <c r="AG15" s="18">
        <v>577</v>
      </c>
      <c r="AH15" s="18">
        <f t="shared" si="45"/>
        <v>694.5</v>
      </c>
      <c r="AI15" s="18">
        <f t="shared" si="45"/>
        <v>575.5</v>
      </c>
      <c r="AJ15" s="18">
        <f t="shared" ref="AJ15:AJ46" si="160">AH15-AH$6</f>
        <v>32</v>
      </c>
      <c r="AK15" s="18">
        <f t="shared" ref="AK15:AK46" si="161">AI15-AI$6</f>
        <v>5</v>
      </c>
      <c r="AL15" s="18">
        <f t="shared" si="47"/>
        <v>32.388269481403292</v>
      </c>
      <c r="AM15" s="18">
        <f t="shared" si="48"/>
        <v>901.95925628600321</v>
      </c>
      <c r="AN15" s="18">
        <f t="shared" ref="AN15:AN46" si="162">AM15-AM$6</f>
        <v>27.672975940714991</v>
      </c>
      <c r="AO15" s="28">
        <v>9</v>
      </c>
      <c r="AP15" s="22">
        <f t="shared" si="6"/>
        <v>2.6961703800993563E-2</v>
      </c>
      <c r="AQ15" s="18">
        <f t="shared" si="7"/>
        <v>3.560756642592477E-3</v>
      </c>
      <c r="AR15">
        <f t="shared" si="49"/>
        <v>-1.5692526667365225</v>
      </c>
      <c r="AS15">
        <f t="shared" si="49"/>
        <v>-2.4484577068623223</v>
      </c>
      <c r="AW15" s="18">
        <v>1051</v>
      </c>
      <c r="AX15" s="18">
        <v>579</v>
      </c>
      <c r="AY15" s="18">
        <v>667</v>
      </c>
      <c r="AZ15" s="18">
        <v>582</v>
      </c>
      <c r="BA15" s="18">
        <f t="shared" si="50"/>
        <v>859</v>
      </c>
      <c r="BB15" s="18">
        <f t="shared" si="50"/>
        <v>580.5</v>
      </c>
      <c r="BC15" s="18">
        <f t="shared" ref="BC15:BC46" si="163">BA15-BA$6</f>
        <v>27.5</v>
      </c>
      <c r="BD15" s="18">
        <f t="shared" ref="BD15:BD46" si="164">BB15-BB$6</f>
        <v>-0.5</v>
      </c>
      <c r="BE15" s="18">
        <f t="shared" si="52"/>
        <v>27.504545078950134</v>
      </c>
      <c r="BF15" s="18">
        <f t="shared" si="53"/>
        <v>1036.7551543156176</v>
      </c>
      <c r="BG15" s="18">
        <f t="shared" ref="BG15:BG46" si="165">BF15-BF$6</f>
        <v>22.381825604733194</v>
      </c>
      <c r="BH15" s="28">
        <v>9</v>
      </c>
      <c r="BI15" s="22">
        <f t="shared" si="8"/>
        <v>2.3975615892594098E-2</v>
      </c>
      <c r="BJ15" s="18">
        <f t="shared" si="9"/>
        <v>2.3062207168225548E-3</v>
      </c>
      <c r="BK15">
        <f t="shared" si="55"/>
        <v>-1.6202302277310425</v>
      </c>
      <c r="BL15">
        <f t="shared" si="55"/>
        <v>-2.63709913090472</v>
      </c>
      <c r="BP15">
        <v>645</v>
      </c>
      <c r="BQ15">
        <v>588</v>
      </c>
      <c r="BR15">
        <v>442</v>
      </c>
      <c r="BS15">
        <v>592</v>
      </c>
      <c r="BT15" s="18">
        <f t="shared" si="56"/>
        <v>543.5</v>
      </c>
      <c r="BU15" s="18">
        <f t="shared" si="56"/>
        <v>590</v>
      </c>
      <c r="BV15" s="18">
        <f t="shared" ref="BV15:BV46" si="166">BT15-BT$6</f>
        <v>65</v>
      </c>
      <c r="BW15" s="18">
        <f t="shared" ref="BW15:BW46" si="167">BU15-BU$6</f>
        <v>0.5</v>
      </c>
      <c r="BX15" s="18">
        <f t="shared" si="58"/>
        <v>65.00192304847603</v>
      </c>
      <c r="BY15" s="18">
        <f t="shared" si="59"/>
        <v>802.17968685326355</v>
      </c>
      <c r="BZ15" s="18">
        <f t="shared" ref="BZ15:BZ46" si="168">BY15-BY$6</f>
        <v>42.921825517603793</v>
      </c>
      <c r="CA15" s="28">
        <v>9</v>
      </c>
      <c r="CB15" s="22">
        <f t="shared" si="10"/>
        <v>0.10331867742398143</v>
      </c>
      <c r="CC15" s="18">
        <f t="shared" si="11"/>
        <v>2.8911307921075904E-2</v>
      </c>
      <c r="CD15">
        <f t="shared" si="61"/>
        <v>-0.98582116184002022</v>
      </c>
      <c r="CE15">
        <f t="shared" si="61"/>
        <v>-1.5389322608005487</v>
      </c>
      <c r="CI15">
        <v>711</v>
      </c>
      <c r="CJ15">
        <v>577</v>
      </c>
      <c r="CK15">
        <v>470</v>
      </c>
      <c r="CL15">
        <v>590</v>
      </c>
      <c r="CM15" s="18">
        <f t="shared" si="62"/>
        <v>590.5</v>
      </c>
      <c r="CN15" s="18">
        <f t="shared" si="62"/>
        <v>583.5</v>
      </c>
      <c r="CO15" s="18">
        <f t="shared" ref="CO15:CO46" si="169">CM15-CM$6</f>
        <v>58</v>
      </c>
      <c r="CP15" s="18">
        <f t="shared" ref="CP15:CP46" si="170">CN15-CN$6</f>
        <v>-4.5</v>
      </c>
      <c r="CQ15" s="18">
        <f t="shared" si="64"/>
        <v>58.174307043573798</v>
      </c>
      <c r="CR15" s="18">
        <f t="shared" si="65"/>
        <v>830.15811746919633</v>
      </c>
      <c r="CS15" s="18">
        <f t="shared" ref="CS15:CS46" si="171">CR15-CR$6</f>
        <v>36.873647685500146</v>
      </c>
      <c r="CT15" s="28">
        <v>9</v>
      </c>
      <c r="CU15" s="22">
        <f t="shared" si="12"/>
        <v>8.7487978844689313E-2</v>
      </c>
      <c r="CV15" s="18">
        <f t="shared" si="13"/>
        <v>2.1617954040901211E-2</v>
      </c>
      <c r="CW15">
        <f t="shared" si="67"/>
        <v>-1.0580516164642448</v>
      </c>
      <c r="CX15">
        <f t="shared" si="67"/>
        <v>-1.6651854107893849</v>
      </c>
      <c r="DB15">
        <v>759</v>
      </c>
      <c r="DC15">
        <v>577</v>
      </c>
      <c r="DD15">
        <v>492</v>
      </c>
      <c r="DE15">
        <v>593</v>
      </c>
      <c r="DF15" s="18">
        <f t="shared" si="68"/>
        <v>625.5</v>
      </c>
      <c r="DG15" s="18">
        <f t="shared" si="68"/>
        <v>585</v>
      </c>
      <c r="DH15" s="18">
        <f t="shared" ref="DH15:DH46" si="172">DF15-DF$6</f>
        <v>83.5</v>
      </c>
      <c r="DI15" s="18">
        <f t="shared" ref="DI15:DI46" si="173">DG15-DG$6</f>
        <v>0.5</v>
      </c>
      <c r="DJ15" s="18">
        <f t="shared" si="70"/>
        <v>83.501496992568946</v>
      </c>
      <c r="DK15" s="18">
        <f t="shared" si="71"/>
        <v>856.43169605053731</v>
      </c>
      <c r="DL15" s="18">
        <f t="shared" ref="DL15:DL46" si="174">DK15-DK$6</f>
        <v>59.309214872142775</v>
      </c>
      <c r="DM15" s="28">
        <v>9</v>
      </c>
      <c r="DN15" s="22">
        <f t="shared" si="14"/>
        <v>7.8938334202312249E-2</v>
      </c>
      <c r="DO15" s="18">
        <f t="shared" si="15"/>
        <v>2.7285283172091737E-2</v>
      </c>
      <c r="DP15">
        <f t="shared" si="73"/>
        <v>-1.1027120425513088</v>
      </c>
      <c r="DQ15">
        <f t="shared" si="73"/>
        <v>-1.5640715346629972</v>
      </c>
      <c r="DU15">
        <v>781</v>
      </c>
      <c r="DV15">
        <v>600</v>
      </c>
      <c r="DW15">
        <v>548</v>
      </c>
      <c r="DX15">
        <v>605</v>
      </c>
      <c r="DY15" s="18">
        <f t="shared" si="74"/>
        <v>664.5</v>
      </c>
      <c r="DZ15" s="18">
        <f t="shared" si="74"/>
        <v>602.5</v>
      </c>
      <c r="EA15" s="18">
        <f t="shared" ref="EA15:EA46" si="175">DY15-DY$6</f>
        <v>59</v>
      </c>
      <c r="EB15" s="18">
        <f t="shared" ref="EB15:EB46" si="176">DZ15-DZ$6</f>
        <v>-3.5</v>
      </c>
      <c r="EC15" s="18">
        <f t="shared" si="76"/>
        <v>59.103722387003678</v>
      </c>
      <c r="ED15" s="18">
        <f t="shared" si="77"/>
        <v>896.97630960912227</v>
      </c>
      <c r="EE15" s="18">
        <f t="shared" ref="EE15:EE46" si="177">ED15-ED$6</f>
        <v>40.316371243845424</v>
      </c>
      <c r="EF15" s="28">
        <v>9</v>
      </c>
      <c r="EG15" s="22">
        <f t="shared" si="16"/>
        <v>0.18685176047280042</v>
      </c>
      <c r="EH15" s="18">
        <f t="shared" si="17"/>
        <v>4.8524876700618211E-2</v>
      </c>
      <c r="EI15">
        <f t="shared" si="79"/>
        <v>-0.72850280597585826</v>
      </c>
      <c r="EJ15">
        <f t="shared" si="79"/>
        <v>-1.3140355594596236</v>
      </c>
      <c r="EN15">
        <v>836</v>
      </c>
      <c r="EO15">
        <v>603</v>
      </c>
      <c r="EP15">
        <v>548</v>
      </c>
      <c r="EQ15">
        <v>608</v>
      </c>
      <c r="ER15" s="18">
        <f t="shared" si="80"/>
        <v>692</v>
      </c>
      <c r="ES15" s="18">
        <f t="shared" si="80"/>
        <v>605.5</v>
      </c>
      <c r="ET15" s="18">
        <f t="shared" ref="ET15:ET46" si="178">ER15-ER$6</f>
        <v>76</v>
      </c>
      <c r="EU15" s="18">
        <f t="shared" ref="EU15:EU46" si="179">ES15-ES$6</f>
        <v>-4</v>
      </c>
      <c r="EV15" s="18">
        <f t="shared" si="82"/>
        <v>76.105190361761785</v>
      </c>
      <c r="EW15" s="18">
        <f t="shared" si="83"/>
        <v>919.50761280154722</v>
      </c>
      <c r="EX15" s="18">
        <f t="shared" ref="EX15:EX46" si="180">EW15-EW$6</f>
        <v>52.936063533975243</v>
      </c>
      <c r="EY15" s="28">
        <v>9</v>
      </c>
      <c r="EZ15" s="22">
        <f t="shared" si="18"/>
        <v>0.15209736481963346</v>
      </c>
      <c r="FA15" s="18">
        <f t="shared" si="19"/>
        <v>4.9274382999291648E-2</v>
      </c>
      <c r="FB15">
        <f t="shared" si="85"/>
        <v>-0.81787831030075608</v>
      </c>
      <c r="FC15">
        <f t="shared" si="85"/>
        <v>-1.3073788051343767</v>
      </c>
      <c r="FG15">
        <v>856</v>
      </c>
      <c r="FH15">
        <v>602</v>
      </c>
      <c r="FI15">
        <v>521</v>
      </c>
      <c r="FJ15">
        <v>610</v>
      </c>
      <c r="FK15" s="18">
        <f t="shared" si="86"/>
        <v>688.5</v>
      </c>
      <c r="FL15" s="18">
        <f t="shared" si="86"/>
        <v>606</v>
      </c>
      <c r="FM15" s="18">
        <f t="shared" ref="FM15:FM46" si="181">FK15-FK$6</f>
        <v>76.5</v>
      </c>
      <c r="FN15" s="18">
        <f t="shared" ref="FN15:FN46" si="182">FL15-FL$6</f>
        <v>-5</v>
      </c>
      <c r="FO15" s="18">
        <f t="shared" si="88"/>
        <v>76.663224560410967</v>
      </c>
      <c r="FP15" s="18">
        <f t="shared" si="89"/>
        <v>917.20676512986972</v>
      </c>
      <c r="FQ15" s="18">
        <f t="shared" ref="FQ15:FQ46" si="183">FP15-FP$6</f>
        <v>52.414882651778953</v>
      </c>
      <c r="FR15" s="28">
        <v>9</v>
      </c>
      <c r="FS15" s="22">
        <f t="shared" si="20"/>
        <v>0.1377768843607218</v>
      </c>
      <c r="FT15" s="18">
        <f t="shared" si="21"/>
        <v>4.6575539920375608E-2</v>
      </c>
      <c r="FU15">
        <f t="shared" si="91"/>
        <v>-0.86082364045950843</v>
      </c>
      <c r="FV15">
        <f t="shared" si="91"/>
        <v>-1.3318421019050279</v>
      </c>
      <c r="FZ15">
        <v>397</v>
      </c>
      <c r="GA15">
        <v>596</v>
      </c>
      <c r="GB15">
        <v>162</v>
      </c>
      <c r="GC15">
        <v>603</v>
      </c>
      <c r="GD15">
        <f t="shared" si="92"/>
        <v>279.5</v>
      </c>
      <c r="GE15">
        <f t="shared" si="92"/>
        <v>599.5</v>
      </c>
      <c r="GF15" s="18">
        <f t="shared" ref="GF15:GF46" si="184">GD15-GD$6</f>
        <v>53.5</v>
      </c>
      <c r="GG15" s="18">
        <f t="shared" ref="GG15:GG46" si="185">GE15-GE$6</f>
        <v>-2.5</v>
      </c>
      <c r="GH15" s="18">
        <f t="shared" si="94"/>
        <v>53.558379363083795</v>
      </c>
      <c r="GI15">
        <f t="shared" si="95"/>
        <v>661.45332412801429</v>
      </c>
      <c r="GJ15">
        <v>9</v>
      </c>
      <c r="GK15" s="22">
        <f t="shared" si="22"/>
        <v>0.1241489229127913</v>
      </c>
      <c r="GL15" s="18">
        <f t="shared" si="23"/>
        <v>2.9568061860631382E-2</v>
      </c>
      <c r="GM15">
        <f t="shared" si="96"/>
        <v>-0.90605704393108755</v>
      </c>
      <c r="GN15">
        <f t="shared" si="97"/>
        <v>-1.5291771418526161</v>
      </c>
      <c r="GR15">
        <v>415</v>
      </c>
      <c r="GS15">
        <v>595</v>
      </c>
      <c r="GT15">
        <v>216</v>
      </c>
      <c r="GU15">
        <v>604</v>
      </c>
      <c r="GV15">
        <f t="shared" si="98"/>
        <v>315.5</v>
      </c>
      <c r="GW15">
        <f t="shared" si="98"/>
        <v>599.5</v>
      </c>
      <c r="GX15" s="18">
        <f t="shared" ref="GX15:GX46" si="186">GV15-GV$6</f>
        <v>70.5</v>
      </c>
      <c r="GY15" s="18">
        <f t="shared" ref="GY15:GY46" si="187">GW15-GW$6</f>
        <v>-5</v>
      </c>
      <c r="GZ15" s="18">
        <f t="shared" si="100"/>
        <v>70.677082565708673</v>
      </c>
      <c r="HA15">
        <f t="shared" si="101"/>
        <v>677.45147427694042</v>
      </c>
      <c r="HB15">
        <v>9</v>
      </c>
      <c r="HC15" s="22">
        <f t="shared" si="24"/>
        <v>0.11147054131136006</v>
      </c>
      <c r="HD15" s="18">
        <f t="shared" si="25"/>
        <v>3.7538043866909399E-2</v>
      </c>
      <c r="HE15">
        <f t="shared" si="102"/>
        <v>-0.95283988989200263</v>
      </c>
      <c r="HF15">
        <f t="shared" si="103"/>
        <v>-1.4255283625069401</v>
      </c>
      <c r="HJ15">
        <v>421</v>
      </c>
      <c r="HK15">
        <v>595</v>
      </c>
      <c r="HL15">
        <v>224</v>
      </c>
      <c r="HM15">
        <v>604</v>
      </c>
      <c r="HN15">
        <f t="shared" si="104"/>
        <v>322.5</v>
      </c>
      <c r="HO15">
        <f t="shared" si="104"/>
        <v>599.5</v>
      </c>
      <c r="HP15" s="18">
        <f t="shared" si="105"/>
        <v>67.5</v>
      </c>
      <c r="HQ15" s="18">
        <f t="shared" ref="HQ15:HQ46" si="188">HO15-HO$6</f>
        <v>-2</v>
      </c>
      <c r="HR15" s="18">
        <f t="shared" si="26"/>
        <v>67.529623129408918</v>
      </c>
      <c r="HS15">
        <f t="shared" si="107"/>
        <v>680.73967124004162</v>
      </c>
      <c r="HT15">
        <v>9</v>
      </c>
      <c r="HU15" s="22">
        <f t="shared" si="27"/>
        <v>0.11981658421687345</v>
      </c>
      <c r="HV15" s="18">
        <f t="shared" si="28"/>
        <v>3.9705227695828828E-2</v>
      </c>
      <c r="HW15">
        <f t="shared" si="108"/>
        <v>-0.9214830656245433</v>
      </c>
      <c r="HX15">
        <f t="shared" si="109"/>
        <v>-1.401152309106301</v>
      </c>
      <c r="IB15">
        <v>782</v>
      </c>
      <c r="IC15">
        <v>579</v>
      </c>
      <c r="ID15">
        <v>458</v>
      </c>
      <c r="IE15">
        <v>592</v>
      </c>
      <c r="IF15">
        <f t="shared" si="110"/>
        <v>620</v>
      </c>
      <c r="IG15">
        <f t="shared" si="111"/>
        <v>585.5</v>
      </c>
      <c r="IH15">
        <f t="shared" si="112"/>
        <v>73.5</v>
      </c>
      <c r="II15">
        <f t="shared" si="113"/>
        <v>2</v>
      </c>
      <c r="IJ15">
        <f t="shared" si="114"/>
        <v>73.527205849263709</v>
      </c>
      <c r="IL15">
        <v>9</v>
      </c>
      <c r="IM15">
        <f t="shared" si="29"/>
        <v>0.11230606707478961</v>
      </c>
      <c r="IN15">
        <f t="shared" si="30"/>
        <v>4.1254848402179765E-2</v>
      </c>
      <c r="IO15">
        <f t="shared" si="115"/>
        <v>-0.94959678135270931</v>
      </c>
      <c r="IP15">
        <f t="shared" si="116"/>
        <v>-1.3845250044333914</v>
      </c>
      <c r="IU15">
        <v>1302</v>
      </c>
      <c r="IV15">
        <v>604</v>
      </c>
      <c r="IW15">
        <v>914</v>
      </c>
      <c r="IX15">
        <v>602</v>
      </c>
      <c r="IY15">
        <f t="shared" si="117"/>
        <v>1108</v>
      </c>
      <c r="IZ15">
        <f t="shared" si="118"/>
        <v>603</v>
      </c>
      <c r="JA15">
        <f t="shared" si="119"/>
        <v>482</v>
      </c>
      <c r="JB15">
        <f t="shared" si="120"/>
        <v>10.5</v>
      </c>
      <c r="JC15">
        <f t="shared" si="121"/>
        <v>482.11435365481498</v>
      </c>
      <c r="JD15">
        <f t="shared" si="122"/>
        <v>1261.4566976317499</v>
      </c>
      <c r="JE15">
        <v>36</v>
      </c>
      <c r="JF15">
        <f t="shared" si="31"/>
        <v>0.38260412841734665</v>
      </c>
      <c r="JG15">
        <f t="shared" si="32"/>
        <v>0.18420173495344599</v>
      </c>
      <c r="JH15">
        <f t="shared" si="123"/>
        <v>-0.41725034811112921</v>
      </c>
      <c r="JI15">
        <f t="shared" si="124"/>
        <v>-0.73470628360084467</v>
      </c>
      <c r="JM15">
        <v>804</v>
      </c>
      <c r="JN15">
        <v>588</v>
      </c>
      <c r="JO15">
        <v>600</v>
      </c>
      <c r="JP15">
        <v>582</v>
      </c>
      <c r="JQ15">
        <f t="shared" si="125"/>
        <v>702</v>
      </c>
      <c r="JR15">
        <f t="shared" si="126"/>
        <v>585</v>
      </c>
      <c r="JS15">
        <f t="shared" si="127"/>
        <v>174.5</v>
      </c>
      <c r="JT15">
        <f t="shared" si="128"/>
        <v>7</v>
      </c>
      <c r="JU15">
        <f t="shared" si="129"/>
        <v>174.6403447087757</v>
      </c>
      <c r="JV15">
        <f t="shared" si="130"/>
        <v>913.79921208107851</v>
      </c>
      <c r="JW15">
        <v>36</v>
      </c>
      <c r="JX15">
        <f t="shared" si="33"/>
        <v>0.22471355173185564</v>
      </c>
      <c r="JY15">
        <f t="shared" si="34"/>
        <v>4.3542240837280241E-2</v>
      </c>
      <c r="JZ15">
        <f t="shared" si="131"/>
        <v>-0.64837073592579419</v>
      </c>
      <c r="KA15">
        <f t="shared" si="132"/>
        <v>-1.3610892243940631</v>
      </c>
      <c r="KE15">
        <v>962</v>
      </c>
      <c r="KF15">
        <v>601</v>
      </c>
      <c r="KG15">
        <v>697</v>
      </c>
      <c r="KH15">
        <v>592</v>
      </c>
      <c r="KI15">
        <f t="shared" si="133"/>
        <v>829.5</v>
      </c>
      <c r="KJ15">
        <f t="shared" si="134"/>
        <v>596.5</v>
      </c>
      <c r="KK15">
        <f t="shared" si="135"/>
        <v>286</v>
      </c>
      <c r="KL15">
        <f t="shared" si="136"/>
        <v>11</v>
      </c>
      <c r="KM15">
        <f t="shared" si="137"/>
        <v>286.21146028766913</v>
      </c>
      <c r="KN15">
        <f t="shared" si="138"/>
        <v>1021.705681691161</v>
      </c>
      <c r="KO15">
        <v>36</v>
      </c>
      <c r="KP15">
        <f t="shared" si="35"/>
        <v>0.23126693156210129</v>
      </c>
      <c r="KQ15">
        <f t="shared" si="36"/>
        <v>6.8207181730455563E-2</v>
      </c>
      <c r="KR15">
        <f t="shared" si="139"/>
        <v>-0.63588646176813435</v>
      </c>
      <c r="KS15">
        <f t="shared" si="140"/>
        <v>-1.1661698948200885</v>
      </c>
      <c r="KW15">
        <v>970</v>
      </c>
      <c r="KX15">
        <v>588</v>
      </c>
      <c r="KY15">
        <v>691</v>
      </c>
      <c r="KZ15">
        <v>586</v>
      </c>
      <c r="LA15">
        <f t="shared" si="141"/>
        <v>830.5</v>
      </c>
      <c r="LB15">
        <f t="shared" si="142"/>
        <v>587</v>
      </c>
      <c r="LC15">
        <f t="shared" si="143"/>
        <v>291</v>
      </c>
      <c r="LD15">
        <f t="shared" si="144"/>
        <v>0.5</v>
      </c>
      <c r="LE15">
        <f t="shared" si="145"/>
        <v>291.00042955294759</v>
      </c>
      <c r="LF15">
        <f t="shared" si="146"/>
        <v>1017.0050393188817</v>
      </c>
      <c r="LG15">
        <v>36</v>
      </c>
      <c r="LH15">
        <f t="shared" si="37"/>
        <v>0.20168788355830389</v>
      </c>
      <c r="LI15">
        <f t="shared" si="38"/>
        <v>6.3975850644656954E-2</v>
      </c>
      <c r="LJ15">
        <f t="shared" si="147"/>
        <v>-0.6953201913352105</v>
      </c>
      <c r="LK15">
        <f t="shared" si="148"/>
        <v>-1.1939839308753291</v>
      </c>
      <c r="LO15">
        <v>1047</v>
      </c>
      <c r="LP15">
        <v>598</v>
      </c>
      <c r="LQ15">
        <v>657</v>
      </c>
      <c r="LR15">
        <v>597</v>
      </c>
      <c r="LS15">
        <f t="shared" si="149"/>
        <v>852</v>
      </c>
      <c r="LT15">
        <f t="shared" si="150"/>
        <v>597.5</v>
      </c>
      <c r="LU15">
        <f t="shared" si="151"/>
        <v>335.5</v>
      </c>
      <c r="LV15">
        <f t="shared" si="152"/>
        <v>4</v>
      </c>
      <c r="LW15">
        <f t="shared" si="153"/>
        <v>335.52384416014308</v>
      </c>
      <c r="LX15">
        <f t="shared" si="154"/>
        <v>1040.6297372264546</v>
      </c>
      <c r="LY15">
        <v>36</v>
      </c>
      <c r="LZ15">
        <f t="shared" si="39"/>
        <v>0.29683756162324815</v>
      </c>
      <c r="MA15">
        <f t="shared" si="40"/>
        <v>9.9047125607528125E-2</v>
      </c>
      <c r="MB15">
        <f t="shared" si="155"/>
        <v>-0.52748114458721951</v>
      </c>
      <c r="MC15">
        <f t="shared" si="156"/>
        <v>-1.0041581233652401</v>
      </c>
    </row>
    <row r="16" spans="1:341" x14ac:dyDescent="0.25">
      <c r="A16" s="46" t="s">
        <v>96</v>
      </c>
      <c r="B16" s="28" t="s">
        <v>102</v>
      </c>
      <c r="C16" s="35">
        <v>7</v>
      </c>
      <c r="D16" s="35">
        <v>7.6560000000000077</v>
      </c>
      <c r="E16" s="28">
        <v>65.754960739075159</v>
      </c>
      <c r="F16" s="28">
        <v>168.47083084659377</v>
      </c>
      <c r="G16" s="35">
        <v>1.335635766677755</v>
      </c>
      <c r="K16" s="18">
        <v>936</v>
      </c>
      <c r="L16" s="18">
        <v>577</v>
      </c>
      <c r="M16" s="18">
        <v>675</v>
      </c>
      <c r="N16" s="18">
        <v>578</v>
      </c>
      <c r="O16" s="18">
        <f t="shared" si="0"/>
        <v>805.5</v>
      </c>
      <c r="P16" s="18">
        <f t="shared" si="1"/>
        <v>577.5</v>
      </c>
      <c r="Q16" s="18">
        <f t="shared" si="158"/>
        <v>29</v>
      </c>
      <c r="R16" s="18">
        <f t="shared" si="159"/>
        <v>-3</v>
      </c>
      <c r="S16" s="49">
        <f t="shared" si="42"/>
        <v>29.154759474226502</v>
      </c>
      <c r="T16" s="26">
        <f t="shared" si="2"/>
        <v>2.4152729247143156</v>
      </c>
      <c r="U16" s="18">
        <f t="shared" si="3"/>
        <v>21.627741417177617</v>
      </c>
      <c r="V16" s="28">
        <v>10</v>
      </c>
      <c r="W16" s="22">
        <f t="shared" si="4"/>
        <v>3.5968374196793537E-2</v>
      </c>
      <c r="X16" s="18">
        <f t="shared" si="5"/>
        <v>3.2820109797647421E-3</v>
      </c>
      <c r="Y16">
        <f t="shared" si="43"/>
        <v>-1.4440791922431697</v>
      </c>
      <c r="Z16">
        <f t="shared" si="44"/>
        <v>-2.4838599703751671</v>
      </c>
      <c r="AD16" s="18">
        <v>849</v>
      </c>
      <c r="AE16" s="18">
        <v>574</v>
      </c>
      <c r="AF16" s="18">
        <v>548</v>
      </c>
      <c r="AG16" s="18">
        <v>577</v>
      </c>
      <c r="AH16" s="18">
        <f t="shared" si="45"/>
        <v>698.5</v>
      </c>
      <c r="AI16" s="18">
        <f t="shared" si="45"/>
        <v>575.5</v>
      </c>
      <c r="AJ16" s="18">
        <f t="shared" si="160"/>
        <v>36</v>
      </c>
      <c r="AK16" s="18">
        <f t="shared" si="161"/>
        <v>5</v>
      </c>
      <c r="AL16" s="18">
        <f t="shared" si="47"/>
        <v>36.345563690772494</v>
      </c>
      <c r="AM16" s="18">
        <f t="shared" si="48"/>
        <v>905.04281666670329</v>
      </c>
      <c r="AN16" s="18">
        <f t="shared" si="162"/>
        <v>30.756536321415069</v>
      </c>
      <c r="AO16" s="28">
        <v>10</v>
      </c>
      <c r="AP16" s="22">
        <f t="shared" si="6"/>
        <v>2.9957448667770625E-2</v>
      </c>
      <c r="AQ16" s="18">
        <f t="shared" si="7"/>
        <v>3.9958203822836299E-3</v>
      </c>
      <c r="AR16">
        <f t="shared" si="49"/>
        <v>-1.5234951761758475</v>
      </c>
      <c r="AS16">
        <f t="shared" si="49"/>
        <v>-2.3983940421518377</v>
      </c>
      <c r="AW16" s="18">
        <v>1052</v>
      </c>
      <c r="AX16" s="18">
        <v>579</v>
      </c>
      <c r="AY16" s="18">
        <v>671</v>
      </c>
      <c r="AZ16" s="18">
        <v>583</v>
      </c>
      <c r="BA16" s="18">
        <f t="shared" si="50"/>
        <v>861.5</v>
      </c>
      <c r="BB16" s="18">
        <f t="shared" si="50"/>
        <v>581</v>
      </c>
      <c r="BC16" s="18">
        <f t="shared" si="163"/>
        <v>30</v>
      </c>
      <c r="BD16" s="18">
        <f t="shared" si="164"/>
        <v>0</v>
      </c>
      <c r="BE16" s="18">
        <f t="shared" si="52"/>
        <v>30</v>
      </c>
      <c r="BF16" s="18">
        <f t="shared" si="53"/>
        <v>1039.106948297431</v>
      </c>
      <c r="BG16" s="18">
        <f t="shared" si="165"/>
        <v>24.733619586546638</v>
      </c>
      <c r="BH16" s="28">
        <v>10</v>
      </c>
      <c r="BI16" s="22">
        <f t="shared" si="8"/>
        <v>2.6639573213993444E-2</v>
      </c>
      <c r="BJ16" s="18">
        <f t="shared" si="9"/>
        <v>2.5154614012368004E-3</v>
      </c>
      <c r="BK16">
        <f t="shared" si="55"/>
        <v>-1.5744727371703673</v>
      </c>
      <c r="BL16">
        <f t="shared" si="55"/>
        <v>-2.5993823423646605</v>
      </c>
      <c r="BP16">
        <v>654</v>
      </c>
      <c r="BQ16">
        <v>588</v>
      </c>
      <c r="BR16">
        <v>452</v>
      </c>
      <c r="BS16">
        <v>589</v>
      </c>
      <c r="BT16" s="18">
        <f t="shared" si="56"/>
        <v>553</v>
      </c>
      <c r="BU16" s="18">
        <f t="shared" si="56"/>
        <v>588.5</v>
      </c>
      <c r="BV16" s="18">
        <f t="shared" si="166"/>
        <v>74.5</v>
      </c>
      <c r="BW16" s="18">
        <f t="shared" si="167"/>
        <v>-1</v>
      </c>
      <c r="BX16" s="18">
        <f t="shared" si="58"/>
        <v>74.506711107121077</v>
      </c>
      <c r="BY16" s="18">
        <f t="shared" si="59"/>
        <v>807.55262986383741</v>
      </c>
      <c r="BZ16" s="18">
        <f t="shared" si="168"/>
        <v>48.294768528177656</v>
      </c>
      <c r="CA16" s="28">
        <v>10</v>
      </c>
      <c r="CB16" s="22">
        <f t="shared" si="10"/>
        <v>0.11479853047109048</v>
      </c>
      <c r="CC16" s="18">
        <f t="shared" si="11"/>
        <v>3.313881137636783E-2</v>
      </c>
      <c r="CD16">
        <f t="shared" si="61"/>
        <v>-0.94006367127934509</v>
      </c>
      <c r="CE16">
        <f t="shared" si="61"/>
        <v>-1.4796630729215754</v>
      </c>
      <c r="CI16">
        <v>716</v>
      </c>
      <c r="CJ16">
        <v>577</v>
      </c>
      <c r="CK16">
        <v>478</v>
      </c>
      <c r="CL16">
        <v>589</v>
      </c>
      <c r="CM16" s="18">
        <f t="shared" si="62"/>
        <v>597</v>
      </c>
      <c r="CN16" s="18">
        <f t="shared" si="62"/>
        <v>583</v>
      </c>
      <c r="CO16" s="18">
        <f t="shared" si="169"/>
        <v>64.5</v>
      </c>
      <c r="CP16" s="18">
        <f t="shared" si="170"/>
        <v>-5</v>
      </c>
      <c r="CQ16" s="18">
        <f t="shared" si="64"/>
        <v>64.69350817508662</v>
      </c>
      <c r="CR16" s="18">
        <f t="shared" si="65"/>
        <v>834.44472555106972</v>
      </c>
      <c r="CS16" s="18">
        <f t="shared" si="171"/>
        <v>41.160255767373542</v>
      </c>
      <c r="CT16" s="28">
        <v>10</v>
      </c>
      <c r="CU16" s="22">
        <f t="shared" si="12"/>
        <v>9.7208865382988133E-2</v>
      </c>
      <c r="CV16" s="18">
        <f t="shared" si="13"/>
        <v>2.4040531938371901E-2</v>
      </c>
      <c r="CW16">
        <f t="shared" si="67"/>
        <v>-1.0122941259035696</v>
      </c>
      <c r="CX16">
        <f t="shared" si="67"/>
        <v>-1.619055927046013</v>
      </c>
      <c r="DB16">
        <v>771</v>
      </c>
      <c r="DC16">
        <v>582</v>
      </c>
      <c r="DD16">
        <v>500</v>
      </c>
      <c r="DE16">
        <v>587</v>
      </c>
      <c r="DF16" s="18">
        <f t="shared" si="68"/>
        <v>635.5</v>
      </c>
      <c r="DG16" s="18">
        <f t="shared" si="68"/>
        <v>584.5</v>
      </c>
      <c r="DH16" s="18">
        <f t="shared" si="172"/>
        <v>93.5</v>
      </c>
      <c r="DI16" s="18">
        <f t="shared" si="173"/>
        <v>0</v>
      </c>
      <c r="DJ16" s="18">
        <f t="shared" si="70"/>
        <v>93.5</v>
      </c>
      <c r="DK16" s="18">
        <f t="shared" si="71"/>
        <v>863.42370826842603</v>
      </c>
      <c r="DL16" s="18">
        <f t="shared" si="174"/>
        <v>66.301227090031489</v>
      </c>
      <c r="DM16" s="28">
        <v>10</v>
      </c>
      <c r="DN16" s="22">
        <f t="shared" si="14"/>
        <v>8.7709260224791391E-2</v>
      </c>
      <c r="DO16" s="18">
        <f t="shared" si="15"/>
        <v>3.0552434009867079E-2</v>
      </c>
      <c r="DP16">
        <f t="shared" si="73"/>
        <v>-1.0569545519906338</v>
      </c>
      <c r="DQ16">
        <f t="shared" si="73"/>
        <v>-1.5149541852595232</v>
      </c>
      <c r="DU16">
        <v>791</v>
      </c>
      <c r="DV16">
        <v>599</v>
      </c>
      <c r="DW16">
        <v>558</v>
      </c>
      <c r="DX16">
        <v>605</v>
      </c>
      <c r="DY16" s="18">
        <f t="shared" si="74"/>
        <v>674.5</v>
      </c>
      <c r="DZ16" s="18">
        <f t="shared" si="74"/>
        <v>602</v>
      </c>
      <c r="EA16" s="18">
        <f t="shared" si="175"/>
        <v>69</v>
      </c>
      <c r="EB16" s="18">
        <f t="shared" si="176"/>
        <v>-4</v>
      </c>
      <c r="EC16" s="18">
        <f t="shared" si="76"/>
        <v>69.115844782509896</v>
      </c>
      <c r="ED16" s="18">
        <f t="shared" si="77"/>
        <v>904.07646247427544</v>
      </c>
      <c r="EE16" s="18">
        <f t="shared" si="177"/>
        <v>47.416524108998601</v>
      </c>
      <c r="EF16" s="28">
        <v>10</v>
      </c>
      <c r="EG16" s="22">
        <f t="shared" si="16"/>
        <v>0.20761306719200046</v>
      </c>
      <c r="EH16" s="18">
        <f t="shared" si="17"/>
        <v>5.6744951259919879E-2</v>
      </c>
      <c r="EI16">
        <f t="shared" si="79"/>
        <v>-0.68274531541518324</v>
      </c>
      <c r="EJ16">
        <f t="shared" si="79"/>
        <v>-1.2460727726810388</v>
      </c>
      <c r="EN16">
        <v>849</v>
      </c>
      <c r="EO16">
        <v>603</v>
      </c>
      <c r="EP16">
        <v>560</v>
      </c>
      <c r="EQ16">
        <v>608</v>
      </c>
      <c r="ER16" s="18">
        <f t="shared" si="80"/>
        <v>704.5</v>
      </c>
      <c r="ES16" s="18">
        <f t="shared" si="80"/>
        <v>605.5</v>
      </c>
      <c r="ET16" s="18">
        <f t="shared" si="178"/>
        <v>88.5</v>
      </c>
      <c r="EU16" s="18">
        <f t="shared" si="179"/>
        <v>-4</v>
      </c>
      <c r="EV16" s="18">
        <f t="shared" si="82"/>
        <v>88.590349361541627</v>
      </c>
      <c r="EW16" s="18">
        <f t="shared" si="83"/>
        <v>928.95129043454153</v>
      </c>
      <c r="EX16" s="18">
        <f t="shared" si="180"/>
        <v>62.379741166969552</v>
      </c>
      <c r="EY16" s="28">
        <v>10</v>
      </c>
      <c r="EZ16" s="22">
        <f t="shared" si="18"/>
        <v>0.16899707202181494</v>
      </c>
      <c r="FA16" s="18">
        <f t="shared" si="19"/>
        <v>5.7357911907607806E-2</v>
      </c>
      <c r="FB16">
        <f t="shared" si="85"/>
        <v>-0.77212081974008095</v>
      </c>
      <c r="FC16">
        <f t="shared" si="85"/>
        <v>-1.2414066673735571</v>
      </c>
      <c r="FG16">
        <v>863</v>
      </c>
      <c r="FH16">
        <v>602</v>
      </c>
      <c r="FI16">
        <v>534</v>
      </c>
      <c r="FJ16">
        <v>610</v>
      </c>
      <c r="FK16" s="18">
        <f t="shared" si="86"/>
        <v>698.5</v>
      </c>
      <c r="FL16" s="18">
        <f t="shared" si="86"/>
        <v>606</v>
      </c>
      <c r="FM16" s="18">
        <f t="shared" si="181"/>
        <v>86.5</v>
      </c>
      <c r="FN16" s="18">
        <f t="shared" si="182"/>
        <v>-5</v>
      </c>
      <c r="FO16" s="18">
        <f t="shared" si="88"/>
        <v>86.644388162188548</v>
      </c>
      <c r="FP16" s="18">
        <f t="shared" si="89"/>
        <v>924.73685446185175</v>
      </c>
      <c r="FQ16" s="18">
        <f t="shared" si="183"/>
        <v>59.944971983760979</v>
      </c>
      <c r="FR16" s="28">
        <v>10</v>
      </c>
      <c r="FS16" s="22">
        <f t="shared" si="20"/>
        <v>0.15308542706746867</v>
      </c>
      <c r="FT16" s="18">
        <f t="shared" si="21"/>
        <v>5.2639439351321995E-2</v>
      </c>
      <c r="FU16">
        <f t="shared" si="91"/>
        <v>-0.81506614989883341</v>
      </c>
      <c r="FV16">
        <f t="shared" si="91"/>
        <v>-1.2786887449245681</v>
      </c>
      <c r="FZ16">
        <v>404</v>
      </c>
      <c r="GA16">
        <v>596</v>
      </c>
      <c r="GB16">
        <v>167</v>
      </c>
      <c r="GC16">
        <v>603</v>
      </c>
      <c r="GD16">
        <f t="shared" si="92"/>
        <v>285.5</v>
      </c>
      <c r="GE16">
        <f t="shared" si="92"/>
        <v>599.5</v>
      </c>
      <c r="GF16" s="18">
        <f t="shared" si="184"/>
        <v>59.5</v>
      </c>
      <c r="GG16" s="18">
        <f t="shared" si="185"/>
        <v>-2.5</v>
      </c>
      <c r="GH16" s="18">
        <f t="shared" si="94"/>
        <v>59.552497848536966</v>
      </c>
      <c r="GI16">
        <f t="shared" si="95"/>
        <v>664.01091858492805</v>
      </c>
      <c r="GJ16">
        <v>10</v>
      </c>
      <c r="GK16" s="22">
        <f t="shared" si="22"/>
        <v>0.13794324768087921</v>
      </c>
      <c r="GL16" s="18">
        <f t="shared" si="23"/>
        <v>3.2877244630638722E-2</v>
      </c>
      <c r="GM16">
        <f t="shared" si="96"/>
        <v>-0.86029955337041242</v>
      </c>
      <c r="GN16">
        <f t="shared" si="97"/>
        <v>-1.4831045868695711</v>
      </c>
      <c r="GR16">
        <v>423</v>
      </c>
      <c r="GS16">
        <v>595</v>
      </c>
      <c r="GT16">
        <v>225</v>
      </c>
      <c r="GU16">
        <v>602</v>
      </c>
      <c r="GV16">
        <f t="shared" si="98"/>
        <v>324</v>
      </c>
      <c r="GW16">
        <f t="shared" si="98"/>
        <v>598.5</v>
      </c>
      <c r="GX16" s="18">
        <f t="shared" si="186"/>
        <v>79</v>
      </c>
      <c r="GY16" s="18">
        <f t="shared" si="187"/>
        <v>-6</v>
      </c>
      <c r="GZ16" s="18">
        <f t="shared" si="100"/>
        <v>79.227520471109031</v>
      </c>
      <c r="HA16">
        <f t="shared" si="101"/>
        <v>680.57200206884795</v>
      </c>
      <c r="HB16">
        <v>10</v>
      </c>
      <c r="HC16" s="22">
        <f t="shared" si="24"/>
        <v>0.12385615701262227</v>
      </c>
      <c r="HD16" s="18">
        <f t="shared" si="25"/>
        <v>4.2079356291284023E-2</v>
      </c>
      <c r="HE16">
        <f t="shared" si="102"/>
        <v>-0.90708239933132762</v>
      </c>
      <c r="HF16">
        <f t="shared" si="103"/>
        <v>-1.3759309124208945</v>
      </c>
      <c r="HJ16">
        <v>430</v>
      </c>
      <c r="HK16">
        <v>594</v>
      </c>
      <c r="HL16">
        <v>233</v>
      </c>
      <c r="HM16">
        <v>604</v>
      </c>
      <c r="HN16">
        <f t="shared" si="104"/>
        <v>331.5</v>
      </c>
      <c r="HO16">
        <f t="shared" si="104"/>
        <v>599</v>
      </c>
      <c r="HP16" s="18">
        <f t="shared" si="105"/>
        <v>76.5</v>
      </c>
      <c r="HQ16" s="18">
        <f t="shared" si="188"/>
        <v>-2.5</v>
      </c>
      <c r="HR16" s="18">
        <f t="shared" si="26"/>
        <v>76.540838772514121</v>
      </c>
      <c r="HS16">
        <f t="shared" si="107"/>
        <v>684.61175128681509</v>
      </c>
      <c r="HT16">
        <v>10</v>
      </c>
      <c r="HU16" s="22">
        <f t="shared" si="27"/>
        <v>0.13312953801874827</v>
      </c>
      <c r="HV16" s="18">
        <f t="shared" si="28"/>
        <v>4.5003530164362655E-2</v>
      </c>
      <c r="HW16">
        <f t="shared" si="108"/>
        <v>-0.87572557506386817</v>
      </c>
      <c r="HX16">
        <f t="shared" si="109"/>
        <v>-1.3467534179853129</v>
      </c>
      <c r="IB16">
        <v>788</v>
      </c>
      <c r="IC16">
        <v>580</v>
      </c>
      <c r="ID16">
        <v>467</v>
      </c>
      <c r="IE16">
        <v>590</v>
      </c>
      <c r="IF16">
        <f t="shared" si="110"/>
        <v>627.5</v>
      </c>
      <c r="IG16">
        <f t="shared" si="111"/>
        <v>585</v>
      </c>
      <c r="IH16">
        <f t="shared" si="112"/>
        <v>81</v>
      </c>
      <c r="II16">
        <f t="shared" si="113"/>
        <v>1.5</v>
      </c>
      <c r="IJ16">
        <f t="shared" si="114"/>
        <v>81.013887698344661</v>
      </c>
      <c r="IL16">
        <v>10</v>
      </c>
      <c r="IM16">
        <f t="shared" si="29"/>
        <v>0.12478451897198846</v>
      </c>
      <c r="IN16">
        <f t="shared" si="30"/>
        <v>4.5455496599696957E-2</v>
      </c>
      <c r="IO16">
        <f t="shared" si="115"/>
        <v>-0.90383929079203418</v>
      </c>
      <c r="IP16">
        <f t="shared" si="116"/>
        <v>-1.3424135932212886</v>
      </c>
      <c r="IU16">
        <v>1380</v>
      </c>
      <c r="IV16">
        <v>605</v>
      </c>
      <c r="IW16">
        <v>1006</v>
      </c>
      <c r="IX16">
        <v>602</v>
      </c>
      <c r="IY16">
        <f t="shared" si="117"/>
        <v>1193</v>
      </c>
      <c r="IZ16">
        <f t="shared" si="118"/>
        <v>603.5</v>
      </c>
      <c r="JA16">
        <f t="shared" si="119"/>
        <v>567</v>
      </c>
      <c r="JB16">
        <f t="shared" si="120"/>
        <v>11</v>
      </c>
      <c r="JC16">
        <f t="shared" si="121"/>
        <v>567.10669190197359</v>
      </c>
      <c r="JD16">
        <f t="shared" si="122"/>
        <v>1336.9597039552091</v>
      </c>
      <c r="JE16">
        <v>40</v>
      </c>
      <c r="JF16">
        <f t="shared" si="31"/>
        <v>0.42511569824149625</v>
      </c>
      <c r="JG16">
        <f t="shared" si="32"/>
        <v>0.21667481119395546</v>
      </c>
      <c r="JH16">
        <f t="shared" si="123"/>
        <v>-0.37149285755045408</v>
      </c>
      <c r="JI16">
        <f t="shared" si="124"/>
        <v>-0.66419157319935862</v>
      </c>
      <c r="JM16">
        <v>834</v>
      </c>
      <c r="JN16">
        <v>588</v>
      </c>
      <c r="JO16">
        <v>632</v>
      </c>
      <c r="JP16">
        <v>583</v>
      </c>
      <c r="JQ16">
        <f t="shared" si="125"/>
        <v>733</v>
      </c>
      <c r="JR16">
        <f t="shared" si="126"/>
        <v>585.5</v>
      </c>
      <c r="JS16">
        <f t="shared" si="127"/>
        <v>205.5</v>
      </c>
      <c r="JT16">
        <f t="shared" si="128"/>
        <v>7.5</v>
      </c>
      <c r="JU16">
        <f t="shared" si="129"/>
        <v>205.6368157699394</v>
      </c>
      <c r="JV16">
        <f t="shared" si="130"/>
        <v>938.13605090093404</v>
      </c>
      <c r="JW16">
        <v>40</v>
      </c>
      <c r="JX16">
        <f t="shared" si="33"/>
        <v>0.24968172414650627</v>
      </c>
      <c r="JY16">
        <f t="shared" si="34"/>
        <v>5.1270442532607957E-2</v>
      </c>
      <c r="JZ16">
        <f t="shared" si="131"/>
        <v>-0.60261324536511907</v>
      </c>
      <c r="KA16">
        <f t="shared" si="132"/>
        <v>-1.2901329340002041</v>
      </c>
      <c r="KE16">
        <v>1011</v>
      </c>
      <c r="KF16">
        <v>600</v>
      </c>
      <c r="KG16">
        <v>754</v>
      </c>
      <c r="KH16">
        <v>593</v>
      </c>
      <c r="KI16">
        <f t="shared" si="133"/>
        <v>882.5</v>
      </c>
      <c r="KJ16">
        <f t="shared" si="134"/>
        <v>596.5</v>
      </c>
      <c r="KK16">
        <f t="shared" si="135"/>
        <v>339</v>
      </c>
      <c r="KL16">
        <f t="shared" si="136"/>
        <v>11</v>
      </c>
      <c r="KM16">
        <f t="shared" si="137"/>
        <v>339.17841912480225</v>
      </c>
      <c r="KN16">
        <f t="shared" si="138"/>
        <v>1065.1847257635645</v>
      </c>
      <c r="KO16">
        <v>40</v>
      </c>
      <c r="KP16">
        <f t="shared" si="35"/>
        <v>0.25696325729122366</v>
      </c>
      <c r="KQ16">
        <f t="shared" si="36"/>
        <v>8.082976149537055E-2</v>
      </c>
      <c r="KR16">
        <f t="shared" si="139"/>
        <v>-0.59012897120745922</v>
      </c>
      <c r="KS16">
        <f t="shared" si="140"/>
        <v>-1.0924287026736412</v>
      </c>
      <c r="KW16">
        <v>1017</v>
      </c>
      <c r="KX16">
        <v>592</v>
      </c>
      <c r="KY16">
        <v>747</v>
      </c>
      <c r="KZ16">
        <v>588</v>
      </c>
      <c r="LA16">
        <f t="shared" si="141"/>
        <v>882</v>
      </c>
      <c r="LB16">
        <f t="shared" si="142"/>
        <v>590</v>
      </c>
      <c r="LC16">
        <f t="shared" si="143"/>
        <v>342.5</v>
      </c>
      <c r="LD16">
        <f t="shared" si="144"/>
        <v>3.5</v>
      </c>
      <c r="LE16">
        <f t="shared" si="145"/>
        <v>342.5178827448284</v>
      </c>
      <c r="LF16">
        <f t="shared" si="146"/>
        <v>1061.1427802138599</v>
      </c>
      <c r="LG16">
        <v>40</v>
      </c>
      <c r="LH16">
        <f t="shared" si="37"/>
        <v>0.22409764839811541</v>
      </c>
      <c r="LI16">
        <f t="shared" si="38"/>
        <v>7.5301857606434264E-2</v>
      </c>
      <c r="LJ16">
        <f t="shared" si="147"/>
        <v>-0.64956270077453548</v>
      </c>
      <c r="LK16">
        <f t="shared" si="148"/>
        <v>-1.1231943101436139</v>
      </c>
      <c r="LO16">
        <v>1103</v>
      </c>
      <c r="LP16">
        <v>599</v>
      </c>
      <c r="LQ16">
        <v>716</v>
      </c>
      <c r="LR16">
        <v>595</v>
      </c>
      <c r="LS16">
        <f t="shared" si="149"/>
        <v>909.5</v>
      </c>
      <c r="LT16">
        <f t="shared" si="150"/>
        <v>597</v>
      </c>
      <c r="LU16">
        <f t="shared" si="151"/>
        <v>393</v>
      </c>
      <c r="LV16">
        <f t="shared" si="152"/>
        <v>3.5</v>
      </c>
      <c r="LW16">
        <f t="shared" si="153"/>
        <v>393.01558493270977</v>
      </c>
      <c r="LX16">
        <f t="shared" si="154"/>
        <v>1087.9334768265935</v>
      </c>
      <c r="LY16">
        <v>40</v>
      </c>
      <c r="LZ16">
        <f t="shared" si="39"/>
        <v>0.32981951291472017</v>
      </c>
      <c r="MA16">
        <f t="shared" si="40"/>
        <v>0.11601877089834081</v>
      </c>
      <c r="MB16">
        <f t="shared" si="155"/>
        <v>-0.48172365402654432</v>
      </c>
      <c r="MC16">
        <f t="shared" si="156"/>
        <v>-0.93547173975530129</v>
      </c>
    </row>
    <row r="17" spans="1:341" x14ac:dyDescent="0.25">
      <c r="A17" s="46" t="s">
        <v>97</v>
      </c>
      <c r="B17" s="28" t="s">
        <v>103</v>
      </c>
      <c r="C17" s="35">
        <v>4</v>
      </c>
      <c r="D17" s="35">
        <v>3.9619999999999775</v>
      </c>
      <c r="E17" s="28">
        <v>97.470963753001797</v>
      </c>
      <c r="F17" s="28">
        <v>225.96725746696515</v>
      </c>
      <c r="G17" s="35">
        <v>1.5682005379343862</v>
      </c>
      <c r="K17" s="18">
        <v>944</v>
      </c>
      <c r="L17" s="18">
        <v>577</v>
      </c>
      <c r="M17" s="18">
        <v>678</v>
      </c>
      <c r="N17" s="18">
        <v>580</v>
      </c>
      <c r="O17" s="18">
        <f t="shared" si="0"/>
        <v>811</v>
      </c>
      <c r="P17" s="18">
        <f t="shared" si="1"/>
        <v>578.5</v>
      </c>
      <c r="Q17" s="18">
        <f t="shared" si="158"/>
        <v>34.5</v>
      </c>
      <c r="R17" s="18">
        <f t="shared" si="159"/>
        <v>-2</v>
      </c>
      <c r="S17" s="49">
        <f t="shared" si="42"/>
        <v>34.557922391254948</v>
      </c>
      <c r="T17" s="26">
        <f t="shared" si="2"/>
        <v>2.862888111279509</v>
      </c>
      <c r="U17" s="18">
        <f t="shared" si="3"/>
        <v>26.683184998688148</v>
      </c>
      <c r="V17" s="28">
        <v>11</v>
      </c>
      <c r="W17" s="22">
        <f t="shared" si="4"/>
        <v>3.956521161647289E-2</v>
      </c>
      <c r="X17" s="18">
        <f t="shared" si="5"/>
        <v>3.890256094419921E-3</v>
      </c>
      <c r="Y17">
        <f t="shared" si="43"/>
        <v>-1.4026865070849446</v>
      </c>
      <c r="Z17">
        <f t="shared" si="44"/>
        <v>-2.4100218082546174</v>
      </c>
      <c r="AD17" s="18">
        <v>852</v>
      </c>
      <c r="AE17" s="18">
        <v>573</v>
      </c>
      <c r="AF17" s="18">
        <v>552</v>
      </c>
      <c r="AG17" s="18">
        <v>577</v>
      </c>
      <c r="AH17" s="18">
        <f t="shared" si="45"/>
        <v>702</v>
      </c>
      <c r="AI17" s="18">
        <f t="shared" si="45"/>
        <v>575</v>
      </c>
      <c r="AJ17" s="18">
        <f t="shared" si="160"/>
        <v>39.5</v>
      </c>
      <c r="AK17" s="18">
        <f t="shared" si="161"/>
        <v>4.5</v>
      </c>
      <c r="AL17" s="18">
        <f t="shared" si="47"/>
        <v>39.75550276376844</v>
      </c>
      <c r="AM17" s="18">
        <f t="shared" si="48"/>
        <v>907.42988709872236</v>
      </c>
      <c r="AN17" s="18">
        <f t="shared" si="162"/>
        <v>33.143606753434142</v>
      </c>
      <c r="AO17" s="28">
        <v>11</v>
      </c>
      <c r="AP17" s="22">
        <f t="shared" si="6"/>
        <v>3.295319353454769E-2</v>
      </c>
      <c r="AQ17" s="18">
        <f t="shared" si="7"/>
        <v>4.3707080622807848E-3</v>
      </c>
      <c r="AR17">
        <f t="shared" si="49"/>
        <v>-1.4821024910176224</v>
      </c>
      <c r="AS17">
        <f t="shared" si="49"/>
        <v>-2.3594482008713022</v>
      </c>
      <c r="AW17" s="18">
        <v>1055</v>
      </c>
      <c r="AX17" s="18">
        <v>579</v>
      </c>
      <c r="AY17" s="18">
        <v>674</v>
      </c>
      <c r="AZ17" s="18">
        <v>583</v>
      </c>
      <c r="BA17" s="18">
        <f t="shared" si="50"/>
        <v>864.5</v>
      </c>
      <c r="BB17" s="18">
        <f t="shared" si="50"/>
        <v>581</v>
      </c>
      <c r="BC17" s="18">
        <f t="shared" si="163"/>
        <v>33</v>
      </c>
      <c r="BD17" s="18">
        <f t="shared" si="164"/>
        <v>0</v>
      </c>
      <c r="BE17" s="18">
        <f t="shared" si="52"/>
        <v>33</v>
      </c>
      <c r="BF17" s="18">
        <f t="shared" si="53"/>
        <v>1041.5955309043909</v>
      </c>
      <c r="BG17" s="18">
        <f t="shared" si="165"/>
        <v>27.222202193506519</v>
      </c>
      <c r="BH17" s="28">
        <v>11</v>
      </c>
      <c r="BI17" s="22">
        <f t="shared" si="8"/>
        <v>2.9303530535392787E-2</v>
      </c>
      <c r="BJ17" s="18">
        <f t="shared" si="9"/>
        <v>2.7670075413604805E-3</v>
      </c>
      <c r="BK17">
        <f t="shared" si="55"/>
        <v>-1.5330800520121421</v>
      </c>
      <c r="BL17">
        <f t="shared" si="55"/>
        <v>-2.5579896572064351</v>
      </c>
      <c r="BP17">
        <v>659</v>
      </c>
      <c r="BQ17">
        <v>588</v>
      </c>
      <c r="BR17">
        <v>462</v>
      </c>
      <c r="BS17">
        <v>588</v>
      </c>
      <c r="BT17" s="18">
        <f t="shared" si="56"/>
        <v>560.5</v>
      </c>
      <c r="BU17" s="18">
        <f t="shared" si="56"/>
        <v>588</v>
      </c>
      <c r="BV17" s="18">
        <f t="shared" si="166"/>
        <v>82</v>
      </c>
      <c r="BW17" s="18">
        <f t="shared" si="167"/>
        <v>-1.5</v>
      </c>
      <c r="BX17" s="18">
        <f t="shared" si="58"/>
        <v>82.013718364673608</v>
      </c>
      <c r="BY17" s="18">
        <f t="shared" si="59"/>
        <v>812.3449082748042</v>
      </c>
      <c r="BZ17" s="18">
        <f t="shared" si="168"/>
        <v>53.087046939144443</v>
      </c>
      <c r="CA17" s="28">
        <v>11</v>
      </c>
      <c r="CB17" s="22">
        <f t="shared" si="10"/>
        <v>0.12627838351819953</v>
      </c>
      <c r="CC17" s="18">
        <f t="shared" si="11"/>
        <v>3.6477749490967833E-2</v>
      </c>
      <c r="CD17">
        <f t="shared" si="61"/>
        <v>-0.89867098612112006</v>
      </c>
      <c r="CE17">
        <f t="shared" si="61"/>
        <v>-1.4379719634851662</v>
      </c>
      <c r="CI17">
        <v>719</v>
      </c>
      <c r="CJ17">
        <v>578</v>
      </c>
      <c r="CK17">
        <v>485</v>
      </c>
      <c r="CL17">
        <v>589</v>
      </c>
      <c r="CM17" s="18">
        <f t="shared" si="62"/>
        <v>602</v>
      </c>
      <c r="CN17" s="18">
        <f t="shared" si="62"/>
        <v>583.5</v>
      </c>
      <c r="CO17" s="18">
        <f t="shared" si="169"/>
        <v>69.5</v>
      </c>
      <c r="CP17" s="18">
        <f t="shared" si="170"/>
        <v>-4.5</v>
      </c>
      <c r="CQ17" s="18">
        <f t="shared" si="64"/>
        <v>69.645531084198069</v>
      </c>
      <c r="CR17" s="18">
        <f t="shared" si="65"/>
        <v>838.37715259899585</v>
      </c>
      <c r="CS17" s="18">
        <f t="shared" si="171"/>
        <v>45.092682815299668</v>
      </c>
      <c r="CT17" s="28">
        <v>11</v>
      </c>
      <c r="CU17" s="22">
        <f t="shared" si="12"/>
        <v>0.10692975192128694</v>
      </c>
      <c r="CV17" s="18">
        <f t="shared" si="13"/>
        <v>2.5880736129862768E-2</v>
      </c>
      <c r="CW17">
        <f t="shared" si="67"/>
        <v>-0.97090144074534468</v>
      </c>
      <c r="CX17">
        <f t="shared" si="67"/>
        <v>-1.5870233751211609</v>
      </c>
      <c r="DB17">
        <v>778</v>
      </c>
      <c r="DC17">
        <v>578</v>
      </c>
      <c r="DD17">
        <v>509</v>
      </c>
      <c r="DE17">
        <v>587</v>
      </c>
      <c r="DF17" s="18">
        <f t="shared" si="68"/>
        <v>643.5</v>
      </c>
      <c r="DG17" s="18">
        <f t="shared" si="68"/>
        <v>582.5</v>
      </c>
      <c r="DH17" s="18">
        <f t="shared" si="172"/>
        <v>101.5</v>
      </c>
      <c r="DI17" s="18">
        <f t="shared" si="173"/>
        <v>-2</v>
      </c>
      <c r="DJ17" s="18">
        <f t="shared" si="70"/>
        <v>101.51970252123476</v>
      </c>
      <c r="DK17" s="18">
        <f t="shared" si="71"/>
        <v>867.98531093561712</v>
      </c>
      <c r="DL17" s="18">
        <f t="shared" si="174"/>
        <v>70.862829757222585</v>
      </c>
      <c r="DM17" s="28">
        <v>11</v>
      </c>
      <c r="DN17" s="22">
        <f t="shared" si="14"/>
        <v>9.6480186247270533E-2</v>
      </c>
      <c r="DO17" s="18">
        <f t="shared" si="15"/>
        <v>3.3172984085362157E-2</v>
      </c>
      <c r="DP17">
        <f t="shared" si="73"/>
        <v>-1.0155618668324087</v>
      </c>
      <c r="DQ17">
        <f t="shared" si="73"/>
        <v>-1.4792154596377438</v>
      </c>
      <c r="DU17">
        <v>797</v>
      </c>
      <c r="DV17">
        <v>598</v>
      </c>
      <c r="DW17">
        <v>566</v>
      </c>
      <c r="DX17">
        <v>605</v>
      </c>
      <c r="DY17" s="18">
        <f t="shared" si="74"/>
        <v>681.5</v>
      </c>
      <c r="DZ17" s="18">
        <f t="shared" si="74"/>
        <v>601.5</v>
      </c>
      <c r="EA17" s="18">
        <f t="shared" si="175"/>
        <v>76</v>
      </c>
      <c r="EB17" s="18">
        <f t="shared" si="176"/>
        <v>-4.5</v>
      </c>
      <c r="EC17" s="18">
        <f t="shared" si="76"/>
        <v>76.133107121672111</v>
      </c>
      <c r="ED17" s="18">
        <f t="shared" si="77"/>
        <v>908.97992277057472</v>
      </c>
      <c r="EE17" s="18">
        <f t="shared" si="177"/>
        <v>52.319984405297873</v>
      </c>
      <c r="EF17" s="28">
        <v>11</v>
      </c>
      <c r="EG17" s="22">
        <f t="shared" si="16"/>
        <v>0.2283743739112005</v>
      </c>
      <c r="EH17" s="18">
        <f t="shared" si="17"/>
        <v>6.2506209198195078E-2</v>
      </c>
      <c r="EI17">
        <f t="shared" si="79"/>
        <v>-0.64135263025695821</v>
      </c>
      <c r="EJ17">
        <f t="shared" si="79"/>
        <v>-1.2040768388707852</v>
      </c>
      <c r="EN17">
        <v>858</v>
      </c>
      <c r="EO17">
        <v>603</v>
      </c>
      <c r="EP17">
        <v>571</v>
      </c>
      <c r="EQ17">
        <v>608</v>
      </c>
      <c r="ER17" s="18">
        <f t="shared" si="80"/>
        <v>714.5</v>
      </c>
      <c r="ES17" s="18">
        <f t="shared" si="80"/>
        <v>605.5</v>
      </c>
      <c r="ET17" s="18">
        <f t="shared" si="178"/>
        <v>98.5</v>
      </c>
      <c r="EU17" s="18">
        <f t="shared" si="179"/>
        <v>-4</v>
      </c>
      <c r="EV17" s="18">
        <f t="shared" si="82"/>
        <v>98.58118481738795</v>
      </c>
      <c r="EW17" s="18">
        <f t="shared" si="83"/>
        <v>936.55779319804924</v>
      </c>
      <c r="EX17" s="18">
        <f t="shared" si="180"/>
        <v>69.986243930477258</v>
      </c>
      <c r="EY17" s="28">
        <v>11</v>
      </c>
      <c r="EZ17" s="22">
        <f t="shared" si="18"/>
        <v>0.18589677922399644</v>
      </c>
      <c r="FA17" s="18">
        <f t="shared" si="19"/>
        <v>6.3826488497380332E-2</v>
      </c>
      <c r="FB17">
        <f t="shared" si="85"/>
        <v>-0.73072813458185593</v>
      </c>
      <c r="FC17">
        <f t="shared" si="85"/>
        <v>-1.1949990482250727</v>
      </c>
      <c r="FG17">
        <v>879</v>
      </c>
      <c r="FH17">
        <v>603</v>
      </c>
      <c r="FI17">
        <v>547</v>
      </c>
      <c r="FJ17">
        <v>609</v>
      </c>
      <c r="FK17" s="18">
        <f t="shared" si="86"/>
        <v>713</v>
      </c>
      <c r="FL17" s="18">
        <f t="shared" si="86"/>
        <v>606</v>
      </c>
      <c r="FM17" s="18">
        <f t="shared" si="181"/>
        <v>101</v>
      </c>
      <c r="FN17" s="18">
        <f t="shared" si="182"/>
        <v>-5</v>
      </c>
      <c r="FO17" s="18">
        <f t="shared" si="88"/>
        <v>101.1236866416568</v>
      </c>
      <c r="FP17" s="18">
        <f t="shared" si="89"/>
        <v>935.73767691591854</v>
      </c>
      <c r="FQ17" s="18">
        <f t="shared" si="183"/>
        <v>70.945794437827772</v>
      </c>
      <c r="FR17" s="28">
        <v>11</v>
      </c>
      <c r="FS17" s="22">
        <f t="shared" si="20"/>
        <v>0.16839396977421553</v>
      </c>
      <c r="FT17" s="18">
        <f t="shared" si="21"/>
        <v>6.1436110091646678E-2</v>
      </c>
      <c r="FU17">
        <f t="shared" si="91"/>
        <v>-0.77367346474060839</v>
      </c>
      <c r="FV17">
        <f t="shared" si="91"/>
        <v>-1.2115762900340645</v>
      </c>
      <c r="FZ17">
        <v>409</v>
      </c>
      <c r="GA17">
        <v>596</v>
      </c>
      <c r="GB17">
        <v>176</v>
      </c>
      <c r="GC17">
        <v>605</v>
      </c>
      <c r="GD17">
        <f t="shared" si="92"/>
        <v>292.5</v>
      </c>
      <c r="GE17">
        <f t="shared" si="92"/>
        <v>600.5</v>
      </c>
      <c r="GF17" s="18">
        <f t="shared" si="184"/>
        <v>66.5</v>
      </c>
      <c r="GG17" s="18">
        <f t="shared" si="185"/>
        <v>-1.5</v>
      </c>
      <c r="GH17" s="18">
        <f t="shared" si="94"/>
        <v>66.516915141939648</v>
      </c>
      <c r="GI17">
        <f t="shared" si="95"/>
        <v>667.94947413707871</v>
      </c>
      <c r="GJ17">
        <v>11</v>
      </c>
      <c r="GK17" s="22">
        <f t="shared" si="22"/>
        <v>0.15173757244896713</v>
      </c>
      <c r="GL17" s="18">
        <f t="shared" si="23"/>
        <v>3.6722101846324358E-2</v>
      </c>
      <c r="GM17">
        <f t="shared" si="96"/>
        <v>-0.81890686821218739</v>
      </c>
      <c r="GN17">
        <f t="shared" si="97"/>
        <v>-1.4350724692426733</v>
      </c>
      <c r="GR17">
        <v>431</v>
      </c>
      <c r="GS17">
        <v>595</v>
      </c>
      <c r="GT17">
        <v>234</v>
      </c>
      <c r="GU17">
        <v>602</v>
      </c>
      <c r="GV17">
        <f t="shared" si="98"/>
        <v>332.5</v>
      </c>
      <c r="GW17">
        <f t="shared" si="98"/>
        <v>598.5</v>
      </c>
      <c r="GX17" s="18">
        <f t="shared" si="186"/>
        <v>87.5</v>
      </c>
      <c r="GY17" s="18">
        <f t="shared" si="187"/>
        <v>-6</v>
      </c>
      <c r="GZ17" s="18">
        <f t="shared" si="100"/>
        <v>87.705473033329</v>
      </c>
      <c r="HA17">
        <f t="shared" si="101"/>
        <v>684.65940437563552</v>
      </c>
      <c r="HB17">
        <v>11</v>
      </c>
      <c r="HC17" s="22">
        <f t="shared" si="24"/>
        <v>0.13624177271388452</v>
      </c>
      <c r="HD17" s="18">
        <f t="shared" si="25"/>
        <v>4.6582170267601114E-2</v>
      </c>
      <c r="HE17">
        <f t="shared" si="102"/>
        <v>-0.86568971417310248</v>
      </c>
      <c r="HF17">
        <f t="shared" si="103"/>
        <v>-1.3317802815100828</v>
      </c>
      <c r="HJ17">
        <v>439</v>
      </c>
      <c r="HK17">
        <v>594</v>
      </c>
      <c r="HL17">
        <v>244</v>
      </c>
      <c r="HM17">
        <v>602</v>
      </c>
      <c r="HN17">
        <f t="shared" si="104"/>
        <v>341.5</v>
      </c>
      <c r="HO17">
        <f t="shared" si="104"/>
        <v>598</v>
      </c>
      <c r="HP17" s="18">
        <f t="shared" si="105"/>
        <v>86.5</v>
      </c>
      <c r="HQ17" s="18">
        <f t="shared" si="188"/>
        <v>-3.5</v>
      </c>
      <c r="HR17" s="18">
        <f t="shared" si="26"/>
        <v>86.570780289887651</v>
      </c>
      <c r="HS17">
        <f t="shared" si="107"/>
        <v>688.64087157240385</v>
      </c>
      <c r="HT17">
        <v>11</v>
      </c>
      <c r="HU17" s="22">
        <f t="shared" si="27"/>
        <v>0.14644249182062311</v>
      </c>
      <c r="HV17" s="18">
        <f t="shared" si="28"/>
        <v>5.0900810398845857E-2</v>
      </c>
      <c r="HW17">
        <f t="shared" si="108"/>
        <v>-0.83433288990564314</v>
      </c>
      <c r="HX17">
        <f t="shared" si="109"/>
        <v>-1.293275303145655</v>
      </c>
      <c r="IB17">
        <v>798</v>
      </c>
      <c r="IC17">
        <v>577</v>
      </c>
      <c r="ID17">
        <v>476</v>
      </c>
      <c r="IE17">
        <v>593</v>
      </c>
      <c r="IF17">
        <f t="shared" si="110"/>
        <v>637</v>
      </c>
      <c r="IG17">
        <f t="shared" si="111"/>
        <v>585</v>
      </c>
      <c r="IH17">
        <f t="shared" si="112"/>
        <v>90.5</v>
      </c>
      <c r="II17">
        <f t="shared" si="113"/>
        <v>1.5</v>
      </c>
      <c r="IJ17">
        <f t="shared" si="114"/>
        <v>90.512430085596534</v>
      </c>
      <c r="IL17">
        <v>11</v>
      </c>
      <c r="IM17">
        <f t="shared" si="29"/>
        <v>0.13726297086918729</v>
      </c>
      <c r="IN17">
        <f t="shared" si="30"/>
        <v>5.0784965082847251E-2</v>
      </c>
      <c r="IO17">
        <f t="shared" si="115"/>
        <v>-0.86244660563380915</v>
      </c>
      <c r="IP17">
        <f t="shared" si="116"/>
        <v>-1.2942648418106293</v>
      </c>
      <c r="IU17">
        <v>1456</v>
      </c>
      <c r="IV17">
        <v>607</v>
      </c>
      <c r="IW17">
        <v>1101</v>
      </c>
      <c r="IX17">
        <v>604</v>
      </c>
      <c r="IY17">
        <f t="shared" si="117"/>
        <v>1278.5</v>
      </c>
      <c r="IZ17">
        <f t="shared" si="118"/>
        <v>605.5</v>
      </c>
      <c r="JA17">
        <f t="shared" si="119"/>
        <v>652.5</v>
      </c>
      <c r="JB17">
        <f t="shared" si="120"/>
        <v>13</v>
      </c>
      <c r="JC17">
        <f t="shared" si="121"/>
        <v>652.62948906711222</v>
      </c>
      <c r="JD17">
        <f t="shared" si="122"/>
        <v>1414.6351119635056</v>
      </c>
      <c r="JE17">
        <v>44</v>
      </c>
      <c r="JF17">
        <f t="shared" si="31"/>
        <v>0.46762726806564586</v>
      </c>
      <c r="JG17">
        <f t="shared" si="32"/>
        <v>0.2493505602075792</v>
      </c>
      <c r="JH17">
        <f t="shared" si="123"/>
        <v>-0.33010017239222905</v>
      </c>
      <c r="JI17">
        <f t="shared" si="124"/>
        <v>-0.60318965172960826</v>
      </c>
      <c r="JM17">
        <v>867</v>
      </c>
      <c r="JN17">
        <v>587</v>
      </c>
      <c r="JO17">
        <v>664</v>
      </c>
      <c r="JP17">
        <v>586</v>
      </c>
      <c r="JQ17">
        <f t="shared" si="125"/>
        <v>765.5</v>
      </c>
      <c r="JR17">
        <f t="shared" si="126"/>
        <v>586.5</v>
      </c>
      <c r="JS17">
        <f t="shared" si="127"/>
        <v>238</v>
      </c>
      <c r="JT17">
        <f t="shared" si="128"/>
        <v>8.5</v>
      </c>
      <c r="JU17">
        <f t="shared" si="129"/>
        <v>238.1517373440723</v>
      </c>
      <c r="JV17">
        <f t="shared" si="130"/>
        <v>964.35081790808886</v>
      </c>
      <c r="JW17">
        <v>44</v>
      </c>
      <c r="JX17">
        <f t="shared" si="33"/>
        <v>0.2746498965611569</v>
      </c>
      <c r="JY17">
        <f t="shared" si="34"/>
        <v>5.937723222285432E-2</v>
      </c>
      <c r="JZ17">
        <f t="shared" si="131"/>
        <v>-0.56122056020689404</v>
      </c>
      <c r="KA17">
        <f t="shared" si="132"/>
        <v>-1.2263800502286313</v>
      </c>
      <c r="KE17">
        <v>1067</v>
      </c>
      <c r="KF17">
        <v>598</v>
      </c>
      <c r="KG17">
        <v>807</v>
      </c>
      <c r="KH17">
        <v>593</v>
      </c>
      <c r="KI17">
        <f t="shared" si="133"/>
        <v>937</v>
      </c>
      <c r="KJ17">
        <f t="shared" si="134"/>
        <v>595.5</v>
      </c>
      <c r="KK17">
        <f t="shared" si="135"/>
        <v>393.5</v>
      </c>
      <c r="KL17">
        <f t="shared" si="136"/>
        <v>10</v>
      </c>
      <c r="KM17">
        <f t="shared" si="137"/>
        <v>393.62704429446916</v>
      </c>
      <c r="KN17">
        <f t="shared" si="138"/>
        <v>1110.2203610094709</v>
      </c>
      <c r="KO17">
        <v>44</v>
      </c>
      <c r="KP17">
        <f t="shared" si="35"/>
        <v>0.28265958302034599</v>
      </c>
      <c r="KQ17">
        <f t="shared" si="36"/>
        <v>9.380543782988289E-2</v>
      </c>
      <c r="KR17">
        <f t="shared" si="139"/>
        <v>-0.54873628604923419</v>
      </c>
      <c r="KS17">
        <f t="shared" si="140"/>
        <v>-1.0277719851704057</v>
      </c>
      <c r="KW17">
        <v>1066</v>
      </c>
      <c r="KX17">
        <v>593</v>
      </c>
      <c r="KY17">
        <v>808</v>
      </c>
      <c r="KZ17">
        <v>589</v>
      </c>
      <c r="LA17">
        <f t="shared" si="141"/>
        <v>937</v>
      </c>
      <c r="LB17">
        <f t="shared" si="142"/>
        <v>591</v>
      </c>
      <c r="LC17">
        <f t="shared" si="143"/>
        <v>397.5</v>
      </c>
      <c r="LD17">
        <f t="shared" si="144"/>
        <v>4.5</v>
      </c>
      <c r="LE17">
        <f t="shared" si="145"/>
        <v>397.52547088205557</v>
      </c>
      <c r="LF17">
        <f t="shared" si="146"/>
        <v>1107.8131611422568</v>
      </c>
      <c r="LG17">
        <v>44</v>
      </c>
      <c r="LH17">
        <f t="shared" si="37"/>
        <v>0.24650741323792696</v>
      </c>
      <c r="LI17">
        <f t="shared" si="38"/>
        <v>8.7395163614251467E-2</v>
      </c>
      <c r="LJ17">
        <f t="shared" si="147"/>
        <v>-0.60817001561631034</v>
      </c>
      <c r="LK17">
        <f t="shared" si="148"/>
        <v>-1.0585126002461418</v>
      </c>
      <c r="LO17">
        <v>1164</v>
      </c>
      <c r="LP17">
        <v>602</v>
      </c>
      <c r="LQ17">
        <v>780</v>
      </c>
      <c r="LR17">
        <v>597</v>
      </c>
      <c r="LS17">
        <f t="shared" si="149"/>
        <v>972</v>
      </c>
      <c r="LT17">
        <f t="shared" si="150"/>
        <v>599.5</v>
      </c>
      <c r="LU17">
        <f t="shared" si="151"/>
        <v>455.5</v>
      </c>
      <c r="LV17">
        <f t="shared" si="152"/>
        <v>6</v>
      </c>
      <c r="LW17">
        <f t="shared" si="153"/>
        <v>455.53951530026461</v>
      </c>
      <c r="LX17">
        <f t="shared" si="154"/>
        <v>1142.0088659901025</v>
      </c>
      <c r="LY17">
        <v>44</v>
      </c>
      <c r="LZ17">
        <f t="shared" si="39"/>
        <v>0.36280146420619219</v>
      </c>
      <c r="MA17">
        <f t="shared" si="40"/>
        <v>0.1344759258587965</v>
      </c>
      <c r="MB17">
        <f t="shared" si="155"/>
        <v>-0.44033096886831929</v>
      </c>
      <c r="MC17">
        <f t="shared" si="156"/>
        <v>-0.87135545694400041</v>
      </c>
    </row>
    <row r="18" spans="1:341" x14ac:dyDescent="0.25">
      <c r="A18" s="46" t="s">
        <v>98</v>
      </c>
      <c r="B18" s="28" t="s">
        <v>104</v>
      </c>
      <c r="C18" s="35">
        <v>4</v>
      </c>
      <c r="D18" s="35">
        <v>2.6609999999999756</v>
      </c>
      <c r="E18" s="28">
        <v>144.79622364683689</v>
      </c>
      <c r="F18" s="28">
        <v>385.21858243995871</v>
      </c>
      <c r="G18" s="35">
        <v>2.6700659367262509</v>
      </c>
      <c r="K18" s="18">
        <v>945</v>
      </c>
      <c r="L18" s="18">
        <v>576</v>
      </c>
      <c r="M18" s="18">
        <v>681</v>
      </c>
      <c r="N18" s="18">
        <v>580</v>
      </c>
      <c r="O18" s="18">
        <f t="shared" si="0"/>
        <v>813</v>
      </c>
      <c r="P18" s="18">
        <f t="shared" si="1"/>
        <v>578</v>
      </c>
      <c r="Q18" s="18">
        <f t="shared" si="158"/>
        <v>36.5</v>
      </c>
      <c r="R18" s="18">
        <f t="shared" si="159"/>
        <v>-2.5</v>
      </c>
      <c r="S18" s="49">
        <f t="shared" si="42"/>
        <v>36.585516259853435</v>
      </c>
      <c r="T18" s="26">
        <f t="shared" si="2"/>
        <v>3.0308604307723832</v>
      </c>
      <c r="U18" s="18">
        <f t="shared" si="3"/>
        <v>28.022272917451573</v>
      </c>
      <c r="V18" s="28">
        <v>12</v>
      </c>
      <c r="W18" s="22">
        <f t="shared" si="4"/>
        <v>4.3162049036152249E-2</v>
      </c>
      <c r="X18" s="18">
        <f t="shared" si="5"/>
        <v>4.1185064884980034E-3</v>
      </c>
      <c r="Y18">
        <f t="shared" si="43"/>
        <v>-1.3648979461955448</v>
      </c>
      <c r="Z18">
        <f t="shared" si="44"/>
        <v>-2.3852602454708376</v>
      </c>
      <c r="AD18" s="18">
        <v>856</v>
      </c>
      <c r="AE18" s="18">
        <v>572</v>
      </c>
      <c r="AF18" s="18">
        <v>556</v>
      </c>
      <c r="AG18" s="18">
        <v>577</v>
      </c>
      <c r="AH18" s="18">
        <f t="shared" si="45"/>
        <v>706</v>
      </c>
      <c r="AI18" s="18">
        <f t="shared" si="45"/>
        <v>574.5</v>
      </c>
      <c r="AJ18" s="18">
        <f t="shared" si="160"/>
        <v>43.5</v>
      </c>
      <c r="AK18" s="18">
        <f t="shared" si="161"/>
        <v>4</v>
      </c>
      <c r="AL18" s="18">
        <f t="shared" si="47"/>
        <v>43.683520920365382</v>
      </c>
      <c r="AM18" s="18">
        <f t="shared" si="48"/>
        <v>910.21220053347997</v>
      </c>
      <c r="AN18" s="18">
        <f t="shared" si="162"/>
        <v>35.925920188191753</v>
      </c>
      <c r="AO18" s="28">
        <v>12</v>
      </c>
      <c r="AP18" s="22">
        <f t="shared" si="6"/>
        <v>3.5948938401324751E-2</v>
      </c>
      <c r="AQ18" s="18">
        <f t="shared" si="7"/>
        <v>4.802553201501864E-3</v>
      </c>
      <c r="AR18">
        <f t="shared" si="49"/>
        <v>-1.4443139301282226</v>
      </c>
      <c r="AS18">
        <f t="shared" si="49"/>
        <v>-2.3185278154322839</v>
      </c>
      <c r="AW18" s="18">
        <v>1059</v>
      </c>
      <c r="AX18" s="18">
        <v>579</v>
      </c>
      <c r="AY18" s="18">
        <v>677</v>
      </c>
      <c r="AZ18" s="18">
        <v>584</v>
      </c>
      <c r="BA18" s="18">
        <f t="shared" si="50"/>
        <v>868</v>
      </c>
      <c r="BB18" s="18">
        <f t="shared" si="50"/>
        <v>581.5</v>
      </c>
      <c r="BC18" s="18">
        <f t="shared" si="163"/>
        <v>36.5</v>
      </c>
      <c r="BD18" s="18">
        <f t="shared" si="164"/>
        <v>0.5</v>
      </c>
      <c r="BE18" s="18">
        <f t="shared" si="52"/>
        <v>36.503424496887959</v>
      </c>
      <c r="BF18" s="18">
        <f t="shared" si="53"/>
        <v>1044.7804793352525</v>
      </c>
      <c r="BG18" s="18">
        <f t="shared" si="165"/>
        <v>30.407150624368114</v>
      </c>
      <c r="BH18" s="28">
        <v>12</v>
      </c>
      <c r="BI18" s="22">
        <f t="shared" si="8"/>
        <v>3.1967487856792133E-2</v>
      </c>
      <c r="BJ18" s="18">
        <f t="shared" si="9"/>
        <v>3.0607651778294513E-3</v>
      </c>
      <c r="BK18">
        <f t="shared" si="55"/>
        <v>-1.4952914911227424</v>
      </c>
      <c r="BL18">
        <f t="shared" si="55"/>
        <v>-2.5141699882350177</v>
      </c>
      <c r="BP18">
        <v>668</v>
      </c>
      <c r="BQ18">
        <v>588</v>
      </c>
      <c r="BR18">
        <v>471</v>
      </c>
      <c r="BS18">
        <v>588</v>
      </c>
      <c r="BT18" s="18">
        <f t="shared" si="56"/>
        <v>569.5</v>
      </c>
      <c r="BU18" s="18">
        <f t="shared" si="56"/>
        <v>588</v>
      </c>
      <c r="BV18" s="18">
        <f t="shared" si="166"/>
        <v>91</v>
      </c>
      <c r="BW18" s="18">
        <f t="shared" si="167"/>
        <v>-1.5</v>
      </c>
      <c r="BX18" s="18">
        <f t="shared" si="58"/>
        <v>91.012361797725035</v>
      </c>
      <c r="BY18" s="18">
        <f t="shared" si="59"/>
        <v>818.5806313369502</v>
      </c>
      <c r="BZ18" s="18">
        <f t="shared" si="168"/>
        <v>59.322770001290451</v>
      </c>
      <c r="CA18" s="28">
        <v>12</v>
      </c>
      <c r="CB18" s="22">
        <f t="shared" si="10"/>
        <v>0.13775823656530858</v>
      </c>
      <c r="CC18" s="18">
        <f t="shared" si="11"/>
        <v>4.0480131866192294E-2</v>
      </c>
      <c r="CD18">
        <f t="shared" si="61"/>
        <v>-0.86088242523172021</v>
      </c>
      <c r="CE18">
        <f t="shared" si="61"/>
        <v>-1.392758081428475</v>
      </c>
      <c r="CI18">
        <v>731</v>
      </c>
      <c r="CJ18">
        <v>580</v>
      </c>
      <c r="CK18">
        <v>492</v>
      </c>
      <c r="CL18">
        <v>590</v>
      </c>
      <c r="CM18" s="18">
        <f t="shared" si="62"/>
        <v>611.5</v>
      </c>
      <c r="CN18" s="18">
        <f t="shared" si="62"/>
        <v>585</v>
      </c>
      <c r="CO18" s="18">
        <f t="shared" si="169"/>
        <v>79</v>
      </c>
      <c r="CP18" s="18">
        <f t="shared" si="170"/>
        <v>-3</v>
      </c>
      <c r="CQ18" s="18">
        <f t="shared" si="64"/>
        <v>79.05694150420949</v>
      </c>
      <c r="CR18" s="18">
        <f t="shared" si="65"/>
        <v>846.26074586973493</v>
      </c>
      <c r="CS18" s="18">
        <f t="shared" si="171"/>
        <v>52.976276086038752</v>
      </c>
      <c r="CT18" s="28">
        <v>12</v>
      </c>
      <c r="CU18" s="22">
        <f t="shared" si="12"/>
        <v>0.11665063845958577</v>
      </c>
      <c r="CV18" s="18">
        <f t="shared" si="13"/>
        <v>2.93780779678579E-2</v>
      </c>
      <c r="CW18">
        <f t="shared" si="67"/>
        <v>-0.93311287985594471</v>
      </c>
      <c r="CX18">
        <f t="shared" si="67"/>
        <v>-1.5319766209099008</v>
      </c>
      <c r="DB18">
        <v>790</v>
      </c>
      <c r="DC18">
        <v>578</v>
      </c>
      <c r="DD18">
        <v>520</v>
      </c>
      <c r="DE18">
        <v>587</v>
      </c>
      <c r="DF18" s="18">
        <f t="shared" si="68"/>
        <v>655</v>
      </c>
      <c r="DG18" s="18">
        <f t="shared" si="68"/>
        <v>582.5</v>
      </c>
      <c r="DH18" s="18">
        <f t="shared" si="172"/>
        <v>113</v>
      </c>
      <c r="DI18" s="18">
        <f t="shared" si="173"/>
        <v>-2</v>
      </c>
      <c r="DJ18" s="18">
        <f t="shared" si="70"/>
        <v>113.01769772916099</v>
      </c>
      <c r="DK18" s="18">
        <f t="shared" si="71"/>
        <v>876.54506444335198</v>
      </c>
      <c r="DL18" s="18">
        <f t="shared" si="174"/>
        <v>79.422583264957439</v>
      </c>
      <c r="DM18" s="28">
        <v>12</v>
      </c>
      <c r="DN18" s="22">
        <f t="shared" si="14"/>
        <v>0.10525111226974967</v>
      </c>
      <c r="DO18" s="18">
        <f t="shared" si="15"/>
        <v>3.6930114992698347E-2</v>
      </c>
      <c r="DP18">
        <f t="shared" si="73"/>
        <v>-0.97777330594300893</v>
      </c>
      <c r="DQ18">
        <f t="shared" si="73"/>
        <v>-1.4326193400442122</v>
      </c>
      <c r="DU18">
        <v>807</v>
      </c>
      <c r="DV18">
        <v>599</v>
      </c>
      <c r="DW18">
        <v>576</v>
      </c>
      <c r="DX18">
        <v>605</v>
      </c>
      <c r="DY18" s="18">
        <f t="shared" si="74"/>
        <v>691.5</v>
      </c>
      <c r="DZ18" s="18">
        <f t="shared" si="74"/>
        <v>602</v>
      </c>
      <c r="EA18" s="18">
        <f t="shared" si="175"/>
        <v>86</v>
      </c>
      <c r="EB18" s="18">
        <f t="shared" si="176"/>
        <v>-4</v>
      </c>
      <c r="EC18" s="18">
        <f t="shared" si="76"/>
        <v>86.092973000123536</v>
      </c>
      <c r="ED18" s="18">
        <f t="shared" si="77"/>
        <v>916.82945524235856</v>
      </c>
      <c r="EE18" s="18">
        <f t="shared" si="177"/>
        <v>60.169516877081719</v>
      </c>
      <c r="EF18" s="28">
        <v>12</v>
      </c>
      <c r="EG18" s="22">
        <f t="shared" si="16"/>
        <v>0.24913568063040056</v>
      </c>
      <c r="EH18" s="18">
        <f t="shared" si="17"/>
        <v>7.0683380519858272E-2</v>
      </c>
      <c r="EI18">
        <f t="shared" si="79"/>
        <v>-0.60356406936755835</v>
      </c>
      <c r="EJ18">
        <f t="shared" si="79"/>
        <v>-1.1506826879992857</v>
      </c>
      <c r="EN18">
        <v>872</v>
      </c>
      <c r="EO18">
        <v>604</v>
      </c>
      <c r="EP18">
        <v>582</v>
      </c>
      <c r="EQ18">
        <v>608</v>
      </c>
      <c r="ER18" s="18">
        <f t="shared" si="80"/>
        <v>727</v>
      </c>
      <c r="ES18" s="18">
        <f t="shared" si="80"/>
        <v>606</v>
      </c>
      <c r="ET18" s="18">
        <f t="shared" si="178"/>
        <v>111</v>
      </c>
      <c r="EU18" s="18">
        <f t="shared" si="179"/>
        <v>-3.5</v>
      </c>
      <c r="EV18" s="18">
        <f t="shared" si="82"/>
        <v>111.05516647144337</v>
      </c>
      <c r="EW18" s="18">
        <f t="shared" si="83"/>
        <v>946.44862512447025</v>
      </c>
      <c r="EX18" s="18">
        <f t="shared" si="180"/>
        <v>79.877075856898273</v>
      </c>
      <c r="EY18" s="28">
        <v>12</v>
      </c>
      <c r="EZ18" s="22">
        <f t="shared" si="18"/>
        <v>0.20279648642617795</v>
      </c>
      <c r="FA18" s="18">
        <f t="shared" si="19"/>
        <v>7.1902780621825077E-2</v>
      </c>
      <c r="FB18">
        <f t="shared" si="85"/>
        <v>-0.69293957369245607</v>
      </c>
      <c r="FC18">
        <f t="shared" si="85"/>
        <v>-1.1432543142712996</v>
      </c>
      <c r="FG18">
        <v>890</v>
      </c>
      <c r="FH18">
        <v>602</v>
      </c>
      <c r="FI18">
        <v>558</v>
      </c>
      <c r="FJ18">
        <v>609</v>
      </c>
      <c r="FK18" s="18">
        <f t="shared" si="86"/>
        <v>724</v>
      </c>
      <c r="FL18" s="18">
        <f t="shared" si="86"/>
        <v>605.5</v>
      </c>
      <c r="FM18" s="18">
        <f t="shared" si="181"/>
        <v>112</v>
      </c>
      <c r="FN18" s="18">
        <f t="shared" si="182"/>
        <v>-5.5</v>
      </c>
      <c r="FO18" s="18">
        <f t="shared" si="88"/>
        <v>112.13496332544993</v>
      </c>
      <c r="FP18" s="18">
        <f t="shared" si="89"/>
        <v>943.82532811956264</v>
      </c>
      <c r="FQ18" s="18">
        <f t="shared" si="183"/>
        <v>79.033445641471872</v>
      </c>
      <c r="FR18" s="28">
        <v>12</v>
      </c>
      <c r="FS18" s="22">
        <f t="shared" si="20"/>
        <v>0.18370251248096242</v>
      </c>
      <c r="FT18" s="18">
        <f t="shared" si="21"/>
        <v>6.8125838572297454E-2</v>
      </c>
      <c r="FU18">
        <f t="shared" si="91"/>
        <v>-0.73588490385120853</v>
      </c>
      <c r="FV18">
        <f t="shared" si="91"/>
        <v>-1.166688138879264</v>
      </c>
      <c r="FZ18">
        <v>416</v>
      </c>
      <c r="GA18">
        <v>595</v>
      </c>
      <c r="GB18">
        <v>183</v>
      </c>
      <c r="GC18">
        <v>604</v>
      </c>
      <c r="GD18">
        <f t="shared" si="92"/>
        <v>299.5</v>
      </c>
      <c r="GE18">
        <f t="shared" si="92"/>
        <v>599.5</v>
      </c>
      <c r="GF18" s="18">
        <f t="shared" si="184"/>
        <v>73.5</v>
      </c>
      <c r="GG18" s="18">
        <f t="shared" si="185"/>
        <v>-2.5</v>
      </c>
      <c r="GH18" s="18">
        <f t="shared" si="94"/>
        <v>73.542504716660289</v>
      </c>
      <c r="GI18">
        <f t="shared" si="95"/>
        <v>670.14961016179063</v>
      </c>
      <c r="GJ18">
        <v>12</v>
      </c>
      <c r="GK18" s="22">
        <f t="shared" si="22"/>
        <v>0.16553189721705508</v>
      </c>
      <c r="GL18" s="18">
        <f t="shared" si="23"/>
        <v>4.0600730543142831E-2</v>
      </c>
      <c r="GM18">
        <f t="shared" si="96"/>
        <v>-0.78111830732278753</v>
      </c>
      <c r="GN18">
        <f t="shared" si="97"/>
        <v>-1.3914661519400147</v>
      </c>
      <c r="GR18">
        <v>442</v>
      </c>
      <c r="GS18">
        <v>594</v>
      </c>
      <c r="GT18">
        <v>242</v>
      </c>
      <c r="GU18">
        <v>602</v>
      </c>
      <c r="GV18">
        <f t="shared" si="98"/>
        <v>342</v>
      </c>
      <c r="GW18">
        <f t="shared" si="98"/>
        <v>598</v>
      </c>
      <c r="GX18" s="18">
        <f t="shared" si="186"/>
        <v>97</v>
      </c>
      <c r="GY18" s="18">
        <f t="shared" si="187"/>
        <v>-6.5</v>
      </c>
      <c r="GZ18" s="18">
        <f t="shared" si="100"/>
        <v>97.217539569771048</v>
      </c>
      <c r="HA18">
        <f t="shared" si="101"/>
        <v>688.88896057347301</v>
      </c>
      <c r="HB18">
        <v>12</v>
      </c>
      <c r="HC18" s="22">
        <f t="shared" si="24"/>
        <v>0.14862738841514675</v>
      </c>
      <c r="HD18" s="18">
        <f t="shared" si="25"/>
        <v>5.1634223322818258E-2</v>
      </c>
      <c r="HE18">
        <f t="shared" si="102"/>
        <v>-0.82790115328370273</v>
      </c>
      <c r="HF18">
        <f t="shared" si="103"/>
        <v>-1.2870623512111121</v>
      </c>
      <c r="HJ18">
        <v>450</v>
      </c>
      <c r="HK18">
        <v>593</v>
      </c>
      <c r="HL18">
        <v>254</v>
      </c>
      <c r="HM18">
        <v>602</v>
      </c>
      <c r="HN18">
        <f t="shared" si="104"/>
        <v>352</v>
      </c>
      <c r="HO18">
        <f t="shared" si="104"/>
        <v>597.5</v>
      </c>
      <c r="HP18" s="18">
        <f t="shared" si="105"/>
        <v>97</v>
      </c>
      <c r="HQ18" s="18">
        <f t="shared" si="188"/>
        <v>-4</v>
      </c>
      <c r="HR18" s="18">
        <f t="shared" si="26"/>
        <v>97.082439194738001</v>
      </c>
      <c r="HS18">
        <f t="shared" si="107"/>
        <v>693.47692823914485</v>
      </c>
      <c r="HT18">
        <v>12</v>
      </c>
      <c r="HU18" s="22">
        <f t="shared" si="27"/>
        <v>0.15975544562249797</v>
      </c>
      <c r="HV18" s="18">
        <f t="shared" si="28"/>
        <v>5.7081324829944574E-2</v>
      </c>
      <c r="HW18">
        <f t="shared" si="108"/>
        <v>-0.79654432901624328</v>
      </c>
      <c r="HX18">
        <f t="shared" si="109"/>
        <v>-1.243505955675517</v>
      </c>
      <c r="IB18">
        <v>808</v>
      </c>
      <c r="IC18">
        <v>577</v>
      </c>
      <c r="ID18">
        <v>486</v>
      </c>
      <c r="IE18">
        <v>594</v>
      </c>
      <c r="IF18">
        <f t="shared" si="110"/>
        <v>647</v>
      </c>
      <c r="IG18">
        <f t="shared" si="111"/>
        <v>585.5</v>
      </c>
      <c r="IH18">
        <f t="shared" si="112"/>
        <v>100.5</v>
      </c>
      <c r="II18">
        <f t="shared" si="113"/>
        <v>2</v>
      </c>
      <c r="IJ18">
        <f t="shared" si="114"/>
        <v>100.51989852760497</v>
      </c>
      <c r="IL18">
        <v>12</v>
      </c>
      <c r="IM18">
        <f t="shared" si="29"/>
        <v>0.14974142276638616</v>
      </c>
      <c r="IN18">
        <f t="shared" si="30"/>
        <v>5.6399983207037124E-2</v>
      </c>
      <c r="IO18">
        <f t="shared" si="115"/>
        <v>-0.82465804474440929</v>
      </c>
      <c r="IP18">
        <f t="shared" si="116"/>
        <v>-1.2487210253268031</v>
      </c>
      <c r="IU18">
        <v>1533</v>
      </c>
      <c r="IV18">
        <v>612</v>
      </c>
      <c r="IW18">
        <v>1199</v>
      </c>
      <c r="IX18">
        <v>600</v>
      </c>
      <c r="IY18">
        <f t="shared" si="117"/>
        <v>1366</v>
      </c>
      <c r="IZ18">
        <f t="shared" si="118"/>
        <v>606</v>
      </c>
      <c r="JA18">
        <f t="shared" si="119"/>
        <v>740</v>
      </c>
      <c r="JB18">
        <f t="shared" si="120"/>
        <v>13.5</v>
      </c>
      <c r="JC18">
        <f t="shared" si="121"/>
        <v>740.12313164770092</v>
      </c>
      <c r="JD18">
        <f t="shared" si="122"/>
        <v>1494.3868307770917</v>
      </c>
      <c r="JE18">
        <v>48</v>
      </c>
      <c r="JF18">
        <f t="shared" si="31"/>
        <v>0.51013883788979553</v>
      </c>
      <c r="JG18">
        <f t="shared" si="32"/>
        <v>0.28277931137120921</v>
      </c>
      <c r="JH18">
        <f t="shared" si="123"/>
        <v>-0.29231161150282925</v>
      </c>
      <c r="JI18">
        <f t="shared" si="124"/>
        <v>-0.54855236745643798</v>
      </c>
      <c r="JM18">
        <v>902</v>
      </c>
      <c r="JN18">
        <v>589</v>
      </c>
      <c r="JO18">
        <v>699</v>
      </c>
      <c r="JP18">
        <v>587</v>
      </c>
      <c r="JQ18">
        <f t="shared" si="125"/>
        <v>800.5</v>
      </c>
      <c r="JR18">
        <f t="shared" si="126"/>
        <v>588</v>
      </c>
      <c r="JS18">
        <f t="shared" si="127"/>
        <v>273</v>
      </c>
      <c r="JT18">
        <f t="shared" si="128"/>
        <v>10</v>
      </c>
      <c r="JU18">
        <f t="shared" si="129"/>
        <v>273.18308878845335</v>
      </c>
      <c r="JV18">
        <f t="shared" si="130"/>
        <v>993.24933928998917</v>
      </c>
      <c r="JW18">
        <v>48</v>
      </c>
      <c r="JX18">
        <f t="shared" si="33"/>
        <v>0.29961806897580756</v>
      </c>
      <c r="JY18">
        <f t="shared" si="34"/>
        <v>6.8111431322095989E-2</v>
      </c>
      <c r="JZ18">
        <f t="shared" si="131"/>
        <v>-0.52343199931749418</v>
      </c>
      <c r="KA18">
        <f t="shared" si="132"/>
        <v>-1.1667799931756702</v>
      </c>
      <c r="KE18">
        <v>1126</v>
      </c>
      <c r="KF18">
        <v>598</v>
      </c>
      <c r="KG18">
        <v>864</v>
      </c>
      <c r="KH18">
        <v>595</v>
      </c>
      <c r="KI18">
        <f t="shared" si="133"/>
        <v>995</v>
      </c>
      <c r="KJ18">
        <f t="shared" si="134"/>
        <v>596.5</v>
      </c>
      <c r="KK18">
        <f t="shared" si="135"/>
        <v>451.5</v>
      </c>
      <c r="KL18">
        <f t="shared" si="136"/>
        <v>11</v>
      </c>
      <c r="KM18">
        <f t="shared" si="137"/>
        <v>451.63397790688867</v>
      </c>
      <c r="KN18">
        <f t="shared" si="138"/>
        <v>1160.1022584237994</v>
      </c>
      <c r="KO18">
        <v>48</v>
      </c>
      <c r="KP18">
        <f t="shared" si="35"/>
        <v>0.30835590874946844</v>
      </c>
      <c r="KQ18">
        <f t="shared" si="36"/>
        <v>0.10762909624856441</v>
      </c>
      <c r="KR18">
        <f t="shared" si="139"/>
        <v>-0.51094772515983422</v>
      </c>
      <c r="KS18">
        <f t="shared" si="140"/>
        <v>-0.96807030643915204</v>
      </c>
      <c r="KW18">
        <v>1124</v>
      </c>
      <c r="KX18">
        <v>590</v>
      </c>
      <c r="KY18">
        <v>867</v>
      </c>
      <c r="KZ18">
        <v>589</v>
      </c>
      <c r="LA18">
        <f t="shared" si="141"/>
        <v>995.5</v>
      </c>
      <c r="LB18">
        <f t="shared" si="142"/>
        <v>589.5</v>
      </c>
      <c r="LC18">
        <f t="shared" si="143"/>
        <v>456</v>
      </c>
      <c r="LD18">
        <f t="shared" si="144"/>
        <v>3</v>
      </c>
      <c r="LE18">
        <f t="shared" si="145"/>
        <v>456.00986831427235</v>
      </c>
      <c r="LF18">
        <f t="shared" si="146"/>
        <v>1156.9487888407161</v>
      </c>
      <c r="LG18">
        <v>48</v>
      </c>
      <c r="LH18">
        <f t="shared" si="37"/>
        <v>0.26891717807773852</v>
      </c>
      <c r="LI18">
        <f t="shared" si="38"/>
        <v>0.10025283905106892</v>
      </c>
      <c r="LJ18">
        <f t="shared" si="147"/>
        <v>-0.5703814547269106</v>
      </c>
      <c r="LK18">
        <f t="shared" si="148"/>
        <v>-0.99890331978753544</v>
      </c>
      <c r="LO18">
        <v>1225</v>
      </c>
      <c r="LP18">
        <v>601</v>
      </c>
      <c r="LQ18">
        <v>850</v>
      </c>
      <c r="LR18">
        <v>597</v>
      </c>
      <c r="LS18">
        <f t="shared" si="149"/>
        <v>1037.5</v>
      </c>
      <c r="LT18">
        <f t="shared" si="150"/>
        <v>599</v>
      </c>
      <c r="LU18">
        <f t="shared" si="151"/>
        <v>521</v>
      </c>
      <c r="LV18">
        <f t="shared" si="152"/>
        <v>5.5</v>
      </c>
      <c r="LW18">
        <f t="shared" si="153"/>
        <v>521.02902990140581</v>
      </c>
      <c r="LX18">
        <f t="shared" si="154"/>
        <v>1198.001356426611</v>
      </c>
      <c r="LY18">
        <v>48</v>
      </c>
      <c r="LZ18">
        <f t="shared" si="39"/>
        <v>0.39578341549766427</v>
      </c>
      <c r="MA18">
        <f t="shared" si="40"/>
        <v>0.15380852558777222</v>
      </c>
      <c r="MB18">
        <f t="shared" si="155"/>
        <v>-0.40254240797891944</v>
      </c>
      <c r="MC18">
        <f t="shared" si="156"/>
        <v>-0.81301959097733945</v>
      </c>
    </row>
    <row r="19" spans="1:341" x14ac:dyDescent="0.25">
      <c r="A19" s="46" t="s">
        <v>99</v>
      </c>
      <c r="B19" s="28" t="s">
        <v>105</v>
      </c>
      <c r="C19" s="35">
        <v>4</v>
      </c>
      <c r="D19" s="35">
        <v>3.0619999999999994</v>
      </c>
      <c r="E19" s="28">
        <v>129.86191878727954</v>
      </c>
      <c r="F19" s="28">
        <v>368.44091719623788</v>
      </c>
      <c r="G19" s="35">
        <v>2.5944046386021431</v>
      </c>
      <c r="K19" s="18">
        <v>945</v>
      </c>
      <c r="L19" s="18">
        <v>576</v>
      </c>
      <c r="M19" s="18">
        <v>684</v>
      </c>
      <c r="N19" s="18">
        <v>579</v>
      </c>
      <c r="O19" s="18">
        <f t="shared" si="0"/>
        <v>814.5</v>
      </c>
      <c r="P19" s="18">
        <f t="shared" si="1"/>
        <v>577.5</v>
      </c>
      <c r="Q19" s="18">
        <f t="shared" si="158"/>
        <v>38</v>
      </c>
      <c r="R19" s="18">
        <f t="shared" si="159"/>
        <v>-3</v>
      </c>
      <c r="S19" s="49">
        <f t="shared" si="42"/>
        <v>38.118237105091836</v>
      </c>
      <c r="T19" s="26">
        <f t="shared" si="2"/>
        <v>3.1578358963707926</v>
      </c>
      <c r="U19" s="18">
        <f t="shared" si="3"/>
        <v>28.955899276305104</v>
      </c>
      <c r="V19" s="28">
        <v>13</v>
      </c>
      <c r="W19" s="22">
        <f t="shared" si="4"/>
        <v>4.6758886455831601E-2</v>
      </c>
      <c r="X19" s="18">
        <f t="shared" si="5"/>
        <v>4.2910480128907436E-3</v>
      </c>
      <c r="Y19">
        <f t="shared" si="43"/>
        <v>-1.3301358399363328</v>
      </c>
      <c r="Z19">
        <f t="shared" si="44"/>
        <v>-2.3674366260833026</v>
      </c>
      <c r="AD19" s="18">
        <v>859</v>
      </c>
      <c r="AE19" s="18">
        <v>573</v>
      </c>
      <c r="AF19" s="18">
        <v>560</v>
      </c>
      <c r="AG19" s="18">
        <v>578</v>
      </c>
      <c r="AH19" s="18">
        <f t="shared" si="45"/>
        <v>709.5</v>
      </c>
      <c r="AI19" s="18">
        <f t="shared" si="45"/>
        <v>575.5</v>
      </c>
      <c r="AJ19" s="18">
        <f t="shared" si="160"/>
        <v>47</v>
      </c>
      <c r="AK19" s="18">
        <f t="shared" si="161"/>
        <v>5</v>
      </c>
      <c r="AL19" s="18">
        <f t="shared" si="47"/>
        <v>47.265209192385896</v>
      </c>
      <c r="AM19" s="18">
        <f t="shared" si="48"/>
        <v>913.55924821546193</v>
      </c>
      <c r="AN19" s="18">
        <f t="shared" si="162"/>
        <v>39.272967870173716</v>
      </c>
      <c r="AO19" s="28">
        <v>13</v>
      </c>
      <c r="AP19" s="22">
        <f t="shared" si="6"/>
        <v>3.8944683268101812E-2</v>
      </c>
      <c r="AQ19" s="18">
        <f t="shared" si="7"/>
        <v>5.1963229369801807E-3</v>
      </c>
      <c r="AR19">
        <f t="shared" si="49"/>
        <v>-1.4095518238690108</v>
      </c>
      <c r="AS19">
        <f t="shared" si="49"/>
        <v>-2.2843038665693061</v>
      </c>
      <c r="AW19" s="18">
        <v>1063</v>
      </c>
      <c r="AX19" s="18">
        <v>579</v>
      </c>
      <c r="AY19" s="18">
        <v>680</v>
      </c>
      <c r="AZ19" s="18">
        <v>582</v>
      </c>
      <c r="BA19" s="18">
        <f t="shared" si="50"/>
        <v>871.5</v>
      </c>
      <c r="BB19" s="18">
        <f t="shared" si="50"/>
        <v>580.5</v>
      </c>
      <c r="BC19" s="18">
        <f t="shared" si="163"/>
        <v>40</v>
      </c>
      <c r="BD19" s="18">
        <f t="shared" si="164"/>
        <v>-0.5</v>
      </c>
      <c r="BE19" s="18">
        <f t="shared" si="52"/>
        <v>40.003124877939221</v>
      </c>
      <c r="BF19" s="18">
        <f t="shared" si="53"/>
        <v>1047.1353780672296</v>
      </c>
      <c r="BG19" s="18">
        <f t="shared" si="165"/>
        <v>32.762049356345187</v>
      </c>
      <c r="BH19" s="28">
        <v>13</v>
      </c>
      <c r="BI19" s="22">
        <f t="shared" si="8"/>
        <v>3.4631445178191479E-2</v>
      </c>
      <c r="BJ19" s="18">
        <f t="shared" si="9"/>
        <v>3.3542105519770568E-3</v>
      </c>
      <c r="BK19">
        <f t="shared" si="55"/>
        <v>-1.4605293848635306</v>
      </c>
      <c r="BL19">
        <f t="shared" si="55"/>
        <v>-2.4744096791504089</v>
      </c>
      <c r="BP19">
        <v>680</v>
      </c>
      <c r="BQ19">
        <v>588</v>
      </c>
      <c r="BR19">
        <v>482</v>
      </c>
      <c r="BS19">
        <v>588</v>
      </c>
      <c r="BT19" s="18">
        <f t="shared" si="56"/>
        <v>581</v>
      </c>
      <c r="BU19" s="18">
        <f t="shared" si="56"/>
        <v>588</v>
      </c>
      <c r="BV19" s="18">
        <f t="shared" si="166"/>
        <v>102.5</v>
      </c>
      <c r="BW19" s="18">
        <f t="shared" si="167"/>
        <v>-1.5</v>
      </c>
      <c r="BX19" s="18">
        <f t="shared" si="58"/>
        <v>102.5109750221897</v>
      </c>
      <c r="BY19" s="18">
        <f t="shared" si="59"/>
        <v>826.62264667743045</v>
      </c>
      <c r="BZ19" s="18">
        <f t="shared" si="168"/>
        <v>67.364785341770698</v>
      </c>
      <c r="CA19" s="28">
        <v>13</v>
      </c>
      <c r="CB19" s="22">
        <f t="shared" si="10"/>
        <v>0.14923808961241763</v>
      </c>
      <c r="CC19" s="18">
        <f t="shared" si="11"/>
        <v>4.5594441289775536E-2</v>
      </c>
      <c r="CD19">
        <f t="shared" si="61"/>
        <v>-0.82612031897250826</v>
      </c>
      <c r="CE19">
        <f t="shared" si="61"/>
        <v>-1.3410881017287941</v>
      </c>
      <c r="CI19">
        <v>737</v>
      </c>
      <c r="CJ19">
        <v>579</v>
      </c>
      <c r="CK19">
        <v>502</v>
      </c>
      <c r="CL19">
        <v>588</v>
      </c>
      <c r="CM19" s="18">
        <f t="shared" si="62"/>
        <v>619.5</v>
      </c>
      <c r="CN19" s="18">
        <f t="shared" si="62"/>
        <v>583.5</v>
      </c>
      <c r="CO19" s="18">
        <f t="shared" si="169"/>
        <v>87</v>
      </c>
      <c r="CP19" s="18">
        <f t="shared" si="170"/>
        <v>-4.5</v>
      </c>
      <c r="CQ19" s="18">
        <f t="shared" si="64"/>
        <v>87.116301574389624</v>
      </c>
      <c r="CR19" s="18">
        <f t="shared" si="65"/>
        <v>851.03025798146564</v>
      </c>
      <c r="CS19" s="18">
        <f t="shared" si="171"/>
        <v>57.745788197769457</v>
      </c>
      <c r="CT19" s="28">
        <v>13</v>
      </c>
      <c r="CU19" s="22">
        <f t="shared" si="12"/>
        <v>0.12637152499788457</v>
      </c>
      <c r="CV19" s="18">
        <f t="shared" si="13"/>
        <v>3.2372989028263466E-2</v>
      </c>
      <c r="CW19">
        <f t="shared" si="67"/>
        <v>-0.89835077359673288</v>
      </c>
      <c r="CX19">
        <f t="shared" si="67"/>
        <v>-1.4898171999316565</v>
      </c>
      <c r="DB19">
        <v>802</v>
      </c>
      <c r="DC19">
        <v>576</v>
      </c>
      <c r="DD19">
        <v>533</v>
      </c>
      <c r="DE19">
        <v>587</v>
      </c>
      <c r="DF19" s="18">
        <f t="shared" si="68"/>
        <v>667.5</v>
      </c>
      <c r="DG19" s="18">
        <f t="shared" si="68"/>
        <v>581.5</v>
      </c>
      <c r="DH19" s="18">
        <f t="shared" si="172"/>
        <v>125.5</v>
      </c>
      <c r="DI19" s="18">
        <f t="shared" si="173"/>
        <v>-3</v>
      </c>
      <c r="DJ19" s="18">
        <f t="shared" si="70"/>
        <v>125.53585145288177</v>
      </c>
      <c r="DK19" s="18">
        <f t="shared" si="71"/>
        <v>885.2674737049814</v>
      </c>
      <c r="DL19" s="18">
        <f t="shared" si="174"/>
        <v>88.144992526586861</v>
      </c>
      <c r="DM19" s="28">
        <v>13</v>
      </c>
      <c r="DN19" s="22">
        <f t="shared" si="14"/>
        <v>0.11402203829222882</v>
      </c>
      <c r="DO19" s="18">
        <f t="shared" si="15"/>
        <v>4.1020596977397294E-2</v>
      </c>
      <c r="DP19">
        <f t="shared" si="73"/>
        <v>-0.94301119968379687</v>
      </c>
      <c r="DQ19">
        <f t="shared" si="73"/>
        <v>-1.3869980235848416</v>
      </c>
      <c r="DU19">
        <v>815</v>
      </c>
      <c r="DV19">
        <v>598</v>
      </c>
      <c r="DW19">
        <v>585</v>
      </c>
      <c r="DX19">
        <v>604</v>
      </c>
      <c r="DY19" s="18">
        <f t="shared" si="74"/>
        <v>700</v>
      </c>
      <c r="DZ19" s="18">
        <f t="shared" si="74"/>
        <v>601</v>
      </c>
      <c r="EA19" s="18">
        <f t="shared" si="175"/>
        <v>94.5</v>
      </c>
      <c r="EB19" s="18">
        <f t="shared" si="176"/>
        <v>-5</v>
      </c>
      <c r="EC19" s="18">
        <f t="shared" si="76"/>
        <v>94.632182686441297</v>
      </c>
      <c r="ED19" s="18">
        <f t="shared" si="77"/>
        <v>922.60554951723543</v>
      </c>
      <c r="EE19" s="18">
        <f t="shared" si="177"/>
        <v>65.945611151958587</v>
      </c>
      <c r="EF19" s="28">
        <v>13</v>
      </c>
      <c r="EG19" s="22">
        <f t="shared" si="16"/>
        <v>0.2698969873496006</v>
      </c>
      <c r="EH19" s="18">
        <f t="shared" si="17"/>
        <v>7.7694175786459096E-2</v>
      </c>
      <c r="EI19">
        <f t="shared" si="79"/>
        <v>-0.56880196310834641</v>
      </c>
      <c r="EJ19">
        <f t="shared" si="79"/>
        <v>-1.1096115361361112</v>
      </c>
      <c r="EN19">
        <v>881</v>
      </c>
      <c r="EO19">
        <v>604</v>
      </c>
      <c r="EP19">
        <v>595</v>
      </c>
      <c r="EQ19">
        <v>607</v>
      </c>
      <c r="ER19" s="18">
        <f t="shared" si="80"/>
        <v>738</v>
      </c>
      <c r="ES19" s="18">
        <f t="shared" si="80"/>
        <v>605.5</v>
      </c>
      <c r="ET19" s="18">
        <f t="shared" si="178"/>
        <v>122</v>
      </c>
      <c r="EU19" s="18">
        <f t="shared" si="179"/>
        <v>-4</v>
      </c>
      <c r="EV19" s="18">
        <f t="shared" si="82"/>
        <v>122.06555615733703</v>
      </c>
      <c r="EW19" s="18">
        <f t="shared" si="83"/>
        <v>954.60685625025758</v>
      </c>
      <c r="EX19" s="18">
        <f t="shared" si="180"/>
        <v>88.035306982685597</v>
      </c>
      <c r="EY19" s="28">
        <v>13</v>
      </c>
      <c r="EZ19" s="22">
        <f t="shared" si="18"/>
        <v>0.21969619362835946</v>
      </c>
      <c r="FA19" s="18">
        <f t="shared" si="19"/>
        <v>7.9031468636075977E-2</v>
      </c>
      <c r="FB19">
        <f t="shared" si="85"/>
        <v>-0.65817746743324412</v>
      </c>
      <c r="FC19">
        <f t="shared" si="85"/>
        <v>-1.1021999475227846</v>
      </c>
      <c r="FG19">
        <v>904</v>
      </c>
      <c r="FH19">
        <v>602</v>
      </c>
      <c r="FI19">
        <v>572</v>
      </c>
      <c r="FJ19">
        <v>611</v>
      </c>
      <c r="FK19" s="18">
        <f t="shared" si="86"/>
        <v>738</v>
      </c>
      <c r="FL19" s="18">
        <f t="shared" si="86"/>
        <v>606.5</v>
      </c>
      <c r="FM19" s="18">
        <f t="shared" si="181"/>
        <v>126</v>
      </c>
      <c r="FN19" s="18">
        <f t="shared" si="182"/>
        <v>-4.5</v>
      </c>
      <c r="FO19" s="18">
        <f t="shared" si="88"/>
        <v>126.0803315350971</v>
      </c>
      <c r="FP19" s="18">
        <f t="shared" si="89"/>
        <v>955.24146162109196</v>
      </c>
      <c r="FQ19" s="18">
        <f t="shared" si="183"/>
        <v>90.449579143001188</v>
      </c>
      <c r="FR19" s="28">
        <v>13</v>
      </c>
      <c r="FS19" s="22">
        <f t="shared" si="20"/>
        <v>0.19901105518770928</v>
      </c>
      <c r="FT19" s="18">
        <f t="shared" si="21"/>
        <v>7.6598128349789671E-2</v>
      </c>
      <c r="FU19">
        <f t="shared" si="91"/>
        <v>-0.70112279759199658</v>
      </c>
      <c r="FV19">
        <f t="shared" si="91"/>
        <v>-1.1157818420813537</v>
      </c>
      <c r="FZ19">
        <v>421</v>
      </c>
      <c r="GA19">
        <v>595</v>
      </c>
      <c r="GB19">
        <v>191</v>
      </c>
      <c r="GC19">
        <v>603</v>
      </c>
      <c r="GD19">
        <f t="shared" si="92"/>
        <v>306</v>
      </c>
      <c r="GE19">
        <f t="shared" si="92"/>
        <v>599</v>
      </c>
      <c r="GF19" s="18">
        <f t="shared" si="184"/>
        <v>80</v>
      </c>
      <c r="GG19" s="18">
        <f t="shared" si="185"/>
        <v>-3</v>
      </c>
      <c r="GH19" s="18">
        <f t="shared" si="94"/>
        <v>80.05623023850174</v>
      </c>
      <c r="GI19">
        <f t="shared" si="95"/>
        <v>672.63437319244997</v>
      </c>
      <c r="GJ19">
        <v>13</v>
      </c>
      <c r="GK19" s="22">
        <f t="shared" si="22"/>
        <v>0.179326221985143</v>
      </c>
      <c r="GL19" s="18">
        <f t="shared" si="23"/>
        <v>4.419677361732393E-2</v>
      </c>
      <c r="GM19">
        <f t="shared" si="96"/>
        <v>-0.74635620106357559</v>
      </c>
      <c r="GN19">
        <f t="shared" si="97"/>
        <v>-1.3546094331698126</v>
      </c>
      <c r="GR19">
        <v>452</v>
      </c>
      <c r="GS19">
        <v>593</v>
      </c>
      <c r="GT19">
        <v>252</v>
      </c>
      <c r="GU19">
        <v>602</v>
      </c>
      <c r="GV19">
        <f t="shared" si="98"/>
        <v>352</v>
      </c>
      <c r="GW19">
        <f t="shared" si="98"/>
        <v>597.5</v>
      </c>
      <c r="GX19" s="18">
        <f t="shared" si="186"/>
        <v>107</v>
      </c>
      <c r="GY19" s="18">
        <f t="shared" si="187"/>
        <v>-7</v>
      </c>
      <c r="GZ19" s="18">
        <f t="shared" si="100"/>
        <v>107.22872749408155</v>
      </c>
      <c r="HA19">
        <f t="shared" si="101"/>
        <v>693.47692823914485</v>
      </c>
      <c r="HB19">
        <v>13</v>
      </c>
      <c r="HC19" s="22">
        <f t="shared" si="24"/>
        <v>0.16101300411640898</v>
      </c>
      <c r="HD19" s="18">
        <f t="shared" si="25"/>
        <v>5.6951369953952308E-2</v>
      </c>
      <c r="HE19">
        <f t="shared" si="102"/>
        <v>-0.79313904702449078</v>
      </c>
      <c r="HF19">
        <f t="shared" si="103"/>
        <v>-1.2444958245912718</v>
      </c>
      <c r="HJ19">
        <v>460</v>
      </c>
      <c r="HK19">
        <v>593</v>
      </c>
      <c r="HL19">
        <v>265</v>
      </c>
      <c r="HM19">
        <v>601</v>
      </c>
      <c r="HN19">
        <f t="shared" si="104"/>
        <v>362.5</v>
      </c>
      <c r="HO19">
        <f t="shared" si="104"/>
        <v>597</v>
      </c>
      <c r="HP19" s="18">
        <f t="shared" si="105"/>
        <v>107.5</v>
      </c>
      <c r="HQ19" s="18">
        <f t="shared" si="188"/>
        <v>-4.5</v>
      </c>
      <c r="HR19" s="18">
        <f t="shared" si="26"/>
        <v>107.59414482210451</v>
      </c>
      <c r="HS19">
        <f t="shared" si="107"/>
        <v>698.43772091719097</v>
      </c>
      <c r="HT19">
        <v>13</v>
      </c>
      <c r="HU19" s="22">
        <f t="shared" si="27"/>
        <v>0.1730683994243728</v>
      </c>
      <c r="HV19" s="18">
        <f t="shared" si="28"/>
        <v>6.3261866732367097E-2</v>
      </c>
      <c r="HW19">
        <f t="shared" si="108"/>
        <v>-0.76178222275703134</v>
      </c>
      <c r="HX19">
        <f t="shared" si="109"/>
        <v>-1.1988579970613826</v>
      </c>
      <c r="IB19">
        <v>814</v>
      </c>
      <c r="IC19">
        <v>577</v>
      </c>
      <c r="ID19">
        <v>497</v>
      </c>
      <c r="IE19">
        <v>592</v>
      </c>
      <c r="IF19">
        <f t="shared" si="110"/>
        <v>655.5</v>
      </c>
      <c r="IG19">
        <f t="shared" si="111"/>
        <v>584.5</v>
      </c>
      <c r="IH19">
        <f t="shared" si="112"/>
        <v>109</v>
      </c>
      <c r="II19">
        <f t="shared" si="113"/>
        <v>1</v>
      </c>
      <c r="IJ19">
        <f t="shared" si="114"/>
        <v>109.00458705944443</v>
      </c>
      <c r="IL19">
        <v>13</v>
      </c>
      <c r="IM19">
        <f t="shared" si="29"/>
        <v>0.16221987466358501</v>
      </c>
      <c r="IN19">
        <f t="shared" si="30"/>
        <v>6.1160595759598251E-2</v>
      </c>
      <c r="IO19">
        <f t="shared" si="115"/>
        <v>-0.78989593848519735</v>
      </c>
      <c r="IP19">
        <f t="shared" si="116"/>
        <v>-1.213528292817502</v>
      </c>
      <c r="IU19">
        <v>1618</v>
      </c>
      <c r="IV19">
        <v>614</v>
      </c>
      <c r="IW19">
        <v>1294</v>
      </c>
      <c r="IX19">
        <v>603</v>
      </c>
      <c r="IY19">
        <f t="shared" si="117"/>
        <v>1456</v>
      </c>
      <c r="IZ19">
        <f t="shared" si="118"/>
        <v>608.5</v>
      </c>
      <c r="JA19">
        <f t="shared" si="119"/>
        <v>830</v>
      </c>
      <c r="JB19">
        <f t="shared" si="120"/>
        <v>16</v>
      </c>
      <c r="JC19">
        <f t="shared" si="121"/>
        <v>830.15420254311789</v>
      </c>
      <c r="JD19">
        <f t="shared" si="122"/>
        <v>1578.0393689639052</v>
      </c>
      <c r="JE19">
        <v>52</v>
      </c>
      <c r="JF19">
        <f t="shared" si="31"/>
        <v>0.55265040771394514</v>
      </c>
      <c r="JG19">
        <f t="shared" si="32"/>
        <v>0.3171775393702998</v>
      </c>
      <c r="JH19">
        <f t="shared" si="123"/>
        <v>-0.2575495052436173</v>
      </c>
      <c r="JI19">
        <f t="shared" si="124"/>
        <v>-0.49869757442161405</v>
      </c>
      <c r="JM19">
        <v>938</v>
      </c>
      <c r="JN19">
        <v>592</v>
      </c>
      <c r="JO19">
        <v>737</v>
      </c>
      <c r="JP19">
        <v>588</v>
      </c>
      <c r="JQ19">
        <f t="shared" si="125"/>
        <v>837.5</v>
      </c>
      <c r="JR19">
        <f t="shared" si="126"/>
        <v>590</v>
      </c>
      <c r="JS19">
        <f t="shared" si="127"/>
        <v>310</v>
      </c>
      <c r="JT19">
        <f t="shared" si="128"/>
        <v>12</v>
      </c>
      <c r="JU19">
        <f t="shared" si="129"/>
        <v>310.23217112349903</v>
      </c>
      <c r="JV19">
        <f t="shared" si="130"/>
        <v>1024.4541229357224</v>
      </c>
      <c r="JW19">
        <v>52</v>
      </c>
      <c r="JX19">
        <f t="shared" si="33"/>
        <v>0.32458624139045816</v>
      </c>
      <c r="JY19">
        <f t="shared" si="34"/>
        <v>7.734870160189819E-2</v>
      </c>
      <c r="JZ19">
        <f t="shared" si="131"/>
        <v>-0.48866989305828229</v>
      </c>
      <c r="KA19">
        <f t="shared" si="132"/>
        <v>-1.111546972098598</v>
      </c>
      <c r="KE19">
        <v>1184</v>
      </c>
      <c r="KF19">
        <v>599</v>
      </c>
      <c r="KG19">
        <v>923</v>
      </c>
      <c r="KH19">
        <v>596</v>
      </c>
      <c r="KI19">
        <f t="shared" si="133"/>
        <v>1053.5</v>
      </c>
      <c r="KJ19">
        <f t="shared" si="134"/>
        <v>597.5</v>
      </c>
      <c r="KK19">
        <f t="shared" si="135"/>
        <v>510</v>
      </c>
      <c r="KL19">
        <f t="shared" si="136"/>
        <v>12</v>
      </c>
      <c r="KM19">
        <f t="shared" si="137"/>
        <v>510.14115693599945</v>
      </c>
      <c r="KN19">
        <f t="shared" si="138"/>
        <v>1211.1434679673584</v>
      </c>
      <c r="KO19">
        <v>52</v>
      </c>
      <c r="KP19">
        <f t="shared" si="35"/>
        <v>0.33405223447859078</v>
      </c>
      <c r="KQ19">
        <f t="shared" si="36"/>
        <v>0.12157196837731819</v>
      </c>
      <c r="KR19">
        <f t="shared" si="139"/>
        <v>-0.47618561890062239</v>
      </c>
      <c r="KS19">
        <f t="shared" si="140"/>
        <v>-0.91516655156375726</v>
      </c>
      <c r="KW19">
        <v>1185</v>
      </c>
      <c r="KX19">
        <v>591</v>
      </c>
      <c r="KY19">
        <v>926</v>
      </c>
      <c r="KZ19">
        <v>591</v>
      </c>
      <c r="LA19">
        <f t="shared" si="141"/>
        <v>1055.5</v>
      </c>
      <c r="LB19">
        <f t="shared" si="142"/>
        <v>591</v>
      </c>
      <c r="LC19">
        <f t="shared" si="143"/>
        <v>516</v>
      </c>
      <c r="LD19">
        <f t="shared" si="144"/>
        <v>4.5</v>
      </c>
      <c r="LE19">
        <f t="shared" si="145"/>
        <v>516.01962171994967</v>
      </c>
      <c r="LF19">
        <f t="shared" si="146"/>
        <v>1209.6946928874245</v>
      </c>
      <c r="LG19">
        <v>52</v>
      </c>
      <c r="LH19">
        <f t="shared" si="37"/>
        <v>0.29132694291755007</v>
      </c>
      <c r="LI19">
        <f t="shared" si="38"/>
        <v>0.11344586088613039</v>
      </c>
      <c r="LJ19">
        <f t="shared" si="147"/>
        <v>-0.53561934846769865</v>
      </c>
      <c r="LK19">
        <f t="shared" si="148"/>
        <v>-0.94521134488355019</v>
      </c>
      <c r="LO19">
        <v>1291</v>
      </c>
      <c r="LP19">
        <v>601</v>
      </c>
      <c r="LQ19">
        <v>924</v>
      </c>
      <c r="LR19">
        <v>600</v>
      </c>
      <c r="LS19">
        <f t="shared" si="149"/>
        <v>1107.5</v>
      </c>
      <c r="LT19">
        <f t="shared" si="150"/>
        <v>600.5</v>
      </c>
      <c r="LU19">
        <f t="shared" si="151"/>
        <v>591</v>
      </c>
      <c r="LV19">
        <f t="shared" si="152"/>
        <v>7</v>
      </c>
      <c r="LW19">
        <f t="shared" si="153"/>
        <v>591.04145370692913</v>
      </c>
      <c r="LX19">
        <f t="shared" si="154"/>
        <v>1259.823995643836</v>
      </c>
      <c r="LY19">
        <v>52</v>
      </c>
      <c r="LZ19">
        <f t="shared" si="39"/>
        <v>0.42876536678913629</v>
      </c>
      <c r="MA19">
        <f t="shared" si="40"/>
        <v>0.17447629467616929</v>
      </c>
      <c r="MB19">
        <f t="shared" si="155"/>
        <v>-0.36778030171970749</v>
      </c>
      <c r="MC19">
        <f t="shared" si="156"/>
        <v>-0.75826357037055514</v>
      </c>
    </row>
    <row r="20" spans="1:341" x14ac:dyDescent="0.25">
      <c r="A20" s="46" t="s">
        <v>100</v>
      </c>
      <c r="B20" s="28" t="s">
        <v>106</v>
      </c>
      <c r="C20" s="35">
        <v>4</v>
      </c>
      <c r="D20" s="35">
        <v>2.9029999999999894</v>
      </c>
      <c r="E20" s="28">
        <v>123.5339966281623</v>
      </c>
      <c r="F20" s="28">
        <v>444.87044154823656</v>
      </c>
      <c r="G20" s="35">
        <v>2.9748936297730157</v>
      </c>
      <c r="K20" s="18">
        <v>952</v>
      </c>
      <c r="L20" s="18">
        <v>576</v>
      </c>
      <c r="M20" s="18">
        <v>689</v>
      </c>
      <c r="N20" s="18">
        <v>579</v>
      </c>
      <c r="O20" s="18">
        <f t="shared" si="0"/>
        <v>820.5</v>
      </c>
      <c r="P20" s="18">
        <f t="shared" si="1"/>
        <v>577.5</v>
      </c>
      <c r="Q20" s="18">
        <f t="shared" si="158"/>
        <v>44</v>
      </c>
      <c r="R20" s="18">
        <f t="shared" si="159"/>
        <v>-3</v>
      </c>
      <c r="S20" s="49">
        <f t="shared" si="42"/>
        <v>44.10215414239989</v>
      </c>
      <c r="T20" s="26">
        <f t="shared" si="2"/>
        <v>3.6535625998177363</v>
      </c>
      <c r="U20" s="18">
        <f t="shared" si="3"/>
        <v>33.856452825483188</v>
      </c>
      <c r="V20" s="28">
        <v>14</v>
      </c>
      <c r="W20" s="22">
        <f t="shared" si="4"/>
        <v>5.035572387551096E-2</v>
      </c>
      <c r="X20" s="18">
        <f t="shared" si="5"/>
        <v>4.964669808186566E-3</v>
      </c>
      <c r="Y20">
        <f t="shared" si="43"/>
        <v>-1.2979511565649315</v>
      </c>
      <c r="Z20">
        <f t="shared" si="44"/>
        <v>-2.3041096304014501</v>
      </c>
      <c r="AD20" s="18">
        <v>862</v>
      </c>
      <c r="AE20" s="18">
        <v>572</v>
      </c>
      <c r="AF20" s="18">
        <v>565</v>
      </c>
      <c r="AG20" s="18">
        <v>578</v>
      </c>
      <c r="AH20" s="18">
        <f t="shared" si="45"/>
        <v>713.5</v>
      </c>
      <c r="AI20" s="18">
        <f t="shared" si="45"/>
        <v>575</v>
      </c>
      <c r="AJ20" s="18">
        <f t="shared" si="160"/>
        <v>51</v>
      </c>
      <c r="AK20" s="18">
        <f t="shared" si="161"/>
        <v>4.5</v>
      </c>
      <c r="AL20" s="18">
        <f t="shared" si="47"/>
        <v>51.198144497628036</v>
      </c>
      <c r="AM20" s="18">
        <f t="shared" si="48"/>
        <v>916.35541685527232</v>
      </c>
      <c r="AN20" s="18">
        <f t="shared" si="162"/>
        <v>42.069136509984105</v>
      </c>
      <c r="AO20" s="28">
        <v>14</v>
      </c>
      <c r="AP20" s="22">
        <f t="shared" si="6"/>
        <v>4.1940428134878881E-2</v>
      </c>
      <c r="AQ20" s="18">
        <f t="shared" si="7"/>
        <v>5.6287086660500325E-3</v>
      </c>
      <c r="AR20">
        <f t="shared" si="49"/>
        <v>-1.3773671404976093</v>
      </c>
      <c r="AS20">
        <f t="shared" si="49"/>
        <v>-2.2495912292224012</v>
      </c>
      <c r="AW20" s="18">
        <v>1066</v>
      </c>
      <c r="AX20" s="18">
        <v>579</v>
      </c>
      <c r="AY20" s="18">
        <v>684</v>
      </c>
      <c r="AZ20" s="18">
        <v>581</v>
      </c>
      <c r="BA20" s="18">
        <f t="shared" si="50"/>
        <v>875</v>
      </c>
      <c r="BB20" s="18">
        <f t="shared" si="50"/>
        <v>580</v>
      </c>
      <c r="BC20" s="18">
        <f t="shared" si="163"/>
        <v>43.5</v>
      </c>
      <c r="BD20" s="18">
        <f t="shared" si="164"/>
        <v>-1</v>
      </c>
      <c r="BE20" s="18">
        <f t="shared" si="52"/>
        <v>43.511492734678733</v>
      </c>
      <c r="BF20" s="18">
        <f t="shared" si="53"/>
        <v>1049.7737851556401</v>
      </c>
      <c r="BG20" s="18">
        <f t="shared" si="165"/>
        <v>35.400456444755719</v>
      </c>
      <c r="BH20" s="28">
        <v>14</v>
      </c>
      <c r="BI20" s="22">
        <f t="shared" si="8"/>
        <v>3.7295402499590825E-2</v>
      </c>
      <c r="BJ20" s="18">
        <f t="shared" si="9"/>
        <v>3.6483826828093272E-3</v>
      </c>
      <c r="BK20">
        <f t="shared" si="55"/>
        <v>-1.4283447014921291</v>
      </c>
      <c r="BL20">
        <f t="shared" si="55"/>
        <v>-2.4378996143359974</v>
      </c>
      <c r="BP20">
        <v>688</v>
      </c>
      <c r="BQ20">
        <v>583</v>
      </c>
      <c r="BR20">
        <v>492</v>
      </c>
      <c r="BS20">
        <v>588</v>
      </c>
      <c r="BT20" s="18">
        <f t="shared" si="56"/>
        <v>590</v>
      </c>
      <c r="BU20" s="18">
        <f t="shared" si="56"/>
        <v>585.5</v>
      </c>
      <c r="BV20" s="18">
        <f t="shared" si="166"/>
        <v>111.5</v>
      </c>
      <c r="BW20" s="18">
        <f t="shared" si="167"/>
        <v>-4</v>
      </c>
      <c r="BX20" s="18">
        <f t="shared" si="58"/>
        <v>111.57172580900593</v>
      </c>
      <c r="BY20" s="18">
        <f t="shared" si="59"/>
        <v>831.21011182492236</v>
      </c>
      <c r="BZ20" s="18">
        <f t="shared" si="168"/>
        <v>71.95225048926261</v>
      </c>
      <c r="CA20" s="28">
        <v>14</v>
      </c>
      <c r="CB20" s="22">
        <f t="shared" si="10"/>
        <v>0.16071794265952669</v>
      </c>
      <c r="CC20" s="18">
        <f t="shared" si="11"/>
        <v>4.9624447537412485E-2</v>
      </c>
      <c r="CD20">
        <f t="shared" si="61"/>
        <v>-0.79393563560110703</v>
      </c>
      <c r="CE20">
        <f t="shared" si="61"/>
        <v>-1.3043043151464864</v>
      </c>
      <c r="CI20">
        <v>742</v>
      </c>
      <c r="CJ20">
        <v>579</v>
      </c>
      <c r="CK20">
        <v>511</v>
      </c>
      <c r="CL20">
        <v>586</v>
      </c>
      <c r="CM20" s="18">
        <f t="shared" si="62"/>
        <v>626.5</v>
      </c>
      <c r="CN20" s="18">
        <f t="shared" si="62"/>
        <v>582.5</v>
      </c>
      <c r="CO20" s="18">
        <f t="shared" si="169"/>
        <v>94</v>
      </c>
      <c r="CP20" s="18">
        <f t="shared" si="170"/>
        <v>-5.5</v>
      </c>
      <c r="CQ20" s="18">
        <f t="shared" si="64"/>
        <v>94.160766776826961</v>
      </c>
      <c r="CR20" s="18">
        <f t="shared" si="65"/>
        <v>855.4580644309807</v>
      </c>
      <c r="CS20" s="18">
        <f t="shared" si="171"/>
        <v>62.173594647284517</v>
      </c>
      <c r="CT20" s="28">
        <v>14</v>
      </c>
      <c r="CU20" s="22">
        <f t="shared" si="12"/>
        <v>0.1360924115361834</v>
      </c>
      <c r="CV20" s="18">
        <f t="shared" si="13"/>
        <v>3.4990758499500174E-2</v>
      </c>
      <c r="CW20">
        <f t="shared" si="67"/>
        <v>-0.86616609022533153</v>
      </c>
      <c r="CX20">
        <f t="shared" si="67"/>
        <v>-1.456046643153645</v>
      </c>
      <c r="DB20">
        <v>811</v>
      </c>
      <c r="DC20">
        <v>576</v>
      </c>
      <c r="DD20">
        <v>545</v>
      </c>
      <c r="DE20">
        <v>588</v>
      </c>
      <c r="DF20" s="18">
        <f t="shared" si="68"/>
        <v>678</v>
      </c>
      <c r="DG20" s="18">
        <f t="shared" si="68"/>
        <v>582</v>
      </c>
      <c r="DH20" s="18">
        <f t="shared" si="172"/>
        <v>136</v>
      </c>
      <c r="DI20" s="18">
        <f t="shared" si="173"/>
        <v>-2.5</v>
      </c>
      <c r="DJ20" s="18">
        <f t="shared" si="70"/>
        <v>136.02297600038017</v>
      </c>
      <c r="DK20" s="18">
        <f t="shared" si="71"/>
        <v>893.53679275114348</v>
      </c>
      <c r="DL20" s="18">
        <f t="shared" si="174"/>
        <v>96.414311572748943</v>
      </c>
      <c r="DM20" s="28">
        <v>14</v>
      </c>
      <c r="DN20" s="22">
        <f t="shared" si="14"/>
        <v>0.12279296431470796</v>
      </c>
      <c r="DO20" s="18">
        <f t="shared" si="15"/>
        <v>4.4447411744142767E-2</v>
      </c>
      <c r="DP20">
        <f t="shared" si="73"/>
        <v>-0.91082651631239564</v>
      </c>
      <c r="DQ20">
        <f t="shared" si="73"/>
        <v>-1.3521535237368298</v>
      </c>
      <c r="DU20">
        <v>824</v>
      </c>
      <c r="DV20">
        <v>597</v>
      </c>
      <c r="DW20">
        <v>594</v>
      </c>
      <c r="DX20">
        <v>603</v>
      </c>
      <c r="DY20" s="18">
        <f t="shared" si="74"/>
        <v>709</v>
      </c>
      <c r="DZ20" s="18">
        <f t="shared" si="74"/>
        <v>600</v>
      </c>
      <c r="EA20" s="18">
        <f t="shared" si="175"/>
        <v>103.5</v>
      </c>
      <c r="EB20" s="18">
        <f t="shared" si="176"/>
        <v>-6</v>
      </c>
      <c r="EC20" s="18">
        <f t="shared" si="76"/>
        <v>103.67376717376484</v>
      </c>
      <c r="ED20" s="18">
        <f t="shared" si="77"/>
        <v>928.80622306270106</v>
      </c>
      <c r="EE20" s="18">
        <f t="shared" si="177"/>
        <v>72.146284697424221</v>
      </c>
      <c r="EF20" s="28">
        <v>14</v>
      </c>
      <c r="EG20" s="22">
        <f t="shared" si="16"/>
        <v>0.29065829406880067</v>
      </c>
      <c r="EH20" s="18">
        <f t="shared" si="17"/>
        <v>8.5117426889879819E-2</v>
      </c>
      <c r="EI20">
        <f t="shared" si="79"/>
        <v>-0.53661727973694506</v>
      </c>
      <c r="EJ20">
        <f t="shared" si="79"/>
        <v>-1.0699815136253574</v>
      </c>
      <c r="EN20">
        <v>896</v>
      </c>
      <c r="EO20">
        <v>603</v>
      </c>
      <c r="EP20">
        <v>608</v>
      </c>
      <c r="EQ20">
        <v>604</v>
      </c>
      <c r="ER20" s="18">
        <f t="shared" si="80"/>
        <v>752</v>
      </c>
      <c r="ES20" s="18">
        <f t="shared" si="80"/>
        <v>603.5</v>
      </c>
      <c r="ET20" s="18">
        <f t="shared" si="178"/>
        <v>136</v>
      </c>
      <c r="EU20" s="18">
        <f t="shared" si="179"/>
        <v>-6</v>
      </c>
      <c r="EV20" s="18">
        <f t="shared" si="82"/>
        <v>136.13228860193308</v>
      </c>
      <c r="EW20" s="18">
        <f t="shared" si="83"/>
        <v>964.21794735422759</v>
      </c>
      <c r="EX20" s="18">
        <f t="shared" si="180"/>
        <v>97.646398086655608</v>
      </c>
      <c r="EY20" s="28">
        <v>14</v>
      </c>
      <c r="EZ20" s="22">
        <f t="shared" si="18"/>
        <v>0.23659590083054094</v>
      </c>
      <c r="FA20" s="18">
        <f t="shared" si="19"/>
        <v>8.813898888178899E-2</v>
      </c>
      <c r="FB20">
        <f t="shared" si="85"/>
        <v>-0.62599278406184289</v>
      </c>
      <c r="FC20">
        <f t="shared" si="85"/>
        <v>-1.0548319359633629</v>
      </c>
      <c r="FG20">
        <v>916</v>
      </c>
      <c r="FH20">
        <v>602</v>
      </c>
      <c r="FI20">
        <v>586</v>
      </c>
      <c r="FJ20">
        <v>611</v>
      </c>
      <c r="FK20" s="18">
        <f t="shared" si="86"/>
        <v>751</v>
      </c>
      <c r="FL20" s="18">
        <f t="shared" si="86"/>
        <v>606.5</v>
      </c>
      <c r="FM20" s="18">
        <f t="shared" si="181"/>
        <v>139</v>
      </c>
      <c r="FN20" s="18">
        <f t="shared" si="182"/>
        <v>-4.5</v>
      </c>
      <c r="FO20" s="18">
        <f t="shared" si="88"/>
        <v>139.07282265058117</v>
      </c>
      <c r="FP20" s="18">
        <f t="shared" si="89"/>
        <v>965.3202836364726</v>
      </c>
      <c r="FQ20" s="18">
        <f t="shared" si="183"/>
        <v>100.52840115838183</v>
      </c>
      <c r="FR20" s="28">
        <v>14</v>
      </c>
      <c r="FS20" s="22">
        <f t="shared" si="20"/>
        <v>0.21431959789445615</v>
      </c>
      <c r="FT20" s="18">
        <f t="shared" si="21"/>
        <v>8.4491512590854384E-2</v>
      </c>
      <c r="FU20">
        <f t="shared" si="91"/>
        <v>-0.66893811422059535</v>
      </c>
      <c r="FV20">
        <f t="shared" si="91"/>
        <v>-1.0731869149566706</v>
      </c>
      <c r="FZ20">
        <v>426</v>
      </c>
      <c r="GA20">
        <v>595</v>
      </c>
      <c r="GB20">
        <v>196</v>
      </c>
      <c r="GC20">
        <v>603</v>
      </c>
      <c r="GD20">
        <f t="shared" si="92"/>
        <v>311</v>
      </c>
      <c r="GE20">
        <f t="shared" si="92"/>
        <v>599</v>
      </c>
      <c r="GF20" s="18">
        <f t="shared" si="184"/>
        <v>85</v>
      </c>
      <c r="GG20" s="18">
        <f t="shared" si="185"/>
        <v>-3</v>
      </c>
      <c r="GH20" s="18">
        <f t="shared" si="94"/>
        <v>85.052924699859673</v>
      </c>
      <c r="GI20">
        <f t="shared" si="95"/>
        <v>674.92369939127195</v>
      </c>
      <c r="GJ20">
        <v>14</v>
      </c>
      <c r="GK20" s="22">
        <f t="shared" si="22"/>
        <v>0.19312054675323093</v>
      </c>
      <c r="GL20" s="18">
        <f t="shared" si="23"/>
        <v>4.6955306879328119E-2</v>
      </c>
      <c r="GM20">
        <f t="shared" si="96"/>
        <v>-0.71417151769217435</v>
      </c>
      <c r="GN20">
        <f t="shared" si="97"/>
        <v>-1.3283153167490456</v>
      </c>
      <c r="GR20">
        <v>464</v>
      </c>
      <c r="GS20">
        <v>593</v>
      </c>
      <c r="GT20">
        <v>263</v>
      </c>
      <c r="GU20">
        <v>601</v>
      </c>
      <c r="GV20">
        <f t="shared" si="98"/>
        <v>363.5</v>
      </c>
      <c r="GW20">
        <f t="shared" si="98"/>
        <v>597</v>
      </c>
      <c r="GX20" s="18">
        <f t="shared" si="186"/>
        <v>118.5</v>
      </c>
      <c r="GY20" s="18">
        <f t="shared" si="187"/>
        <v>-7.5</v>
      </c>
      <c r="GZ20" s="18">
        <f t="shared" si="100"/>
        <v>118.73710456297981</v>
      </c>
      <c r="HA20">
        <f t="shared" si="101"/>
        <v>698.95725906524501</v>
      </c>
      <c r="HB20">
        <v>14</v>
      </c>
      <c r="HC20" s="22">
        <f t="shared" si="24"/>
        <v>0.17339861981767121</v>
      </c>
      <c r="HD20" s="18">
        <f t="shared" si="25"/>
        <v>6.3063704356657785E-2</v>
      </c>
      <c r="HE20">
        <f t="shared" si="102"/>
        <v>-0.76095436365308944</v>
      </c>
      <c r="HF20">
        <f t="shared" si="103"/>
        <v>-1.2002205224177256</v>
      </c>
      <c r="HJ20">
        <v>473</v>
      </c>
      <c r="HK20">
        <v>592</v>
      </c>
      <c r="HL20">
        <v>276</v>
      </c>
      <c r="HM20">
        <v>601</v>
      </c>
      <c r="HN20">
        <f t="shared" si="104"/>
        <v>374.5</v>
      </c>
      <c r="HO20">
        <f t="shared" si="104"/>
        <v>596.5</v>
      </c>
      <c r="HP20" s="18">
        <f t="shared" si="105"/>
        <v>119.5</v>
      </c>
      <c r="HQ20" s="18">
        <f t="shared" si="188"/>
        <v>-5</v>
      </c>
      <c r="HR20" s="18">
        <f t="shared" si="26"/>
        <v>119.60455676938065</v>
      </c>
      <c r="HS20">
        <f t="shared" si="107"/>
        <v>704.31704508694099</v>
      </c>
      <c r="HT20">
        <v>14</v>
      </c>
      <c r="HU20" s="22">
        <f t="shared" si="27"/>
        <v>0.1863813532262476</v>
      </c>
      <c r="HV20" s="18">
        <f t="shared" si="28"/>
        <v>7.0323599331902728E-2</v>
      </c>
      <c r="HW20">
        <f t="shared" si="108"/>
        <v>-0.7295975393856301</v>
      </c>
      <c r="HX20">
        <f t="shared" si="109"/>
        <v>-1.1528989091234227</v>
      </c>
      <c r="IB20">
        <v>823</v>
      </c>
      <c r="IC20">
        <v>577</v>
      </c>
      <c r="ID20">
        <v>512</v>
      </c>
      <c r="IE20">
        <v>592</v>
      </c>
      <c r="IF20">
        <f t="shared" si="110"/>
        <v>667.5</v>
      </c>
      <c r="IG20">
        <f t="shared" si="111"/>
        <v>584.5</v>
      </c>
      <c r="IH20">
        <f t="shared" si="112"/>
        <v>121</v>
      </c>
      <c r="II20">
        <f t="shared" si="113"/>
        <v>1</v>
      </c>
      <c r="IJ20">
        <f t="shared" si="114"/>
        <v>121.00413216084813</v>
      </c>
      <c r="IL20">
        <v>14</v>
      </c>
      <c r="IM20">
        <f t="shared" si="29"/>
        <v>0.17469832656078385</v>
      </c>
      <c r="IN20">
        <f t="shared" si="30"/>
        <v>6.7893333775896555E-2</v>
      </c>
      <c r="IO20">
        <f t="shared" si="115"/>
        <v>-0.75771125511379611</v>
      </c>
      <c r="IP20">
        <f t="shared" si="116"/>
        <v>-1.1681728655791304</v>
      </c>
      <c r="IU20">
        <v>1710</v>
      </c>
      <c r="IV20">
        <v>610</v>
      </c>
      <c r="IW20">
        <v>1388</v>
      </c>
      <c r="IX20">
        <v>603</v>
      </c>
      <c r="IY20">
        <f t="shared" si="117"/>
        <v>1549</v>
      </c>
      <c r="IZ20">
        <f t="shared" si="118"/>
        <v>606.5</v>
      </c>
      <c r="JA20">
        <f t="shared" si="119"/>
        <v>923</v>
      </c>
      <c r="JB20">
        <f t="shared" si="120"/>
        <v>14</v>
      </c>
      <c r="JC20">
        <f t="shared" si="121"/>
        <v>923.10616940848138</v>
      </c>
      <c r="JD20">
        <f t="shared" si="122"/>
        <v>1663.5033062786499</v>
      </c>
      <c r="JE20">
        <v>56</v>
      </c>
      <c r="JF20">
        <f t="shared" si="31"/>
        <v>0.59516197753809486</v>
      </c>
      <c r="JG20">
        <f t="shared" si="32"/>
        <v>0.35269175593352237</v>
      </c>
      <c r="JH20">
        <f t="shared" si="123"/>
        <v>-0.22536482187221599</v>
      </c>
      <c r="JI20">
        <f t="shared" si="124"/>
        <v>-0.45260469172016049</v>
      </c>
      <c r="JM20">
        <v>975</v>
      </c>
      <c r="JN20">
        <v>591</v>
      </c>
      <c r="JO20">
        <v>778</v>
      </c>
      <c r="JP20">
        <v>589</v>
      </c>
      <c r="JQ20">
        <f t="shared" si="125"/>
        <v>876.5</v>
      </c>
      <c r="JR20">
        <f t="shared" si="126"/>
        <v>590</v>
      </c>
      <c r="JS20">
        <f t="shared" si="127"/>
        <v>349</v>
      </c>
      <c r="JT20">
        <f t="shared" si="128"/>
        <v>12</v>
      </c>
      <c r="JU20">
        <f t="shared" si="129"/>
        <v>349.20624278497655</v>
      </c>
      <c r="JV20">
        <f t="shared" si="130"/>
        <v>1056.5757190092909</v>
      </c>
      <c r="JW20">
        <v>56</v>
      </c>
      <c r="JX20">
        <f t="shared" si="33"/>
        <v>0.34955441380510882</v>
      </c>
      <c r="JY20">
        <f t="shared" si="34"/>
        <v>8.7065920252166903E-2</v>
      </c>
      <c r="JZ20">
        <f t="shared" si="131"/>
        <v>-0.456485209686881</v>
      </c>
      <c r="KA20">
        <f t="shared" si="132"/>
        <v>-1.0601518052991068</v>
      </c>
      <c r="KE20">
        <v>1243</v>
      </c>
      <c r="KF20">
        <v>601</v>
      </c>
      <c r="KG20">
        <v>990</v>
      </c>
      <c r="KH20">
        <v>597</v>
      </c>
      <c r="KI20">
        <f t="shared" si="133"/>
        <v>1116.5</v>
      </c>
      <c r="KJ20">
        <f t="shared" si="134"/>
        <v>599</v>
      </c>
      <c r="KK20">
        <f t="shared" si="135"/>
        <v>573</v>
      </c>
      <c r="KL20">
        <f t="shared" si="136"/>
        <v>13.5</v>
      </c>
      <c r="KM20">
        <f t="shared" si="137"/>
        <v>573.15900935080833</v>
      </c>
      <c r="KN20">
        <f t="shared" si="138"/>
        <v>1267.0332473932956</v>
      </c>
      <c r="KO20">
        <v>56</v>
      </c>
      <c r="KP20">
        <f t="shared" si="35"/>
        <v>0.35974856020771317</v>
      </c>
      <c r="KQ20">
        <f t="shared" si="36"/>
        <v>0.13658978110780681</v>
      </c>
      <c r="KR20">
        <f t="shared" si="139"/>
        <v>-0.4440009355292211</v>
      </c>
      <c r="KS20">
        <f t="shared" si="140"/>
        <v>-0.86458179095097343</v>
      </c>
      <c r="KW20">
        <v>1247</v>
      </c>
      <c r="KX20">
        <v>593</v>
      </c>
      <c r="KY20">
        <v>984</v>
      </c>
      <c r="KZ20">
        <v>588</v>
      </c>
      <c r="LA20">
        <f t="shared" si="141"/>
        <v>1115.5</v>
      </c>
      <c r="LB20">
        <f t="shared" si="142"/>
        <v>590.5</v>
      </c>
      <c r="LC20">
        <f t="shared" si="143"/>
        <v>576</v>
      </c>
      <c r="LD20">
        <f t="shared" si="144"/>
        <v>4</v>
      </c>
      <c r="LE20">
        <f t="shared" si="145"/>
        <v>576.01388872144389</v>
      </c>
      <c r="LF20">
        <f t="shared" si="146"/>
        <v>1262.1531206632578</v>
      </c>
      <c r="LG20">
        <v>56</v>
      </c>
      <c r="LH20">
        <f t="shared" si="37"/>
        <v>0.31373670775736162</v>
      </c>
      <c r="LI20">
        <f t="shared" si="38"/>
        <v>0.12663547806683254</v>
      </c>
      <c r="LJ20">
        <f t="shared" si="147"/>
        <v>-0.50343466509629731</v>
      </c>
      <c r="LK20">
        <f t="shared" si="148"/>
        <v>-0.89744460577113161</v>
      </c>
      <c r="LO20">
        <v>1356</v>
      </c>
      <c r="LP20">
        <v>603</v>
      </c>
      <c r="LQ20">
        <v>997</v>
      </c>
      <c r="LR20">
        <v>598</v>
      </c>
      <c r="LS20">
        <f t="shared" si="149"/>
        <v>1176.5</v>
      </c>
      <c r="LT20">
        <f t="shared" si="150"/>
        <v>600.5</v>
      </c>
      <c r="LU20">
        <f t="shared" si="151"/>
        <v>660</v>
      </c>
      <c r="LV20">
        <f t="shared" si="152"/>
        <v>7</v>
      </c>
      <c r="LW20">
        <f t="shared" si="153"/>
        <v>660.03712016825239</v>
      </c>
      <c r="LX20">
        <f t="shared" si="154"/>
        <v>1320.8907979087446</v>
      </c>
      <c r="LY20">
        <v>56</v>
      </c>
      <c r="LZ20">
        <f t="shared" si="39"/>
        <v>0.46174731808060826</v>
      </c>
      <c r="MA20">
        <f t="shared" si="40"/>
        <v>0.19484391552134556</v>
      </c>
      <c r="MB20">
        <f t="shared" si="155"/>
        <v>-0.33559561834830631</v>
      </c>
      <c r="MC20">
        <f t="shared" si="156"/>
        <v>-0.71031315156881736</v>
      </c>
    </row>
    <row r="21" spans="1:341" x14ac:dyDescent="0.25">
      <c r="A21" s="46" t="s">
        <v>101</v>
      </c>
      <c r="B21" s="28" t="s">
        <v>107</v>
      </c>
      <c r="C21" s="35">
        <v>4</v>
      </c>
      <c r="D21" s="35">
        <v>3.1209999999999747</v>
      </c>
      <c r="E21" s="28">
        <v>127.54118575521079</v>
      </c>
      <c r="F21" s="28">
        <v>286.90090455537239</v>
      </c>
      <c r="G21" s="35">
        <v>2.0213075350670455</v>
      </c>
      <c r="K21" s="18">
        <v>952</v>
      </c>
      <c r="L21" s="18">
        <v>576</v>
      </c>
      <c r="M21" s="18">
        <v>693</v>
      </c>
      <c r="N21" s="18">
        <v>578</v>
      </c>
      <c r="O21" s="18">
        <f t="shared" si="0"/>
        <v>822.5</v>
      </c>
      <c r="P21" s="18">
        <f t="shared" si="1"/>
        <v>577</v>
      </c>
      <c r="Q21" s="18">
        <f t="shared" si="158"/>
        <v>46</v>
      </c>
      <c r="R21" s="18">
        <f t="shared" si="159"/>
        <v>-3.5</v>
      </c>
      <c r="S21" s="49">
        <f t="shared" si="42"/>
        <v>46.13296001775737</v>
      </c>
      <c r="T21" s="26">
        <f t="shared" si="2"/>
        <v>3.8218010121578474</v>
      </c>
      <c r="U21" s="18">
        <f t="shared" si="3"/>
        <v>35.205388806066367</v>
      </c>
      <c r="V21" s="28">
        <v>15</v>
      </c>
      <c r="W21" s="22">
        <f t="shared" si="4"/>
        <v>5.3952561295190313E-2</v>
      </c>
      <c r="X21" s="18">
        <f t="shared" si="5"/>
        <v>5.1932817844433455E-3</v>
      </c>
      <c r="Y21">
        <f t="shared" si="43"/>
        <v>-1.2679879331874884</v>
      </c>
      <c r="Z21">
        <f t="shared" si="44"/>
        <v>-2.2845581122001088</v>
      </c>
      <c r="AD21" s="18">
        <v>867</v>
      </c>
      <c r="AE21" s="18">
        <v>573</v>
      </c>
      <c r="AF21" s="18">
        <v>568</v>
      </c>
      <c r="AG21" s="18">
        <v>578</v>
      </c>
      <c r="AH21" s="18">
        <f t="shared" si="45"/>
        <v>717.5</v>
      </c>
      <c r="AI21" s="18">
        <f t="shared" si="45"/>
        <v>575.5</v>
      </c>
      <c r="AJ21" s="18">
        <f t="shared" si="160"/>
        <v>55</v>
      </c>
      <c r="AK21" s="18">
        <f t="shared" si="161"/>
        <v>5</v>
      </c>
      <c r="AL21" s="18">
        <f t="shared" si="47"/>
        <v>55.226805085936306</v>
      </c>
      <c r="AM21" s="18">
        <f t="shared" si="48"/>
        <v>919.78611644229557</v>
      </c>
      <c r="AN21" s="18">
        <f t="shared" si="162"/>
        <v>45.499836097007346</v>
      </c>
      <c r="AO21" s="28">
        <v>15</v>
      </c>
      <c r="AP21" s="22">
        <f t="shared" si="6"/>
        <v>4.4936173001655942E-2</v>
      </c>
      <c r="AQ21" s="18">
        <f t="shared" si="7"/>
        <v>6.0716184040589087E-3</v>
      </c>
      <c r="AR21">
        <f t="shared" si="49"/>
        <v>-1.3474039171201662</v>
      </c>
      <c r="AS21">
        <f t="shared" si="49"/>
        <v>-2.2166955312857084</v>
      </c>
      <c r="AW21" s="18">
        <v>1070</v>
      </c>
      <c r="AX21" s="18">
        <v>579</v>
      </c>
      <c r="AY21" s="18">
        <v>689</v>
      </c>
      <c r="AZ21" s="18">
        <v>580</v>
      </c>
      <c r="BA21" s="18">
        <f t="shared" si="50"/>
        <v>879.5</v>
      </c>
      <c r="BB21" s="18">
        <f t="shared" si="50"/>
        <v>579.5</v>
      </c>
      <c r="BC21" s="18">
        <f t="shared" si="163"/>
        <v>48</v>
      </c>
      <c r="BD21" s="18">
        <f t="shared" si="164"/>
        <v>-1.5</v>
      </c>
      <c r="BE21" s="18">
        <f t="shared" si="52"/>
        <v>48.023431780746364</v>
      </c>
      <c r="BF21" s="18">
        <f t="shared" si="53"/>
        <v>1053.2523439328297</v>
      </c>
      <c r="BG21" s="18">
        <f t="shared" si="165"/>
        <v>38.879015221945338</v>
      </c>
      <c r="BH21" s="28">
        <v>15</v>
      </c>
      <c r="BI21" s="22">
        <f t="shared" si="8"/>
        <v>3.9959359820990165E-2</v>
      </c>
      <c r="BJ21" s="18">
        <f t="shared" si="9"/>
        <v>4.026702966646538E-3</v>
      </c>
      <c r="BK21">
        <f t="shared" si="55"/>
        <v>-1.3983814781146859</v>
      </c>
      <c r="BL21">
        <f t="shared" si="55"/>
        <v>-2.3950504053327548</v>
      </c>
      <c r="BP21">
        <v>697</v>
      </c>
      <c r="BQ21">
        <v>583</v>
      </c>
      <c r="BR21">
        <v>500</v>
      </c>
      <c r="BS21">
        <v>588</v>
      </c>
      <c r="BT21" s="18">
        <f t="shared" si="56"/>
        <v>598.5</v>
      </c>
      <c r="BU21" s="18">
        <f t="shared" si="56"/>
        <v>585.5</v>
      </c>
      <c r="BV21" s="18">
        <f t="shared" si="166"/>
        <v>120</v>
      </c>
      <c r="BW21" s="18">
        <f t="shared" si="167"/>
        <v>-4</v>
      </c>
      <c r="BX21" s="18">
        <f t="shared" si="58"/>
        <v>120.06664815842908</v>
      </c>
      <c r="BY21" s="18">
        <f t="shared" si="59"/>
        <v>837.26489237277826</v>
      </c>
      <c r="BZ21" s="18">
        <f t="shared" si="168"/>
        <v>78.007031037118509</v>
      </c>
      <c r="CA21" s="28">
        <v>15</v>
      </c>
      <c r="CB21" s="22">
        <f t="shared" si="10"/>
        <v>0.17219779570663574</v>
      </c>
      <c r="CC21" s="18">
        <f t="shared" si="11"/>
        <v>5.340278676634027E-2</v>
      </c>
      <c r="CD21">
        <f t="shared" si="61"/>
        <v>-0.76397241222366374</v>
      </c>
      <c r="CE21">
        <f t="shared" si="61"/>
        <v>-1.2724360791949476</v>
      </c>
      <c r="CI21">
        <v>752</v>
      </c>
      <c r="CJ21">
        <v>579</v>
      </c>
      <c r="CK21">
        <v>520</v>
      </c>
      <c r="CL21">
        <v>586</v>
      </c>
      <c r="CM21" s="18">
        <f t="shared" si="62"/>
        <v>636</v>
      </c>
      <c r="CN21" s="18">
        <f t="shared" si="62"/>
        <v>582.5</v>
      </c>
      <c r="CO21" s="18">
        <f t="shared" si="169"/>
        <v>103.5</v>
      </c>
      <c r="CP21" s="18">
        <f t="shared" si="170"/>
        <v>-5.5</v>
      </c>
      <c r="CQ21" s="18">
        <f t="shared" si="64"/>
        <v>103.64603224436524</v>
      </c>
      <c r="CR21" s="18">
        <f t="shared" si="65"/>
        <v>862.43970803761113</v>
      </c>
      <c r="CS21" s="18">
        <f t="shared" si="171"/>
        <v>69.155238253914945</v>
      </c>
      <c r="CT21" s="28">
        <v>15</v>
      </c>
      <c r="CU21" s="22">
        <f t="shared" si="12"/>
        <v>0.14581329807448221</v>
      </c>
      <c r="CV21" s="18">
        <f t="shared" si="13"/>
        <v>3.8515545357543909E-2</v>
      </c>
      <c r="CW21">
        <f t="shared" si="67"/>
        <v>-0.83620286684788836</v>
      </c>
      <c r="CX21">
        <f t="shared" si="67"/>
        <v>-1.4143639484039681</v>
      </c>
      <c r="DB21">
        <v>821</v>
      </c>
      <c r="DC21">
        <v>574</v>
      </c>
      <c r="DD21">
        <v>559</v>
      </c>
      <c r="DE21">
        <v>588</v>
      </c>
      <c r="DF21" s="18">
        <f t="shared" si="68"/>
        <v>690</v>
      </c>
      <c r="DG21" s="18">
        <f t="shared" si="68"/>
        <v>581</v>
      </c>
      <c r="DH21" s="18">
        <f t="shared" si="172"/>
        <v>148</v>
      </c>
      <c r="DI21" s="18">
        <f t="shared" si="173"/>
        <v>-3.5</v>
      </c>
      <c r="DJ21" s="18">
        <f t="shared" si="70"/>
        <v>148.04137935050457</v>
      </c>
      <c r="DK21" s="18">
        <f t="shared" si="71"/>
        <v>902.03159589894631</v>
      </c>
      <c r="DL21" s="18">
        <f t="shared" si="174"/>
        <v>104.90911472055177</v>
      </c>
      <c r="DM21" s="28">
        <v>15</v>
      </c>
      <c r="DN21" s="22">
        <f t="shared" si="14"/>
        <v>0.1315638903371871</v>
      </c>
      <c r="DO21" s="18">
        <f t="shared" si="15"/>
        <v>4.8374593297711127E-2</v>
      </c>
      <c r="DP21">
        <f t="shared" si="73"/>
        <v>-0.88086329293495247</v>
      </c>
      <c r="DQ21">
        <f t="shared" si="73"/>
        <v>-1.3153826732247598</v>
      </c>
      <c r="DU21">
        <v>834</v>
      </c>
      <c r="DV21">
        <v>597</v>
      </c>
      <c r="DW21">
        <v>605</v>
      </c>
      <c r="DX21">
        <v>603</v>
      </c>
      <c r="DY21" s="18">
        <f t="shared" si="74"/>
        <v>719.5</v>
      </c>
      <c r="DZ21" s="18">
        <f t="shared" si="74"/>
        <v>600</v>
      </c>
      <c r="EA21" s="18">
        <f t="shared" si="175"/>
        <v>114</v>
      </c>
      <c r="EB21" s="18">
        <f t="shared" si="176"/>
        <v>-6</v>
      </c>
      <c r="EC21" s="18">
        <f t="shared" si="76"/>
        <v>114.15778554264269</v>
      </c>
      <c r="ED21" s="18">
        <f t="shared" si="77"/>
        <v>936.8459051519626</v>
      </c>
      <c r="EE21" s="18">
        <f t="shared" si="177"/>
        <v>80.185966786685754</v>
      </c>
      <c r="EF21" s="28">
        <v>15</v>
      </c>
      <c r="EG21" s="22">
        <f t="shared" si="16"/>
        <v>0.31141960078800068</v>
      </c>
      <c r="EH21" s="18">
        <f t="shared" si="17"/>
        <v>9.3724933796901305E-2</v>
      </c>
      <c r="EI21">
        <f t="shared" si="79"/>
        <v>-0.506654056359502</v>
      </c>
      <c r="EJ21">
        <f t="shared" si="79"/>
        <v>-1.028144857672489</v>
      </c>
      <c r="EN21">
        <v>908</v>
      </c>
      <c r="EO21">
        <v>601</v>
      </c>
      <c r="EP21">
        <v>622</v>
      </c>
      <c r="EQ21">
        <v>605</v>
      </c>
      <c r="ER21" s="18">
        <f t="shared" si="80"/>
        <v>765</v>
      </c>
      <c r="ES21" s="18">
        <f t="shared" si="80"/>
        <v>603</v>
      </c>
      <c r="ET21" s="18">
        <f t="shared" si="178"/>
        <v>149</v>
      </c>
      <c r="EU21" s="18">
        <f t="shared" si="179"/>
        <v>-6.5</v>
      </c>
      <c r="EV21" s="18">
        <f t="shared" si="82"/>
        <v>149.14171113407542</v>
      </c>
      <c r="EW21" s="18">
        <f t="shared" si="83"/>
        <v>974.08110545272359</v>
      </c>
      <c r="EX21" s="18">
        <f t="shared" si="180"/>
        <v>107.50955618515161</v>
      </c>
      <c r="EY21" s="28">
        <v>15</v>
      </c>
      <c r="EZ21" s="22">
        <f t="shared" si="18"/>
        <v>0.25349560803272242</v>
      </c>
      <c r="FA21" s="18">
        <f t="shared" si="19"/>
        <v>9.6561952748002181E-2</v>
      </c>
      <c r="FB21">
        <f t="shared" si="85"/>
        <v>-0.59602956068439972</v>
      </c>
      <c r="FC21">
        <f t="shared" si="85"/>
        <v>-1.0151939601941919</v>
      </c>
      <c r="FG21">
        <v>929</v>
      </c>
      <c r="FH21">
        <v>601</v>
      </c>
      <c r="FI21">
        <v>600</v>
      </c>
      <c r="FJ21">
        <v>610</v>
      </c>
      <c r="FK21" s="18">
        <f t="shared" si="86"/>
        <v>764.5</v>
      </c>
      <c r="FL21" s="18">
        <f t="shared" si="86"/>
        <v>605.5</v>
      </c>
      <c r="FM21" s="18">
        <f t="shared" si="181"/>
        <v>152.5</v>
      </c>
      <c r="FN21" s="18">
        <f t="shared" si="182"/>
        <v>-5.5</v>
      </c>
      <c r="FO21" s="18">
        <f t="shared" si="88"/>
        <v>152.59914809722889</v>
      </c>
      <c r="FP21" s="18">
        <f t="shared" si="89"/>
        <v>975.23868873214826</v>
      </c>
      <c r="FQ21" s="18">
        <f t="shared" si="183"/>
        <v>110.44680625405749</v>
      </c>
      <c r="FR21" s="28">
        <v>15</v>
      </c>
      <c r="FS21" s="22">
        <f t="shared" si="20"/>
        <v>0.22962814060120301</v>
      </c>
      <c r="FT21" s="18">
        <f t="shared" si="21"/>
        <v>9.2709219508724683E-2</v>
      </c>
      <c r="FU21">
        <f t="shared" si="91"/>
        <v>-0.63897489084315207</v>
      </c>
      <c r="FV21">
        <f t="shared" si="91"/>
        <v>-1.0328770751039438</v>
      </c>
      <c r="FZ21">
        <v>432</v>
      </c>
      <c r="GA21">
        <v>594</v>
      </c>
      <c r="GB21">
        <v>201</v>
      </c>
      <c r="GC21">
        <v>603</v>
      </c>
      <c r="GD21">
        <f t="shared" si="92"/>
        <v>316.5</v>
      </c>
      <c r="GE21">
        <f t="shared" si="92"/>
        <v>598.5</v>
      </c>
      <c r="GF21" s="18">
        <f t="shared" si="184"/>
        <v>90.5</v>
      </c>
      <c r="GG21" s="18">
        <f t="shared" si="185"/>
        <v>-3.5</v>
      </c>
      <c r="GH21" s="18">
        <f t="shared" si="94"/>
        <v>90.56765427016424</v>
      </c>
      <c r="GI21">
        <f t="shared" si="95"/>
        <v>677.03360330193357</v>
      </c>
      <c r="GJ21">
        <v>15</v>
      </c>
      <c r="GK21" s="22">
        <f t="shared" si="22"/>
        <v>0.20691487152131882</v>
      </c>
      <c r="GL21" s="18">
        <f t="shared" si="23"/>
        <v>4.9999832628959205E-2</v>
      </c>
      <c r="GM21">
        <f t="shared" si="96"/>
        <v>-0.68420829431473118</v>
      </c>
      <c r="GN21">
        <f t="shared" si="97"/>
        <v>-1.3010314494328032</v>
      </c>
      <c r="GR21">
        <v>475</v>
      </c>
      <c r="GS21">
        <v>592</v>
      </c>
      <c r="GT21">
        <v>276</v>
      </c>
      <c r="GU21">
        <v>602</v>
      </c>
      <c r="GV21">
        <f t="shared" si="98"/>
        <v>375.5</v>
      </c>
      <c r="GW21">
        <f t="shared" si="98"/>
        <v>597</v>
      </c>
      <c r="GX21" s="18">
        <f t="shared" si="186"/>
        <v>130.5</v>
      </c>
      <c r="GY21" s="18">
        <f t="shared" si="187"/>
        <v>-7.5</v>
      </c>
      <c r="GZ21" s="18">
        <f t="shared" si="100"/>
        <v>130.71533957420607</v>
      </c>
      <c r="HA21">
        <f t="shared" si="101"/>
        <v>705.27246507998598</v>
      </c>
      <c r="HB21">
        <v>15</v>
      </c>
      <c r="HC21" s="22">
        <f t="shared" si="24"/>
        <v>0.18578423551893342</v>
      </c>
      <c r="HD21" s="18">
        <f t="shared" si="25"/>
        <v>6.9425589920928649E-2</v>
      </c>
      <c r="HE21">
        <f t="shared" si="102"/>
        <v>-0.73099114027564627</v>
      </c>
      <c r="HF21">
        <f t="shared" si="103"/>
        <v>-1.1584804212886795</v>
      </c>
      <c r="HJ21">
        <v>484</v>
      </c>
      <c r="HK21">
        <v>591</v>
      </c>
      <c r="HL21">
        <v>289</v>
      </c>
      <c r="HM21">
        <v>599</v>
      </c>
      <c r="HN21">
        <f t="shared" si="104"/>
        <v>386.5</v>
      </c>
      <c r="HO21">
        <f t="shared" si="104"/>
        <v>595</v>
      </c>
      <c r="HP21" s="18">
        <f t="shared" si="105"/>
        <v>131.5</v>
      </c>
      <c r="HQ21" s="18">
        <f t="shared" si="188"/>
        <v>-6.5</v>
      </c>
      <c r="HR21" s="18">
        <f t="shared" si="26"/>
        <v>131.66054838105453</v>
      </c>
      <c r="HS21">
        <f t="shared" si="107"/>
        <v>709.51198016664944</v>
      </c>
      <c r="HT21">
        <v>15</v>
      </c>
      <c r="HU21" s="22">
        <f t="shared" si="27"/>
        <v>0.19969430702812244</v>
      </c>
      <c r="HV21" s="18">
        <f t="shared" si="28"/>
        <v>7.7412131295470685E-2</v>
      </c>
      <c r="HW21">
        <f t="shared" si="108"/>
        <v>-0.69963431600818682</v>
      </c>
      <c r="HX21">
        <f t="shared" si="109"/>
        <v>-1.1111909754690361</v>
      </c>
      <c r="IB21">
        <v>833</v>
      </c>
      <c r="IC21">
        <v>577</v>
      </c>
      <c r="ID21">
        <v>522</v>
      </c>
      <c r="IE21">
        <v>588</v>
      </c>
      <c r="IF21">
        <f t="shared" si="110"/>
        <v>677.5</v>
      </c>
      <c r="IG21">
        <f t="shared" si="111"/>
        <v>582.5</v>
      </c>
      <c r="IH21">
        <f t="shared" si="112"/>
        <v>131</v>
      </c>
      <c r="II21">
        <f t="shared" si="113"/>
        <v>-1</v>
      </c>
      <c r="IJ21">
        <f t="shared" si="114"/>
        <v>131.00381673829202</v>
      </c>
      <c r="IL21">
        <v>15</v>
      </c>
      <c r="IM21">
        <f t="shared" si="29"/>
        <v>0.1871767784579827</v>
      </c>
      <c r="IN21">
        <f t="shared" si="30"/>
        <v>7.3503984507787432E-2</v>
      </c>
      <c r="IO21">
        <f t="shared" si="115"/>
        <v>-0.72774803173635294</v>
      </c>
      <c r="IP21">
        <f t="shared" si="116"/>
        <v>-1.1336891180199931</v>
      </c>
      <c r="IU21">
        <v>1805</v>
      </c>
      <c r="IV21">
        <v>606</v>
      </c>
      <c r="IW21">
        <v>1477</v>
      </c>
      <c r="IX21">
        <v>606</v>
      </c>
      <c r="IY21">
        <f t="shared" si="117"/>
        <v>1641</v>
      </c>
      <c r="IZ21">
        <f t="shared" si="118"/>
        <v>606</v>
      </c>
      <c r="JA21">
        <f t="shared" si="119"/>
        <v>1015</v>
      </c>
      <c r="JB21">
        <f t="shared" si="120"/>
        <v>13.5</v>
      </c>
      <c r="JC21">
        <f t="shared" si="121"/>
        <v>1015.0897743549582</v>
      </c>
      <c r="JD21">
        <f t="shared" si="122"/>
        <v>1749.3190103580307</v>
      </c>
      <c r="JE21">
        <v>60</v>
      </c>
      <c r="JF21">
        <f t="shared" si="31"/>
        <v>0.63767354736224446</v>
      </c>
      <c r="JG21">
        <f t="shared" si="32"/>
        <v>0.38783598984808587</v>
      </c>
      <c r="JH21">
        <f t="shared" si="123"/>
        <v>-0.19540159849477279</v>
      </c>
      <c r="JI21">
        <f t="shared" si="124"/>
        <v>-0.41135189235068192</v>
      </c>
      <c r="JM21">
        <v>1015</v>
      </c>
      <c r="JN21">
        <v>592</v>
      </c>
      <c r="JO21">
        <v>818</v>
      </c>
      <c r="JP21">
        <v>590</v>
      </c>
      <c r="JQ21">
        <f t="shared" si="125"/>
        <v>916.5</v>
      </c>
      <c r="JR21">
        <f t="shared" si="126"/>
        <v>591</v>
      </c>
      <c r="JS21">
        <f t="shared" si="127"/>
        <v>389</v>
      </c>
      <c r="JT21">
        <f t="shared" si="128"/>
        <v>13</v>
      </c>
      <c r="JU21">
        <f t="shared" si="129"/>
        <v>389.21716303369766</v>
      </c>
      <c r="JV21">
        <f t="shared" si="130"/>
        <v>1090.5288854496243</v>
      </c>
      <c r="JW21">
        <v>60</v>
      </c>
      <c r="JX21">
        <f t="shared" si="33"/>
        <v>0.37452258621975942</v>
      </c>
      <c r="JY21">
        <f t="shared" si="34"/>
        <v>9.7041651395484346E-2</v>
      </c>
      <c r="JZ21">
        <f t="shared" si="131"/>
        <v>-0.42652198630943783</v>
      </c>
      <c r="KA21">
        <f t="shared" si="132"/>
        <v>-1.0130418215206685</v>
      </c>
      <c r="KE21">
        <v>1303</v>
      </c>
      <c r="KF21">
        <v>604</v>
      </c>
      <c r="KG21">
        <v>1058</v>
      </c>
      <c r="KH21">
        <v>598</v>
      </c>
      <c r="KI21">
        <f t="shared" si="133"/>
        <v>1180.5</v>
      </c>
      <c r="KJ21">
        <f t="shared" si="134"/>
        <v>601</v>
      </c>
      <c r="KK21">
        <f t="shared" si="135"/>
        <v>637</v>
      </c>
      <c r="KL21">
        <f t="shared" si="136"/>
        <v>15.5</v>
      </c>
      <c r="KM21">
        <f t="shared" si="137"/>
        <v>637.18855137235482</v>
      </c>
      <c r="KN21">
        <f t="shared" si="138"/>
        <v>1324.681565509236</v>
      </c>
      <c r="KO21">
        <v>60</v>
      </c>
      <c r="KP21">
        <f t="shared" si="35"/>
        <v>0.38544488593683551</v>
      </c>
      <c r="KQ21">
        <f t="shared" si="36"/>
        <v>0.15184869004315119</v>
      </c>
      <c r="KR21">
        <f t="shared" si="139"/>
        <v>-0.41403771215177793</v>
      </c>
      <c r="KS21">
        <f t="shared" si="140"/>
        <v>-0.81858895026850076</v>
      </c>
      <c r="KW21">
        <v>1309</v>
      </c>
      <c r="KX21">
        <v>596</v>
      </c>
      <c r="KY21">
        <v>1049</v>
      </c>
      <c r="KZ21">
        <v>592</v>
      </c>
      <c r="LA21">
        <f t="shared" si="141"/>
        <v>1179</v>
      </c>
      <c r="LB21">
        <f t="shared" si="142"/>
        <v>594</v>
      </c>
      <c r="LC21">
        <f t="shared" si="143"/>
        <v>639.5</v>
      </c>
      <c r="LD21">
        <f t="shared" si="144"/>
        <v>7.5</v>
      </c>
      <c r="LE21">
        <f t="shared" si="145"/>
        <v>639.54397815943821</v>
      </c>
      <c r="LF21">
        <f t="shared" si="146"/>
        <v>1320.1806694539955</v>
      </c>
      <c r="LG21">
        <v>60</v>
      </c>
      <c r="LH21">
        <f t="shared" si="37"/>
        <v>0.33614647259717317</v>
      </c>
      <c r="LI21">
        <f t="shared" si="38"/>
        <v>0.14060243859527846</v>
      </c>
      <c r="LJ21">
        <f t="shared" si="147"/>
        <v>-0.47347144171885414</v>
      </c>
      <c r="LK21">
        <f t="shared" si="148"/>
        <v>-0.85200714688882084</v>
      </c>
      <c r="LO21">
        <v>1424</v>
      </c>
      <c r="LP21">
        <v>605</v>
      </c>
      <c r="LQ21">
        <v>1070</v>
      </c>
      <c r="LR21">
        <v>597</v>
      </c>
      <c r="LS21">
        <f t="shared" si="149"/>
        <v>1247</v>
      </c>
      <c r="LT21">
        <f t="shared" si="150"/>
        <v>601</v>
      </c>
      <c r="LU21">
        <f t="shared" si="151"/>
        <v>730.5</v>
      </c>
      <c r="LV21">
        <f t="shared" si="152"/>
        <v>7.5</v>
      </c>
      <c r="LW21">
        <f t="shared" si="153"/>
        <v>730.53850001214857</v>
      </c>
      <c r="LX21">
        <f t="shared" si="154"/>
        <v>1384.2723720424387</v>
      </c>
      <c r="LY21">
        <v>60</v>
      </c>
      <c r="LZ21">
        <f t="shared" si="39"/>
        <v>0.49472926937208028</v>
      </c>
      <c r="MA21">
        <f t="shared" si="40"/>
        <v>0.21565602514169649</v>
      </c>
      <c r="MB21">
        <f t="shared" si="155"/>
        <v>-0.30563239497086309</v>
      </c>
      <c r="MC21">
        <f t="shared" si="156"/>
        <v>-0.66623840373997356</v>
      </c>
    </row>
    <row r="22" spans="1:341" x14ac:dyDescent="0.25">
      <c r="K22" s="18">
        <v>958</v>
      </c>
      <c r="L22" s="18">
        <v>576</v>
      </c>
      <c r="M22" s="18">
        <v>697</v>
      </c>
      <c r="N22" s="18">
        <v>579</v>
      </c>
      <c r="O22" s="18">
        <f t="shared" si="0"/>
        <v>827.5</v>
      </c>
      <c r="P22" s="18">
        <f t="shared" si="1"/>
        <v>577.5</v>
      </c>
      <c r="Q22" s="18">
        <f t="shared" si="158"/>
        <v>51</v>
      </c>
      <c r="R22" s="18">
        <f t="shared" si="159"/>
        <v>-3</v>
      </c>
      <c r="S22" s="49">
        <f t="shared" si="42"/>
        <v>51.088159097779204</v>
      </c>
      <c r="T22" s="26">
        <f t="shared" si="2"/>
        <v>4.2323054508971261</v>
      </c>
      <c r="U22" s="18">
        <f t="shared" si="3"/>
        <v>39.58877613570769</v>
      </c>
      <c r="V22" s="28">
        <v>16</v>
      </c>
      <c r="W22" s="22">
        <f t="shared" si="4"/>
        <v>5.7549398714869665E-2</v>
      </c>
      <c r="X22" s="18">
        <f t="shared" si="5"/>
        <v>5.7510986925858633E-3</v>
      </c>
      <c r="Y22">
        <f t="shared" si="43"/>
        <v>-1.2399592095872447</v>
      </c>
      <c r="Z22">
        <f t="shared" si="44"/>
        <v>-2.2402491795631727</v>
      </c>
      <c r="AD22" s="18">
        <v>870</v>
      </c>
      <c r="AE22" s="18">
        <v>573</v>
      </c>
      <c r="AF22" s="18">
        <v>573</v>
      </c>
      <c r="AG22" s="18">
        <v>579</v>
      </c>
      <c r="AH22" s="18">
        <f t="shared" si="45"/>
        <v>721.5</v>
      </c>
      <c r="AI22" s="18">
        <f t="shared" si="45"/>
        <v>576</v>
      </c>
      <c r="AJ22" s="18">
        <f t="shared" si="160"/>
        <v>59</v>
      </c>
      <c r="AK22" s="18">
        <f t="shared" si="161"/>
        <v>5.5</v>
      </c>
      <c r="AL22" s="18">
        <f t="shared" si="47"/>
        <v>59.255801403744428</v>
      </c>
      <c r="AM22" s="18">
        <f t="shared" si="48"/>
        <v>923.22166893980557</v>
      </c>
      <c r="AN22" s="18">
        <f t="shared" si="162"/>
        <v>48.935388594517349</v>
      </c>
      <c r="AO22" s="28">
        <v>16</v>
      </c>
      <c r="AP22" s="22">
        <f t="shared" si="6"/>
        <v>4.7931917868433004E-2</v>
      </c>
      <c r="AQ22" s="18">
        <f t="shared" si="7"/>
        <v>6.5145650520684059E-3</v>
      </c>
      <c r="AR22">
        <f t="shared" si="49"/>
        <v>-1.3193751935199227</v>
      </c>
      <c r="AS22">
        <f t="shared" si="49"/>
        <v>-2.1861145748542841</v>
      </c>
      <c r="AW22" s="18">
        <v>1073</v>
      </c>
      <c r="AX22" s="18">
        <v>580</v>
      </c>
      <c r="AY22" s="18">
        <v>692</v>
      </c>
      <c r="AZ22" s="18">
        <v>580</v>
      </c>
      <c r="BA22" s="18">
        <f t="shared" si="50"/>
        <v>882.5</v>
      </c>
      <c r="BB22" s="18">
        <f t="shared" si="50"/>
        <v>580</v>
      </c>
      <c r="BC22" s="18">
        <f t="shared" si="163"/>
        <v>51</v>
      </c>
      <c r="BD22" s="18">
        <f t="shared" si="164"/>
        <v>-1</v>
      </c>
      <c r="BE22" s="18">
        <f t="shared" si="52"/>
        <v>51.009802979427398</v>
      </c>
      <c r="BF22" s="18">
        <f t="shared" si="53"/>
        <v>1056.0332617867678</v>
      </c>
      <c r="BG22" s="18">
        <f t="shared" si="165"/>
        <v>41.659933075883373</v>
      </c>
      <c r="BH22" s="28">
        <v>16</v>
      </c>
      <c r="BI22" s="22">
        <f t="shared" si="8"/>
        <v>4.2623317142389511E-2</v>
      </c>
      <c r="BJ22" s="18">
        <f t="shared" si="9"/>
        <v>4.2771063493147856E-3</v>
      </c>
      <c r="BK22">
        <f t="shared" si="55"/>
        <v>-1.3703527545144425</v>
      </c>
      <c r="BL22">
        <f t="shared" si="55"/>
        <v>-2.3688499509715388</v>
      </c>
      <c r="BP22">
        <v>707</v>
      </c>
      <c r="BQ22">
        <v>583</v>
      </c>
      <c r="BR22">
        <v>511</v>
      </c>
      <c r="BS22">
        <v>588</v>
      </c>
      <c r="BT22" s="18">
        <f t="shared" si="56"/>
        <v>609</v>
      </c>
      <c r="BU22" s="18">
        <f t="shared" si="56"/>
        <v>585.5</v>
      </c>
      <c r="BV22" s="18">
        <f t="shared" si="166"/>
        <v>130.5</v>
      </c>
      <c r="BW22" s="18">
        <f t="shared" si="167"/>
        <v>-4</v>
      </c>
      <c r="BX22" s="18">
        <f t="shared" si="58"/>
        <v>130.56128829021259</v>
      </c>
      <c r="BY22" s="18">
        <f t="shared" si="59"/>
        <v>844.80249171034052</v>
      </c>
      <c r="BZ22" s="18">
        <f t="shared" si="168"/>
        <v>85.544630374680764</v>
      </c>
      <c r="CA22" s="28">
        <v>16</v>
      </c>
      <c r="CB22" s="22">
        <f t="shared" si="10"/>
        <v>0.18367764875374476</v>
      </c>
      <c r="CC22" s="18">
        <f t="shared" si="11"/>
        <v>5.8070552859115693E-2</v>
      </c>
      <c r="CD22">
        <f t="shared" si="61"/>
        <v>-0.7359436886234203</v>
      </c>
      <c r="CE22">
        <f t="shared" si="61"/>
        <v>-1.2360440392582159</v>
      </c>
      <c r="CI22">
        <v>761</v>
      </c>
      <c r="CJ22">
        <v>578</v>
      </c>
      <c r="CK22">
        <v>529</v>
      </c>
      <c r="CL22">
        <v>586</v>
      </c>
      <c r="CM22" s="18">
        <f t="shared" si="62"/>
        <v>645</v>
      </c>
      <c r="CN22" s="18">
        <f t="shared" si="62"/>
        <v>582</v>
      </c>
      <c r="CO22" s="18">
        <f t="shared" si="169"/>
        <v>112.5</v>
      </c>
      <c r="CP22" s="18">
        <f t="shared" si="170"/>
        <v>-6</v>
      </c>
      <c r="CQ22" s="18">
        <f t="shared" si="64"/>
        <v>112.65988638375241</v>
      </c>
      <c r="CR22" s="18">
        <f t="shared" si="65"/>
        <v>868.76291357308753</v>
      </c>
      <c r="CS22" s="18">
        <f t="shared" si="171"/>
        <v>75.478443789391349</v>
      </c>
      <c r="CT22" s="28">
        <v>16</v>
      </c>
      <c r="CU22" s="22">
        <f t="shared" si="12"/>
        <v>0.15553418461278101</v>
      </c>
      <c r="CV22" s="18">
        <f t="shared" si="13"/>
        <v>4.1865152674236204E-2</v>
      </c>
      <c r="CW22">
        <f t="shared" si="67"/>
        <v>-0.80817414324764481</v>
      </c>
      <c r="CX22">
        <f t="shared" si="67"/>
        <v>-1.3781473206635604</v>
      </c>
      <c r="DB22">
        <v>833</v>
      </c>
      <c r="DC22">
        <v>574</v>
      </c>
      <c r="DD22">
        <v>569</v>
      </c>
      <c r="DE22">
        <v>588</v>
      </c>
      <c r="DF22" s="18">
        <f t="shared" si="68"/>
        <v>701</v>
      </c>
      <c r="DG22" s="18">
        <f t="shared" si="68"/>
        <v>581</v>
      </c>
      <c r="DH22" s="18">
        <f t="shared" si="172"/>
        <v>159</v>
      </c>
      <c r="DI22" s="18">
        <f t="shared" si="173"/>
        <v>-3.5</v>
      </c>
      <c r="DJ22" s="18">
        <f t="shared" si="70"/>
        <v>159.03851734721371</v>
      </c>
      <c r="DK22" s="18">
        <f t="shared" si="71"/>
        <v>910.47350318392023</v>
      </c>
      <c r="DL22" s="18">
        <f t="shared" si="174"/>
        <v>113.35102200552569</v>
      </c>
      <c r="DM22" s="28">
        <v>16</v>
      </c>
      <c r="DN22" s="22">
        <f t="shared" si="14"/>
        <v>0.14033481635966624</v>
      </c>
      <c r="DO22" s="18">
        <f t="shared" si="15"/>
        <v>5.1968062099228322E-2</v>
      </c>
      <c r="DP22">
        <f t="shared" si="73"/>
        <v>-0.85283456933470891</v>
      </c>
      <c r="DQ22">
        <f t="shared" si="73"/>
        <v>-1.2842634778144988</v>
      </c>
      <c r="DU22">
        <v>845</v>
      </c>
      <c r="DV22">
        <v>597</v>
      </c>
      <c r="DW22">
        <v>616</v>
      </c>
      <c r="DX22">
        <v>603</v>
      </c>
      <c r="DY22" s="18">
        <f t="shared" si="74"/>
        <v>730.5</v>
      </c>
      <c r="DZ22" s="18">
        <f t="shared" si="74"/>
        <v>600</v>
      </c>
      <c r="EA22" s="18">
        <f t="shared" si="175"/>
        <v>125</v>
      </c>
      <c r="EB22" s="18">
        <f t="shared" si="176"/>
        <v>-6</v>
      </c>
      <c r="EC22" s="18">
        <f t="shared" si="76"/>
        <v>125.14391715141412</v>
      </c>
      <c r="ED22" s="18">
        <f t="shared" si="77"/>
        <v>945.3201838530689</v>
      </c>
      <c r="EE22" s="18">
        <f t="shared" si="177"/>
        <v>88.660245487792054</v>
      </c>
      <c r="EF22" s="28">
        <v>16</v>
      </c>
      <c r="EG22" s="22">
        <f t="shared" si="16"/>
        <v>0.33218090750720075</v>
      </c>
      <c r="EH22" s="18">
        <f t="shared" si="17"/>
        <v>0.10274468179588049</v>
      </c>
      <c r="EI22">
        <f t="shared" si="79"/>
        <v>-0.47862533275925839</v>
      </c>
      <c r="EJ22">
        <f t="shared" si="79"/>
        <v>-0.98824064854169802</v>
      </c>
      <c r="EN22">
        <v>922</v>
      </c>
      <c r="EO22">
        <v>602</v>
      </c>
      <c r="EP22">
        <v>636</v>
      </c>
      <c r="EQ22">
        <v>604</v>
      </c>
      <c r="ER22" s="18">
        <f t="shared" si="80"/>
        <v>779</v>
      </c>
      <c r="ES22" s="18">
        <f t="shared" si="80"/>
        <v>603</v>
      </c>
      <c r="ET22" s="18">
        <f t="shared" si="178"/>
        <v>163</v>
      </c>
      <c r="EU22" s="18">
        <f t="shared" si="179"/>
        <v>-6.5</v>
      </c>
      <c r="EV22" s="18">
        <f t="shared" si="82"/>
        <v>163.1295497449803</v>
      </c>
      <c r="EW22" s="18">
        <f t="shared" si="83"/>
        <v>985.11420657708516</v>
      </c>
      <c r="EX22" s="18">
        <f t="shared" si="180"/>
        <v>118.54265730951317</v>
      </c>
      <c r="EY22" s="28">
        <v>16</v>
      </c>
      <c r="EZ22" s="22">
        <f t="shared" si="18"/>
        <v>0.2703953152349039</v>
      </c>
      <c r="FA22" s="18">
        <f t="shared" si="19"/>
        <v>0.10561839310075252</v>
      </c>
      <c r="FB22">
        <f t="shared" si="85"/>
        <v>-0.56800083708415616</v>
      </c>
      <c r="FC22">
        <f t="shared" si="85"/>
        <v>-0.97626044423992009</v>
      </c>
      <c r="FG22">
        <v>945</v>
      </c>
      <c r="FH22">
        <v>603</v>
      </c>
      <c r="FI22">
        <v>615</v>
      </c>
      <c r="FJ22">
        <v>610</v>
      </c>
      <c r="FK22" s="18">
        <f t="shared" si="86"/>
        <v>780</v>
      </c>
      <c r="FL22" s="18">
        <f t="shared" si="86"/>
        <v>606.5</v>
      </c>
      <c r="FM22" s="18">
        <f t="shared" si="181"/>
        <v>168</v>
      </c>
      <c r="FN22" s="18">
        <f t="shared" si="182"/>
        <v>-4.5</v>
      </c>
      <c r="FO22" s="18">
        <f t="shared" si="88"/>
        <v>168.06025705085662</v>
      </c>
      <c r="FP22" s="18">
        <f t="shared" si="89"/>
        <v>988.04972040884661</v>
      </c>
      <c r="FQ22" s="18">
        <f t="shared" si="183"/>
        <v>123.25783793075584</v>
      </c>
      <c r="FR22" s="28">
        <v>16</v>
      </c>
      <c r="FS22" s="22">
        <f t="shared" si="20"/>
        <v>0.24493668330794988</v>
      </c>
      <c r="FT22" s="18">
        <f t="shared" si="21"/>
        <v>0.10210237380678731</v>
      </c>
      <c r="FU22">
        <f t="shared" si="91"/>
        <v>-0.61094616724290862</v>
      </c>
      <c r="FV22">
        <f t="shared" si="91"/>
        <v>-0.99096416076123339</v>
      </c>
      <c r="FZ22">
        <v>437</v>
      </c>
      <c r="GA22">
        <v>593</v>
      </c>
      <c r="GB22">
        <v>209</v>
      </c>
      <c r="GC22">
        <v>602</v>
      </c>
      <c r="GD22">
        <f t="shared" si="92"/>
        <v>323</v>
      </c>
      <c r="GE22">
        <f t="shared" si="92"/>
        <v>597.5</v>
      </c>
      <c r="GF22" s="18">
        <f t="shared" si="184"/>
        <v>97</v>
      </c>
      <c r="GG22" s="18">
        <f t="shared" si="185"/>
        <v>-4.5</v>
      </c>
      <c r="GH22" s="18">
        <f t="shared" si="94"/>
        <v>97.104325341356443</v>
      </c>
      <c r="GI22">
        <f t="shared" si="95"/>
        <v>679.21664437791867</v>
      </c>
      <c r="GJ22">
        <v>16</v>
      </c>
      <c r="GK22" s="22">
        <f t="shared" si="22"/>
        <v>0.22070919628940674</v>
      </c>
      <c r="GL22" s="18">
        <f t="shared" si="23"/>
        <v>5.3608543289999679E-2</v>
      </c>
      <c r="GM22">
        <f t="shared" si="96"/>
        <v>-0.65617957071448763</v>
      </c>
      <c r="GN22">
        <f t="shared" si="97"/>
        <v>-1.2707659937392559</v>
      </c>
      <c r="GR22">
        <v>486</v>
      </c>
      <c r="GS22">
        <v>591</v>
      </c>
      <c r="GT22">
        <v>289</v>
      </c>
      <c r="GU22">
        <v>600</v>
      </c>
      <c r="GV22">
        <f t="shared" si="98"/>
        <v>387.5</v>
      </c>
      <c r="GW22">
        <f t="shared" si="98"/>
        <v>595.5</v>
      </c>
      <c r="GX22" s="18">
        <f t="shared" si="186"/>
        <v>142.5</v>
      </c>
      <c r="GY22" s="18">
        <f t="shared" si="187"/>
        <v>-9</v>
      </c>
      <c r="GZ22" s="18">
        <f t="shared" si="100"/>
        <v>142.78392766694716</v>
      </c>
      <c r="HA22">
        <f t="shared" si="101"/>
        <v>710.47624872334757</v>
      </c>
      <c r="HB22">
        <v>16</v>
      </c>
      <c r="HC22" s="22">
        <f t="shared" si="24"/>
        <v>0.19816985122019565</v>
      </c>
      <c r="HD22" s="18">
        <f t="shared" si="25"/>
        <v>7.5835463854474094E-2</v>
      </c>
      <c r="HE22">
        <f t="shared" si="102"/>
        <v>-0.70296241667540271</v>
      </c>
      <c r="HF22">
        <f t="shared" si="103"/>
        <v>-1.1201276524881456</v>
      </c>
      <c r="HJ22">
        <v>496</v>
      </c>
      <c r="HK22">
        <v>591</v>
      </c>
      <c r="HL22">
        <v>303</v>
      </c>
      <c r="HM22">
        <v>598</v>
      </c>
      <c r="HN22">
        <f t="shared" si="104"/>
        <v>399.5</v>
      </c>
      <c r="HO22">
        <f t="shared" si="104"/>
        <v>594.5</v>
      </c>
      <c r="HP22" s="18">
        <f t="shared" si="105"/>
        <v>144.5</v>
      </c>
      <c r="HQ22" s="18">
        <f t="shared" si="188"/>
        <v>-7</v>
      </c>
      <c r="HR22" s="18">
        <f t="shared" si="26"/>
        <v>144.66945081806318</v>
      </c>
      <c r="HS22">
        <f t="shared" si="107"/>
        <v>716.26147460267612</v>
      </c>
      <c r="HT22">
        <v>16</v>
      </c>
      <c r="HU22" s="22">
        <f t="shared" si="27"/>
        <v>0.21300726082999727</v>
      </c>
      <c r="HV22" s="18">
        <f t="shared" si="28"/>
        <v>8.5060943911297482E-2</v>
      </c>
      <c r="HW22">
        <f t="shared" si="108"/>
        <v>-0.67160559240794337</v>
      </c>
      <c r="HX22">
        <f t="shared" si="109"/>
        <v>-1.070269802280432</v>
      </c>
      <c r="IB22">
        <v>849</v>
      </c>
      <c r="IC22">
        <v>579</v>
      </c>
      <c r="ID22">
        <v>535</v>
      </c>
      <c r="IE22">
        <v>585</v>
      </c>
      <c r="IF22">
        <f t="shared" si="110"/>
        <v>692</v>
      </c>
      <c r="IG22">
        <f t="shared" si="111"/>
        <v>582</v>
      </c>
      <c r="IH22">
        <f t="shared" si="112"/>
        <v>145.5</v>
      </c>
      <c r="II22">
        <f t="shared" si="113"/>
        <v>-1.5</v>
      </c>
      <c r="IJ22">
        <f t="shared" si="114"/>
        <v>145.5077317533333</v>
      </c>
      <c r="IL22">
        <v>16</v>
      </c>
      <c r="IM22">
        <f t="shared" si="29"/>
        <v>0.19965523035518154</v>
      </c>
      <c r="IN22">
        <f t="shared" si="30"/>
        <v>8.1641881334851729E-2</v>
      </c>
      <c r="IO22">
        <f t="shared" si="115"/>
        <v>-0.69971930813610939</v>
      </c>
      <c r="IP22">
        <f t="shared" si="116"/>
        <v>-1.0880869960685264</v>
      </c>
      <c r="IU22">
        <v>1041</v>
      </c>
      <c r="IV22">
        <v>606</v>
      </c>
      <c r="IW22">
        <v>1041</v>
      </c>
      <c r="IX22">
        <v>606</v>
      </c>
      <c r="IY22">
        <f t="shared" si="117"/>
        <v>1041</v>
      </c>
      <c r="IZ22">
        <f t="shared" si="118"/>
        <v>606</v>
      </c>
      <c r="JA22">
        <f t="shared" si="119"/>
        <v>415</v>
      </c>
      <c r="JB22">
        <f t="shared" si="120"/>
        <v>13.5</v>
      </c>
      <c r="JC22">
        <f t="shared" si="121"/>
        <v>415.21952025404585</v>
      </c>
      <c r="JD22">
        <f t="shared" si="122"/>
        <v>1204.5401612233609</v>
      </c>
      <c r="JE22">
        <v>64</v>
      </c>
      <c r="JF22">
        <f t="shared" si="31"/>
        <v>0.68018511718639407</v>
      </c>
      <c r="JG22">
        <f t="shared" si="32"/>
        <v>0.15864318379554826</v>
      </c>
      <c r="JH22">
        <f t="shared" si="123"/>
        <v>-0.16737287489452926</v>
      </c>
      <c r="JI22">
        <f t="shared" si="124"/>
        <v>-0.79957858289905137</v>
      </c>
      <c r="JM22">
        <v>1056</v>
      </c>
      <c r="JN22">
        <v>593</v>
      </c>
      <c r="JO22">
        <v>860</v>
      </c>
      <c r="JP22">
        <v>591</v>
      </c>
      <c r="JQ22">
        <f t="shared" si="125"/>
        <v>958</v>
      </c>
      <c r="JR22">
        <f t="shared" si="126"/>
        <v>592</v>
      </c>
      <c r="JS22">
        <f t="shared" si="127"/>
        <v>430.5</v>
      </c>
      <c r="JT22">
        <f t="shared" si="128"/>
        <v>14</v>
      </c>
      <c r="JU22">
        <f t="shared" si="129"/>
        <v>430.72758212122892</v>
      </c>
      <c r="JV22">
        <f t="shared" si="130"/>
        <v>1126.1562946589606</v>
      </c>
      <c r="JW22">
        <v>64</v>
      </c>
      <c r="JX22">
        <f t="shared" si="33"/>
        <v>0.39949075863441003</v>
      </c>
      <c r="JY22">
        <f t="shared" si="34"/>
        <v>0.10739124540355718</v>
      </c>
      <c r="JZ22">
        <f t="shared" si="131"/>
        <v>-0.39849326270919427</v>
      </c>
      <c r="KA22">
        <f t="shared" si="132"/>
        <v>-0.96903112113083734</v>
      </c>
      <c r="KE22">
        <v>1367</v>
      </c>
      <c r="KF22">
        <v>604</v>
      </c>
      <c r="KG22">
        <v>1120</v>
      </c>
      <c r="KH22">
        <v>598</v>
      </c>
      <c r="KI22">
        <f t="shared" si="133"/>
        <v>1243.5</v>
      </c>
      <c r="KJ22">
        <f t="shared" si="134"/>
        <v>601</v>
      </c>
      <c r="KK22">
        <f t="shared" si="135"/>
        <v>700</v>
      </c>
      <c r="KL22">
        <f t="shared" si="136"/>
        <v>15.5</v>
      </c>
      <c r="KM22">
        <f t="shared" si="137"/>
        <v>700.1715861130042</v>
      </c>
      <c r="KN22">
        <f t="shared" si="138"/>
        <v>1381.1202880270785</v>
      </c>
      <c r="KO22">
        <v>64</v>
      </c>
      <c r="KP22">
        <f t="shared" si="35"/>
        <v>0.41114121166595785</v>
      </c>
      <c r="KQ22">
        <f t="shared" si="36"/>
        <v>0.16685820535806303</v>
      </c>
      <c r="KR22">
        <f t="shared" si="139"/>
        <v>-0.38600898855153437</v>
      </c>
      <c r="KS22">
        <f t="shared" si="140"/>
        <v>-0.77765243177749732</v>
      </c>
      <c r="KW22">
        <v>1371</v>
      </c>
      <c r="KX22">
        <v>594</v>
      </c>
      <c r="KY22">
        <v>1118</v>
      </c>
      <c r="KZ22">
        <v>590</v>
      </c>
      <c r="LA22">
        <f t="shared" si="141"/>
        <v>1244.5</v>
      </c>
      <c r="LB22">
        <f t="shared" si="142"/>
        <v>592</v>
      </c>
      <c r="LC22">
        <f t="shared" si="143"/>
        <v>705</v>
      </c>
      <c r="LD22">
        <f t="shared" si="144"/>
        <v>5.5</v>
      </c>
      <c r="LE22">
        <f t="shared" si="145"/>
        <v>705.02145357428662</v>
      </c>
      <c r="LF22">
        <f t="shared" si="146"/>
        <v>1378.1307086049567</v>
      </c>
      <c r="LG22">
        <v>64</v>
      </c>
      <c r="LH22">
        <f t="shared" si="37"/>
        <v>0.35855623743698467</v>
      </c>
      <c r="LI22">
        <f t="shared" si="38"/>
        <v>0.15499752795705329</v>
      </c>
      <c r="LJ22">
        <f t="shared" si="147"/>
        <v>-0.44544271811861064</v>
      </c>
      <c r="LK22">
        <f t="shared" si="148"/>
        <v>-0.8096752283017864</v>
      </c>
      <c r="LO22">
        <v>1497</v>
      </c>
      <c r="LP22">
        <v>607</v>
      </c>
      <c r="LQ22">
        <v>1144</v>
      </c>
      <c r="LR22">
        <v>597</v>
      </c>
      <c r="LS22">
        <f t="shared" si="149"/>
        <v>1320.5</v>
      </c>
      <c r="LT22">
        <f t="shared" si="150"/>
        <v>602</v>
      </c>
      <c r="LU22">
        <f t="shared" si="151"/>
        <v>804</v>
      </c>
      <c r="LV22">
        <f t="shared" si="152"/>
        <v>8.5</v>
      </c>
      <c r="LW22">
        <f t="shared" si="153"/>
        <v>804.04493033660754</v>
      </c>
      <c r="LX22">
        <f t="shared" si="154"/>
        <v>1451.2492032728219</v>
      </c>
      <c r="LY22">
        <v>64</v>
      </c>
      <c r="LZ22">
        <f t="shared" si="39"/>
        <v>0.52771122066355236</v>
      </c>
      <c r="MA22">
        <f t="shared" si="40"/>
        <v>0.23735523002393646</v>
      </c>
      <c r="MB22">
        <f t="shared" si="155"/>
        <v>-0.27760367137061948</v>
      </c>
      <c r="MC22">
        <f t="shared" si="156"/>
        <v>-0.62460119434161321</v>
      </c>
    </row>
    <row r="23" spans="1:341" x14ac:dyDescent="0.25">
      <c r="K23" s="18">
        <v>960</v>
      </c>
      <c r="L23" s="18">
        <v>576</v>
      </c>
      <c r="M23" s="18">
        <v>701</v>
      </c>
      <c r="N23" s="18">
        <v>579</v>
      </c>
      <c r="O23" s="18">
        <f t="shared" si="0"/>
        <v>830.5</v>
      </c>
      <c r="P23" s="18">
        <f t="shared" si="1"/>
        <v>577.5</v>
      </c>
      <c r="Q23" s="18">
        <f t="shared" si="158"/>
        <v>54</v>
      </c>
      <c r="R23" s="18">
        <f t="shared" si="159"/>
        <v>-3</v>
      </c>
      <c r="S23" s="49">
        <f t="shared" si="42"/>
        <v>54.083269131959838</v>
      </c>
      <c r="T23" s="26">
        <f t="shared" si="2"/>
        <v>4.4804298841819108</v>
      </c>
      <c r="U23" s="18">
        <f t="shared" si="3"/>
        <v>42.050370673766679</v>
      </c>
      <c r="V23" s="28">
        <v>17</v>
      </c>
      <c r="W23" s="22">
        <f t="shared" si="4"/>
        <v>6.1146236134549017E-2</v>
      </c>
      <c r="X23" s="18">
        <f t="shared" si="5"/>
        <v>6.0882643627905636E-3</v>
      </c>
      <c r="Y23">
        <f t="shared" si="43"/>
        <v>-1.2136302708648956</v>
      </c>
      <c r="Z23">
        <f t="shared" si="44"/>
        <v>-2.2155064980232138</v>
      </c>
      <c r="AD23" s="18">
        <v>874</v>
      </c>
      <c r="AE23" s="18">
        <v>574</v>
      </c>
      <c r="AF23" s="18">
        <v>576</v>
      </c>
      <c r="AG23" s="18">
        <v>578</v>
      </c>
      <c r="AH23" s="18">
        <f t="shared" si="45"/>
        <v>725</v>
      </c>
      <c r="AI23" s="18">
        <f t="shared" si="45"/>
        <v>576</v>
      </c>
      <c r="AJ23" s="18">
        <f t="shared" si="160"/>
        <v>62.5</v>
      </c>
      <c r="AK23" s="18">
        <f t="shared" si="161"/>
        <v>5.5</v>
      </c>
      <c r="AL23" s="18">
        <f t="shared" si="47"/>
        <v>62.741533293345647</v>
      </c>
      <c r="AM23" s="18">
        <f t="shared" si="48"/>
        <v>925.95950235417968</v>
      </c>
      <c r="AN23" s="18">
        <f t="shared" si="162"/>
        <v>51.673222008891457</v>
      </c>
      <c r="AO23" s="28">
        <v>17</v>
      </c>
      <c r="AP23" s="22">
        <f t="shared" si="6"/>
        <v>5.0927662735210065E-2</v>
      </c>
      <c r="AQ23" s="18">
        <f t="shared" si="7"/>
        <v>6.8977853716140555E-3</v>
      </c>
      <c r="AR23">
        <f t="shared" si="49"/>
        <v>-1.2930462547975736</v>
      </c>
      <c r="AS23">
        <f t="shared" si="49"/>
        <v>-2.1612903230700824</v>
      </c>
      <c r="AW23" s="18">
        <v>1077</v>
      </c>
      <c r="AX23" s="18">
        <v>580</v>
      </c>
      <c r="AY23" s="18">
        <v>696</v>
      </c>
      <c r="AZ23" s="18">
        <v>580</v>
      </c>
      <c r="BA23" s="18">
        <f t="shared" si="50"/>
        <v>886.5</v>
      </c>
      <c r="BB23" s="18">
        <f t="shared" si="50"/>
        <v>580</v>
      </c>
      <c r="BC23" s="18">
        <f t="shared" si="163"/>
        <v>55</v>
      </c>
      <c r="BD23" s="18">
        <f t="shared" si="164"/>
        <v>-1</v>
      </c>
      <c r="BE23" s="18">
        <f t="shared" si="52"/>
        <v>55.009090157900268</v>
      </c>
      <c r="BF23" s="18">
        <f t="shared" si="53"/>
        <v>1059.3782374581799</v>
      </c>
      <c r="BG23" s="18">
        <f t="shared" si="165"/>
        <v>45.004908747295531</v>
      </c>
      <c r="BH23" s="28">
        <v>17</v>
      </c>
      <c r="BI23" s="22">
        <f t="shared" si="8"/>
        <v>4.5287274463788857E-2</v>
      </c>
      <c r="BJ23" s="18">
        <f t="shared" si="9"/>
        <v>4.6124414336451095E-3</v>
      </c>
      <c r="BK23">
        <f t="shared" si="55"/>
        <v>-1.3440238157920934</v>
      </c>
      <c r="BL23">
        <f t="shared" si="55"/>
        <v>-2.3360691352407388</v>
      </c>
      <c r="BP23">
        <v>715</v>
      </c>
      <c r="BQ23">
        <v>584</v>
      </c>
      <c r="BR23">
        <v>520</v>
      </c>
      <c r="BS23">
        <v>587</v>
      </c>
      <c r="BT23" s="18">
        <f t="shared" si="56"/>
        <v>617.5</v>
      </c>
      <c r="BU23" s="18">
        <f t="shared" si="56"/>
        <v>585.5</v>
      </c>
      <c r="BV23" s="18">
        <f t="shared" si="166"/>
        <v>139</v>
      </c>
      <c r="BW23" s="18">
        <f t="shared" si="167"/>
        <v>-4</v>
      </c>
      <c r="BX23" s="18">
        <f t="shared" si="58"/>
        <v>139.05754204644924</v>
      </c>
      <c r="BY23" s="18">
        <f t="shared" si="59"/>
        <v>850.9503510781343</v>
      </c>
      <c r="BZ23" s="18">
        <f t="shared" si="168"/>
        <v>91.69248974247455</v>
      </c>
      <c r="CA23" s="28">
        <v>17</v>
      </c>
      <c r="CB23" s="22">
        <f t="shared" si="10"/>
        <v>0.19515750180085381</v>
      </c>
      <c r="CC23" s="18">
        <f t="shared" si="11"/>
        <v>6.1849484266098348E-2</v>
      </c>
      <c r="CD23">
        <f t="shared" si="61"/>
        <v>-0.70961474990107121</v>
      </c>
      <c r="CE23">
        <f t="shared" si="61"/>
        <v>-1.2086639173981824</v>
      </c>
      <c r="CI23">
        <v>768</v>
      </c>
      <c r="CJ23">
        <v>576</v>
      </c>
      <c r="CK23">
        <v>538</v>
      </c>
      <c r="CL23">
        <v>585</v>
      </c>
      <c r="CM23" s="18">
        <f t="shared" si="62"/>
        <v>653</v>
      </c>
      <c r="CN23" s="18">
        <f t="shared" si="62"/>
        <v>580.5</v>
      </c>
      <c r="CO23" s="18">
        <f t="shared" si="169"/>
        <v>120.5</v>
      </c>
      <c r="CP23" s="18">
        <f t="shared" si="170"/>
        <v>-7.5</v>
      </c>
      <c r="CQ23" s="18">
        <f t="shared" si="64"/>
        <v>120.73317688191594</v>
      </c>
      <c r="CR23" s="18">
        <f t="shared" si="65"/>
        <v>873.72149452786152</v>
      </c>
      <c r="CS23" s="18">
        <f t="shared" si="171"/>
        <v>80.437024744165342</v>
      </c>
      <c r="CT23" s="28">
        <v>17</v>
      </c>
      <c r="CU23" s="22">
        <f t="shared" si="12"/>
        <v>0.16525507115107982</v>
      </c>
      <c r="CV23" s="18">
        <f t="shared" si="13"/>
        <v>4.4865240373044867E-2</v>
      </c>
      <c r="CW23">
        <f t="shared" si="67"/>
        <v>-0.78184520452529571</v>
      </c>
      <c r="CX23">
        <f t="shared" si="67"/>
        <v>-1.3480900011012915</v>
      </c>
      <c r="DB23">
        <v>846</v>
      </c>
      <c r="DC23">
        <v>574</v>
      </c>
      <c r="DD23">
        <v>581</v>
      </c>
      <c r="DE23">
        <v>588</v>
      </c>
      <c r="DF23" s="18">
        <f t="shared" si="68"/>
        <v>713.5</v>
      </c>
      <c r="DG23" s="18">
        <f t="shared" si="68"/>
        <v>581</v>
      </c>
      <c r="DH23" s="18">
        <f t="shared" si="172"/>
        <v>171.5</v>
      </c>
      <c r="DI23" s="18">
        <f t="shared" si="173"/>
        <v>-3.5</v>
      </c>
      <c r="DJ23" s="18">
        <f t="shared" si="70"/>
        <v>171.53571056779984</v>
      </c>
      <c r="DK23" s="18">
        <f t="shared" si="71"/>
        <v>920.13219158988238</v>
      </c>
      <c r="DL23" s="18">
        <f t="shared" si="174"/>
        <v>123.00971041148784</v>
      </c>
      <c r="DM23" s="28">
        <v>17</v>
      </c>
      <c r="DN23" s="22">
        <f t="shared" si="14"/>
        <v>0.14910574238214536</v>
      </c>
      <c r="DO23" s="18">
        <f t="shared" si="15"/>
        <v>5.6051694946078756E-2</v>
      </c>
      <c r="DP23">
        <f t="shared" si="73"/>
        <v>-0.82650563061235982</v>
      </c>
      <c r="DQ23">
        <f t="shared" si="73"/>
        <v>-1.2514112502483217</v>
      </c>
      <c r="DU23">
        <v>854</v>
      </c>
      <c r="DV23">
        <v>597</v>
      </c>
      <c r="DW23">
        <v>627</v>
      </c>
      <c r="DX23">
        <v>602</v>
      </c>
      <c r="DY23" s="18">
        <f t="shared" si="74"/>
        <v>740.5</v>
      </c>
      <c r="DZ23" s="18">
        <f t="shared" si="74"/>
        <v>599.5</v>
      </c>
      <c r="EA23" s="18">
        <f t="shared" si="175"/>
        <v>135</v>
      </c>
      <c r="EB23" s="18">
        <f t="shared" si="176"/>
        <v>-6.5</v>
      </c>
      <c r="EC23" s="18">
        <f t="shared" si="76"/>
        <v>135.15639089588032</v>
      </c>
      <c r="ED23" s="18">
        <f t="shared" si="77"/>
        <v>952.75416556423409</v>
      </c>
      <c r="EE23" s="18">
        <f t="shared" si="177"/>
        <v>96.094227198957242</v>
      </c>
      <c r="EF23" s="28">
        <v>17</v>
      </c>
      <c r="EG23" s="22">
        <f t="shared" si="16"/>
        <v>0.35294221422640076</v>
      </c>
      <c r="EH23" s="18">
        <f t="shared" si="17"/>
        <v>0.11096504481696211</v>
      </c>
      <c r="EI23">
        <f t="shared" si="79"/>
        <v>-0.4522963940369093</v>
      </c>
      <c r="EJ23">
        <f t="shared" si="79"/>
        <v>-0.95481380710452002</v>
      </c>
      <c r="EN23">
        <v>936</v>
      </c>
      <c r="EO23">
        <v>602</v>
      </c>
      <c r="EP23">
        <v>650</v>
      </c>
      <c r="EQ23">
        <v>605</v>
      </c>
      <c r="ER23" s="18">
        <f t="shared" si="80"/>
        <v>793</v>
      </c>
      <c r="ES23" s="18">
        <f t="shared" si="80"/>
        <v>603.5</v>
      </c>
      <c r="ET23" s="18">
        <f t="shared" si="178"/>
        <v>177</v>
      </c>
      <c r="EU23" s="18">
        <f t="shared" si="179"/>
        <v>-6</v>
      </c>
      <c r="EV23" s="18">
        <f t="shared" si="82"/>
        <v>177.10166571774531</v>
      </c>
      <c r="EW23" s="18">
        <f t="shared" si="83"/>
        <v>996.52458574788807</v>
      </c>
      <c r="EX23" s="18">
        <f t="shared" si="180"/>
        <v>129.95303648031609</v>
      </c>
      <c r="EY23" s="28">
        <v>17</v>
      </c>
      <c r="EZ23" s="22">
        <f t="shared" si="18"/>
        <v>0.28729502243708543</v>
      </c>
      <c r="FA23" s="18">
        <f t="shared" si="19"/>
        <v>0.11466465381542852</v>
      </c>
      <c r="FB23">
        <f t="shared" si="85"/>
        <v>-0.54167189836180696</v>
      </c>
      <c r="FC23">
        <f t="shared" si="85"/>
        <v>-0.9405704357922452</v>
      </c>
      <c r="FG23">
        <v>956</v>
      </c>
      <c r="FH23">
        <v>604</v>
      </c>
      <c r="FI23">
        <v>630</v>
      </c>
      <c r="FJ23">
        <v>606</v>
      </c>
      <c r="FK23" s="18">
        <f t="shared" si="86"/>
        <v>793</v>
      </c>
      <c r="FL23" s="18">
        <f t="shared" si="86"/>
        <v>605</v>
      </c>
      <c r="FM23" s="18">
        <f t="shared" si="181"/>
        <v>181</v>
      </c>
      <c r="FN23" s="18">
        <f t="shared" si="182"/>
        <v>-6</v>
      </c>
      <c r="FO23" s="18">
        <f t="shared" si="88"/>
        <v>181.09942020890071</v>
      </c>
      <c r="FP23" s="18">
        <f t="shared" si="89"/>
        <v>997.43370707029953</v>
      </c>
      <c r="FQ23" s="18">
        <f t="shared" si="183"/>
        <v>132.64182459220876</v>
      </c>
      <c r="FR23" s="28">
        <v>17</v>
      </c>
      <c r="FS23" s="22">
        <f t="shared" si="20"/>
        <v>0.26024522601469674</v>
      </c>
      <c r="FT23" s="18">
        <f t="shared" si="21"/>
        <v>0.11002411291544185</v>
      </c>
      <c r="FU23">
        <f t="shared" si="91"/>
        <v>-0.58461722852055942</v>
      </c>
      <c r="FV23">
        <f t="shared" si="91"/>
        <v>-0.95851212430995403</v>
      </c>
      <c r="FZ23">
        <v>444</v>
      </c>
      <c r="GA23">
        <v>593</v>
      </c>
      <c r="GB23">
        <v>217</v>
      </c>
      <c r="GC23">
        <v>602</v>
      </c>
      <c r="GD23">
        <f t="shared" si="92"/>
        <v>330.5</v>
      </c>
      <c r="GE23">
        <f t="shared" si="92"/>
        <v>597.5</v>
      </c>
      <c r="GF23" s="18">
        <f t="shared" si="184"/>
        <v>104.5</v>
      </c>
      <c r="GG23" s="18">
        <f t="shared" si="185"/>
        <v>-4.5</v>
      </c>
      <c r="GH23" s="18">
        <f t="shared" si="94"/>
        <v>104.59684507670391</v>
      </c>
      <c r="GI23">
        <f t="shared" si="95"/>
        <v>682.81512871347536</v>
      </c>
      <c r="GJ23">
        <v>17</v>
      </c>
      <c r="GK23" s="22">
        <f t="shared" si="22"/>
        <v>0.23450352105749467</v>
      </c>
      <c r="GL23" s="18">
        <f t="shared" si="23"/>
        <v>5.7744950882262565E-2</v>
      </c>
      <c r="GM23">
        <f t="shared" si="96"/>
        <v>-0.62985063199213842</v>
      </c>
      <c r="GN23">
        <f t="shared" si="97"/>
        <v>-1.2384859837273596</v>
      </c>
      <c r="GR23">
        <v>501</v>
      </c>
      <c r="GS23">
        <v>591</v>
      </c>
      <c r="GT23">
        <v>303</v>
      </c>
      <c r="GU23">
        <v>600</v>
      </c>
      <c r="GV23">
        <f t="shared" si="98"/>
        <v>402</v>
      </c>
      <c r="GW23">
        <f t="shared" si="98"/>
        <v>595.5</v>
      </c>
      <c r="GX23" s="18">
        <f t="shared" si="186"/>
        <v>157</v>
      </c>
      <c r="GY23" s="18">
        <f t="shared" si="187"/>
        <v>-9</v>
      </c>
      <c r="GZ23" s="18">
        <f t="shared" si="100"/>
        <v>157.25775020646836</v>
      </c>
      <c r="HA23">
        <f t="shared" si="101"/>
        <v>718.48747379477675</v>
      </c>
      <c r="HB23">
        <v>17</v>
      </c>
      <c r="HC23" s="22">
        <f t="shared" si="24"/>
        <v>0.21055546692145788</v>
      </c>
      <c r="HD23" s="18">
        <f t="shared" si="25"/>
        <v>8.3522806988725343E-2</v>
      </c>
      <c r="HE23">
        <f t="shared" si="102"/>
        <v>-0.67663347795305362</v>
      </c>
      <c r="HF23">
        <f t="shared" si="103"/>
        <v>-1.0781949185656012</v>
      </c>
      <c r="HJ23">
        <v>508</v>
      </c>
      <c r="HK23">
        <v>590</v>
      </c>
      <c r="HL23">
        <v>319</v>
      </c>
      <c r="HM23">
        <v>598</v>
      </c>
      <c r="HN23">
        <f t="shared" si="104"/>
        <v>413.5</v>
      </c>
      <c r="HO23">
        <f t="shared" si="104"/>
        <v>594</v>
      </c>
      <c r="HP23" s="18">
        <f t="shared" si="105"/>
        <v>158.5</v>
      </c>
      <c r="HQ23" s="18">
        <f t="shared" si="188"/>
        <v>-7.5</v>
      </c>
      <c r="HR23" s="18">
        <f t="shared" si="26"/>
        <v>158.67734557900823</v>
      </c>
      <c r="HS23">
        <f t="shared" si="107"/>
        <v>723.75289291304387</v>
      </c>
      <c r="HT23">
        <v>17</v>
      </c>
      <c r="HU23" s="22">
        <f t="shared" si="27"/>
        <v>0.2263202146318721</v>
      </c>
      <c r="HV23" s="18">
        <f t="shared" si="28"/>
        <v>9.3297131605647468E-2</v>
      </c>
      <c r="HW23">
        <f t="shared" si="108"/>
        <v>-0.64527665368559417</v>
      </c>
      <c r="HX23">
        <f t="shared" si="109"/>
        <v>-1.030131708311258</v>
      </c>
      <c r="IB23">
        <v>860</v>
      </c>
      <c r="IC23">
        <v>580</v>
      </c>
      <c r="ID23">
        <v>547</v>
      </c>
      <c r="IE23">
        <v>585</v>
      </c>
      <c r="IF23">
        <f t="shared" si="110"/>
        <v>703.5</v>
      </c>
      <c r="IG23">
        <f t="shared" si="111"/>
        <v>582.5</v>
      </c>
      <c r="IH23">
        <f t="shared" si="112"/>
        <v>157</v>
      </c>
      <c r="II23">
        <f t="shared" si="113"/>
        <v>-1</v>
      </c>
      <c r="IJ23">
        <f t="shared" si="114"/>
        <v>157.00318468107582</v>
      </c>
      <c r="IL23">
        <v>17</v>
      </c>
      <c r="IM23">
        <f t="shared" si="29"/>
        <v>0.21213368225238038</v>
      </c>
      <c r="IN23">
        <f t="shared" si="30"/>
        <v>8.8091781917510159E-2</v>
      </c>
      <c r="IO23">
        <f t="shared" si="115"/>
        <v>-0.67339036941376018</v>
      </c>
      <c r="IP23">
        <f t="shared" si="116"/>
        <v>-1.0550646050312116</v>
      </c>
      <c r="JM23">
        <v>1098</v>
      </c>
      <c r="JN23">
        <v>593</v>
      </c>
      <c r="JO23">
        <v>904</v>
      </c>
      <c r="JP23">
        <v>593</v>
      </c>
      <c r="JQ23">
        <f t="shared" si="125"/>
        <v>1001</v>
      </c>
      <c r="JR23">
        <f t="shared" si="126"/>
        <v>593</v>
      </c>
      <c r="JS23">
        <f t="shared" si="127"/>
        <v>473.5</v>
      </c>
      <c r="JT23">
        <f t="shared" si="128"/>
        <v>15</v>
      </c>
      <c r="JU23">
        <f t="shared" si="129"/>
        <v>473.73753281748748</v>
      </c>
      <c r="JV23">
        <f t="shared" si="130"/>
        <v>1163.4646535241197</v>
      </c>
      <c r="JW23">
        <v>68</v>
      </c>
      <c r="JX23">
        <f t="shared" si="33"/>
        <v>0.42445893104906068</v>
      </c>
      <c r="JY23">
        <f t="shared" si="34"/>
        <v>0.11811471044675195</v>
      </c>
      <c r="JZ23">
        <f t="shared" si="131"/>
        <v>-0.37216432398684512</v>
      </c>
      <c r="KA23">
        <f t="shared" si="132"/>
        <v>-0.92769601036277605</v>
      </c>
      <c r="KE23">
        <v>1434</v>
      </c>
      <c r="KF23">
        <v>606</v>
      </c>
      <c r="KG23">
        <v>1185</v>
      </c>
      <c r="KH23">
        <v>599</v>
      </c>
      <c r="KI23">
        <f t="shared" si="133"/>
        <v>1309.5</v>
      </c>
      <c r="KJ23">
        <f t="shared" si="134"/>
        <v>602.5</v>
      </c>
      <c r="KK23">
        <f t="shared" si="135"/>
        <v>766</v>
      </c>
      <c r="KL23">
        <f t="shared" si="136"/>
        <v>17</v>
      </c>
      <c r="KM23">
        <f t="shared" si="137"/>
        <v>766.18861907496387</v>
      </c>
      <c r="KN23">
        <f t="shared" si="138"/>
        <v>1441.4563815807956</v>
      </c>
      <c r="KO23">
        <v>68</v>
      </c>
      <c r="KP23">
        <f t="shared" si="35"/>
        <v>0.43683753739508024</v>
      </c>
      <c r="KQ23">
        <f t="shared" si="36"/>
        <v>0.18259075415263643</v>
      </c>
      <c r="KR23">
        <f t="shared" si="139"/>
        <v>-0.35968004982918522</v>
      </c>
      <c r="KS23">
        <f t="shared" si="140"/>
        <v>-0.73852121761307377</v>
      </c>
      <c r="KW23">
        <v>1431</v>
      </c>
      <c r="KX23">
        <v>597</v>
      </c>
      <c r="KY23">
        <v>1188</v>
      </c>
      <c r="KZ23">
        <v>589</v>
      </c>
      <c r="LA23">
        <f t="shared" si="141"/>
        <v>1309.5</v>
      </c>
      <c r="LB23">
        <f t="shared" si="142"/>
        <v>593</v>
      </c>
      <c r="LC23">
        <f t="shared" si="143"/>
        <v>770</v>
      </c>
      <c r="LD23">
        <f t="shared" si="144"/>
        <v>6.5</v>
      </c>
      <c r="LE23">
        <f t="shared" si="145"/>
        <v>770.02743457619738</v>
      </c>
      <c r="LF23">
        <f t="shared" si="146"/>
        <v>1437.5114782150438</v>
      </c>
      <c r="LG23">
        <v>68</v>
      </c>
      <c r="LH23">
        <f t="shared" si="37"/>
        <v>0.38096600227679622</v>
      </c>
      <c r="LI23">
        <f t="shared" si="38"/>
        <v>0.16928896023423814</v>
      </c>
      <c r="LJ23">
        <f t="shared" si="147"/>
        <v>-0.41911377939626149</v>
      </c>
      <c r="LK23">
        <f t="shared" si="148"/>
        <v>-0.77137136242077287</v>
      </c>
      <c r="LO23">
        <v>1577</v>
      </c>
      <c r="LP23">
        <v>605</v>
      </c>
      <c r="LQ23">
        <v>1221</v>
      </c>
      <c r="LR23">
        <v>599</v>
      </c>
      <c r="LS23">
        <f t="shared" si="149"/>
        <v>1399</v>
      </c>
      <c r="LT23">
        <f t="shared" si="150"/>
        <v>602</v>
      </c>
      <c r="LU23">
        <f t="shared" si="151"/>
        <v>882.5</v>
      </c>
      <c r="LV23">
        <f t="shared" si="152"/>
        <v>8.5</v>
      </c>
      <c r="LW23">
        <f t="shared" si="153"/>
        <v>882.54093389485342</v>
      </c>
      <c r="LX23">
        <f t="shared" si="154"/>
        <v>1523.0249505507124</v>
      </c>
      <c r="LY23">
        <v>68</v>
      </c>
      <c r="LZ23">
        <f t="shared" si="39"/>
        <v>0.56069317195502433</v>
      </c>
      <c r="MA23">
        <f t="shared" si="40"/>
        <v>0.26052736416416078</v>
      </c>
      <c r="MB23">
        <f t="shared" si="155"/>
        <v>-0.25127473264827038</v>
      </c>
      <c r="MC23">
        <f t="shared" si="156"/>
        <v>-0.58414665439378866</v>
      </c>
    </row>
    <row r="24" spans="1:341" x14ac:dyDescent="0.25">
      <c r="K24" s="18">
        <v>963</v>
      </c>
      <c r="L24" s="18">
        <v>576</v>
      </c>
      <c r="M24" s="18">
        <v>706</v>
      </c>
      <c r="N24" s="18">
        <v>579</v>
      </c>
      <c r="O24" s="18">
        <f t="shared" si="0"/>
        <v>834.5</v>
      </c>
      <c r="P24" s="18">
        <f t="shared" si="1"/>
        <v>577.5</v>
      </c>
      <c r="Q24" s="18">
        <f t="shared" si="158"/>
        <v>58</v>
      </c>
      <c r="R24" s="18">
        <f t="shared" si="159"/>
        <v>-3</v>
      </c>
      <c r="S24" s="49">
        <f t="shared" si="42"/>
        <v>58.077534382926416</v>
      </c>
      <c r="T24" s="26">
        <f t="shared" si="2"/>
        <v>4.8113275108049391</v>
      </c>
      <c r="U24" s="18">
        <f t="shared" si="3"/>
        <v>45.337004046794391</v>
      </c>
      <c r="V24" s="28">
        <v>18</v>
      </c>
      <c r="W24" s="22">
        <f t="shared" si="4"/>
        <v>6.474307355422837E-2</v>
      </c>
      <c r="X24" s="18">
        <f t="shared" si="5"/>
        <v>6.5379069819091994E-3</v>
      </c>
      <c r="Y24">
        <f t="shared" si="43"/>
        <v>-1.1888066871398635</v>
      </c>
      <c r="Z24">
        <f t="shared" si="44"/>
        <v>-2.1845612626377124</v>
      </c>
      <c r="AD24" s="18">
        <v>877</v>
      </c>
      <c r="AE24" s="18">
        <v>573</v>
      </c>
      <c r="AF24" s="18">
        <v>582</v>
      </c>
      <c r="AG24" s="18">
        <v>576</v>
      </c>
      <c r="AH24" s="18">
        <f t="shared" si="45"/>
        <v>729.5</v>
      </c>
      <c r="AI24" s="18">
        <f t="shared" si="45"/>
        <v>574.5</v>
      </c>
      <c r="AJ24" s="18">
        <f t="shared" si="160"/>
        <v>67</v>
      </c>
      <c r="AK24" s="18">
        <f t="shared" si="161"/>
        <v>4</v>
      </c>
      <c r="AL24" s="18">
        <f t="shared" si="47"/>
        <v>67.119296778199342</v>
      </c>
      <c r="AM24" s="18">
        <f t="shared" si="48"/>
        <v>928.5582911158566</v>
      </c>
      <c r="AN24" s="18">
        <f t="shared" si="162"/>
        <v>54.272010770568386</v>
      </c>
      <c r="AO24" s="28">
        <v>18</v>
      </c>
      <c r="AP24" s="22">
        <f t="shared" si="6"/>
        <v>5.3923407601987126E-2</v>
      </c>
      <c r="AQ24" s="18">
        <f t="shared" si="7"/>
        <v>7.3790753774707132E-3</v>
      </c>
      <c r="AR24">
        <f t="shared" si="49"/>
        <v>-1.2682226710725415</v>
      </c>
      <c r="AS24">
        <f t="shared" si="49"/>
        <v>-2.1319980533015603</v>
      </c>
      <c r="AW24" s="18">
        <v>1081</v>
      </c>
      <c r="AX24" s="18">
        <v>579</v>
      </c>
      <c r="AY24" s="18">
        <v>700</v>
      </c>
      <c r="AZ24" s="18">
        <v>580</v>
      </c>
      <c r="BA24" s="18">
        <f t="shared" si="50"/>
        <v>890.5</v>
      </c>
      <c r="BB24" s="18">
        <f t="shared" si="50"/>
        <v>579.5</v>
      </c>
      <c r="BC24" s="18">
        <f t="shared" si="163"/>
        <v>59</v>
      </c>
      <c r="BD24" s="18">
        <f t="shared" si="164"/>
        <v>-1.5</v>
      </c>
      <c r="BE24" s="18">
        <f t="shared" si="52"/>
        <v>59.019064716411762</v>
      </c>
      <c r="BF24" s="18">
        <f t="shared" si="53"/>
        <v>1062.4549402209959</v>
      </c>
      <c r="BG24" s="18">
        <f t="shared" si="165"/>
        <v>48.081611510111543</v>
      </c>
      <c r="BH24" s="28">
        <v>18</v>
      </c>
      <c r="BI24" s="22">
        <f t="shared" si="8"/>
        <v>4.7951231785188196E-2</v>
      </c>
      <c r="BJ24" s="18">
        <f t="shared" si="9"/>
        <v>4.9486726410410175E-3</v>
      </c>
      <c r="BK24">
        <f t="shared" si="55"/>
        <v>-1.3192002320670613</v>
      </c>
      <c r="BL24">
        <f t="shared" si="55"/>
        <v>-2.3055112741928294</v>
      </c>
      <c r="BP24">
        <v>724</v>
      </c>
      <c r="BQ24">
        <v>584</v>
      </c>
      <c r="BR24">
        <v>528</v>
      </c>
      <c r="BS24">
        <v>586</v>
      </c>
      <c r="BT24" s="18">
        <f t="shared" si="56"/>
        <v>626</v>
      </c>
      <c r="BU24" s="18">
        <f t="shared" si="56"/>
        <v>585</v>
      </c>
      <c r="BV24" s="18">
        <f t="shared" si="166"/>
        <v>147.5</v>
      </c>
      <c r="BW24" s="18">
        <f t="shared" si="167"/>
        <v>-4.5</v>
      </c>
      <c r="BX24" s="18">
        <f t="shared" si="58"/>
        <v>147.56862810231721</v>
      </c>
      <c r="BY24" s="18">
        <f t="shared" si="59"/>
        <v>856.79694210472064</v>
      </c>
      <c r="BZ24" s="18">
        <f t="shared" si="168"/>
        <v>97.539080769060888</v>
      </c>
      <c r="CA24" s="28">
        <v>18</v>
      </c>
      <c r="CB24" s="22">
        <f t="shared" si="10"/>
        <v>0.20663735484796286</v>
      </c>
      <c r="CC24" s="18">
        <f t="shared" si="11"/>
        <v>6.5635012726855832E-2</v>
      </c>
      <c r="CD24">
        <f t="shared" si="61"/>
        <v>-0.68479116617603897</v>
      </c>
      <c r="CE24">
        <f t="shared" si="61"/>
        <v>-1.1828644262096482</v>
      </c>
      <c r="CI24">
        <v>776</v>
      </c>
      <c r="CJ24">
        <v>576</v>
      </c>
      <c r="CK24">
        <v>547</v>
      </c>
      <c r="CL24">
        <v>584</v>
      </c>
      <c r="CM24" s="18">
        <f t="shared" si="62"/>
        <v>661.5</v>
      </c>
      <c r="CN24" s="18">
        <f t="shared" si="62"/>
        <v>580</v>
      </c>
      <c r="CO24" s="18">
        <f t="shared" si="169"/>
        <v>129</v>
      </c>
      <c r="CP24" s="18">
        <f t="shared" si="170"/>
        <v>-8</v>
      </c>
      <c r="CQ24" s="18">
        <f t="shared" si="64"/>
        <v>129.24782396620841</v>
      </c>
      <c r="CR24" s="18">
        <f t="shared" si="65"/>
        <v>879.76261002613649</v>
      </c>
      <c r="CS24" s="18">
        <f t="shared" si="171"/>
        <v>86.478140242440304</v>
      </c>
      <c r="CT24" s="28">
        <v>18</v>
      </c>
      <c r="CU24" s="22">
        <f t="shared" si="12"/>
        <v>0.17497595768937863</v>
      </c>
      <c r="CV24" s="18">
        <f t="shared" si="13"/>
        <v>4.8029339073951717E-2</v>
      </c>
      <c r="CW24">
        <f t="shared" si="67"/>
        <v>-0.75702162080026358</v>
      </c>
      <c r="CX24">
        <f t="shared" si="67"/>
        <v>-1.3184933895948634</v>
      </c>
      <c r="DB24">
        <v>856</v>
      </c>
      <c r="DC24">
        <v>576</v>
      </c>
      <c r="DD24">
        <v>593</v>
      </c>
      <c r="DE24">
        <v>588</v>
      </c>
      <c r="DF24" s="18">
        <f t="shared" si="68"/>
        <v>724.5</v>
      </c>
      <c r="DG24" s="18">
        <f t="shared" si="68"/>
        <v>582</v>
      </c>
      <c r="DH24" s="18">
        <f t="shared" si="172"/>
        <v>182.5</v>
      </c>
      <c r="DI24" s="18">
        <f t="shared" si="173"/>
        <v>-2.5</v>
      </c>
      <c r="DJ24" s="18">
        <f t="shared" si="70"/>
        <v>182.5171224844398</v>
      </c>
      <c r="DK24" s="18">
        <f t="shared" si="71"/>
        <v>929.31385979119023</v>
      </c>
      <c r="DL24" s="18">
        <f t="shared" si="174"/>
        <v>132.19137861279569</v>
      </c>
      <c r="DM24" s="28">
        <v>18</v>
      </c>
      <c r="DN24" s="22">
        <f t="shared" si="14"/>
        <v>0.1578766684046245</v>
      </c>
      <c r="DO24" s="18">
        <f t="shared" si="15"/>
        <v>5.9640025030766569E-2</v>
      </c>
      <c r="DP24">
        <f t="shared" si="73"/>
        <v>-0.80168204688732769</v>
      </c>
      <c r="DQ24">
        <f t="shared" si="73"/>
        <v>-1.224462182946717</v>
      </c>
      <c r="DU24">
        <v>863</v>
      </c>
      <c r="DV24">
        <v>597</v>
      </c>
      <c r="DW24">
        <v>638</v>
      </c>
      <c r="DX24">
        <v>602</v>
      </c>
      <c r="DY24" s="18">
        <f t="shared" si="74"/>
        <v>750.5</v>
      </c>
      <c r="DZ24" s="18">
        <f t="shared" si="74"/>
        <v>599.5</v>
      </c>
      <c r="EA24" s="18">
        <f t="shared" si="175"/>
        <v>145</v>
      </c>
      <c r="EB24" s="18">
        <f t="shared" si="176"/>
        <v>-6.5</v>
      </c>
      <c r="EC24" s="18">
        <f t="shared" si="76"/>
        <v>145.14561653732434</v>
      </c>
      <c r="ED24" s="18">
        <f t="shared" si="77"/>
        <v>960.54697959027487</v>
      </c>
      <c r="EE24" s="18">
        <f t="shared" si="177"/>
        <v>103.88704122499803</v>
      </c>
      <c r="EF24" s="28">
        <v>18</v>
      </c>
      <c r="EG24" s="22">
        <f t="shared" si="16"/>
        <v>0.37370352094560083</v>
      </c>
      <c r="EH24" s="18">
        <f t="shared" si="17"/>
        <v>0.11916632086201054</v>
      </c>
      <c r="EI24">
        <f t="shared" si="79"/>
        <v>-0.42747281031187712</v>
      </c>
      <c r="EJ24">
        <f t="shared" si="79"/>
        <v>-0.92384646884498434</v>
      </c>
      <c r="EN24">
        <v>950</v>
      </c>
      <c r="EO24">
        <v>602</v>
      </c>
      <c r="EP24">
        <v>663</v>
      </c>
      <c r="EQ24">
        <v>605</v>
      </c>
      <c r="ER24" s="18">
        <f t="shared" si="80"/>
        <v>806.5</v>
      </c>
      <c r="ES24" s="18">
        <f t="shared" si="80"/>
        <v>603.5</v>
      </c>
      <c r="ET24" s="18">
        <f t="shared" si="178"/>
        <v>190.5</v>
      </c>
      <c r="EU24" s="18">
        <f t="shared" si="179"/>
        <v>-6</v>
      </c>
      <c r="EV24" s="18">
        <f t="shared" si="82"/>
        <v>190.59446476747431</v>
      </c>
      <c r="EW24" s="18">
        <f t="shared" si="83"/>
        <v>1007.3006006153278</v>
      </c>
      <c r="EX24" s="18">
        <f t="shared" si="180"/>
        <v>140.72905134775579</v>
      </c>
      <c r="EY24" s="28">
        <v>18</v>
      </c>
      <c r="EZ24" s="22">
        <f t="shared" si="18"/>
        <v>0.30419472963926691</v>
      </c>
      <c r="FA24" s="18">
        <f t="shared" si="19"/>
        <v>0.123400580300186</v>
      </c>
      <c r="FB24">
        <f t="shared" si="85"/>
        <v>-0.51684831463677483</v>
      </c>
      <c r="FC24">
        <f t="shared" si="85"/>
        <v>-0.9086827979966503</v>
      </c>
      <c r="FG24">
        <v>972</v>
      </c>
      <c r="FH24">
        <v>604</v>
      </c>
      <c r="FI24">
        <v>646</v>
      </c>
      <c r="FJ24">
        <v>606</v>
      </c>
      <c r="FK24" s="18">
        <f t="shared" si="86"/>
        <v>809</v>
      </c>
      <c r="FL24" s="18">
        <f t="shared" si="86"/>
        <v>605</v>
      </c>
      <c r="FM24" s="18">
        <f t="shared" si="181"/>
        <v>197</v>
      </c>
      <c r="FN24" s="18">
        <f t="shared" si="182"/>
        <v>-6</v>
      </c>
      <c r="FO24" s="18">
        <f t="shared" si="88"/>
        <v>197.0913493789111</v>
      </c>
      <c r="FP24" s="18">
        <f t="shared" si="89"/>
        <v>1010.2009701044639</v>
      </c>
      <c r="FQ24" s="18">
        <f t="shared" si="183"/>
        <v>145.40908762637309</v>
      </c>
      <c r="FR24" s="28">
        <v>18</v>
      </c>
      <c r="FS24" s="22">
        <f t="shared" si="20"/>
        <v>0.2755537687214436</v>
      </c>
      <c r="FT24" s="18">
        <f t="shared" si="21"/>
        <v>0.11973975871213942</v>
      </c>
      <c r="FU24">
        <f t="shared" si="91"/>
        <v>-0.55979364479552729</v>
      </c>
      <c r="FV24">
        <f t="shared" si="91"/>
        <v>-0.92176162133725215</v>
      </c>
      <c r="FZ24">
        <v>450</v>
      </c>
      <c r="GA24">
        <v>594</v>
      </c>
      <c r="GB24">
        <v>230</v>
      </c>
      <c r="GC24">
        <v>604</v>
      </c>
      <c r="GD24">
        <f t="shared" si="92"/>
        <v>340</v>
      </c>
      <c r="GE24">
        <f t="shared" si="92"/>
        <v>599</v>
      </c>
      <c r="GF24" s="18">
        <f t="shared" si="184"/>
        <v>114</v>
      </c>
      <c r="GG24" s="18">
        <f t="shared" si="185"/>
        <v>-3</v>
      </c>
      <c r="GH24" s="18">
        <f t="shared" si="94"/>
        <v>114.03946685248927</v>
      </c>
      <c r="GI24">
        <f t="shared" si="95"/>
        <v>688.76774024340023</v>
      </c>
      <c r="GJ24">
        <v>18</v>
      </c>
      <c r="GK24" s="22">
        <f t="shared" si="22"/>
        <v>0.24829784582558259</v>
      </c>
      <c r="GL24" s="18">
        <f t="shared" si="23"/>
        <v>6.2957954489041054E-2</v>
      </c>
      <c r="GM24">
        <f t="shared" si="96"/>
        <v>-0.60502704826710629</v>
      </c>
      <c r="GN24">
        <f t="shared" si="97"/>
        <v>-1.2009493906959001</v>
      </c>
      <c r="GR24">
        <v>515</v>
      </c>
      <c r="GS24">
        <v>591</v>
      </c>
      <c r="GT24">
        <v>320</v>
      </c>
      <c r="GU24">
        <v>599</v>
      </c>
      <c r="GV24">
        <f t="shared" si="98"/>
        <v>417.5</v>
      </c>
      <c r="GW24">
        <f t="shared" si="98"/>
        <v>595</v>
      </c>
      <c r="GX24" s="18">
        <f t="shared" si="186"/>
        <v>172.5</v>
      </c>
      <c r="GY24" s="18">
        <f t="shared" si="187"/>
        <v>-9.5</v>
      </c>
      <c r="GZ24" s="18">
        <f t="shared" si="100"/>
        <v>172.76139615087627</v>
      </c>
      <c r="HA24">
        <f t="shared" si="101"/>
        <v>726.86398314952987</v>
      </c>
      <c r="HB24">
        <v>18</v>
      </c>
      <c r="HC24" s="22">
        <f t="shared" si="24"/>
        <v>0.22294108262272011</v>
      </c>
      <c r="HD24" s="18">
        <f t="shared" si="25"/>
        <v>9.1757110392762298E-2</v>
      </c>
      <c r="HE24">
        <f t="shared" si="102"/>
        <v>-0.65180989422802149</v>
      </c>
      <c r="HF24">
        <f t="shared" si="103"/>
        <v>-1.0373602716569004</v>
      </c>
      <c r="HJ24">
        <v>519</v>
      </c>
      <c r="HK24">
        <v>589</v>
      </c>
      <c r="HL24">
        <v>334</v>
      </c>
      <c r="HM24">
        <v>598</v>
      </c>
      <c r="HN24">
        <f t="shared" si="104"/>
        <v>426.5</v>
      </c>
      <c r="HO24">
        <f t="shared" si="104"/>
        <v>593.5</v>
      </c>
      <c r="HP24" s="18">
        <f t="shared" si="105"/>
        <v>171.5</v>
      </c>
      <c r="HQ24" s="18">
        <f t="shared" si="188"/>
        <v>-8</v>
      </c>
      <c r="HR24" s="18">
        <f t="shared" si="26"/>
        <v>171.68648752886756</v>
      </c>
      <c r="HS24">
        <f t="shared" si="107"/>
        <v>730.85190018224625</v>
      </c>
      <c r="HT24">
        <v>18</v>
      </c>
      <c r="HU24" s="22">
        <f t="shared" si="27"/>
        <v>0.23963316843374691</v>
      </c>
      <c r="HV24" s="18">
        <f t="shared" si="28"/>
        <v>0.10094608504726049</v>
      </c>
      <c r="HW24">
        <f t="shared" si="108"/>
        <v>-0.62045306996056204</v>
      </c>
      <c r="HX24">
        <f t="shared" si="109"/>
        <v>-0.99591051946765419</v>
      </c>
      <c r="IB24">
        <v>870</v>
      </c>
      <c r="IC24">
        <v>580</v>
      </c>
      <c r="ID24">
        <v>555</v>
      </c>
      <c r="IE24">
        <v>587</v>
      </c>
      <c r="IF24">
        <f t="shared" si="110"/>
        <v>712.5</v>
      </c>
      <c r="IG24">
        <f t="shared" si="111"/>
        <v>583.5</v>
      </c>
      <c r="IH24">
        <f t="shared" si="112"/>
        <v>166</v>
      </c>
      <c r="II24">
        <f t="shared" si="113"/>
        <v>0</v>
      </c>
      <c r="IJ24">
        <f t="shared" si="114"/>
        <v>166</v>
      </c>
      <c r="IL24">
        <v>18</v>
      </c>
      <c r="IM24">
        <f t="shared" si="29"/>
        <v>0.22461213414957923</v>
      </c>
      <c r="IN24">
        <f t="shared" si="30"/>
        <v>9.3139739986874789E-2</v>
      </c>
      <c r="IO24">
        <f t="shared" si="115"/>
        <v>-0.64856678568872805</v>
      </c>
      <c r="IP24">
        <f t="shared" si="116"/>
        <v>-1.0308649787977811</v>
      </c>
      <c r="JM24">
        <v>1141</v>
      </c>
      <c r="JN24">
        <v>592</v>
      </c>
      <c r="JO24">
        <v>949</v>
      </c>
      <c r="JP24">
        <v>591</v>
      </c>
      <c r="JQ24">
        <f t="shared" si="125"/>
        <v>1045</v>
      </c>
      <c r="JR24">
        <f t="shared" si="126"/>
        <v>591.5</v>
      </c>
      <c r="JS24">
        <f t="shared" si="127"/>
        <v>517.5</v>
      </c>
      <c r="JT24">
        <f t="shared" si="128"/>
        <v>13.5</v>
      </c>
      <c r="JU24">
        <f t="shared" si="129"/>
        <v>517.67605700862771</v>
      </c>
      <c r="JV24">
        <f t="shared" si="130"/>
        <v>1200.7902606200635</v>
      </c>
      <c r="JW24">
        <v>72</v>
      </c>
      <c r="JX24">
        <f t="shared" si="33"/>
        <v>0.44942710346371129</v>
      </c>
      <c r="JY24">
        <f t="shared" si="34"/>
        <v>0.12906969227271919</v>
      </c>
      <c r="JZ24">
        <f t="shared" si="131"/>
        <v>-0.347340740261813</v>
      </c>
      <c r="KA24">
        <f t="shared" si="132"/>
        <v>-0.8891757253864182</v>
      </c>
      <c r="KE24">
        <v>1500</v>
      </c>
      <c r="KF24">
        <v>607</v>
      </c>
      <c r="KG24">
        <v>1252</v>
      </c>
      <c r="KH24">
        <v>600</v>
      </c>
      <c r="KI24">
        <f t="shared" si="133"/>
        <v>1376</v>
      </c>
      <c r="KJ24">
        <f t="shared" si="134"/>
        <v>603.5</v>
      </c>
      <c r="KK24">
        <f t="shared" si="135"/>
        <v>832.5</v>
      </c>
      <c r="KL24">
        <f t="shared" si="136"/>
        <v>18</v>
      </c>
      <c r="KM24">
        <f t="shared" si="137"/>
        <v>832.69457185693238</v>
      </c>
      <c r="KN24">
        <f t="shared" si="138"/>
        <v>1502.5272876057859</v>
      </c>
      <c r="KO24">
        <v>72</v>
      </c>
      <c r="KP24">
        <f t="shared" si="35"/>
        <v>0.46253386312420258</v>
      </c>
      <c r="KQ24">
        <f t="shared" si="36"/>
        <v>0.19843981764924676</v>
      </c>
      <c r="KR24">
        <f t="shared" si="139"/>
        <v>-0.33485646610415309</v>
      </c>
      <c r="KS24">
        <f t="shared" si="140"/>
        <v>-0.70237118071850824</v>
      </c>
      <c r="KW24">
        <v>1499</v>
      </c>
      <c r="KX24">
        <v>600</v>
      </c>
      <c r="KY24">
        <v>1257</v>
      </c>
      <c r="KZ24">
        <v>593</v>
      </c>
      <c r="LA24">
        <f t="shared" si="141"/>
        <v>1378</v>
      </c>
      <c r="LB24">
        <f t="shared" si="142"/>
        <v>596.5</v>
      </c>
      <c r="LC24">
        <f t="shared" si="143"/>
        <v>838.5</v>
      </c>
      <c r="LD24">
        <f t="shared" si="144"/>
        <v>10</v>
      </c>
      <c r="LE24">
        <f t="shared" si="145"/>
        <v>838.55962817202214</v>
      </c>
      <c r="LF24">
        <f t="shared" si="146"/>
        <v>1501.5646006749093</v>
      </c>
      <c r="LG24">
        <v>72</v>
      </c>
      <c r="LH24">
        <f t="shared" si="37"/>
        <v>0.40337576711660778</v>
      </c>
      <c r="LI24">
        <f t="shared" si="38"/>
        <v>0.18435562315488324</v>
      </c>
      <c r="LJ24">
        <f t="shared" si="147"/>
        <v>-0.3942901956712293</v>
      </c>
      <c r="LK24">
        <f t="shared" si="148"/>
        <v>-0.7343436111476821</v>
      </c>
      <c r="LO24">
        <v>1653</v>
      </c>
      <c r="LP24">
        <v>608</v>
      </c>
      <c r="LQ24">
        <v>1298</v>
      </c>
      <c r="LR24">
        <v>603</v>
      </c>
      <c r="LS24">
        <f t="shared" si="149"/>
        <v>1475.5</v>
      </c>
      <c r="LT24">
        <f t="shared" si="150"/>
        <v>605.5</v>
      </c>
      <c r="LU24">
        <f t="shared" si="151"/>
        <v>959</v>
      </c>
      <c r="LV24">
        <f t="shared" si="152"/>
        <v>12</v>
      </c>
      <c r="LW24">
        <f t="shared" si="153"/>
        <v>959.0750752678332</v>
      </c>
      <c r="LX24">
        <f t="shared" si="154"/>
        <v>1594.9076775788621</v>
      </c>
      <c r="LY24">
        <v>72</v>
      </c>
      <c r="LZ24">
        <f t="shared" si="39"/>
        <v>0.59367512324649629</v>
      </c>
      <c r="MA24">
        <f t="shared" si="40"/>
        <v>0.28312035374082922</v>
      </c>
      <c r="MB24">
        <f t="shared" si="155"/>
        <v>-0.22645114892323828</v>
      </c>
      <c r="MC24">
        <f t="shared" si="156"/>
        <v>-0.54802890774693958</v>
      </c>
    </row>
    <row r="25" spans="1:341" x14ac:dyDescent="0.25">
      <c r="K25" s="18">
        <v>967</v>
      </c>
      <c r="L25" s="18">
        <v>580</v>
      </c>
      <c r="M25" s="18">
        <v>711</v>
      </c>
      <c r="N25" s="18">
        <v>579</v>
      </c>
      <c r="O25" s="18">
        <f t="shared" si="0"/>
        <v>839</v>
      </c>
      <c r="P25" s="18">
        <f t="shared" si="1"/>
        <v>579.5</v>
      </c>
      <c r="Q25" s="18">
        <f t="shared" si="158"/>
        <v>62.5</v>
      </c>
      <c r="R25" s="18">
        <f t="shared" si="159"/>
        <v>-1</v>
      </c>
      <c r="S25" s="49">
        <f t="shared" si="42"/>
        <v>62.507999488065522</v>
      </c>
      <c r="T25" s="26">
        <f t="shared" si="2"/>
        <v>5.1783613195315654</v>
      </c>
      <c r="U25" s="18">
        <f t="shared" si="3"/>
        <v>50.175871810603212</v>
      </c>
      <c r="V25" s="28">
        <v>19</v>
      </c>
      <c r="W25" s="22">
        <f t="shared" si="4"/>
        <v>6.8339910973907722E-2</v>
      </c>
      <c r="X25" s="18">
        <f t="shared" si="5"/>
        <v>7.0366535119015163E-3</v>
      </c>
      <c r="Y25">
        <f t="shared" si="43"/>
        <v>-1.1653255912903406</v>
      </c>
      <c r="Z25">
        <f t="shared" si="44"/>
        <v>-2.1526338333088213</v>
      </c>
      <c r="AD25" s="18">
        <v>882</v>
      </c>
      <c r="AE25" s="18">
        <v>573</v>
      </c>
      <c r="AF25" s="18">
        <v>589</v>
      </c>
      <c r="AG25" s="18">
        <v>575</v>
      </c>
      <c r="AH25" s="18">
        <f t="shared" si="45"/>
        <v>735.5</v>
      </c>
      <c r="AI25" s="18">
        <f t="shared" si="45"/>
        <v>574</v>
      </c>
      <c r="AJ25" s="18">
        <f t="shared" si="160"/>
        <v>73</v>
      </c>
      <c r="AK25" s="18">
        <f t="shared" si="161"/>
        <v>3.5</v>
      </c>
      <c r="AL25" s="18">
        <f t="shared" si="47"/>
        <v>73.083855946440039</v>
      </c>
      <c r="AM25" s="18">
        <f t="shared" si="48"/>
        <v>932.97173054707287</v>
      </c>
      <c r="AN25" s="18">
        <f t="shared" si="162"/>
        <v>58.685450201784647</v>
      </c>
      <c r="AO25" s="28">
        <v>19</v>
      </c>
      <c r="AP25" s="22">
        <f t="shared" si="6"/>
        <v>5.6919152468764188E-2</v>
      </c>
      <c r="AQ25" s="18">
        <f t="shared" si="7"/>
        <v>8.0348172253222501E-3</v>
      </c>
      <c r="AR25">
        <f t="shared" si="49"/>
        <v>-1.2447415752230184</v>
      </c>
      <c r="AS25">
        <f t="shared" si="49"/>
        <v>-2.0950239980464751</v>
      </c>
      <c r="AW25" s="18">
        <v>1085</v>
      </c>
      <c r="AX25" s="18">
        <v>579</v>
      </c>
      <c r="AY25" s="18">
        <v>706</v>
      </c>
      <c r="AZ25" s="18">
        <v>580</v>
      </c>
      <c r="BA25" s="18">
        <f t="shared" si="50"/>
        <v>895.5</v>
      </c>
      <c r="BB25" s="18">
        <f t="shared" si="50"/>
        <v>579.5</v>
      </c>
      <c r="BC25" s="18">
        <f t="shared" si="163"/>
        <v>64</v>
      </c>
      <c r="BD25" s="18">
        <f t="shared" si="164"/>
        <v>-1.5</v>
      </c>
      <c r="BE25" s="18">
        <f t="shared" si="52"/>
        <v>64.017575711674681</v>
      </c>
      <c r="BF25" s="18">
        <f t="shared" si="53"/>
        <v>1066.6491925652033</v>
      </c>
      <c r="BG25" s="18">
        <f t="shared" si="165"/>
        <v>52.275863854318914</v>
      </c>
      <c r="BH25" s="28">
        <v>19</v>
      </c>
      <c r="BI25" s="22">
        <f t="shared" si="8"/>
        <v>5.0615189106587542E-2</v>
      </c>
      <c r="BJ25" s="18">
        <f t="shared" si="9"/>
        <v>5.3677913567824051E-3</v>
      </c>
      <c r="BK25">
        <f t="shared" si="55"/>
        <v>-1.2957191362175384</v>
      </c>
      <c r="BL25">
        <f t="shared" si="55"/>
        <v>-2.2702043733083448</v>
      </c>
      <c r="BP25">
        <v>734</v>
      </c>
      <c r="BQ25">
        <v>584</v>
      </c>
      <c r="BR25">
        <v>541</v>
      </c>
      <c r="BS25">
        <v>587</v>
      </c>
      <c r="BT25" s="18">
        <f t="shared" si="56"/>
        <v>637.5</v>
      </c>
      <c r="BU25" s="18">
        <f t="shared" si="56"/>
        <v>585.5</v>
      </c>
      <c r="BV25" s="18">
        <f t="shared" si="166"/>
        <v>159</v>
      </c>
      <c r="BW25" s="18">
        <f t="shared" si="167"/>
        <v>-4</v>
      </c>
      <c r="BX25" s="18">
        <f t="shared" si="58"/>
        <v>159.05030650709227</v>
      </c>
      <c r="BY25" s="18">
        <f t="shared" si="59"/>
        <v>865.57293164701036</v>
      </c>
      <c r="BZ25" s="18">
        <f t="shared" si="168"/>
        <v>106.31507031135061</v>
      </c>
      <c r="CA25" s="28">
        <v>19</v>
      </c>
      <c r="CB25" s="22">
        <f t="shared" si="10"/>
        <v>0.21811720789507191</v>
      </c>
      <c r="CC25" s="18">
        <f t="shared" si="11"/>
        <v>7.07417899457954E-2</v>
      </c>
      <c r="CD25">
        <f t="shared" si="61"/>
        <v>-0.66131007032651612</v>
      </c>
      <c r="CE25">
        <f t="shared" si="61"/>
        <v>-1.150323955635953</v>
      </c>
      <c r="CI25">
        <v>786</v>
      </c>
      <c r="CJ25">
        <v>577</v>
      </c>
      <c r="CK25">
        <v>557</v>
      </c>
      <c r="CL25">
        <v>583</v>
      </c>
      <c r="CM25" s="18">
        <f t="shared" si="62"/>
        <v>671.5</v>
      </c>
      <c r="CN25" s="18">
        <f t="shared" si="62"/>
        <v>580</v>
      </c>
      <c r="CO25" s="18">
        <f t="shared" si="169"/>
        <v>139</v>
      </c>
      <c r="CP25" s="18">
        <f t="shared" si="170"/>
        <v>-8</v>
      </c>
      <c r="CQ25" s="18">
        <f t="shared" si="64"/>
        <v>139.23002549737609</v>
      </c>
      <c r="CR25" s="18">
        <f t="shared" si="65"/>
        <v>887.30617601817698</v>
      </c>
      <c r="CS25" s="18">
        <f t="shared" si="171"/>
        <v>94.021706234480803</v>
      </c>
      <c r="CT25" s="28">
        <v>19</v>
      </c>
      <c r="CU25" s="22">
        <f t="shared" si="12"/>
        <v>0.18469684422767746</v>
      </c>
      <c r="CV25" s="18">
        <f t="shared" si="13"/>
        <v>5.1738790632457808E-2</v>
      </c>
      <c r="CW25">
        <f t="shared" si="67"/>
        <v>-0.73354052495074062</v>
      </c>
      <c r="CX25">
        <f t="shared" si="67"/>
        <v>-1.286183726910324</v>
      </c>
      <c r="DB25">
        <v>868</v>
      </c>
      <c r="DC25">
        <v>576</v>
      </c>
      <c r="DD25">
        <v>601</v>
      </c>
      <c r="DE25">
        <v>583</v>
      </c>
      <c r="DF25" s="18">
        <f t="shared" si="68"/>
        <v>734.5</v>
      </c>
      <c r="DG25" s="18">
        <f t="shared" si="68"/>
        <v>579.5</v>
      </c>
      <c r="DH25" s="18">
        <f t="shared" si="172"/>
        <v>192.5</v>
      </c>
      <c r="DI25" s="18">
        <f t="shared" si="173"/>
        <v>-5</v>
      </c>
      <c r="DJ25" s="18">
        <f t="shared" si="70"/>
        <v>192.56492411651712</v>
      </c>
      <c r="DK25" s="18">
        <f t="shared" si="71"/>
        <v>935.58030120348303</v>
      </c>
      <c r="DL25" s="18">
        <f t="shared" si="174"/>
        <v>138.45782002508849</v>
      </c>
      <c r="DM25" s="28">
        <v>19</v>
      </c>
      <c r="DN25" s="22">
        <f t="shared" si="14"/>
        <v>0.16664759442710364</v>
      </c>
      <c r="DO25" s="18">
        <f t="shared" si="15"/>
        <v>6.2923284884331035E-2</v>
      </c>
      <c r="DP25">
        <f t="shared" si="73"/>
        <v>-0.77820095103780473</v>
      </c>
      <c r="DQ25">
        <f t="shared" si="73"/>
        <v>-1.2011886132912764</v>
      </c>
      <c r="DU25">
        <v>874</v>
      </c>
      <c r="DV25">
        <v>597</v>
      </c>
      <c r="DW25">
        <v>650</v>
      </c>
      <c r="DX25">
        <v>602</v>
      </c>
      <c r="DY25" s="18">
        <f t="shared" si="74"/>
        <v>762</v>
      </c>
      <c r="DZ25" s="18">
        <f t="shared" si="74"/>
        <v>599.5</v>
      </c>
      <c r="EA25" s="18">
        <f t="shared" si="175"/>
        <v>156.5</v>
      </c>
      <c r="EB25" s="18">
        <f t="shared" si="176"/>
        <v>-6.5</v>
      </c>
      <c r="EC25" s="18">
        <f t="shared" si="76"/>
        <v>156.63492586265681</v>
      </c>
      <c r="ED25" s="18">
        <f t="shared" si="77"/>
        <v>969.55879140978345</v>
      </c>
      <c r="EE25" s="18">
        <f t="shared" si="177"/>
        <v>112.89885304450661</v>
      </c>
      <c r="EF25" s="28">
        <v>19</v>
      </c>
      <c r="EG25" s="22">
        <f t="shared" si="16"/>
        <v>0.3944648276648009</v>
      </c>
      <c r="EH25" s="18">
        <f t="shared" si="17"/>
        <v>0.12859918390127004</v>
      </c>
      <c r="EI25">
        <f t="shared" si="79"/>
        <v>-0.40399171446235421</v>
      </c>
      <c r="EJ25">
        <f t="shared" si="79"/>
        <v>-0.89076178746389412</v>
      </c>
      <c r="EN25">
        <v>966</v>
      </c>
      <c r="EO25">
        <v>602</v>
      </c>
      <c r="EP25">
        <v>679</v>
      </c>
      <c r="EQ25">
        <v>604</v>
      </c>
      <c r="ER25" s="18">
        <f t="shared" si="80"/>
        <v>822.5</v>
      </c>
      <c r="ES25" s="18">
        <f t="shared" si="80"/>
        <v>603</v>
      </c>
      <c r="ET25" s="18">
        <f t="shared" si="178"/>
        <v>206.5</v>
      </c>
      <c r="EU25" s="18">
        <f t="shared" si="179"/>
        <v>-6.5</v>
      </c>
      <c r="EV25" s="18">
        <f t="shared" si="82"/>
        <v>206.60227491487115</v>
      </c>
      <c r="EW25" s="18">
        <f t="shared" si="83"/>
        <v>1019.8604071146208</v>
      </c>
      <c r="EX25" s="18">
        <f t="shared" si="180"/>
        <v>153.2888578470488</v>
      </c>
      <c r="EY25" s="28">
        <v>19</v>
      </c>
      <c r="EZ25" s="22">
        <f t="shared" si="18"/>
        <v>0.32109443684144839</v>
      </c>
      <c r="FA25" s="18">
        <f t="shared" si="19"/>
        <v>0.13376485328121898</v>
      </c>
      <c r="FB25">
        <f t="shared" si="85"/>
        <v>-0.49336721878725198</v>
      </c>
      <c r="FC25">
        <f t="shared" si="85"/>
        <v>-0.87365798246624959</v>
      </c>
      <c r="FG25">
        <v>986</v>
      </c>
      <c r="FH25">
        <v>603</v>
      </c>
      <c r="FI25">
        <v>660</v>
      </c>
      <c r="FJ25">
        <v>607</v>
      </c>
      <c r="FK25" s="18">
        <f t="shared" si="86"/>
        <v>823</v>
      </c>
      <c r="FL25" s="18">
        <f t="shared" si="86"/>
        <v>605</v>
      </c>
      <c r="FM25" s="18">
        <f t="shared" si="181"/>
        <v>211</v>
      </c>
      <c r="FN25" s="18">
        <f t="shared" si="182"/>
        <v>-6</v>
      </c>
      <c r="FO25" s="18">
        <f t="shared" si="88"/>
        <v>211.08529081866411</v>
      </c>
      <c r="FP25" s="18">
        <f t="shared" si="89"/>
        <v>1021.4470128205378</v>
      </c>
      <c r="FQ25" s="18">
        <f t="shared" si="183"/>
        <v>156.65513034244702</v>
      </c>
      <c r="FR25" s="28">
        <v>19</v>
      </c>
      <c r="FS25" s="22">
        <f t="shared" si="20"/>
        <v>0.29086231142819047</v>
      </c>
      <c r="FT25" s="18">
        <f t="shared" si="21"/>
        <v>0.12824155839390225</v>
      </c>
      <c r="FU25">
        <f t="shared" si="91"/>
        <v>-0.53631254894600444</v>
      </c>
      <c r="FV25">
        <f t="shared" si="91"/>
        <v>-0.89197121306688643</v>
      </c>
      <c r="FZ25">
        <v>454</v>
      </c>
      <c r="GA25">
        <v>594</v>
      </c>
      <c r="GB25">
        <v>240</v>
      </c>
      <c r="GC25">
        <v>604</v>
      </c>
      <c r="GD25">
        <f t="shared" si="92"/>
        <v>347</v>
      </c>
      <c r="GE25">
        <f t="shared" si="92"/>
        <v>599</v>
      </c>
      <c r="GF25" s="18">
        <f t="shared" si="184"/>
        <v>121</v>
      </c>
      <c r="GG25" s="18">
        <f t="shared" si="185"/>
        <v>-3</v>
      </c>
      <c r="GH25" s="18">
        <f t="shared" si="94"/>
        <v>121.03718436910205</v>
      </c>
      <c r="GI25">
        <f t="shared" si="95"/>
        <v>692.2499548573478</v>
      </c>
      <c r="GJ25">
        <v>19</v>
      </c>
      <c r="GK25" s="22">
        <f t="shared" si="22"/>
        <v>0.26209217059367051</v>
      </c>
      <c r="GL25" s="18">
        <f t="shared" si="23"/>
        <v>6.6821195813274364E-2</v>
      </c>
      <c r="GM25">
        <f t="shared" si="96"/>
        <v>-0.58154595241758344</v>
      </c>
      <c r="GN25">
        <f t="shared" si="97"/>
        <v>-1.1750857566167818</v>
      </c>
      <c r="GR25">
        <v>529</v>
      </c>
      <c r="GS25">
        <v>591</v>
      </c>
      <c r="GT25">
        <v>337</v>
      </c>
      <c r="GU25">
        <v>598</v>
      </c>
      <c r="GV25">
        <f t="shared" si="98"/>
        <v>433</v>
      </c>
      <c r="GW25">
        <f t="shared" si="98"/>
        <v>594.5</v>
      </c>
      <c r="GX25" s="18">
        <f t="shared" si="186"/>
        <v>188</v>
      </c>
      <c r="GY25" s="18">
        <f t="shared" si="187"/>
        <v>-10</v>
      </c>
      <c r="GZ25" s="18">
        <f t="shared" si="100"/>
        <v>188.26576959181932</v>
      </c>
      <c r="HA25">
        <f t="shared" si="101"/>
        <v>735.47212727607837</v>
      </c>
      <c r="HB25">
        <v>19</v>
      </c>
      <c r="HC25" s="22">
        <f t="shared" si="24"/>
        <v>0.23532669832398234</v>
      </c>
      <c r="HD25" s="18">
        <f t="shared" si="25"/>
        <v>9.9991800185086077E-2</v>
      </c>
      <c r="HE25">
        <f t="shared" si="102"/>
        <v>-0.62832879837849853</v>
      </c>
      <c r="HF25">
        <f t="shared" si="103"/>
        <v>-1.0000356128038095</v>
      </c>
      <c r="HJ25">
        <v>531</v>
      </c>
      <c r="HK25">
        <v>589</v>
      </c>
      <c r="HL25">
        <v>348</v>
      </c>
      <c r="HM25">
        <v>597</v>
      </c>
      <c r="HN25">
        <f t="shared" si="104"/>
        <v>439.5</v>
      </c>
      <c r="HO25">
        <f t="shared" si="104"/>
        <v>593</v>
      </c>
      <c r="HP25" s="18">
        <f t="shared" si="105"/>
        <v>184.5</v>
      </c>
      <c r="HQ25" s="18">
        <f t="shared" si="188"/>
        <v>-8.5</v>
      </c>
      <c r="HR25" s="18">
        <f t="shared" si="26"/>
        <v>184.69569567263878</v>
      </c>
      <c r="HS25">
        <f t="shared" si="107"/>
        <v>738.11194950359663</v>
      </c>
      <c r="HT25">
        <v>19</v>
      </c>
      <c r="HU25" s="22">
        <f t="shared" si="27"/>
        <v>0.25294612223562174</v>
      </c>
      <c r="HV25" s="18">
        <f t="shared" si="28"/>
        <v>0.10859507740874635</v>
      </c>
      <c r="HW25">
        <f t="shared" si="108"/>
        <v>-0.59697197411103919</v>
      </c>
      <c r="HX25">
        <f t="shared" si="109"/>
        <v>-0.96418986077545565</v>
      </c>
      <c r="IB25">
        <v>879</v>
      </c>
      <c r="IC25">
        <v>579</v>
      </c>
      <c r="ID25">
        <v>572</v>
      </c>
      <c r="IE25">
        <v>586</v>
      </c>
      <c r="IF25">
        <f t="shared" si="110"/>
        <v>725.5</v>
      </c>
      <c r="IG25">
        <f t="shared" si="111"/>
        <v>582.5</v>
      </c>
      <c r="IH25">
        <f t="shared" si="112"/>
        <v>179</v>
      </c>
      <c r="II25">
        <f t="shared" si="113"/>
        <v>-1</v>
      </c>
      <c r="IJ25">
        <f t="shared" si="114"/>
        <v>179.00279327429502</v>
      </c>
      <c r="IL25">
        <v>19</v>
      </c>
      <c r="IM25">
        <f t="shared" si="29"/>
        <v>0.23709058604677807</v>
      </c>
      <c r="IN25">
        <f t="shared" si="30"/>
        <v>0.10043538326802491</v>
      </c>
      <c r="IO25">
        <f t="shared" si="115"/>
        <v>-0.62508568983920521</v>
      </c>
      <c r="IP25">
        <f t="shared" si="116"/>
        <v>-0.99811325879566526</v>
      </c>
      <c r="JM25">
        <v>1185</v>
      </c>
      <c r="JN25">
        <v>594</v>
      </c>
      <c r="JO25">
        <v>993</v>
      </c>
      <c r="JP25">
        <v>593</v>
      </c>
      <c r="JQ25">
        <f t="shared" si="125"/>
        <v>1089</v>
      </c>
      <c r="JR25">
        <f t="shared" si="126"/>
        <v>593.5</v>
      </c>
      <c r="JS25">
        <f t="shared" si="127"/>
        <v>561.5</v>
      </c>
      <c r="JT25">
        <f t="shared" si="128"/>
        <v>15.5</v>
      </c>
      <c r="JU25">
        <f t="shared" si="129"/>
        <v>561.71389514591851</v>
      </c>
      <c r="JV25">
        <f t="shared" si="130"/>
        <v>1240.2270961400577</v>
      </c>
      <c r="JW25">
        <v>76</v>
      </c>
      <c r="JX25">
        <f t="shared" si="33"/>
        <v>0.47439527587836189</v>
      </c>
      <c r="JY25">
        <f t="shared" si="34"/>
        <v>0.1400494355692905</v>
      </c>
      <c r="JZ25">
        <f t="shared" si="131"/>
        <v>-0.32385964441229015</v>
      </c>
      <c r="KA25">
        <f t="shared" si="132"/>
        <v>-0.8537186371412806</v>
      </c>
      <c r="KE25">
        <v>1565</v>
      </c>
      <c r="KF25">
        <v>607</v>
      </c>
      <c r="KG25">
        <v>1323</v>
      </c>
      <c r="KH25">
        <v>605</v>
      </c>
      <c r="KI25">
        <f t="shared" si="133"/>
        <v>1444</v>
      </c>
      <c r="KJ25">
        <f t="shared" si="134"/>
        <v>606</v>
      </c>
      <c r="KK25">
        <f t="shared" si="135"/>
        <v>900.5</v>
      </c>
      <c r="KL25">
        <f t="shared" si="136"/>
        <v>20.5</v>
      </c>
      <c r="KM25">
        <f t="shared" si="137"/>
        <v>900.7333123627659</v>
      </c>
      <c r="KN25">
        <f t="shared" si="138"/>
        <v>1566.0051085485002</v>
      </c>
      <c r="KO25">
        <v>76</v>
      </c>
      <c r="KP25">
        <f t="shared" si="35"/>
        <v>0.48823018885332498</v>
      </c>
      <c r="KQ25">
        <f t="shared" si="36"/>
        <v>0.21465416047719751</v>
      </c>
      <c r="KR25">
        <f t="shared" si="139"/>
        <v>-0.31137537025463019</v>
      </c>
      <c r="KS25">
        <f t="shared" si="140"/>
        <v>-0.66826068950563144</v>
      </c>
      <c r="KW25">
        <v>1568</v>
      </c>
      <c r="KX25">
        <v>600</v>
      </c>
      <c r="KY25">
        <v>1323</v>
      </c>
      <c r="KZ25">
        <v>592</v>
      </c>
      <c r="LA25">
        <f t="shared" si="141"/>
        <v>1445.5</v>
      </c>
      <c r="LB25">
        <f t="shared" si="142"/>
        <v>596</v>
      </c>
      <c r="LC25">
        <f t="shared" si="143"/>
        <v>906</v>
      </c>
      <c r="LD25">
        <f t="shared" si="144"/>
        <v>9.5</v>
      </c>
      <c r="LE25">
        <f t="shared" si="145"/>
        <v>906.04980547429068</v>
      </c>
      <c r="LF25">
        <f t="shared" si="146"/>
        <v>1563.5492477053608</v>
      </c>
      <c r="LG25">
        <v>76</v>
      </c>
      <c r="LH25">
        <f t="shared" si="37"/>
        <v>0.42578553195641933</v>
      </c>
      <c r="LI25">
        <f t="shared" si="38"/>
        <v>0.19919320091964646</v>
      </c>
      <c r="LJ25">
        <f t="shared" si="147"/>
        <v>-0.3708090998217064</v>
      </c>
      <c r="LK25">
        <f t="shared" si="148"/>
        <v>-0.70072548947393221</v>
      </c>
      <c r="LO25">
        <v>1732</v>
      </c>
      <c r="LP25">
        <v>612</v>
      </c>
      <c r="LQ25">
        <v>1375</v>
      </c>
      <c r="LR25">
        <v>600</v>
      </c>
      <c r="LS25">
        <f t="shared" si="149"/>
        <v>1553.5</v>
      </c>
      <c r="LT25">
        <f t="shared" si="150"/>
        <v>606</v>
      </c>
      <c r="LU25">
        <f t="shared" si="151"/>
        <v>1037</v>
      </c>
      <c r="LV25">
        <f t="shared" si="152"/>
        <v>12.5</v>
      </c>
      <c r="LW25">
        <f t="shared" si="153"/>
        <v>1037.0753347756372</v>
      </c>
      <c r="LX25">
        <f t="shared" si="154"/>
        <v>1667.5125936555921</v>
      </c>
      <c r="LY25">
        <v>76</v>
      </c>
      <c r="LZ25">
        <f t="shared" si="39"/>
        <v>0.62665707453796837</v>
      </c>
      <c r="MA25">
        <f t="shared" si="40"/>
        <v>0.30614614351808822</v>
      </c>
      <c r="MB25">
        <f t="shared" si="155"/>
        <v>-0.20297005307371532</v>
      </c>
      <c r="MC25">
        <f t="shared" si="156"/>
        <v>-0.51407120694313546</v>
      </c>
    </row>
    <row r="26" spans="1:341" x14ac:dyDescent="0.25">
      <c r="K26" s="18">
        <v>971</v>
      </c>
      <c r="L26" s="18">
        <v>579</v>
      </c>
      <c r="M26" s="18">
        <v>714</v>
      </c>
      <c r="N26" s="18">
        <v>579</v>
      </c>
      <c r="O26" s="18">
        <f t="shared" si="0"/>
        <v>842.5</v>
      </c>
      <c r="P26" s="18">
        <f t="shared" si="1"/>
        <v>579</v>
      </c>
      <c r="Q26" s="18">
        <f t="shared" si="158"/>
        <v>66</v>
      </c>
      <c r="R26" s="18">
        <f t="shared" si="159"/>
        <v>-1.5</v>
      </c>
      <c r="S26" s="49">
        <f t="shared" si="42"/>
        <v>66.017043253996164</v>
      </c>
      <c r="T26" s="26">
        <f t="shared" si="2"/>
        <v>5.4690616563661809</v>
      </c>
      <c r="U26" s="18">
        <f t="shared" si="3"/>
        <v>52.774365090984702</v>
      </c>
      <c r="V26" s="28">
        <v>20</v>
      </c>
      <c r="W26" s="22">
        <f t="shared" si="4"/>
        <v>7.1936748393587074E-2</v>
      </c>
      <c r="X26" s="18">
        <f t="shared" si="5"/>
        <v>7.4316737547692529E-3</v>
      </c>
      <c r="Y26">
        <f t="shared" si="43"/>
        <v>-1.1430491965791885</v>
      </c>
      <c r="Z26">
        <f t="shared" si="44"/>
        <v>-2.1289133638170767</v>
      </c>
      <c r="AD26" s="18">
        <v>887</v>
      </c>
      <c r="AE26" s="18">
        <v>573</v>
      </c>
      <c r="AF26" s="18">
        <v>595</v>
      </c>
      <c r="AG26" s="18">
        <v>575</v>
      </c>
      <c r="AH26" s="18">
        <f t="shared" si="45"/>
        <v>741</v>
      </c>
      <c r="AI26" s="18">
        <f t="shared" si="45"/>
        <v>574</v>
      </c>
      <c r="AJ26" s="18">
        <f t="shared" si="160"/>
        <v>78.5</v>
      </c>
      <c r="AK26" s="18">
        <f t="shared" si="161"/>
        <v>3.5</v>
      </c>
      <c r="AL26" s="18">
        <f t="shared" si="47"/>
        <v>78.57798673928977</v>
      </c>
      <c r="AM26" s="18">
        <f t="shared" si="48"/>
        <v>937.3137148255114</v>
      </c>
      <c r="AN26" s="18">
        <f t="shared" si="162"/>
        <v>63.027434480223178</v>
      </c>
      <c r="AO26" s="28">
        <v>20</v>
      </c>
      <c r="AP26" s="22">
        <f t="shared" si="6"/>
        <v>5.9914897335541249E-2</v>
      </c>
      <c r="AQ26" s="18">
        <f t="shared" si="7"/>
        <v>8.6388403185333387E-3</v>
      </c>
      <c r="AR26">
        <f t="shared" si="49"/>
        <v>-1.2224651805118663</v>
      </c>
      <c r="AS26">
        <f t="shared" si="49"/>
        <v>-2.0635445534776879</v>
      </c>
      <c r="AW26" s="18">
        <v>1089</v>
      </c>
      <c r="AX26" s="18">
        <v>579</v>
      </c>
      <c r="AY26" s="18">
        <v>710</v>
      </c>
      <c r="AZ26" s="18">
        <v>581</v>
      </c>
      <c r="BA26" s="18">
        <f t="shared" si="50"/>
        <v>899.5</v>
      </c>
      <c r="BB26" s="18">
        <f t="shared" si="50"/>
        <v>580</v>
      </c>
      <c r="BC26" s="18">
        <f t="shared" si="163"/>
        <v>68</v>
      </c>
      <c r="BD26" s="18">
        <f t="shared" si="164"/>
        <v>-1</v>
      </c>
      <c r="BE26" s="18">
        <f t="shared" si="52"/>
        <v>68.007352543677214</v>
      </c>
      <c r="BF26" s="18">
        <f t="shared" si="53"/>
        <v>1070.2804538998178</v>
      </c>
      <c r="BG26" s="18">
        <f t="shared" si="165"/>
        <v>55.907125188933378</v>
      </c>
      <c r="BH26" s="28">
        <v>20</v>
      </c>
      <c r="BI26" s="22">
        <f t="shared" si="8"/>
        <v>5.3279146427986888E-2</v>
      </c>
      <c r="BJ26" s="18">
        <f t="shared" si="9"/>
        <v>5.7023290107974462E-3</v>
      </c>
      <c r="BK26">
        <f t="shared" si="55"/>
        <v>-1.273442741506386</v>
      </c>
      <c r="BL26">
        <f t="shared" si="55"/>
        <v>-2.243947728546797</v>
      </c>
      <c r="BP26">
        <v>742</v>
      </c>
      <c r="BQ26">
        <v>584</v>
      </c>
      <c r="BR26">
        <v>553</v>
      </c>
      <c r="BS26">
        <v>587</v>
      </c>
      <c r="BT26" s="18">
        <f t="shared" si="56"/>
        <v>647.5</v>
      </c>
      <c r="BU26" s="18">
        <f t="shared" si="56"/>
        <v>585.5</v>
      </c>
      <c r="BV26" s="18">
        <f t="shared" si="166"/>
        <v>169</v>
      </c>
      <c r="BW26" s="18">
        <f t="shared" si="167"/>
        <v>-4</v>
      </c>
      <c r="BX26" s="18">
        <f t="shared" si="58"/>
        <v>169.04733065032408</v>
      </c>
      <c r="BY26" s="18">
        <f t="shared" si="59"/>
        <v>872.96420316070237</v>
      </c>
      <c r="BZ26" s="18">
        <f t="shared" si="168"/>
        <v>113.70634182504261</v>
      </c>
      <c r="CA26" s="28">
        <v>20</v>
      </c>
      <c r="CB26" s="22">
        <f t="shared" si="10"/>
        <v>0.22959706094218096</v>
      </c>
      <c r="CC26" s="18">
        <f t="shared" si="11"/>
        <v>7.5188228293224885E-2</v>
      </c>
      <c r="CD26">
        <f t="shared" si="61"/>
        <v>-0.63903367561536384</v>
      </c>
      <c r="CE26">
        <f t="shared" si="61"/>
        <v>-1.123850148603569</v>
      </c>
      <c r="CI26">
        <v>792</v>
      </c>
      <c r="CJ26">
        <v>577</v>
      </c>
      <c r="CK26">
        <v>565</v>
      </c>
      <c r="CL26">
        <v>583</v>
      </c>
      <c r="CM26" s="18">
        <f t="shared" si="62"/>
        <v>678.5</v>
      </c>
      <c r="CN26" s="18">
        <f t="shared" si="62"/>
        <v>580</v>
      </c>
      <c r="CO26" s="18">
        <f t="shared" si="169"/>
        <v>146</v>
      </c>
      <c r="CP26" s="18">
        <f t="shared" si="170"/>
        <v>-8</v>
      </c>
      <c r="CQ26" s="18">
        <f t="shared" si="64"/>
        <v>146.21901381147393</v>
      </c>
      <c r="CR26" s="18">
        <f t="shared" si="65"/>
        <v>892.61539870203899</v>
      </c>
      <c r="CS26" s="18">
        <f t="shared" si="171"/>
        <v>99.330928918342806</v>
      </c>
      <c r="CT26" s="28">
        <v>20</v>
      </c>
      <c r="CU26" s="22">
        <f t="shared" si="12"/>
        <v>0.19441773076597627</v>
      </c>
      <c r="CV26" s="18">
        <f t="shared" si="13"/>
        <v>5.4335944528135408E-2</v>
      </c>
      <c r="CW26">
        <f t="shared" si="67"/>
        <v>-0.71126413023958845</v>
      </c>
      <c r="CX26">
        <f t="shared" si="67"/>
        <v>-1.2649127791455588</v>
      </c>
      <c r="DB26">
        <v>877</v>
      </c>
      <c r="DC26">
        <v>576</v>
      </c>
      <c r="DD26">
        <v>614</v>
      </c>
      <c r="DE26">
        <v>585</v>
      </c>
      <c r="DF26" s="18">
        <f t="shared" si="68"/>
        <v>745.5</v>
      </c>
      <c r="DG26" s="18">
        <f t="shared" si="68"/>
        <v>580.5</v>
      </c>
      <c r="DH26" s="18">
        <f t="shared" si="172"/>
        <v>203.5</v>
      </c>
      <c r="DI26" s="18">
        <f t="shared" si="173"/>
        <v>-4</v>
      </c>
      <c r="DJ26" s="18">
        <f t="shared" si="70"/>
        <v>203.53930824290427</v>
      </c>
      <c r="DK26" s="18">
        <f t="shared" si="71"/>
        <v>944.85475074214446</v>
      </c>
      <c r="DL26" s="18">
        <f t="shared" si="174"/>
        <v>147.73226956374992</v>
      </c>
      <c r="DM26" s="28">
        <v>20</v>
      </c>
      <c r="DN26" s="22">
        <f t="shared" si="14"/>
        <v>0.17541852044958278</v>
      </c>
      <c r="DO26" s="18">
        <f t="shared" si="15"/>
        <v>6.6509318540163925E-2</v>
      </c>
      <c r="DP26">
        <f t="shared" si="73"/>
        <v>-0.75592455632665256</v>
      </c>
      <c r="DQ26">
        <f t="shared" si="73"/>
        <v>-1.1771175019593034</v>
      </c>
      <c r="DU26">
        <v>885</v>
      </c>
      <c r="DV26">
        <v>597</v>
      </c>
      <c r="DW26">
        <v>661</v>
      </c>
      <c r="DX26">
        <v>602</v>
      </c>
      <c r="DY26" s="18">
        <f t="shared" si="74"/>
        <v>773</v>
      </c>
      <c r="DZ26" s="18">
        <f t="shared" si="74"/>
        <v>599.5</v>
      </c>
      <c r="EA26" s="18">
        <f t="shared" si="175"/>
        <v>167.5</v>
      </c>
      <c r="EB26" s="18">
        <f t="shared" si="176"/>
        <v>-6.5</v>
      </c>
      <c r="EC26" s="18">
        <f t="shared" si="76"/>
        <v>167.6260719577954</v>
      </c>
      <c r="ED26" s="18">
        <f t="shared" si="77"/>
        <v>978.2276064393194</v>
      </c>
      <c r="EE26" s="18">
        <f t="shared" si="177"/>
        <v>121.56766807404256</v>
      </c>
      <c r="EF26" s="28">
        <v>20</v>
      </c>
      <c r="EG26" s="22">
        <f t="shared" si="16"/>
        <v>0.41522613438400091</v>
      </c>
      <c r="EH26" s="18">
        <f t="shared" si="17"/>
        <v>0.13762304885469567</v>
      </c>
      <c r="EI26">
        <f t="shared" si="79"/>
        <v>-0.38171531975120199</v>
      </c>
      <c r="EJ26">
        <f t="shared" si="79"/>
        <v>-0.86130882516929863</v>
      </c>
      <c r="EN26">
        <v>981</v>
      </c>
      <c r="EO26">
        <v>600</v>
      </c>
      <c r="EP26">
        <v>693</v>
      </c>
      <c r="EQ26">
        <v>602</v>
      </c>
      <c r="ER26" s="18">
        <f t="shared" si="80"/>
        <v>837</v>
      </c>
      <c r="ES26" s="18">
        <f t="shared" si="80"/>
        <v>601</v>
      </c>
      <c r="ET26" s="18">
        <f t="shared" si="178"/>
        <v>221</v>
      </c>
      <c r="EU26" s="18">
        <f t="shared" si="179"/>
        <v>-8.5</v>
      </c>
      <c r="EV26" s="18">
        <f t="shared" si="82"/>
        <v>221.16340113138068</v>
      </c>
      <c r="EW26" s="18">
        <f t="shared" si="83"/>
        <v>1030.4222435487309</v>
      </c>
      <c r="EX26" s="18">
        <f t="shared" si="180"/>
        <v>163.85069428115889</v>
      </c>
      <c r="EY26" s="28">
        <v>20</v>
      </c>
      <c r="EZ26" s="22">
        <f t="shared" si="18"/>
        <v>0.33799414404362987</v>
      </c>
      <c r="FA26" s="18">
        <f t="shared" si="19"/>
        <v>0.1431924692780093</v>
      </c>
      <c r="FB26">
        <f t="shared" si="85"/>
        <v>-0.47109082407609976</v>
      </c>
      <c r="FC26">
        <f t="shared" si="85"/>
        <v>-0.84407982167205686</v>
      </c>
      <c r="FG26">
        <v>1002</v>
      </c>
      <c r="FH26">
        <v>603</v>
      </c>
      <c r="FI26">
        <v>676</v>
      </c>
      <c r="FJ26">
        <v>603</v>
      </c>
      <c r="FK26" s="18">
        <f t="shared" si="86"/>
        <v>839</v>
      </c>
      <c r="FL26" s="18">
        <f t="shared" si="86"/>
        <v>603</v>
      </c>
      <c r="FM26" s="18">
        <f t="shared" si="181"/>
        <v>227</v>
      </c>
      <c r="FN26" s="18">
        <f t="shared" si="182"/>
        <v>-8</v>
      </c>
      <c r="FO26" s="18">
        <f t="shared" si="88"/>
        <v>227.14092541856036</v>
      </c>
      <c r="FP26" s="18">
        <f t="shared" si="89"/>
        <v>1033.2134339041475</v>
      </c>
      <c r="FQ26" s="18">
        <f t="shared" si="183"/>
        <v>168.42155142605668</v>
      </c>
      <c r="FR26" s="28">
        <v>20</v>
      </c>
      <c r="FS26" s="22">
        <f t="shared" si="20"/>
        <v>0.30617085413493733</v>
      </c>
      <c r="FT26" s="18">
        <f t="shared" si="21"/>
        <v>0.13799590742555776</v>
      </c>
      <c r="FU26">
        <f t="shared" si="91"/>
        <v>-0.51403615423485216</v>
      </c>
      <c r="FV26">
        <f t="shared" si="91"/>
        <v>-0.86013379337305984</v>
      </c>
      <c r="FZ26">
        <v>460</v>
      </c>
      <c r="GA26">
        <v>594</v>
      </c>
      <c r="GB26">
        <v>252</v>
      </c>
      <c r="GC26">
        <v>602</v>
      </c>
      <c r="GD26">
        <f t="shared" si="92"/>
        <v>356</v>
      </c>
      <c r="GE26">
        <f t="shared" si="92"/>
        <v>598</v>
      </c>
      <c r="GF26" s="18">
        <f t="shared" si="184"/>
        <v>130</v>
      </c>
      <c r="GG26" s="18">
        <f t="shared" si="185"/>
        <v>-4</v>
      </c>
      <c r="GH26" s="18">
        <f t="shared" si="94"/>
        <v>130.06152390311286</v>
      </c>
      <c r="GI26">
        <f t="shared" si="95"/>
        <v>695.94540015722498</v>
      </c>
      <c r="GJ26">
        <v>20</v>
      </c>
      <c r="GK26" s="22">
        <f t="shared" si="22"/>
        <v>0.27588649536175841</v>
      </c>
      <c r="GL26" s="18">
        <f t="shared" si="23"/>
        <v>7.1803277660524814E-2</v>
      </c>
      <c r="GM26">
        <f t="shared" si="96"/>
        <v>-0.55926955770643128</v>
      </c>
      <c r="GN26">
        <f t="shared" si="97"/>
        <v>-1.1438557307244146</v>
      </c>
      <c r="GR26">
        <v>541</v>
      </c>
      <c r="GS26">
        <v>589</v>
      </c>
      <c r="GT26">
        <v>353</v>
      </c>
      <c r="GU26">
        <v>597</v>
      </c>
      <c r="GV26">
        <f t="shared" si="98"/>
        <v>447</v>
      </c>
      <c r="GW26">
        <f t="shared" si="98"/>
        <v>593</v>
      </c>
      <c r="GX26" s="18">
        <f t="shared" si="186"/>
        <v>202</v>
      </c>
      <c r="GY26" s="18">
        <f t="shared" si="187"/>
        <v>-11.5</v>
      </c>
      <c r="GZ26" s="18">
        <f t="shared" si="100"/>
        <v>202.32708666908641</v>
      </c>
      <c r="HA26">
        <f t="shared" si="101"/>
        <v>742.60218152116954</v>
      </c>
      <c r="HB26">
        <v>20</v>
      </c>
      <c r="HC26" s="22">
        <f t="shared" si="24"/>
        <v>0.24771231402524455</v>
      </c>
      <c r="HD26" s="18">
        <f t="shared" si="25"/>
        <v>0.107460053232773</v>
      </c>
      <c r="HE26">
        <f t="shared" si="102"/>
        <v>-0.60605240366734636</v>
      </c>
      <c r="HF26">
        <f t="shared" si="103"/>
        <v>-0.96875294862965644</v>
      </c>
      <c r="HJ26">
        <v>542</v>
      </c>
      <c r="HK26">
        <v>589</v>
      </c>
      <c r="HL26">
        <v>363</v>
      </c>
      <c r="HM26">
        <v>598</v>
      </c>
      <c r="HN26">
        <f t="shared" si="104"/>
        <v>452.5</v>
      </c>
      <c r="HO26">
        <f t="shared" si="104"/>
        <v>593.5</v>
      </c>
      <c r="HP26" s="18">
        <f t="shared" si="105"/>
        <v>197.5</v>
      </c>
      <c r="HQ26" s="18">
        <f t="shared" si="188"/>
        <v>-8</v>
      </c>
      <c r="HR26" s="18">
        <f t="shared" si="26"/>
        <v>197.66195890964957</v>
      </c>
      <c r="HS26">
        <f t="shared" si="107"/>
        <v>746.32332135609965</v>
      </c>
      <c r="HT26">
        <v>20</v>
      </c>
      <c r="HU26" s="22">
        <f t="shared" si="27"/>
        <v>0.26625907603749654</v>
      </c>
      <c r="HV26" s="18">
        <f t="shared" si="28"/>
        <v>0.11621881955821738</v>
      </c>
      <c r="HW26">
        <f t="shared" si="108"/>
        <v>-0.57469557939988702</v>
      </c>
      <c r="HX26">
        <f t="shared" si="109"/>
        <v>-0.93472354003092262</v>
      </c>
      <c r="IB26">
        <v>894</v>
      </c>
      <c r="IC26">
        <v>578</v>
      </c>
      <c r="ID26">
        <v>581</v>
      </c>
      <c r="IE26">
        <v>584</v>
      </c>
      <c r="IF26">
        <f t="shared" si="110"/>
        <v>737.5</v>
      </c>
      <c r="IG26">
        <f t="shared" si="111"/>
        <v>581</v>
      </c>
      <c r="IH26">
        <f t="shared" si="112"/>
        <v>191</v>
      </c>
      <c r="II26">
        <f t="shared" si="113"/>
        <v>-2.5</v>
      </c>
      <c r="IJ26">
        <f t="shared" si="114"/>
        <v>191.01636055584348</v>
      </c>
      <c r="IL26">
        <v>20</v>
      </c>
      <c r="IM26">
        <f t="shared" si="29"/>
        <v>0.24956903794397692</v>
      </c>
      <c r="IN26">
        <f t="shared" si="30"/>
        <v>0.10717598888801436</v>
      </c>
      <c r="IO26">
        <f t="shared" si="115"/>
        <v>-0.60280929512805292</v>
      </c>
      <c r="IP26">
        <f t="shared" si="116"/>
        <v>-0.96990250066429451</v>
      </c>
      <c r="JM26">
        <v>1230</v>
      </c>
      <c r="JN26">
        <v>598</v>
      </c>
      <c r="JO26">
        <v>1039</v>
      </c>
      <c r="JP26">
        <v>592</v>
      </c>
      <c r="JQ26">
        <f t="shared" si="125"/>
        <v>1134.5</v>
      </c>
      <c r="JR26">
        <f t="shared" si="126"/>
        <v>595</v>
      </c>
      <c r="JS26">
        <f t="shared" si="127"/>
        <v>607</v>
      </c>
      <c r="JT26">
        <f t="shared" si="128"/>
        <v>17</v>
      </c>
      <c r="JU26">
        <f t="shared" si="129"/>
        <v>607.23800935053464</v>
      </c>
      <c r="JV26">
        <f t="shared" si="130"/>
        <v>1281.0602054548413</v>
      </c>
      <c r="JW26">
        <v>80</v>
      </c>
      <c r="JX26">
        <f t="shared" si="33"/>
        <v>0.49936344829301255</v>
      </c>
      <c r="JY26">
        <f t="shared" si="34"/>
        <v>0.15139974496032343</v>
      </c>
      <c r="JZ26">
        <f t="shared" si="131"/>
        <v>-0.30158324970113787</v>
      </c>
      <c r="KA26">
        <f t="shared" si="132"/>
        <v>-0.81987485642390834</v>
      </c>
      <c r="KE26">
        <v>1632</v>
      </c>
      <c r="KF26">
        <v>609</v>
      </c>
      <c r="KG26">
        <v>1396</v>
      </c>
      <c r="KH26">
        <v>606</v>
      </c>
      <c r="KI26">
        <f t="shared" si="133"/>
        <v>1514</v>
      </c>
      <c r="KJ26">
        <f t="shared" si="134"/>
        <v>607.5</v>
      </c>
      <c r="KK26">
        <f t="shared" si="135"/>
        <v>970.5</v>
      </c>
      <c r="KL26">
        <f t="shared" si="136"/>
        <v>22</v>
      </c>
      <c r="KM26">
        <f t="shared" si="137"/>
        <v>970.74932397607154</v>
      </c>
      <c r="KN26">
        <f t="shared" si="138"/>
        <v>1631.3344997271406</v>
      </c>
      <c r="KO26">
        <v>80</v>
      </c>
      <c r="KP26">
        <f t="shared" si="35"/>
        <v>0.51392651458244731</v>
      </c>
      <c r="KQ26">
        <f t="shared" si="36"/>
        <v>0.23133970767139622</v>
      </c>
      <c r="KR26">
        <f t="shared" si="139"/>
        <v>-0.28909897554347797</v>
      </c>
      <c r="KS26">
        <f t="shared" si="140"/>
        <v>-0.63574981754273241</v>
      </c>
      <c r="KW26">
        <v>1639</v>
      </c>
      <c r="KX26">
        <v>599</v>
      </c>
      <c r="KY26">
        <v>1390</v>
      </c>
      <c r="KZ26">
        <v>594</v>
      </c>
      <c r="LA26">
        <f t="shared" si="141"/>
        <v>1514.5</v>
      </c>
      <c r="LB26">
        <f t="shared" si="142"/>
        <v>596.5</v>
      </c>
      <c r="LC26">
        <f t="shared" si="143"/>
        <v>975</v>
      </c>
      <c r="LD26">
        <f t="shared" si="144"/>
        <v>10</v>
      </c>
      <c r="LE26">
        <f t="shared" si="145"/>
        <v>975.05128070271257</v>
      </c>
      <c r="LF26">
        <f t="shared" si="146"/>
        <v>1627.73539004348</v>
      </c>
      <c r="LG26">
        <v>80</v>
      </c>
      <c r="LH26">
        <f t="shared" si="37"/>
        <v>0.44819529679623082</v>
      </c>
      <c r="LI26">
        <f t="shared" si="38"/>
        <v>0.21436303444963895</v>
      </c>
      <c r="LJ26">
        <f t="shared" si="147"/>
        <v>-0.34853270511055423</v>
      </c>
      <c r="LK26">
        <f t="shared" si="148"/>
        <v>-0.66885010386108912</v>
      </c>
    </row>
    <row r="27" spans="1:341" x14ac:dyDescent="0.25">
      <c r="K27" s="18">
        <v>976</v>
      </c>
      <c r="L27" s="18">
        <v>576</v>
      </c>
      <c r="M27" s="18">
        <v>720</v>
      </c>
      <c r="N27" s="18">
        <v>578</v>
      </c>
      <c r="O27" s="18">
        <f t="shared" si="0"/>
        <v>848</v>
      </c>
      <c r="P27" s="18">
        <f t="shared" si="1"/>
        <v>577</v>
      </c>
      <c r="Q27" s="18">
        <f t="shared" si="158"/>
        <v>71.5</v>
      </c>
      <c r="R27" s="18">
        <f t="shared" si="159"/>
        <v>-3.5</v>
      </c>
      <c r="S27" s="49">
        <f t="shared" si="42"/>
        <v>71.58561307972434</v>
      </c>
      <c r="T27" s="26">
        <f t="shared" si="2"/>
        <v>5.9303796768887702</v>
      </c>
      <c r="U27" s="18">
        <f t="shared" si="3"/>
        <v>56.185438916735052</v>
      </c>
      <c r="V27" s="28">
        <v>21</v>
      </c>
      <c r="W27" s="22">
        <f t="shared" si="4"/>
        <v>7.5533585813266427E-2</v>
      </c>
      <c r="X27" s="18">
        <f t="shared" si="5"/>
        <v>8.0585390638719754E-3</v>
      </c>
      <c r="Y27">
        <f t="shared" si="43"/>
        <v>-1.1218598975092504</v>
      </c>
      <c r="Z27">
        <f t="shared" si="44"/>
        <v>-2.0937436844985822</v>
      </c>
      <c r="AD27" s="18">
        <v>892</v>
      </c>
      <c r="AE27" s="18">
        <v>573</v>
      </c>
      <c r="AF27" s="18">
        <v>602</v>
      </c>
      <c r="AG27" s="18">
        <v>576</v>
      </c>
      <c r="AH27" s="18">
        <f t="shared" si="45"/>
        <v>747</v>
      </c>
      <c r="AI27" s="18">
        <f t="shared" si="45"/>
        <v>574.5</v>
      </c>
      <c r="AJ27" s="18">
        <f t="shared" si="160"/>
        <v>84.5</v>
      </c>
      <c r="AK27" s="18">
        <f t="shared" si="161"/>
        <v>4</v>
      </c>
      <c r="AL27" s="18">
        <f t="shared" si="47"/>
        <v>84.594621578443153</v>
      </c>
      <c r="AM27" s="18">
        <f t="shared" si="48"/>
        <v>942.36895640720252</v>
      </c>
      <c r="AN27" s="18">
        <f t="shared" si="162"/>
        <v>68.082676061914299</v>
      </c>
      <c r="AO27" s="28">
        <v>21</v>
      </c>
      <c r="AP27" s="22">
        <f t="shared" si="6"/>
        <v>6.2910642202318318E-2</v>
      </c>
      <c r="AQ27" s="18">
        <f t="shared" si="7"/>
        <v>9.3003073500420724E-3</v>
      </c>
      <c r="AR27">
        <f t="shared" si="49"/>
        <v>-1.2012758814419282</v>
      </c>
      <c r="AS27">
        <f t="shared" si="49"/>
        <v>-2.0315026989491103</v>
      </c>
      <c r="AW27" s="18">
        <v>1095</v>
      </c>
      <c r="AX27" s="18">
        <v>579</v>
      </c>
      <c r="AY27" s="18">
        <v>717</v>
      </c>
      <c r="AZ27" s="18">
        <v>580</v>
      </c>
      <c r="BA27" s="18">
        <f t="shared" si="50"/>
        <v>906</v>
      </c>
      <c r="BB27" s="18">
        <f t="shared" si="50"/>
        <v>579.5</v>
      </c>
      <c r="BC27" s="18">
        <f t="shared" si="163"/>
        <v>74.5</v>
      </c>
      <c r="BD27" s="18">
        <f t="shared" si="164"/>
        <v>-1.5</v>
      </c>
      <c r="BE27" s="18">
        <f t="shared" si="52"/>
        <v>74.515099141046576</v>
      </c>
      <c r="BF27" s="18">
        <f t="shared" si="53"/>
        <v>1075.4795442034219</v>
      </c>
      <c r="BG27" s="18">
        <f t="shared" si="165"/>
        <v>61.106215492537558</v>
      </c>
      <c r="BH27" s="28">
        <v>21</v>
      </c>
      <c r="BI27" s="22">
        <f t="shared" si="8"/>
        <v>5.5943103749386228E-2</v>
      </c>
      <c r="BJ27" s="18">
        <f t="shared" si="9"/>
        <v>6.2479951899545375E-3</v>
      </c>
      <c r="BK27">
        <f t="shared" si="55"/>
        <v>-1.252253442436448</v>
      </c>
      <c r="BL27">
        <f t="shared" si="55"/>
        <v>-2.2042593134740671</v>
      </c>
      <c r="BP27">
        <v>752</v>
      </c>
      <c r="BQ27">
        <v>584</v>
      </c>
      <c r="BR27">
        <v>568</v>
      </c>
      <c r="BS27">
        <v>587</v>
      </c>
      <c r="BT27" s="18">
        <f t="shared" si="56"/>
        <v>660</v>
      </c>
      <c r="BU27" s="18">
        <f t="shared" si="56"/>
        <v>585.5</v>
      </c>
      <c r="BV27" s="18">
        <f t="shared" si="166"/>
        <v>181.5</v>
      </c>
      <c r="BW27" s="18">
        <f t="shared" si="167"/>
        <v>-4</v>
      </c>
      <c r="BX27" s="18">
        <f t="shared" si="58"/>
        <v>181.54407178423645</v>
      </c>
      <c r="BY27" s="18">
        <f t="shared" si="59"/>
        <v>882.27560886607307</v>
      </c>
      <c r="BZ27" s="18">
        <f t="shared" si="168"/>
        <v>123.01774753041332</v>
      </c>
      <c r="CA27" s="28">
        <v>21</v>
      </c>
      <c r="CB27" s="22">
        <f t="shared" si="10"/>
        <v>0.24107691398929001</v>
      </c>
      <c r="CC27" s="18">
        <f t="shared" si="11"/>
        <v>8.0746481249265492E-2</v>
      </c>
      <c r="CD27">
        <f t="shared" si="61"/>
        <v>-0.61784437654542579</v>
      </c>
      <c r="CE27">
        <f t="shared" si="61"/>
        <v>-1.0928763941649575</v>
      </c>
      <c r="CI27">
        <v>798</v>
      </c>
      <c r="CJ27">
        <v>575</v>
      </c>
      <c r="CK27">
        <v>574</v>
      </c>
      <c r="CL27">
        <v>583</v>
      </c>
      <c r="CM27" s="18">
        <f t="shared" si="62"/>
        <v>686</v>
      </c>
      <c r="CN27" s="18">
        <f t="shared" si="62"/>
        <v>579</v>
      </c>
      <c r="CO27" s="18">
        <f t="shared" si="169"/>
        <v>153.5</v>
      </c>
      <c r="CP27" s="18">
        <f t="shared" si="170"/>
        <v>-9</v>
      </c>
      <c r="CQ27" s="18">
        <f t="shared" si="64"/>
        <v>153.76361728315317</v>
      </c>
      <c r="CR27" s="18">
        <f t="shared" si="65"/>
        <v>897.68424292732243</v>
      </c>
      <c r="CS27" s="18">
        <f t="shared" si="171"/>
        <v>104.39977314362625</v>
      </c>
      <c r="CT27" s="28">
        <v>21</v>
      </c>
      <c r="CU27" s="22">
        <f t="shared" si="12"/>
        <v>0.20413861730427507</v>
      </c>
      <c r="CV27" s="18">
        <f t="shared" si="13"/>
        <v>5.7139568660442147E-2</v>
      </c>
      <c r="CW27">
        <f t="shared" si="67"/>
        <v>-0.6900748311696504</v>
      </c>
      <c r="CX27">
        <f t="shared" si="67"/>
        <v>-1.243063042376392</v>
      </c>
      <c r="DB27">
        <v>888</v>
      </c>
      <c r="DC27">
        <v>574</v>
      </c>
      <c r="DD27">
        <v>630</v>
      </c>
      <c r="DE27">
        <v>583</v>
      </c>
      <c r="DF27" s="18">
        <f t="shared" si="68"/>
        <v>759</v>
      </c>
      <c r="DG27" s="18">
        <f t="shared" si="68"/>
        <v>578.5</v>
      </c>
      <c r="DH27" s="18">
        <f t="shared" si="172"/>
        <v>217</v>
      </c>
      <c r="DI27" s="18">
        <f t="shared" si="173"/>
        <v>-6</v>
      </c>
      <c r="DJ27" s="18">
        <f t="shared" si="70"/>
        <v>217.0829334609241</v>
      </c>
      <c r="DK27" s="18">
        <f t="shared" si="71"/>
        <v>954.32869075596795</v>
      </c>
      <c r="DL27" s="18">
        <f t="shared" si="174"/>
        <v>157.20620957757342</v>
      </c>
      <c r="DM27" s="28">
        <v>21</v>
      </c>
      <c r="DN27" s="22">
        <f t="shared" si="14"/>
        <v>0.18418944647206192</v>
      </c>
      <c r="DO27" s="18">
        <f t="shared" si="15"/>
        <v>7.093488769233422E-2</v>
      </c>
      <c r="DP27">
        <f t="shared" si="73"/>
        <v>-0.7347352572567144</v>
      </c>
      <c r="DQ27">
        <f t="shared" si="73"/>
        <v>-1.1491401145251163</v>
      </c>
      <c r="DU27">
        <v>895</v>
      </c>
      <c r="DV27">
        <v>597</v>
      </c>
      <c r="DW27">
        <v>672</v>
      </c>
      <c r="DX27">
        <v>602</v>
      </c>
      <c r="DY27" s="18">
        <f t="shared" si="74"/>
        <v>783.5</v>
      </c>
      <c r="DZ27" s="18">
        <f t="shared" si="74"/>
        <v>599.5</v>
      </c>
      <c r="EA27" s="18">
        <f t="shared" si="175"/>
        <v>178</v>
      </c>
      <c r="EB27" s="18">
        <f t="shared" si="176"/>
        <v>-6.5</v>
      </c>
      <c r="EC27" s="18">
        <f t="shared" si="76"/>
        <v>178.11864023734293</v>
      </c>
      <c r="ED27" s="18">
        <f t="shared" si="77"/>
        <v>986.54574146361813</v>
      </c>
      <c r="EE27" s="18">
        <f t="shared" si="177"/>
        <v>129.88580309834128</v>
      </c>
      <c r="EF27" s="28">
        <v>21</v>
      </c>
      <c r="EG27" s="22">
        <f t="shared" si="16"/>
        <v>0.43598744110320098</v>
      </c>
      <c r="EH27" s="18">
        <f t="shared" si="17"/>
        <v>0.14623757534262155</v>
      </c>
      <c r="EI27">
        <f t="shared" si="79"/>
        <v>-0.36052602068126388</v>
      </c>
      <c r="EJ27">
        <f t="shared" si="79"/>
        <v>-0.83494102226703781</v>
      </c>
      <c r="EN27">
        <v>996</v>
      </c>
      <c r="EO27">
        <v>597</v>
      </c>
      <c r="EP27">
        <v>708</v>
      </c>
      <c r="EQ27">
        <v>603</v>
      </c>
      <c r="ER27" s="18">
        <f t="shared" si="80"/>
        <v>852</v>
      </c>
      <c r="ES27" s="18">
        <f t="shared" si="80"/>
        <v>600</v>
      </c>
      <c r="ET27" s="18">
        <f t="shared" si="178"/>
        <v>236</v>
      </c>
      <c r="EU27" s="18">
        <f t="shared" si="179"/>
        <v>-9.5</v>
      </c>
      <c r="EV27" s="18">
        <f t="shared" si="82"/>
        <v>236.1911302314293</v>
      </c>
      <c r="EW27" s="18">
        <f t="shared" si="83"/>
        <v>1042.0671763374951</v>
      </c>
      <c r="EX27" s="18">
        <f t="shared" si="180"/>
        <v>175.4956270699231</v>
      </c>
      <c r="EY27" s="28">
        <v>21</v>
      </c>
      <c r="EZ27" s="22">
        <f t="shared" si="18"/>
        <v>0.35489385124581135</v>
      </c>
      <c r="FA27" s="18">
        <f t="shared" si="19"/>
        <v>0.15292218778689887</v>
      </c>
      <c r="FB27">
        <f t="shared" si="85"/>
        <v>-0.44990152500616171</v>
      </c>
      <c r="FC27">
        <f t="shared" si="85"/>
        <v>-0.81552949735860003</v>
      </c>
      <c r="FG27">
        <v>1018</v>
      </c>
      <c r="FH27">
        <v>602</v>
      </c>
      <c r="FI27">
        <v>691</v>
      </c>
      <c r="FJ27">
        <v>605</v>
      </c>
      <c r="FK27" s="18">
        <f t="shared" si="86"/>
        <v>854.5</v>
      </c>
      <c r="FL27" s="18">
        <f t="shared" si="86"/>
        <v>603.5</v>
      </c>
      <c r="FM27" s="18">
        <f t="shared" si="181"/>
        <v>242.5</v>
      </c>
      <c r="FN27" s="18">
        <f t="shared" si="182"/>
        <v>-7.5</v>
      </c>
      <c r="FO27" s="18">
        <f t="shared" si="88"/>
        <v>242.61595166023193</v>
      </c>
      <c r="FP27" s="18">
        <f t="shared" si="89"/>
        <v>1046.1273823010274</v>
      </c>
      <c r="FQ27" s="18">
        <f t="shared" si="183"/>
        <v>181.33549982293664</v>
      </c>
      <c r="FR27" s="28">
        <v>21</v>
      </c>
      <c r="FS27" s="22">
        <f t="shared" si="20"/>
        <v>0.3214793968416842</v>
      </c>
      <c r="FT27" s="18">
        <f t="shared" si="21"/>
        <v>0.14739751695373346</v>
      </c>
      <c r="FU27">
        <f t="shared" si="91"/>
        <v>-0.49284685516491411</v>
      </c>
      <c r="FV27">
        <f t="shared" si="91"/>
        <v>-0.83150983250393418</v>
      </c>
      <c r="FZ27">
        <v>468</v>
      </c>
      <c r="GA27">
        <v>593</v>
      </c>
      <c r="GB27">
        <v>262</v>
      </c>
      <c r="GC27">
        <v>600</v>
      </c>
      <c r="GD27">
        <f t="shared" si="92"/>
        <v>365</v>
      </c>
      <c r="GE27">
        <f t="shared" si="92"/>
        <v>596.5</v>
      </c>
      <c r="GF27" s="18">
        <f t="shared" si="184"/>
        <v>139</v>
      </c>
      <c r="GG27" s="18">
        <f t="shared" si="185"/>
        <v>-5.5</v>
      </c>
      <c r="GH27" s="18">
        <f t="shared" si="94"/>
        <v>139.10877039209282</v>
      </c>
      <c r="GI27">
        <f t="shared" si="95"/>
        <v>699.31198330930954</v>
      </c>
      <c r="GJ27">
        <v>21</v>
      </c>
      <c r="GK27" s="22">
        <f t="shared" si="22"/>
        <v>0.28968082012984636</v>
      </c>
      <c r="GL27" s="18">
        <f t="shared" si="23"/>
        <v>7.6798005787771448E-2</v>
      </c>
      <c r="GM27">
        <f t="shared" si="96"/>
        <v>-0.53808025863649311</v>
      </c>
      <c r="GN27">
        <f t="shared" si="97"/>
        <v>-1.1146500571379045</v>
      </c>
      <c r="GR27">
        <v>551</v>
      </c>
      <c r="GS27">
        <v>587</v>
      </c>
      <c r="GT27">
        <v>366</v>
      </c>
      <c r="GU27">
        <v>598</v>
      </c>
      <c r="GV27">
        <f t="shared" si="98"/>
        <v>458.5</v>
      </c>
      <c r="GW27">
        <f t="shared" si="98"/>
        <v>592.5</v>
      </c>
      <c r="GX27" s="18">
        <f t="shared" si="186"/>
        <v>213.5</v>
      </c>
      <c r="GY27" s="18">
        <f t="shared" si="187"/>
        <v>-12</v>
      </c>
      <c r="GZ27" s="18">
        <f t="shared" si="100"/>
        <v>213.8369706107903</v>
      </c>
      <c r="HA27">
        <f t="shared" si="101"/>
        <v>749.18522409348145</v>
      </c>
      <c r="HB27">
        <v>21</v>
      </c>
      <c r="HC27" s="22">
        <f t="shared" si="24"/>
        <v>0.2600979297265068</v>
      </c>
      <c r="HD27" s="18">
        <f t="shared" si="25"/>
        <v>0.11357318796644045</v>
      </c>
      <c r="HE27">
        <f t="shared" si="102"/>
        <v>-0.5848631045974082</v>
      </c>
      <c r="HF27">
        <f t="shared" si="103"/>
        <v>-0.94472418352459542</v>
      </c>
      <c r="HJ27">
        <v>554</v>
      </c>
      <c r="HK27">
        <v>589</v>
      </c>
      <c r="HL27">
        <v>380</v>
      </c>
      <c r="HM27">
        <v>596</v>
      </c>
      <c r="HN27">
        <f t="shared" si="104"/>
        <v>467</v>
      </c>
      <c r="HO27">
        <f t="shared" si="104"/>
        <v>592.5</v>
      </c>
      <c r="HP27" s="18">
        <f t="shared" si="105"/>
        <v>212</v>
      </c>
      <c r="HQ27" s="18">
        <f t="shared" si="188"/>
        <v>-9</v>
      </c>
      <c r="HR27" s="18">
        <f t="shared" si="26"/>
        <v>212.19095173922943</v>
      </c>
      <c r="HS27">
        <f t="shared" si="107"/>
        <v>754.41715913677365</v>
      </c>
      <c r="HT27">
        <v>21</v>
      </c>
      <c r="HU27" s="22">
        <f t="shared" si="27"/>
        <v>0.27957202983937141</v>
      </c>
      <c r="HV27" s="18">
        <f t="shared" si="28"/>
        <v>0.12476139601216925</v>
      </c>
      <c r="HW27">
        <f t="shared" si="108"/>
        <v>-0.55350628032994886</v>
      </c>
      <c r="HX27">
        <f t="shared" si="109"/>
        <v>-0.90391977436864679</v>
      </c>
      <c r="IB27">
        <v>909</v>
      </c>
      <c r="IC27">
        <v>577</v>
      </c>
      <c r="ID27">
        <v>593</v>
      </c>
      <c r="IE27">
        <v>586</v>
      </c>
      <c r="IF27">
        <f t="shared" si="110"/>
        <v>751</v>
      </c>
      <c r="IG27">
        <f t="shared" si="111"/>
        <v>581.5</v>
      </c>
      <c r="IH27">
        <f t="shared" si="112"/>
        <v>204.5</v>
      </c>
      <c r="II27">
        <f t="shared" si="113"/>
        <v>-2</v>
      </c>
      <c r="IJ27">
        <f t="shared" si="114"/>
        <v>204.50977971725459</v>
      </c>
      <c r="IL27">
        <v>21</v>
      </c>
      <c r="IM27">
        <f t="shared" si="29"/>
        <v>0.26204748984117576</v>
      </c>
      <c r="IN27">
        <f t="shared" si="30"/>
        <v>0.11474691390143452</v>
      </c>
      <c r="IO27">
        <f t="shared" si="115"/>
        <v>-0.58161999605811487</v>
      </c>
      <c r="IP27">
        <f t="shared" si="116"/>
        <v>-0.94025898590922563</v>
      </c>
      <c r="JM27">
        <v>1274</v>
      </c>
      <c r="JN27">
        <v>597</v>
      </c>
      <c r="JO27">
        <v>1085</v>
      </c>
      <c r="JP27">
        <v>595</v>
      </c>
      <c r="JQ27">
        <f t="shared" si="125"/>
        <v>1179.5</v>
      </c>
      <c r="JR27">
        <f t="shared" si="126"/>
        <v>596</v>
      </c>
      <c r="JS27">
        <f t="shared" si="127"/>
        <v>652</v>
      </c>
      <c r="JT27">
        <f t="shared" si="128"/>
        <v>18</v>
      </c>
      <c r="JU27">
        <f t="shared" si="129"/>
        <v>652.24841893254143</v>
      </c>
      <c r="JV27">
        <f t="shared" si="130"/>
        <v>1321.5279981899741</v>
      </c>
      <c r="JW27">
        <v>84</v>
      </c>
      <c r="JX27">
        <f t="shared" si="33"/>
        <v>0.52433162070766315</v>
      </c>
      <c r="JY27">
        <f t="shared" si="34"/>
        <v>0.16262197483780422</v>
      </c>
      <c r="JZ27">
        <f t="shared" si="131"/>
        <v>-0.28039395063119982</v>
      </c>
      <c r="KA27">
        <f t="shared" si="132"/>
        <v>-0.78882076928335321</v>
      </c>
      <c r="KE27">
        <v>1701</v>
      </c>
      <c r="KF27">
        <v>613</v>
      </c>
      <c r="KG27">
        <v>1464</v>
      </c>
      <c r="KH27">
        <v>605</v>
      </c>
      <c r="KI27">
        <f t="shared" si="133"/>
        <v>1582.5</v>
      </c>
      <c r="KJ27">
        <f t="shared" si="134"/>
        <v>609</v>
      </c>
      <c r="KK27">
        <f t="shared" si="135"/>
        <v>1039</v>
      </c>
      <c r="KL27">
        <f t="shared" si="136"/>
        <v>23.5</v>
      </c>
      <c r="KM27">
        <f t="shared" si="137"/>
        <v>1039.2657263664573</v>
      </c>
      <c r="KN27">
        <f t="shared" si="138"/>
        <v>1695.6377118948494</v>
      </c>
      <c r="KO27">
        <v>84</v>
      </c>
      <c r="KP27">
        <f t="shared" si="35"/>
        <v>0.53962284031156971</v>
      </c>
      <c r="KQ27">
        <f t="shared" si="36"/>
        <v>0.24766788231772577</v>
      </c>
      <c r="KR27">
        <f t="shared" si="139"/>
        <v>-0.26790967647353991</v>
      </c>
      <c r="KS27">
        <f t="shared" si="140"/>
        <v>-0.60613030926628286</v>
      </c>
    </row>
    <row r="28" spans="1:341" x14ac:dyDescent="0.25">
      <c r="K28" s="18">
        <v>980</v>
      </c>
      <c r="L28" s="18">
        <v>577</v>
      </c>
      <c r="M28" s="18">
        <v>724</v>
      </c>
      <c r="N28" s="18">
        <v>578</v>
      </c>
      <c r="O28" s="18">
        <f t="shared" si="0"/>
        <v>852</v>
      </c>
      <c r="P28" s="18">
        <f t="shared" si="1"/>
        <v>577.5</v>
      </c>
      <c r="Q28" s="18">
        <f t="shared" si="158"/>
        <v>75.5</v>
      </c>
      <c r="R28" s="18">
        <f t="shared" si="159"/>
        <v>-3</v>
      </c>
      <c r="S28" s="49">
        <f t="shared" si="42"/>
        <v>75.559579141231325</v>
      </c>
      <c r="T28" s="26">
        <f t="shared" si="2"/>
        <v>6.2595956541488968</v>
      </c>
      <c r="U28" s="18">
        <f t="shared" si="3"/>
        <v>59.775405940646465</v>
      </c>
      <c r="V28" s="28">
        <v>22</v>
      </c>
      <c r="W28" s="22">
        <f t="shared" si="4"/>
        <v>7.9130423232945779E-2</v>
      </c>
      <c r="X28" s="18">
        <f t="shared" si="5"/>
        <v>8.5058965616626302E-3</v>
      </c>
      <c r="Y28">
        <f t="shared" si="43"/>
        <v>-1.1016565114209633</v>
      </c>
      <c r="Z28">
        <f t="shared" si="44"/>
        <v>-2.0702799029495624</v>
      </c>
      <c r="AD28" s="18">
        <v>897</v>
      </c>
      <c r="AE28" s="18">
        <v>573</v>
      </c>
      <c r="AF28" s="18">
        <v>609</v>
      </c>
      <c r="AG28" s="18">
        <v>576</v>
      </c>
      <c r="AH28" s="18">
        <f t="shared" si="45"/>
        <v>753</v>
      </c>
      <c r="AI28" s="18">
        <f t="shared" si="45"/>
        <v>574.5</v>
      </c>
      <c r="AJ28" s="18">
        <f t="shared" si="160"/>
        <v>90.5</v>
      </c>
      <c r="AK28" s="18">
        <f t="shared" si="161"/>
        <v>4</v>
      </c>
      <c r="AL28" s="18">
        <f t="shared" si="47"/>
        <v>90.588354659967194</v>
      </c>
      <c r="AM28" s="18">
        <f t="shared" si="48"/>
        <v>947.13211855580107</v>
      </c>
      <c r="AN28" s="18">
        <f t="shared" si="162"/>
        <v>72.845838210512852</v>
      </c>
      <c r="AO28" s="28">
        <v>22</v>
      </c>
      <c r="AP28" s="22">
        <f t="shared" si="6"/>
        <v>6.5906387069095379E-2</v>
      </c>
      <c r="AQ28" s="18">
        <f t="shared" si="7"/>
        <v>9.9592565691788756E-3</v>
      </c>
      <c r="AR28">
        <f t="shared" si="49"/>
        <v>-1.1810724953536413</v>
      </c>
      <c r="AS28">
        <f t="shared" si="49"/>
        <v>-2.0017730792423243</v>
      </c>
      <c r="AW28" s="18">
        <v>1099</v>
      </c>
      <c r="AX28" s="18">
        <v>580</v>
      </c>
      <c r="AY28" s="18">
        <v>722</v>
      </c>
      <c r="AZ28" s="18">
        <v>580</v>
      </c>
      <c r="BA28" s="18">
        <f t="shared" si="50"/>
        <v>910.5</v>
      </c>
      <c r="BB28" s="18">
        <f t="shared" si="50"/>
        <v>580</v>
      </c>
      <c r="BC28" s="18">
        <f t="shared" si="163"/>
        <v>79</v>
      </c>
      <c r="BD28" s="18">
        <f t="shared" si="164"/>
        <v>-1</v>
      </c>
      <c r="BE28" s="18">
        <f t="shared" si="52"/>
        <v>79.006328860414726</v>
      </c>
      <c r="BF28" s="18">
        <f t="shared" si="53"/>
        <v>1079.5416851608834</v>
      </c>
      <c r="BG28" s="18">
        <f t="shared" si="165"/>
        <v>65.16835644999901</v>
      </c>
      <c r="BH28" s="28">
        <v>22</v>
      </c>
      <c r="BI28" s="22">
        <f t="shared" si="8"/>
        <v>5.8607061070785574E-2</v>
      </c>
      <c r="BJ28" s="18">
        <f t="shared" si="9"/>
        <v>6.6245790233931427E-3</v>
      </c>
      <c r="BK28">
        <f t="shared" si="55"/>
        <v>-1.2320500563481611</v>
      </c>
      <c r="BL28">
        <f t="shared" si="55"/>
        <v>-2.1788417149196659</v>
      </c>
      <c r="BP28">
        <v>762</v>
      </c>
      <c r="BQ28">
        <v>584</v>
      </c>
      <c r="BR28">
        <v>577</v>
      </c>
      <c r="BS28">
        <v>586</v>
      </c>
      <c r="BT28" s="18">
        <f t="shared" si="56"/>
        <v>669.5</v>
      </c>
      <c r="BU28" s="18">
        <f t="shared" si="56"/>
        <v>585</v>
      </c>
      <c r="BV28" s="18">
        <f t="shared" si="166"/>
        <v>191</v>
      </c>
      <c r="BW28" s="18">
        <f t="shared" si="167"/>
        <v>-4.5</v>
      </c>
      <c r="BX28" s="18">
        <f t="shared" si="58"/>
        <v>191.05300311693611</v>
      </c>
      <c r="BY28" s="18">
        <f t="shared" si="59"/>
        <v>889.07550298048363</v>
      </c>
      <c r="BZ28" s="18">
        <f t="shared" si="168"/>
        <v>129.81764164482388</v>
      </c>
      <c r="CA28" s="28">
        <v>22</v>
      </c>
      <c r="CB28" s="22">
        <f t="shared" si="10"/>
        <v>0.25255676703639907</v>
      </c>
      <c r="CC28" s="18">
        <f t="shared" si="11"/>
        <v>8.4975827534221171E-2</v>
      </c>
      <c r="CD28">
        <f t="shared" si="61"/>
        <v>-0.59764099045713881</v>
      </c>
      <c r="CE28">
        <f t="shared" si="61"/>
        <v>-1.0707045973621918</v>
      </c>
      <c r="CI28">
        <v>807</v>
      </c>
      <c r="CJ28">
        <v>575</v>
      </c>
      <c r="CK28">
        <v>583</v>
      </c>
      <c r="CL28">
        <v>583</v>
      </c>
      <c r="CM28" s="18">
        <f t="shared" si="62"/>
        <v>695</v>
      </c>
      <c r="CN28" s="18">
        <f t="shared" si="62"/>
        <v>579</v>
      </c>
      <c r="CO28" s="18">
        <f t="shared" si="169"/>
        <v>162.5</v>
      </c>
      <c r="CP28" s="18">
        <f t="shared" si="170"/>
        <v>-9</v>
      </c>
      <c r="CQ28" s="18">
        <f t="shared" si="64"/>
        <v>162.74903993572434</v>
      </c>
      <c r="CR28" s="18">
        <f t="shared" si="65"/>
        <v>904.5805657872603</v>
      </c>
      <c r="CS28" s="18">
        <f t="shared" si="171"/>
        <v>111.29609600356412</v>
      </c>
      <c r="CT28" s="28">
        <v>22</v>
      </c>
      <c r="CU28" s="22">
        <f t="shared" si="12"/>
        <v>0.21385950384257388</v>
      </c>
      <c r="CV28" s="18">
        <f t="shared" si="13"/>
        <v>6.0478610650162135E-2</v>
      </c>
      <c r="CW28">
        <f t="shared" si="67"/>
        <v>-0.66987144508136343</v>
      </c>
      <c r="CX28">
        <f t="shared" si="67"/>
        <v>-1.2183981942578195</v>
      </c>
      <c r="DB28">
        <v>897</v>
      </c>
      <c r="DC28">
        <v>571</v>
      </c>
      <c r="DD28">
        <v>644</v>
      </c>
      <c r="DE28">
        <v>584</v>
      </c>
      <c r="DF28" s="18">
        <f t="shared" si="68"/>
        <v>770.5</v>
      </c>
      <c r="DG28" s="18">
        <f t="shared" si="68"/>
        <v>577.5</v>
      </c>
      <c r="DH28" s="18">
        <f t="shared" si="172"/>
        <v>228.5</v>
      </c>
      <c r="DI28" s="18">
        <f t="shared" si="173"/>
        <v>-7</v>
      </c>
      <c r="DJ28" s="18">
        <f t="shared" si="70"/>
        <v>228.60719586224752</v>
      </c>
      <c r="DK28" s="18">
        <f t="shared" si="71"/>
        <v>962.90004673382373</v>
      </c>
      <c r="DL28" s="18">
        <f t="shared" si="174"/>
        <v>165.77756555542919</v>
      </c>
      <c r="DM28" s="28">
        <v>22</v>
      </c>
      <c r="DN28" s="22">
        <f t="shared" si="14"/>
        <v>0.19296037249454107</v>
      </c>
      <c r="DO28" s="18">
        <f t="shared" si="15"/>
        <v>7.4700601772856423E-2</v>
      </c>
      <c r="DP28">
        <f t="shared" si="73"/>
        <v>-0.71453187116842753</v>
      </c>
      <c r="DQ28">
        <f t="shared" si="73"/>
        <v>-1.126675899582483</v>
      </c>
      <c r="DU28">
        <v>906</v>
      </c>
      <c r="DV28">
        <v>598</v>
      </c>
      <c r="DW28">
        <v>684</v>
      </c>
      <c r="DX28">
        <v>602</v>
      </c>
      <c r="DY28" s="18">
        <f t="shared" si="74"/>
        <v>795</v>
      </c>
      <c r="DZ28" s="18">
        <f t="shared" si="74"/>
        <v>600</v>
      </c>
      <c r="EA28" s="18">
        <f t="shared" si="175"/>
        <v>189.5</v>
      </c>
      <c r="EB28" s="18">
        <f t="shared" si="176"/>
        <v>-6</v>
      </c>
      <c r="EC28" s="18">
        <f t="shared" si="76"/>
        <v>189.59496301326152</v>
      </c>
      <c r="ED28" s="18">
        <f t="shared" si="77"/>
        <v>996.00451806204171</v>
      </c>
      <c r="EE28" s="18">
        <f t="shared" si="177"/>
        <v>139.34457969676487</v>
      </c>
      <c r="EF28" s="28">
        <v>22</v>
      </c>
      <c r="EG28" s="22">
        <f t="shared" si="16"/>
        <v>0.45674874782240099</v>
      </c>
      <c r="EH28" s="18">
        <f t="shared" si="17"/>
        <v>0.15565977626647404</v>
      </c>
      <c r="EI28">
        <f t="shared" si="79"/>
        <v>-0.34032263459297696</v>
      </c>
      <c r="EJ28">
        <f t="shared" si="79"/>
        <v>-0.80782359810866344</v>
      </c>
      <c r="EN28">
        <v>1011</v>
      </c>
      <c r="EO28">
        <v>597</v>
      </c>
      <c r="EP28">
        <v>727</v>
      </c>
      <c r="EQ28">
        <v>605</v>
      </c>
      <c r="ER28" s="18">
        <f t="shared" si="80"/>
        <v>869</v>
      </c>
      <c r="ES28" s="18">
        <f t="shared" si="80"/>
        <v>601</v>
      </c>
      <c r="ET28" s="18">
        <f t="shared" si="178"/>
        <v>253</v>
      </c>
      <c r="EU28" s="18">
        <f t="shared" si="179"/>
        <v>-8.5</v>
      </c>
      <c r="EV28" s="18">
        <f t="shared" si="82"/>
        <v>253.1427462914946</v>
      </c>
      <c r="EW28" s="18">
        <f t="shared" si="83"/>
        <v>1056.5803329610105</v>
      </c>
      <c r="EX28" s="18">
        <f t="shared" si="180"/>
        <v>190.00878369343855</v>
      </c>
      <c r="EY28" s="28">
        <v>22</v>
      </c>
      <c r="EZ28" s="22">
        <f t="shared" si="18"/>
        <v>0.37179355844799289</v>
      </c>
      <c r="FA28" s="18">
        <f t="shared" si="19"/>
        <v>0.16389752886718709</v>
      </c>
      <c r="FB28">
        <f t="shared" si="85"/>
        <v>-0.42969813891787467</v>
      </c>
      <c r="FC28">
        <f t="shared" si="85"/>
        <v>-0.78542759436992271</v>
      </c>
      <c r="FG28">
        <v>1034</v>
      </c>
      <c r="FH28">
        <v>602</v>
      </c>
      <c r="FI28">
        <v>705</v>
      </c>
      <c r="FJ28">
        <v>605</v>
      </c>
      <c r="FK28" s="18">
        <f t="shared" si="86"/>
        <v>869.5</v>
      </c>
      <c r="FL28" s="18">
        <f t="shared" si="86"/>
        <v>603.5</v>
      </c>
      <c r="FM28" s="18">
        <f t="shared" si="181"/>
        <v>257.5</v>
      </c>
      <c r="FN28" s="18">
        <f t="shared" si="182"/>
        <v>-7.5</v>
      </c>
      <c r="FO28" s="18">
        <f t="shared" si="88"/>
        <v>257.60920014626805</v>
      </c>
      <c r="FP28" s="18">
        <f t="shared" si="89"/>
        <v>1058.4150887057497</v>
      </c>
      <c r="FQ28" s="18">
        <f t="shared" si="183"/>
        <v>193.6232062276589</v>
      </c>
      <c r="FR28" s="28">
        <v>22</v>
      </c>
      <c r="FS28" s="22">
        <f t="shared" si="20"/>
        <v>0.33678793954843106</v>
      </c>
      <c r="FT28" s="18">
        <f t="shared" si="21"/>
        <v>0.15650642996126302</v>
      </c>
      <c r="FU28">
        <f t="shared" si="91"/>
        <v>-0.47264346907662713</v>
      </c>
      <c r="FV28">
        <f t="shared" si="91"/>
        <v>-0.80546781505471687</v>
      </c>
      <c r="FZ28">
        <v>476</v>
      </c>
      <c r="GA28">
        <v>594</v>
      </c>
      <c r="GB28">
        <v>274</v>
      </c>
      <c r="GC28">
        <v>600</v>
      </c>
      <c r="GD28">
        <f t="shared" si="92"/>
        <v>375</v>
      </c>
      <c r="GE28">
        <f t="shared" si="92"/>
        <v>597</v>
      </c>
      <c r="GF28" s="18">
        <f t="shared" si="184"/>
        <v>149</v>
      </c>
      <c r="GG28" s="18">
        <f t="shared" si="185"/>
        <v>-5</v>
      </c>
      <c r="GH28" s="18">
        <f t="shared" si="94"/>
        <v>149.08386901338454</v>
      </c>
      <c r="GI28">
        <f t="shared" si="95"/>
        <v>705.00638294982832</v>
      </c>
      <c r="GJ28">
        <v>22</v>
      </c>
      <c r="GK28" s="22">
        <f t="shared" si="22"/>
        <v>0.30347514489793426</v>
      </c>
      <c r="GL28" s="18">
        <f t="shared" si="23"/>
        <v>8.2304974755237043E-2</v>
      </c>
      <c r="GM28">
        <f t="shared" si="96"/>
        <v>-0.51787687254820614</v>
      </c>
      <c r="GN28">
        <f t="shared" si="97"/>
        <v>-1.084573913955978</v>
      </c>
      <c r="GR28">
        <v>561</v>
      </c>
      <c r="GS28">
        <v>588</v>
      </c>
      <c r="GT28">
        <v>384</v>
      </c>
      <c r="GU28">
        <v>596</v>
      </c>
      <c r="GV28">
        <f t="shared" si="98"/>
        <v>472.5</v>
      </c>
      <c r="GW28">
        <f t="shared" si="98"/>
        <v>592</v>
      </c>
      <c r="GX28" s="18">
        <f t="shared" si="186"/>
        <v>227.5</v>
      </c>
      <c r="GY28" s="18">
        <f t="shared" si="187"/>
        <v>-12.5</v>
      </c>
      <c r="GZ28" s="18">
        <f t="shared" si="100"/>
        <v>227.84314780128895</v>
      </c>
      <c r="HA28">
        <f t="shared" si="101"/>
        <v>757.44323219631451</v>
      </c>
      <c r="HB28">
        <v>22</v>
      </c>
      <c r="HC28" s="22">
        <f t="shared" si="24"/>
        <v>0.27248354542776904</v>
      </c>
      <c r="HD28" s="18">
        <f t="shared" si="25"/>
        <v>0.12101215509267745</v>
      </c>
      <c r="HE28">
        <f t="shared" si="102"/>
        <v>-0.56465971850912133</v>
      </c>
      <c r="HF28">
        <f t="shared" si="103"/>
        <v>-0.91717100468728263</v>
      </c>
      <c r="HJ28">
        <v>566</v>
      </c>
      <c r="HK28">
        <v>588</v>
      </c>
      <c r="HL28">
        <v>395</v>
      </c>
      <c r="HM28">
        <v>595</v>
      </c>
      <c r="HN28">
        <f t="shared" si="104"/>
        <v>480.5</v>
      </c>
      <c r="HO28">
        <f t="shared" si="104"/>
        <v>591.5</v>
      </c>
      <c r="HP28" s="18">
        <f t="shared" si="105"/>
        <v>225.5</v>
      </c>
      <c r="HQ28" s="18">
        <f t="shared" si="188"/>
        <v>-10</v>
      </c>
      <c r="HR28" s="18">
        <f t="shared" si="26"/>
        <v>225.72162058606614</v>
      </c>
      <c r="HS28">
        <f t="shared" si="107"/>
        <v>762.07119090016784</v>
      </c>
      <c r="HT28">
        <v>22</v>
      </c>
      <c r="HU28" s="22">
        <f t="shared" si="27"/>
        <v>0.29288498364124621</v>
      </c>
      <c r="HV28" s="18">
        <f t="shared" si="28"/>
        <v>0.13271699035053813</v>
      </c>
      <c r="HW28">
        <f t="shared" si="108"/>
        <v>-0.53330289424166188</v>
      </c>
      <c r="HX28">
        <f t="shared" si="109"/>
        <v>-0.87707347545396419</v>
      </c>
      <c r="IB28">
        <v>922</v>
      </c>
      <c r="IC28">
        <v>574</v>
      </c>
      <c r="ID28">
        <v>609</v>
      </c>
      <c r="IE28">
        <v>583</v>
      </c>
      <c r="IF28">
        <f t="shared" si="110"/>
        <v>765.5</v>
      </c>
      <c r="IG28">
        <f t="shared" si="111"/>
        <v>578.5</v>
      </c>
      <c r="IH28">
        <f t="shared" si="112"/>
        <v>219</v>
      </c>
      <c r="II28">
        <f t="shared" si="113"/>
        <v>-5</v>
      </c>
      <c r="IJ28">
        <f t="shared" si="114"/>
        <v>219.0570701894828</v>
      </c>
      <c r="IL28">
        <v>22</v>
      </c>
      <c r="IM28">
        <f t="shared" si="29"/>
        <v>0.27452594173837458</v>
      </c>
      <c r="IN28">
        <f t="shared" si="30"/>
        <v>0.12290914795021088</v>
      </c>
      <c r="IO28">
        <f t="shared" si="115"/>
        <v>-0.56141660996982801</v>
      </c>
      <c r="IP28">
        <f t="shared" si="116"/>
        <v>-0.9104157920000806</v>
      </c>
      <c r="JM28">
        <v>1319</v>
      </c>
      <c r="JN28">
        <v>600</v>
      </c>
      <c r="JO28">
        <v>1134</v>
      </c>
      <c r="JP28">
        <v>595</v>
      </c>
      <c r="JQ28">
        <f t="shared" si="125"/>
        <v>1226.5</v>
      </c>
      <c r="JR28">
        <f t="shared" si="126"/>
        <v>597.5</v>
      </c>
      <c r="JS28">
        <f t="shared" si="127"/>
        <v>699</v>
      </c>
      <c r="JT28">
        <f t="shared" si="128"/>
        <v>19.5</v>
      </c>
      <c r="JU28">
        <f t="shared" si="129"/>
        <v>699.27194280909055</v>
      </c>
      <c r="JV28">
        <f t="shared" si="130"/>
        <v>1364.2978047332629</v>
      </c>
      <c r="JW28">
        <v>88</v>
      </c>
      <c r="JX28">
        <f t="shared" si="33"/>
        <v>0.54929979312231381</v>
      </c>
      <c r="JY28">
        <f t="shared" si="34"/>
        <v>0.17434612486204204</v>
      </c>
      <c r="JZ28">
        <f t="shared" si="131"/>
        <v>-0.26019056454291284</v>
      </c>
      <c r="KA28">
        <f t="shared" si="132"/>
        <v>-0.7585877011112615</v>
      </c>
    </row>
    <row r="29" spans="1:341" x14ac:dyDescent="0.25">
      <c r="K29" s="18">
        <v>983</v>
      </c>
      <c r="L29" s="18">
        <v>576</v>
      </c>
      <c r="M29" s="18">
        <v>728</v>
      </c>
      <c r="N29" s="18">
        <v>578</v>
      </c>
      <c r="O29" s="18">
        <f t="shared" si="0"/>
        <v>855.5</v>
      </c>
      <c r="P29" s="18">
        <f t="shared" si="1"/>
        <v>577</v>
      </c>
      <c r="Q29" s="18">
        <f t="shared" si="158"/>
        <v>79</v>
      </c>
      <c r="R29" s="18">
        <f t="shared" si="159"/>
        <v>-3.5</v>
      </c>
      <c r="S29" s="49">
        <f t="shared" si="42"/>
        <v>79.077493637570484</v>
      </c>
      <c r="T29" s="26">
        <f t="shared" si="2"/>
        <v>6.5510308704805311</v>
      </c>
      <c r="U29" s="18">
        <f t="shared" si="3"/>
        <v>62.394788820674535</v>
      </c>
      <c r="V29" s="28">
        <v>23</v>
      </c>
      <c r="W29" s="22">
        <f t="shared" si="4"/>
        <v>8.2727260652625131E-2</v>
      </c>
      <c r="X29" s="18">
        <f t="shared" si="5"/>
        <v>8.9019154008187374E-3</v>
      </c>
      <c r="Y29">
        <f t="shared" si="43"/>
        <v>-1.0823513562255769</v>
      </c>
      <c r="Z29">
        <f t="shared" si="44"/>
        <v>-2.050516537343114</v>
      </c>
      <c r="AD29" s="18">
        <v>904</v>
      </c>
      <c r="AE29" s="18">
        <v>573</v>
      </c>
      <c r="AF29" s="18">
        <v>614</v>
      </c>
      <c r="AG29" s="18">
        <v>577</v>
      </c>
      <c r="AH29" s="18">
        <f t="shared" si="45"/>
        <v>759</v>
      </c>
      <c r="AI29" s="18">
        <f t="shared" si="45"/>
        <v>575</v>
      </c>
      <c r="AJ29" s="18">
        <f t="shared" si="160"/>
        <v>96.5</v>
      </c>
      <c r="AK29" s="18">
        <f t="shared" si="161"/>
        <v>4.5</v>
      </c>
      <c r="AL29" s="18">
        <f t="shared" si="47"/>
        <v>96.604865301909101</v>
      </c>
      <c r="AM29" s="18">
        <f t="shared" si="48"/>
        <v>952.21111104628471</v>
      </c>
      <c r="AN29" s="18">
        <f t="shared" si="162"/>
        <v>77.924830700996495</v>
      </c>
      <c r="AO29" s="28">
        <v>23</v>
      </c>
      <c r="AP29" s="22">
        <f t="shared" si="6"/>
        <v>6.890213193587244E-2</v>
      </c>
      <c r="AQ29" s="18">
        <f t="shared" si="7"/>
        <v>1.0620709946483391E-2</v>
      </c>
      <c r="AR29">
        <f t="shared" si="49"/>
        <v>-1.1617673401582547</v>
      </c>
      <c r="AS29">
        <f t="shared" si="49"/>
        <v>-1.9738464516599303</v>
      </c>
      <c r="AW29" s="18">
        <v>1103</v>
      </c>
      <c r="AX29" s="18">
        <v>580</v>
      </c>
      <c r="AY29" s="18">
        <v>726</v>
      </c>
      <c r="AZ29" s="18">
        <v>580</v>
      </c>
      <c r="BA29" s="18">
        <f t="shared" si="50"/>
        <v>914.5</v>
      </c>
      <c r="BB29" s="18">
        <f t="shared" si="50"/>
        <v>580</v>
      </c>
      <c r="BC29" s="18">
        <f t="shared" si="163"/>
        <v>83</v>
      </c>
      <c r="BD29" s="18">
        <f t="shared" si="164"/>
        <v>-1</v>
      </c>
      <c r="BE29" s="18">
        <f t="shared" si="52"/>
        <v>83.006023877788536</v>
      </c>
      <c r="BF29" s="18">
        <f t="shared" si="53"/>
        <v>1082.9174714630842</v>
      </c>
      <c r="BG29" s="18">
        <f t="shared" si="165"/>
        <v>68.544142752199832</v>
      </c>
      <c r="BH29" s="28">
        <v>23</v>
      </c>
      <c r="BI29" s="22">
        <f t="shared" si="8"/>
        <v>6.127101839218492E-2</v>
      </c>
      <c r="BJ29" s="18">
        <f t="shared" si="9"/>
        <v>6.9599483044905756E-3</v>
      </c>
      <c r="BK29">
        <f t="shared" si="55"/>
        <v>-1.2127449011527744</v>
      </c>
      <c r="BL29">
        <f t="shared" si="55"/>
        <v>-2.1573939861305096</v>
      </c>
      <c r="BP29">
        <v>771</v>
      </c>
      <c r="BQ29">
        <v>584</v>
      </c>
      <c r="BR29">
        <v>588</v>
      </c>
      <c r="BS29">
        <v>584</v>
      </c>
      <c r="BT29" s="18">
        <f t="shared" si="56"/>
        <v>679.5</v>
      </c>
      <c r="BU29" s="18">
        <f t="shared" si="56"/>
        <v>584</v>
      </c>
      <c r="BV29" s="18">
        <f t="shared" si="166"/>
        <v>201</v>
      </c>
      <c r="BW29" s="18">
        <f t="shared" si="167"/>
        <v>-5.5</v>
      </c>
      <c r="BX29" s="18">
        <f t="shared" si="58"/>
        <v>201.07523467597892</v>
      </c>
      <c r="BY29" s="18">
        <f t="shared" si="59"/>
        <v>895.97781780577577</v>
      </c>
      <c r="BZ29" s="18">
        <f t="shared" si="168"/>
        <v>136.71995647011602</v>
      </c>
      <c r="CA29" s="28">
        <v>23</v>
      </c>
      <c r="CB29" s="22">
        <f t="shared" si="10"/>
        <v>0.26403662008350809</v>
      </c>
      <c r="CC29" s="18">
        <f t="shared" si="11"/>
        <v>8.9433477540109788E-2</v>
      </c>
      <c r="CD29">
        <f t="shared" si="61"/>
        <v>-0.57833583526175225</v>
      </c>
      <c r="CE29">
        <f t="shared" si="61"/>
        <v>-1.0484998817701598</v>
      </c>
      <c r="CI29">
        <v>818</v>
      </c>
      <c r="CJ29">
        <v>575</v>
      </c>
      <c r="CK29">
        <v>590</v>
      </c>
      <c r="CL29">
        <v>579</v>
      </c>
      <c r="CM29" s="18">
        <f t="shared" si="62"/>
        <v>704</v>
      </c>
      <c r="CN29" s="18">
        <f t="shared" si="62"/>
        <v>577</v>
      </c>
      <c r="CO29" s="18">
        <f t="shared" si="169"/>
        <v>171.5</v>
      </c>
      <c r="CP29" s="18">
        <f t="shared" si="170"/>
        <v>-11</v>
      </c>
      <c r="CQ29" s="18">
        <f t="shared" si="64"/>
        <v>171.85240760606177</v>
      </c>
      <c r="CR29" s="18">
        <f t="shared" si="65"/>
        <v>910.2444726555608</v>
      </c>
      <c r="CS29" s="18">
        <f t="shared" si="171"/>
        <v>116.96000287186462</v>
      </c>
      <c r="CT29" s="28">
        <v>23</v>
      </c>
      <c r="CU29" s="22">
        <f t="shared" si="12"/>
        <v>0.22358039038087268</v>
      </c>
      <c r="CV29" s="18">
        <f t="shared" si="13"/>
        <v>6.3861481782041304E-2</v>
      </c>
      <c r="CW29">
        <f t="shared" si="67"/>
        <v>-0.65056628988597676</v>
      </c>
      <c r="CX29">
        <f t="shared" si="67"/>
        <v>-1.1947610087170573</v>
      </c>
      <c r="DB29">
        <v>906</v>
      </c>
      <c r="DC29">
        <v>570</v>
      </c>
      <c r="DD29">
        <v>659</v>
      </c>
      <c r="DE29">
        <v>585</v>
      </c>
      <c r="DF29" s="18">
        <f t="shared" si="68"/>
        <v>782.5</v>
      </c>
      <c r="DG29" s="18">
        <f t="shared" si="68"/>
        <v>577.5</v>
      </c>
      <c r="DH29" s="18">
        <f t="shared" si="172"/>
        <v>240.5</v>
      </c>
      <c r="DI29" s="18">
        <f t="shared" si="173"/>
        <v>-7</v>
      </c>
      <c r="DJ29" s="18">
        <f t="shared" si="70"/>
        <v>240.60184953570078</v>
      </c>
      <c r="DK29" s="18">
        <f t="shared" si="71"/>
        <v>972.52891987847852</v>
      </c>
      <c r="DL29" s="18">
        <f t="shared" si="174"/>
        <v>175.40643870008398</v>
      </c>
      <c r="DM29" s="28">
        <v>23</v>
      </c>
      <c r="DN29" s="22">
        <f t="shared" si="14"/>
        <v>0.20173129851702018</v>
      </c>
      <c r="DO29" s="18">
        <f t="shared" si="15"/>
        <v>7.8620022787074514E-2</v>
      </c>
      <c r="DP29">
        <f t="shared" si="73"/>
        <v>-0.69522671597304087</v>
      </c>
      <c r="DQ29">
        <f t="shared" si="73"/>
        <v>-1.1044668346408433</v>
      </c>
      <c r="DU29">
        <v>917</v>
      </c>
      <c r="DV29">
        <v>598</v>
      </c>
      <c r="DW29">
        <v>698</v>
      </c>
      <c r="DX29">
        <v>602</v>
      </c>
      <c r="DY29" s="18">
        <f t="shared" si="74"/>
        <v>807.5</v>
      </c>
      <c r="DZ29" s="18">
        <f t="shared" si="74"/>
        <v>600</v>
      </c>
      <c r="EA29" s="18">
        <f t="shared" si="175"/>
        <v>202</v>
      </c>
      <c r="EB29" s="18">
        <f t="shared" si="176"/>
        <v>-6</v>
      </c>
      <c r="EC29" s="18">
        <f t="shared" si="76"/>
        <v>202.08908926510605</v>
      </c>
      <c r="ED29" s="18">
        <f t="shared" si="77"/>
        <v>1006.0100645619804</v>
      </c>
      <c r="EE29" s="18">
        <f t="shared" si="177"/>
        <v>149.35012619670351</v>
      </c>
      <c r="EF29" s="28">
        <v>23</v>
      </c>
      <c r="EG29" s="22">
        <f t="shared" si="16"/>
        <v>0.47751005454160106</v>
      </c>
      <c r="EH29" s="18">
        <f t="shared" si="17"/>
        <v>0.16591760625360913</v>
      </c>
      <c r="EI29">
        <f t="shared" si="79"/>
        <v>-0.32101747939759029</v>
      </c>
      <c r="EJ29">
        <f t="shared" si="79"/>
        <v>-0.78010752661527927</v>
      </c>
      <c r="EN29">
        <v>1024</v>
      </c>
      <c r="EO29">
        <v>599</v>
      </c>
      <c r="EP29">
        <v>744</v>
      </c>
      <c r="EQ29">
        <v>604</v>
      </c>
      <c r="ER29" s="18">
        <f t="shared" si="80"/>
        <v>884</v>
      </c>
      <c r="ES29" s="18">
        <f t="shared" si="80"/>
        <v>601.5</v>
      </c>
      <c r="ET29" s="18">
        <f t="shared" si="178"/>
        <v>268</v>
      </c>
      <c r="EU29" s="18">
        <f t="shared" si="179"/>
        <v>-8</v>
      </c>
      <c r="EV29" s="18">
        <f t="shared" si="82"/>
        <v>268.11937639790227</v>
      </c>
      <c r="EW29" s="18">
        <f t="shared" si="83"/>
        <v>1069.2325518800856</v>
      </c>
      <c r="EX29" s="18">
        <f t="shared" si="180"/>
        <v>202.66100261251358</v>
      </c>
      <c r="EY29" s="28">
        <v>23</v>
      </c>
      <c r="EZ29" s="22">
        <f t="shared" si="18"/>
        <v>0.38869326565017437</v>
      </c>
      <c r="FA29" s="18">
        <f t="shared" si="19"/>
        <v>0.17359416328060859</v>
      </c>
      <c r="FB29">
        <f t="shared" si="85"/>
        <v>-0.41039298372248806</v>
      </c>
      <c r="FC29">
        <f t="shared" si="85"/>
        <v>-0.76046488110444665</v>
      </c>
      <c r="FG29">
        <v>1051</v>
      </c>
      <c r="FH29">
        <v>601</v>
      </c>
      <c r="FI29">
        <v>721</v>
      </c>
      <c r="FJ29">
        <v>604</v>
      </c>
      <c r="FK29" s="18">
        <f t="shared" si="86"/>
        <v>886</v>
      </c>
      <c r="FL29" s="18">
        <f t="shared" si="86"/>
        <v>602.5</v>
      </c>
      <c r="FM29" s="18">
        <f t="shared" si="181"/>
        <v>274</v>
      </c>
      <c r="FN29" s="18">
        <f t="shared" si="182"/>
        <v>-8.5</v>
      </c>
      <c r="FO29" s="18">
        <f t="shared" si="88"/>
        <v>274.13181136088531</v>
      </c>
      <c r="FP29" s="18">
        <f t="shared" si="89"/>
        <v>1071.4486688591292</v>
      </c>
      <c r="FQ29" s="18">
        <f t="shared" si="183"/>
        <v>206.65678638103839</v>
      </c>
      <c r="FR29" s="28">
        <v>23</v>
      </c>
      <c r="FS29" s="22">
        <f t="shared" si="20"/>
        <v>0.35209648225517792</v>
      </c>
      <c r="FT29" s="18">
        <f t="shared" si="21"/>
        <v>0.1665444833124998</v>
      </c>
      <c r="FU29">
        <f t="shared" si="91"/>
        <v>-0.45333831388124052</v>
      </c>
      <c r="FV29">
        <f t="shared" si="91"/>
        <v>-0.77846974848238182</v>
      </c>
      <c r="FZ29">
        <v>484</v>
      </c>
      <c r="GA29">
        <v>591</v>
      </c>
      <c r="GB29">
        <v>285</v>
      </c>
      <c r="GC29">
        <v>600</v>
      </c>
      <c r="GD29">
        <f t="shared" si="92"/>
        <v>384.5</v>
      </c>
      <c r="GE29">
        <f t="shared" si="92"/>
        <v>595.5</v>
      </c>
      <c r="GF29" s="18">
        <f t="shared" si="184"/>
        <v>158.5</v>
      </c>
      <c r="GG29" s="18">
        <f t="shared" si="185"/>
        <v>-6.5</v>
      </c>
      <c r="GH29" s="18">
        <f t="shared" si="94"/>
        <v>158.63322476707077</v>
      </c>
      <c r="GI29">
        <f t="shared" si="95"/>
        <v>708.84448223852314</v>
      </c>
      <c r="GJ29">
        <v>23</v>
      </c>
      <c r="GK29" s="22">
        <f t="shared" si="22"/>
        <v>0.31726946966602221</v>
      </c>
      <c r="GL29" s="18">
        <f t="shared" si="23"/>
        <v>8.7576903163302175E-2</v>
      </c>
      <c r="GM29">
        <f t="shared" si="96"/>
        <v>-0.49857171735281952</v>
      </c>
      <c r="GN29">
        <f t="shared" si="97"/>
        <v>-1.0576104161074509</v>
      </c>
      <c r="GR29">
        <v>572</v>
      </c>
      <c r="GS29">
        <v>588</v>
      </c>
      <c r="GT29">
        <v>401</v>
      </c>
      <c r="GU29">
        <v>596</v>
      </c>
      <c r="GV29">
        <f t="shared" si="98"/>
        <v>486.5</v>
      </c>
      <c r="GW29">
        <f t="shared" si="98"/>
        <v>592</v>
      </c>
      <c r="GX29" s="18">
        <f t="shared" si="186"/>
        <v>241.5</v>
      </c>
      <c r="GY29" s="18">
        <f t="shared" si="187"/>
        <v>-12.5</v>
      </c>
      <c r="GZ29" s="18">
        <f t="shared" si="100"/>
        <v>241.82328258461797</v>
      </c>
      <c r="HA29">
        <f t="shared" si="101"/>
        <v>766.25469003458636</v>
      </c>
      <c r="HB29">
        <v>23</v>
      </c>
      <c r="HC29" s="22">
        <f t="shared" si="24"/>
        <v>0.28486916112903121</v>
      </c>
      <c r="HD29" s="18">
        <f t="shared" si="25"/>
        <v>0.12843729056391051</v>
      </c>
      <c r="HE29">
        <f t="shared" si="102"/>
        <v>-0.54535456331373466</v>
      </c>
      <c r="HF29">
        <f t="shared" si="103"/>
        <v>-0.89130886462495318</v>
      </c>
      <c r="HJ29">
        <v>578</v>
      </c>
      <c r="HK29">
        <v>588</v>
      </c>
      <c r="HL29">
        <v>412</v>
      </c>
      <c r="HM29">
        <v>594</v>
      </c>
      <c r="HN29">
        <f t="shared" si="104"/>
        <v>495</v>
      </c>
      <c r="HO29">
        <f t="shared" si="104"/>
        <v>591</v>
      </c>
      <c r="HP29" s="18">
        <f t="shared" si="105"/>
        <v>240</v>
      </c>
      <c r="HQ29" s="18">
        <f t="shared" si="188"/>
        <v>-10.5</v>
      </c>
      <c r="HR29" s="18">
        <f t="shared" si="26"/>
        <v>240.22957769600313</v>
      </c>
      <c r="HS29">
        <f t="shared" si="107"/>
        <v>770.91244639063905</v>
      </c>
      <c r="HT29">
        <v>23</v>
      </c>
      <c r="HU29" s="22">
        <f t="shared" si="27"/>
        <v>0.30619793744312107</v>
      </c>
      <c r="HV29" s="18">
        <f t="shared" si="28"/>
        <v>0.14124719848375222</v>
      </c>
      <c r="HW29">
        <f t="shared" si="108"/>
        <v>-0.51399773904627521</v>
      </c>
      <c r="HX29">
        <f t="shared" si="109"/>
        <v>-0.85002015727923697</v>
      </c>
      <c r="IB29">
        <v>930</v>
      </c>
      <c r="IC29">
        <v>575</v>
      </c>
      <c r="ID29">
        <v>622</v>
      </c>
      <c r="IE29">
        <v>583</v>
      </c>
      <c r="IF29">
        <f t="shared" si="110"/>
        <v>776</v>
      </c>
      <c r="IG29">
        <f t="shared" si="111"/>
        <v>579</v>
      </c>
      <c r="IH29">
        <f t="shared" si="112"/>
        <v>229.5</v>
      </c>
      <c r="II29">
        <f t="shared" si="113"/>
        <v>-4.5</v>
      </c>
      <c r="IJ29">
        <f t="shared" si="114"/>
        <v>229.54411340742328</v>
      </c>
      <c r="IL29">
        <v>23</v>
      </c>
      <c r="IM29">
        <f t="shared" si="29"/>
        <v>0.28700439363557345</v>
      </c>
      <c r="IN29">
        <f t="shared" si="30"/>
        <v>0.12879324721858496</v>
      </c>
      <c r="IO29">
        <f t="shared" si="115"/>
        <v>-0.54211145477444123</v>
      </c>
      <c r="IP29">
        <f t="shared" si="116"/>
        <v>-0.89010690694970862</v>
      </c>
      <c r="JM29">
        <v>1368</v>
      </c>
      <c r="JN29">
        <v>602</v>
      </c>
      <c r="JO29">
        <v>1180</v>
      </c>
      <c r="JP29">
        <v>596</v>
      </c>
      <c r="JQ29">
        <f t="shared" si="125"/>
        <v>1274</v>
      </c>
      <c r="JR29">
        <f t="shared" si="126"/>
        <v>599</v>
      </c>
      <c r="JS29">
        <f t="shared" si="127"/>
        <v>746.5</v>
      </c>
      <c r="JT29">
        <f t="shared" si="128"/>
        <v>21</v>
      </c>
      <c r="JU29">
        <f t="shared" si="129"/>
        <v>746.79532001747305</v>
      </c>
      <c r="JV29">
        <f t="shared" si="130"/>
        <v>1407.7915328627319</v>
      </c>
      <c r="JW29">
        <v>92</v>
      </c>
      <c r="JX29">
        <f t="shared" si="33"/>
        <v>0.57426796553696435</v>
      </c>
      <c r="JY29">
        <f t="shared" si="34"/>
        <v>0.18619490092383326</v>
      </c>
      <c r="JZ29">
        <f t="shared" si="131"/>
        <v>-0.24088540934752625</v>
      </c>
      <c r="KA29">
        <f t="shared" si="132"/>
        <v>-0.73003221664664486</v>
      </c>
    </row>
    <row r="30" spans="1:341" x14ac:dyDescent="0.25">
      <c r="K30" s="18">
        <v>989</v>
      </c>
      <c r="L30" s="18">
        <v>576</v>
      </c>
      <c r="M30" s="18">
        <v>732</v>
      </c>
      <c r="N30" s="18">
        <v>578</v>
      </c>
      <c r="O30" s="18">
        <f t="shared" si="0"/>
        <v>860.5</v>
      </c>
      <c r="P30" s="18">
        <f t="shared" si="1"/>
        <v>577</v>
      </c>
      <c r="Q30" s="18">
        <f t="shared" si="158"/>
        <v>84</v>
      </c>
      <c r="R30" s="18">
        <f t="shared" si="159"/>
        <v>-3.5</v>
      </c>
      <c r="S30" s="49">
        <f t="shared" si="42"/>
        <v>84.072885046250192</v>
      </c>
      <c r="T30" s="26">
        <f t="shared" si="2"/>
        <v>6.9648649694515949</v>
      </c>
      <c r="U30" s="18">
        <f t="shared" si="3"/>
        <v>66.543843457510889</v>
      </c>
      <c r="V30" s="28">
        <v>24</v>
      </c>
      <c r="W30" s="22">
        <f t="shared" si="4"/>
        <v>8.6324098072304498E-2</v>
      </c>
      <c r="X30" s="18">
        <f t="shared" si="5"/>
        <v>9.4642568417077546E-3</v>
      </c>
      <c r="Y30">
        <f t="shared" si="43"/>
        <v>-1.0638679505315636</v>
      </c>
      <c r="Z30">
        <f t="shared" si="44"/>
        <v>-2.023913482304172</v>
      </c>
      <c r="AD30" s="18">
        <v>907</v>
      </c>
      <c r="AE30" s="18">
        <v>573</v>
      </c>
      <c r="AF30" s="18">
        <v>618</v>
      </c>
      <c r="AG30" s="18">
        <v>575</v>
      </c>
      <c r="AH30" s="18">
        <f t="shared" si="45"/>
        <v>762.5</v>
      </c>
      <c r="AI30" s="18">
        <f t="shared" si="45"/>
        <v>574</v>
      </c>
      <c r="AJ30" s="18">
        <f t="shared" si="160"/>
        <v>100</v>
      </c>
      <c r="AK30" s="18">
        <f t="shared" si="161"/>
        <v>3.5</v>
      </c>
      <c r="AL30" s="18">
        <f t="shared" si="47"/>
        <v>100.06123125366787</v>
      </c>
      <c r="AM30" s="18">
        <f t="shared" si="48"/>
        <v>954.40151403903383</v>
      </c>
      <c r="AN30" s="18">
        <f t="shared" si="162"/>
        <v>80.115233693745608</v>
      </c>
      <c r="AO30" s="28">
        <v>24</v>
      </c>
      <c r="AP30" s="22">
        <f t="shared" si="6"/>
        <v>7.1897876802649502E-2</v>
      </c>
      <c r="AQ30" s="18">
        <f t="shared" si="7"/>
        <v>1.1000701783621279E-2</v>
      </c>
      <c r="AR30">
        <f t="shared" si="49"/>
        <v>-1.1432839344642414</v>
      </c>
      <c r="AS30">
        <f t="shared" si="49"/>
        <v>-1.958579608384289</v>
      </c>
      <c r="AW30" s="18">
        <v>1108</v>
      </c>
      <c r="AX30" s="18">
        <v>580</v>
      </c>
      <c r="AY30" s="18">
        <v>733</v>
      </c>
      <c r="AZ30" s="18">
        <v>580</v>
      </c>
      <c r="BA30" s="18">
        <f t="shared" si="50"/>
        <v>920.5</v>
      </c>
      <c r="BB30" s="18">
        <f t="shared" si="50"/>
        <v>580</v>
      </c>
      <c r="BC30" s="18">
        <f t="shared" si="163"/>
        <v>89</v>
      </c>
      <c r="BD30" s="18">
        <f t="shared" si="164"/>
        <v>-1</v>
      </c>
      <c r="BE30" s="18">
        <f t="shared" si="52"/>
        <v>89.005617800226517</v>
      </c>
      <c r="BF30" s="18">
        <f t="shared" si="53"/>
        <v>1087.9890854231949</v>
      </c>
      <c r="BG30" s="18">
        <f t="shared" si="165"/>
        <v>73.615756712310485</v>
      </c>
      <c r="BH30" s="28">
        <v>24</v>
      </c>
      <c r="BI30" s="22">
        <f t="shared" si="8"/>
        <v>6.3934975713584266E-2</v>
      </c>
      <c r="BJ30" s="18">
        <f t="shared" si="9"/>
        <v>7.46300653565683E-3</v>
      </c>
      <c r="BK30">
        <f t="shared" si="55"/>
        <v>-1.1942614954587611</v>
      </c>
      <c r="BL30">
        <f t="shared" si="55"/>
        <v>-2.1270861780501855</v>
      </c>
      <c r="BP30">
        <v>778</v>
      </c>
      <c r="BQ30">
        <v>583</v>
      </c>
      <c r="BR30">
        <v>600</v>
      </c>
      <c r="BS30">
        <v>584</v>
      </c>
      <c r="BT30" s="18">
        <f t="shared" si="56"/>
        <v>689</v>
      </c>
      <c r="BU30" s="18">
        <f t="shared" si="56"/>
        <v>583.5</v>
      </c>
      <c r="BV30" s="18">
        <f t="shared" si="166"/>
        <v>210.5</v>
      </c>
      <c r="BW30" s="18">
        <f t="shared" si="167"/>
        <v>-6</v>
      </c>
      <c r="BX30" s="18">
        <f t="shared" si="58"/>
        <v>210.58549332753194</v>
      </c>
      <c r="BY30" s="18">
        <f t="shared" si="59"/>
        <v>902.88052919530833</v>
      </c>
      <c r="BZ30" s="18">
        <f t="shared" si="168"/>
        <v>143.62266785964857</v>
      </c>
      <c r="CA30" s="28">
        <v>24</v>
      </c>
      <c r="CB30" s="22">
        <f t="shared" si="10"/>
        <v>0.27551647313061717</v>
      </c>
      <c r="CC30" s="18">
        <f t="shared" si="11"/>
        <v>9.3663414184892976E-2</v>
      </c>
      <c r="CD30">
        <f t="shared" si="61"/>
        <v>-0.55985242956773906</v>
      </c>
      <c r="CE30">
        <f t="shared" si="61"/>
        <v>-1.0284300155200468</v>
      </c>
      <c r="CI30">
        <v>826</v>
      </c>
      <c r="CJ30">
        <v>574</v>
      </c>
      <c r="CK30">
        <v>599</v>
      </c>
      <c r="CL30">
        <v>579</v>
      </c>
      <c r="CM30" s="18">
        <f t="shared" si="62"/>
        <v>712.5</v>
      </c>
      <c r="CN30" s="18">
        <f t="shared" si="62"/>
        <v>576.5</v>
      </c>
      <c r="CO30" s="18">
        <f t="shared" si="169"/>
        <v>180</v>
      </c>
      <c r="CP30" s="18">
        <f t="shared" si="170"/>
        <v>-11.5</v>
      </c>
      <c r="CQ30" s="18">
        <f t="shared" si="64"/>
        <v>180.36698700150203</v>
      </c>
      <c r="CR30" s="18">
        <f t="shared" si="65"/>
        <v>916.51977610960478</v>
      </c>
      <c r="CS30" s="18">
        <f t="shared" si="171"/>
        <v>123.2353063259086</v>
      </c>
      <c r="CT30" s="28">
        <v>24</v>
      </c>
      <c r="CU30" s="22">
        <f t="shared" si="12"/>
        <v>0.23330127691917155</v>
      </c>
      <c r="CV30" s="18">
        <f t="shared" si="13"/>
        <v>6.7025555329326719E-2</v>
      </c>
      <c r="CW30">
        <f t="shared" si="67"/>
        <v>-0.63208288419196357</v>
      </c>
      <c r="CX30">
        <f t="shared" si="67"/>
        <v>-1.173759579053951</v>
      </c>
      <c r="DB30">
        <v>919</v>
      </c>
      <c r="DC30">
        <v>571</v>
      </c>
      <c r="DD30">
        <v>674</v>
      </c>
      <c r="DE30">
        <v>585</v>
      </c>
      <c r="DF30" s="18">
        <f t="shared" si="68"/>
        <v>796.5</v>
      </c>
      <c r="DG30" s="18">
        <f t="shared" si="68"/>
        <v>578</v>
      </c>
      <c r="DH30" s="18">
        <f t="shared" si="172"/>
        <v>254.5</v>
      </c>
      <c r="DI30" s="18">
        <f t="shared" si="173"/>
        <v>-6.5</v>
      </c>
      <c r="DJ30" s="18">
        <f t="shared" si="70"/>
        <v>254.58299236201935</v>
      </c>
      <c r="DK30" s="18">
        <f t="shared" si="71"/>
        <v>984.12207068025862</v>
      </c>
      <c r="DL30" s="18">
        <f t="shared" si="174"/>
        <v>186.99958950186408</v>
      </c>
      <c r="DM30" s="28">
        <v>24</v>
      </c>
      <c r="DN30" s="22">
        <f t="shared" si="14"/>
        <v>0.21050222453949935</v>
      </c>
      <c r="DO30" s="18">
        <f t="shared" si="15"/>
        <v>8.3188556943049108E-2</v>
      </c>
      <c r="DP30">
        <f t="shared" si="73"/>
        <v>-0.67674331027902768</v>
      </c>
      <c r="DQ30">
        <f t="shared" si="73"/>
        <v>-1.0799364092654828</v>
      </c>
      <c r="DU30">
        <v>928</v>
      </c>
      <c r="DV30">
        <v>595</v>
      </c>
      <c r="DW30">
        <v>711</v>
      </c>
      <c r="DX30">
        <v>601</v>
      </c>
      <c r="DY30" s="18">
        <f t="shared" si="74"/>
        <v>819.5</v>
      </c>
      <c r="DZ30" s="18">
        <f t="shared" si="74"/>
        <v>598</v>
      </c>
      <c r="EA30" s="18">
        <f t="shared" si="175"/>
        <v>214</v>
      </c>
      <c r="EB30" s="18">
        <f t="shared" si="176"/>
        <v>-8</v>
      </c>
      <c r="EC30" s="18">
        <f t="shared" si="76"/>
        <v>214.14948050368929</v>
      </c>
      <c r="ED30" s="18">
        <f t="shared" si="77"/>
        <v>1014.4871857248863</v>
      </c>
      <c r="EE30" s="18">
        <f t="shared" si="177"/>
        <v>157.82724735960949</v>
      </c>
      <c r="EF30" s="28">
        <v>24</v>
      </c>
      <c r="EG30" s="22">
        <f t="shared" si="16"/>
        <v>0.49827136126080113</v>
      </c>
      <c r="EH30" s="18">
        <f t="shared" si="17"/>
        <v>0.17581933450655168</v>
      </c>
      <c r="EI30">
        <f t="shared" si="79"/>
        <v>-0.30253407370357716</v>
      </c>
      <c r="EJ30">
        <f t="shared" si="79"/>
        <v>-0.75493336812575562</v>
      </c>
      <c r="EN30">
        <v>1042</v>
      </c>
      <c r="EO30">
        <v>598</v>
      </c>
      <c r="EP30">
        <v>762</v>
      </c>
      <c r="EQ30">
        <v>603</v>
      </c>
      <c r="ER30" s="18">
        <f t="shared" si="80"/>
        <v>902</v>
      </c>
      <c r="ES30" s="18">
        <f t="shared" si="80"/>
        <v>600.5</v>
      </c>
      <c r="ET30" s="18">
        <f t="shared" si="178"/>
        <v>286</v>
      </c>
      <c r="EU30" s="18">
        <f t="shared" si="179"/>
        <v>-9</v>
      </c>
      <c r="EV30" s="18">
        <f t="shared" si="82"/>
        <v>286.14157335137446</v>
      </c>
      <c r="EW30" s="18">
        <f t="shared" si="83"/>
        <v>1083.607055163448</v>
      </c>
      <c r="EX30" s="18">
        <f t="shared" si="180"/>
        <v>217.03550589587599</v>
      </c>
      <c r="EY30" s="28">
        <v>24</v>
      </c>
      <c r="EZ30" s="22">
        <f t="shared" si="18"/>
        <v>0.4055929728523559</v>
      </c>
      <c r="FA30" s="18">
        <f t="shared" si="19"/>
        <v>0.18526265305052891</v>
      </c>
      <c r="FB30">
        <f t="shared" si="85"/>
        <v>-0.39190957802847487</v>
      </c>
      <c r="FC30">
        <f t="shared" si="85"/>
        <v>-0.73221212093370269</v>
      </c>
      <c r="FG30">
        <v>1069</v>
      </c>
      <c r="FH30">
        <v>600</v>
      </c>
      <c r="FI30">
        <v>737</v>
      </c>
      <c r="FJ30">
        <v>604</v>
      </c>
      <c r="FK30" s="18">
        <f t="shared" si="86"/>
        <v>903</v>
      </c>
      <c r="FL30" s="18">
        <f t="shared" si="86"/>
        <v>602</v>
      </c>
      <c r="FM30" s="18">
        <f t="shared" si="181"/>
        <v>291</v>
      </c>
      <c r="FN30" s="18">
        <f t="shared" si="182"/>
        <v>-9</v>
      </c>
      <c r="FO30" s="18">
        <f t="shared" si="88"/>
        <v>291.13914199227833</v>
      </c>
      <c r="FP30" s="18">
        <f t="shared" si="89"/>
        <v>1085.2709339146609</v>
      </c>
      <c r="FQ30" s="18">
        <f t="shared" si="183"/>
        <v>220.4790514365701</v>
      </c>
      <c r="FR30" s="28">
        <v>24</v>
      </c>
      <c r="FS30" s="22">
        <f t="shared" si="20"/>
        <v>0.36740502496192484</v>
      </c>
      <c r="FT30" s="18">
        <f t="shared" si="21"/>
        <v>0.17687702034448016</v>
      </c>
      <c r="FU30">
        <f t="shared" si="91"/>
        <v>-0.43485490818722727</v>
      </c>
      <c r="FV30">
        <f t="shared" si="91"/>
        <v>-0.75232858645630929</v>
      </c>
      <c r="FZ30">
        <v>491</v>
      </c>
      <c r="GA30">
        <v>592</v>
      </c>
      <c r="GB30">
        <v>298</v>
      </c>
      <c r="GC30">
        <v>600</v>
      </c>
      <c r="GD30">
        <f t="shared" si="92"/>
        <v>394.5</v>
      </c>
      <c r="GE30">
        <f t="shared" si="92"/>
        <v>596</v>
      </c>
      <c r="GF30" s="18">
        <f t="shared" si="184"/>
        <v>168.5</v>
      </c>
      <c r="GG30" s="18">
        <f t="shared" si="185"/>
        <v>-6</v>
      </c>
      <c r="GH30" s="18">
        <f t="shared" si="94"/>
        <v>168.60679108505684</v>
      </c>
      <c r="GI30">
        <f t="shared" si="95"/>
        <v>714.73509078539018</v>
      </c>
      <c r="GJ30">
        <v>24</v>
      </c>
      <c r="GK30" s="22">
        <f t="shared" si="22"/>
        <v>0.33106379443411016</v>
      </c>
      <c r="GL30" s="18">
        <f t="shared" si="23"/>
        <v>9.3083026189582294E-2</v>
      </c>
      <c r="GM30">
        <f t="shared" si="96"/>
        <v>-0.48008831165880633</v>
      </c>
      <c r="GN30">
        <f t="shared" si="97"/>
        <v>-1.0311295059603736</v>
      </c>
      <c r="GR30">
        <v>584</v>
      </c>
      <c r="GS30">
        <v>588</v>
      </c>
      <c r="GT30">
        <v>418</v>
      </c>
      <c r="GU30">
        <v>594</v>
      </c>
      <c r="GV30">
        <f t="shared" si="98"/>
        <v>501</v>
      </c>
      <c r="GW30">
        <f t="shared" si="98"/>
        <v>591</v>
      </c>
      <c r="GX30" s="18">
        <f t="shared" si="186"/>
        <v>256</v>
      </c>
      <c r="GY30" s="18">
        <f t="shared" si="187"/>
        <v>-13.5</v>
      </c>
      <c r="GZ30" s="18">
        <f t="shared" si="100"/>
        <v>256.35570990325141</v>
      </c>
      <c r="HA30">
        <f t="shared" si="101"/>
        <v>774.77867807522944</v>
      </c>
      <c r="HB30">
        <v>24</v>
      </c>
      <c r="HC30" s="22">
        <f t="shared" si="24"/>
        <v>0.2972547768302935</v>
      </c>
      <c r="HD30" s="18">
        <f t="shared" si="25"/>
        <v>0.13615575989479103</v>
      </c>
      <c r="HE30">
        <f t="shared" si="102"/>
        <v>-0.52687115761972148</v>
      </c>
      <c r="HF30">
        <f t="shared" si="103"/>
        <v>-0.86596398166436062</v>
      </c>
      <c r="HJ30">
        <v>591</v>
      </c>
      <c r="HK30">
        <v>588</v>
      </c>
      <c r="HL30">
        <v>429</v>
      </c>
      <c r="HM30">
        <v>593</v>
      </c>
      <c r="HN30">
        <f t="shared" si="104"/>
        <v>510</v>
      </c>
      <c r="HO30">
        <f t="shared" si="104"/>
        <v>590.5</v>
      </c>
      <c r="HP30" s="18">
        <f t="shared" si="105"/>
        <v>255</v>
      </c>
      <c r="HQ30" s="18">
        <f t="shared" si="188"/>
        <v>-11</v>
      </c>
      <c r="HR30" s="18">
        <f t="shared" si="26"/>
        <v>255.23714463220279</v>
      </c>
      <c r="HS30">
        <f t="shared" si="107"/>
        <v>780.25012015378763</v>
      </c>
      <c r="HT30">
        <v>24</v>
      </c>
      <c r="HU30" s="22">
        <f t="shared" si="27"/>
        <v>0.31951089124499593</v>
      </c>
      <c r="HV30" s="18">
        <f t="shared" si="28"/>
        <v>0.15007116098714574</v>
      </c>
      <c r="HW30">
        <f t="shared" si="108"/>
        <v>-0.49551433335226203</v>
      </c>
      <c r="HX30">
        <f t="shared" si="109"/>
        <v>-0.82370275764007939</v>
      </c>
      <c r="IB30">
        <v>943</v>
      </c>
      <c r="IC30">
        <v>572</v>
      </c>
      <c r="ID30">
        <v>637</v>
      </c>
      <c r="IE30">
        <v>584</v>
      </c>
      <c r="IF30">
        <f t="shared" si="110"/>
        <v>790</v>
      </c>
      <c r="IG30">
        <f t="shared" si="111"/>
        <v>578</v>
      </c>
      <c r="IH30">
        <f t="shared" si="112"/>
        <v>243.5</v>
      </c>
      <c r="II30">
        <f t="shared" si="113"/>
        <v>-5.5</v>
      </c>
      <c r="IJ30">
        <f t="shared" si="114"/>
        <v>243.56210706922371</v>
      </c>
      <c r="IL30">
        <v>24</v>
      </c>
      <c r="IM30">
        <f t="shared" si="29"/>
        <v>0.29948284553277232</v>
      </c>
      <c r="IN30">
        <f t="shared" si="30"/>
        <v>0.13665850194628223</v>
      </c>
      <c r="IO30">
        <f t="shared" si="115"/>
        <v>-0.52362804908042815</v>
      </c>
      <c r="IP30">
        <f t="shared" si="116"/>
        <v>-0.86436334433357997</v>
      </c>
      <c r="JM30">
        <v>1416</v>
      </c>
      <c r="JN30">
        <v>601</v>
      </c>
      <c r="JO30">
        <v>1227</v>
      </c>
      <c r="JP30">
        <v>599</v>
      </c>
      <c r="JQ30">
        <f t="shared" si="125"/>
        <v>1321.5</v>
      </c>
      <c r="JR30">
        <f t="shared" si="126"/>
        <v>600</v>
      </c>
      <c r="JS30">
        <f t="shared" si="127"/>
        <v>794</v>
      </c>
      <c r="JT30">
        <f t="shared" si="128"/>
        <v>22</v>
      </c>
      <c r="JU30">
        <f t="shared" si="129"/>
        <v>794.30472741889184</v>
      </c>
      <c r="JV30">
        <f t="shared" si="130"/>
        <v>1451.3311992787862</v>
      </c>
      <c r="JW30">
        <v>96</v>
      </c>
      <c r="JX30">
        <f t="shared" si="33"/>
        <v>0.59923613795161512</v>
      </c>
      <c r="JY30">
        <f t="shared" si="34"/>
        <v>0.19804019396055214</v>
      </c>
      <c r="JZ30">
        <f t="shared" si="131"/>
        <v>-0.22240200365351298</v>
      </c>
      <c r="KA30">
        <f t="shared" si="132"/>
        <v>-0.70324665699236</v>
      </c>
    </row>
    <row r="31" spans="1:341" x14ac:dyDescent="0.25">
      <c r="K31" s="18">
        <v>991</v>
      </c>
      <c r="L31" s="18">
        <v>575</v>
      </c>
      <c r="M31" s="18">
        <v>736</v>
      </c>
      <c r="N31" s="18">
        <v>578</v>
      </c>
      <c r="O31" s="18">
        <f t="shared" si="0"/>
        <v>863.5</v>
      </c>
      <c r="P31" s="18">
        <f t="shared" si="1"/>
        <v>576.5</v>
      </c>
      <c r="Q31" s="18">
        <f t="shared" si="158"/>
        <v>87</v>
      </c>
      <c r="R31" s="18">
        <f t="shared" si="159"/>
        <v>-4</v>
      </c>
      <c r="S31" s="49">
        <f t="shared" si="42"/>
        <v>87.091905479212016</v>
      </c>
      <c r="T31" s="26">
        <f t="shared" si="2"/>
        <v>7.2149702161554163</v>
      </c>
      <c r="U31" s="18">
        <f t="shared" si="3"/>
        <v>68.759163419680704</v>
      </c>
      <c r="V31" s="28">
        <v>25</v>
      </c>
      <c r="W31" s="22">
        <f t="shared" si="4"/>
        <v>8.992093549198385E-2</v>
      </c>
      <c r="X31" s="18">
        <f t="shared" si="5"/>
        <v>9.8041141544691277E-3</v>
      </c>
      <c r="Y31">
        <f t="shared" si="43"/>
        <v>-1.046139183571132</v>
      </c>
      <c r="Z31">
        <f t="shared" si="44"/>
        <v>-2.0085916406709385</v>
      </c>
      <c r="AD31" s="18">
        <v>914</v>
      </c>
      <c r="AE31" s="18">
        <v>573</v>
      </c>
      <c r="AF31" s="18">
        <v>623</v>
      </c>
      <c r="AG31" s="18">
        <v>575</v>
      </c>
      <c r="AH31" s="18">
        <f t="shared" si="45"/>
        <v>768.5</v>
      </c>
      <c r="AI31" s="18">
        <f t="shared" si="45"/>
        <v>574</v>
      </c>
      <c r="AJ31" s="18">
        <f t="shared" si="160"/>
        <v>106</v>
      </c>
      <c r="AK31" s="18">
        <f t="shared" si="161"/>
        <v>3.5</v>
      </c>
      <c r="AL31" s="18">
        <f t="shared" si="47"/>
        <v>106.05776727802636</v>
      </c>
      <c r="AM31" s="18">
        <f t="shared" si="48"/>
        <v>959.20188177463456</v>
      </c>
      <c r="AN31" s="18">
        <f t="shared" si="162"/>
        <v>84.915601429346339</v>
      </c>
      <c r="AO31" s="28">
        <v>25</v>
      </c>
      <c r="AP31" s="22">
        <f t="shared" si="6"/>
        <v>7.4893621669426563E-2</v>
      </c>
      <c r="AQ31" s="18">
        <f t="shared" si="7"/>
        <v>1.1659959157453484E-2</v>
      </c>
      <c r="AR31">
        <f t="shared" si="49"/>
        <v>-1.1255551675038098</v>
      </c>
      <c r="AS31">
        <f t="shared" si="49"/>
        <v>-1.9333029708226004</v>
      </c>
      <c r="AW31" s="18">
        <v>1111</v>
      </c>
      <c r="AX31" s="18">
        <v>580</v>
      </c>
      <c r="AY31" s="18">
        <v>736</v>
      </c>
      <c r="AZ31" s="18">
        <v>580</v>
      </c>
      <c r="BA31" s="18">
        <f t="shared" si="50"/>
        <v>923.5</v>
      </c>
      <c r="BB31" s="18">
        <f t="shared" si="50"/>
        <v>580</v>
      </c>
      <c r="BC31" s="18">
        <f t="shared" si="163"/>
        <v>92</v>
      </c>
      <c r="BD31" s="18">
        <f t="shared" si="164"/>
        <v>-1</v>
      </c>
      <c r="BE31" s="18">
        <f t="shared" si="52"/>
        <v>92.005434622091755</v>
      </c>
      <c r="BF31" s="18">
        <f t="shared" si="53"/>
        <v>1090.5284269563999</v>
      </c>
      <c r="BG31" s="18">
        <f t="shared" si="165"/>
        <v>76.155098245515546</v>
      </c>
      <c r="BH31" s="28">
        <v>25</v>
      </c>
      <c r="BI31" s="22">
        <f t="shared" si="8"/>
        <v>6.6598933034983612E-2</v>
      </c>
      <c r="BJ31" s="18">
        <f t="shared" si="9"/>
        <v>7.7145373165295921E-3</v>
      </c>
      <c r="BK31">
        <f t="shared" si="55"/>
        <v>-1.1765327284983296</v>
      </c>
      <c r="BL31">
        <f t="shared" si="55"/>
        <v>-2.1126901158618456</v>
      </c>
      <c r="BP31">
        <v>788</v>
      </c>
      <c r="BQ31">
        <v>583</v>
      </c>
      <c r="BR31">
        <v>612</v>
      </c>
      <c r="BS31">
        <v>584</v>
      </c>
      <c r="BT31" s="18">
        <f t="shared" si="56"/>
        <v>700</v>
      </c>
      <c r="BU31" s="18">
        <f t="shared" si="56"/>
        <v>583.5</v>
      </c>
      <c r="BV31" s="18">
        <f t="shared" si="166"/>
        <v>221.5</v>
      </c>
      <c r="BW31" s="18">
        <f t="shared" si="167"/>
        <v>-6</v>
      </c>
      <c r="BX31" s="18">
        <f t="shared" si="58"/>
        <v>221.58124920669619</v>
      </c>
      <c r="BY31" s="18">
        <f t="shared" si="59"/>
        <v>911.30250191689913</v>
      </c>
      <c r="BZ31" s="18">
        <f t="shared" si="168"/>
        <v>152.04464058123938</v>
      </c>
      <c r="CA31" s="28">
        <v>25</v>
      </c>
      <c r="CB31" s="22">
        <f t="shared" si="10"/>
        <v>0.28699632617772625</v>
      </c>
      <c r="CC31" s="18">
        <f t="shared" si="11"/>
        <v>9.8554064632425414E-2</v>
      </c>
      <c r="CD31">
        <f t="shared" si="61"/>
        <v>-0.54212366260730738</v>
      </c>
      <c r="CE31">
        <f t="shared" si="61"/>
        <v>-1.0063254595526652</v>
      </c>
      <c r="CI31">
        <v>833</v>
      </c>
      <c r="CJ31">
        <v>574</v>
      </c>
      <c r="CK31">
        <v>609</v>
      </c>
      <c r="CL31">
        <v>580</v>
      </c>
      <c r="CM31" s="18">
        <f t="shared" si="62"/>
        <v>721</v>
      </c>
      <c r="CN31" s="18">
        <f t="shared" si="62"/>
        <v>577</v>
      </c>
      <c r="CO31" s="18">
        <f t="shared" si="169"/>
        <v>188.5</v>
      </c>
      <c r="CP31" s="18">
        <f t="shared" si="170"/>
        <v>-11</v>
      </c>
      <c r="CQ31" s="18">
        <f t="shared" si="64"/>
        <v>188.82068212989805</v>
      </c>
      <c r="CR31" s="18">
        <f t="shared" si="65"/>
        <v>923.45546725329427</v>
      </c>
      <c r="CS31" s="18">
        <f t="shared" si="171"/>
        <v>130.17099746959809</v>
      </c>
      <c r="CT31" s="28">
        <v>25</v>
      </c>
      <c r="CU31" s="22">
        <f t="shared" si="12"/>
        <v>0.24302216345747035</v>
      </c>
      <c r="CV31" s="18">
        <f t="shared" si="13"/>
        <v>7.0167003883661386E-2</v>
      </c>
      <c r="CW31">
        <f t="shared" si="67"/>
        <v>-0.61435411723153199</v>
      </c>
      <c r="CX31">
        <f t="shared" si="67"/>
        <v>-1.1538670673585014</v>
      </c>
      <c r="DB31">
        <v>932</v>
      </c>
      <c r="DC31">
        <v>571</v>
      </c>
      <c r="DD31">
        <v>690</v>
      </c>
      <c r="DE31">
        <v>583</v>
      </c>
      <c r="DF31" s="18">
        <f t="shared" si="68"/>
        <v>811</v>
      </c>
      <c r="DG31" s="18">
        <f t="shared" si="68"/>
        <v>577</v>
      </c>
      <c r="DH31" s="18">
        <f t="shared" si="172"/>
        <v>269</v>
      </c>
      <c r="DI31" s="18">
        <f t="shared" si="173"/>
        <v>-7.5</v>
      </c>
      <c r="DJ31" s="18">
        <f t="shared" si="70"/>
        <v>269.10453359243132</v>
      </c>
      <c r="DK31" s="18">
        <f t="shared" si="71"/>
        <v>995.31402079946611</v>
      </c>
      <c r="DL31" s="18">
        <f t="shared" si="174"/>
        <v>198.19153962107157</v>
      </c>
      <c r="DM31" s="28">
        <v>25</v>
      </c>
      <c r="DN31" s="22">
        <f t="shared" si="14"/>
        <v>0.21927315056197849</v>
      </c>
      <c r="DO31" s="18">
        <f t="shared" si="15"/>
        <v>8.7933673843195906E-2</v>
      </c>
      <c r="DP31">
        <f t="shared" si="73"/>
        <v>-0.6590145433185961</v>
      </c>
      <c r="DQ31">
        <f t="shared" si="73"/>
        <v>-1.0558447817663135</v>
      </c>
      <c r="DU31">
        <v>940</v>
      </c>
      <c r="DV31">
        <v>595</v>
      </c>
      <c r="DW31">
        <v>724</v>
      </c>
      <c r="DX31">
        <v>601</v>
      </c>
      <c r="DY31" s="18">
        <f t="shared" si="74"/>
        <v>832</v>
      </c>
      <c r="DZ31" s="18">
        <f t="shared" si="74"/>
        <v>598</v>
      </c>
      <c r="EA31" s="18">
        <f t="shared" si="175"/>
        <v>226.5</v>
      </c>
      <c r="EB31" s="18">
        <f t="shared" si="176"/>
        <v>-8</v>
      </c>
      <c r="EC31" s="18">
        <f t="shared" si="76"/>
        <v>226.64123631854818</v>
      </c>
      <c r="ED31" s="18">
        <f t="shared" si="77"/>
        <v>1024.6111457523775</v>
      </c>
      <c r="EE31" s="18">
        <f t="shared" si="177"/>
        <v>167.95120738710068</v>
      </c>
      <c r="EF31" s="28">
        <v>25</v>
      </c>
      <c r="EG31" s="22">
        <f t="shared" si="16"/>
        <v>0.51903266798000125</v>
      </c>
      <c r="EH31" s="18">
        <f t="shared" si="17"/>
        <v>0.18607521833602003</v>
      </c>
      <c r="EI31">
        <f t="shared" si="79"/>
        <v>-0.28480530674314547</v>
      </c>
      <c r="EJ31">
        <f t="shared" si="79"/>
        <v>-0.7303114627454792</v>
      </c>
      <c r="EN31">
        <v>1056</v>
      </c>
      <c r="EO31">
        <v>597</v>
      </c>
      <c r="EP31">
        <v>781</v>
      </c>
      <c r="EQ31">
        <v>603</v>
      </c>
      <c r="ER31" s="18">
        <f t="shared" si="80"/>
        <v>918.5</v>
      </c>
      <c r="ES31" s="18">
        <f t="shared" si="80"/>
        <v>600</v>
      </c>
      <c r="ET31" s="18">
        <f t="shared" si="178"/>
        <v>302.5</v>
      </c>
      <c r="EU31" s="18">
        <f t="shared" si="179"/>
        <v>-9.5</v>
      </c>
      <c r="EV31" s="18">
        <f t="shared" si="82"/>
        <v>302.64913679044253</v>
      </c>
      <c r="EW31" s="18">
        <f t="shared" si="83"/>
        <v>1097.1063075199231</v>
      </c>
      <c r="EX31" s="18">
        <f t="shared" si="180"/>
        <v>230.53475825235114</v>
      </c>
      <c r="EY31" s="28">
        <v>25</v>
      </c>
      <c r="EZ31" s="22">
        <f t="shared" si="18"/>
        <v>0.42249268005453738</v>
      </c>
      <c r="FA31" s="18">
        <f t="shared" si="19"/>
        <v>0.19595049180916407</v>
      </c>
      <c r="FB31">
        <f t="shared" si="85"/>
        <v>-0.3741808110680433</v>
      </c>
      <c r="FC31">
        <f t="shared" si="85"/>
        <v>-0.70785364216425029</v>
      </c>
      <c r="FG31">
        <v>1085</v>
      </c>
      <c r="FH31">
        <v>600</v>
      </c>
      <c r="FI31">
        <v>758</v>
      </c>
      <c r="FJ31">
        <v>605</v>
      </c>
      <c r="FK31" s="18">
        <f t="shared" si="86"/>
        <v>921.5</v>
      </c>
      <c r="FL31" s="18">
        <f t="shared" si="86"/>
        <v>602.5</v>
      </c>
      <c r="FM31" s="18">
        <f t="shared" si="181"/>
        <v>309.5</v>
      </c>
      <c r="FN31" s="18">
        <f t="shared" si="182"/>
        <v>-8.5</v>
      </c>
      <c r="FO31" s="18">
        <f t="shared" si="88"/>
        <v>309.61669851608457</v>
      </c>
      <c r="FP31" s="18">
        <f t="shared" si="89"/>
        <v>1100.9852405913532</v>
      </c>
      <c r="FQ31" s="18">
        <f t="shared" si="183"/>
        <v>236.19335811326243</v>
      </c>
      <c r="FR31" s="28">
        <v>25</v>
      </c>
      <c r="FS31" s="22">
        <f t="shared" si="20"/>
        <v>0.38271356766867171</v>
      </c>
      <c r="FT31" s="18">
        <f t="shared" si="21"/>
        <v>0.18810277006268275</v>
      </c>
      <c r="FU31">
        <f t="shared" si="91"/>
        <v>-0.4171261412267957</v>
      </c>
      <c r="FV31">
        <f t="shared" si="91"/>
        <v>-0.72560480884047951</v>
      </c>
      <c r="FZ31">
        <v>497</v>
      </c>
      <c r="GA31">
        <v>591</v>
      </c>
      <c r="GB31">
        <v>312</v>
      </c>
      <c r="GC31">
        <v>599</v>
      </c>
      <c r="GD31">
        <f t="shared" si="92"/>
        <v>404.5</v>
      </c>
      <c r="GE31">
        <f t="shared" si="92"/>
        <v>595</v>
      </c>
      <c r="GF31" s="18">
        <f t="shared" si="184"/>
        <v>178.5</v>
      </c>
      <c r="GG31" s="18">
        <f t="shared" si="185"/>
        <v>-7</v>
      </c>
      <c r="GH31" s="18">
        <f t="shared" si="94"/>
        <v>178.63720217244784</v>
      </c>
      <c r="GI31">
        <f t="shared" si="95"/>
        <v>719.47567714273703</v>
      </c>
      <c r="GJ31">
        <v>25</v>
      </c>
      <c r="GK31" s="22">
        <f t="shared" si="22"/>
        <v>0.34485811920219805</v>
      </c>
      <c r="GL31" s="18">
        <f t="shared" si="23"/>
        <v>9.8620531600434283E-2</v>
      </c>
      <c r="GM31">
        <f t="shared" si="96"/>
        <v>-0.46235954469837476</v>
      </c>
      <c r="GN31">
        <f t="shared" si="97"/>
        <v>-1.0060326607937986</v>
      </c>
      <c r="GR31">
        <v>596</v>
      </c>
      <c r="GS31">
        <v>588</v>
      </c>
      <c r="GT31">
        <v>433</v>
      </c>
      <c r="GU31">
        <v>595</v>
      </c>
      <c r="GV31">
        <f t="shared" si="98"/>
        <v>514.5</v>
      </c>
      <c r="GW31">
        <f t="shared" si="98"/>
        <v>591.5</v>
      </c>
      <c r="GX31" s="18">
        <f t="shared" si="186"/>
        <v>269.5</v>
      </c>
      <c r="GY31" s="18">
        <f t="shared" si="187"/>
        <v>-13</v>
      </c>
      <c r="GZ31" s="18">
        <f t="shared" si="100"/>
        <v>269.81336141859248</v>
      </c>
      <c r="HA31">
        <f t="shared" si="101"/>
        <v>783.95312359859884</v>
      </c>
      <c r="HB31">
        <v>25</v>
      </c>
      <c r="HC31" s="22">
        <f t="shared" si="24"/>
        <v>0.30964039253155573</v>
      </c>
      <c r="HD31" s="18">
        <f t="shared" si="25"/>
        <v>0.14330339381783522</v>
      </c>
      <c r="HE31">
        <f t="shared" si="102"/>
        <v>-0.5091423906592899</v>
      </c>
      <c r="HF31">
        <f t="shared" si="103"/>
        <v>-0.84374352419508336</v>
      </c>
      <c r="HJ31">
        <v>606</v>
      </c>
      <c r="HK31">
        <v>587</v>
      </c>
      <c r="HL31">
        <v>446</v>
      </c>
      <c r="HM31">
        <v>595</v>
      </c>
      <c r="HN31">
        <f t="shared" si="104"/>
        <v>526</v>
      </c>
      <c r="HO31">
        <f t="shared" si="104"/>
        <v>591</v>
      </c>
      <c r="HP31" s="18">
        <f t="shared" si="105"/>
        <v>271</v>
      </c>
      <c r="HQ31" s="18">
        <f t="shared" si="188"/>
        <v>-10.5</v>
      </c>
      <c r="HR31" s="18">
        <f t="shared" si="26"/>
        <v>271.20333700011878</v>
      </c>
      <c r="HS31">
        <f t="shared" si="107"/>
        <v>791.17444346995944</v>
      </c>
      <c r="HT31">
        <v>25</v>
      </c>
      <c r="HU31" s="22">
        <f t="shared" si="27"/>
        <v>0.33282384504687074</v>
      </c>
      <c r="HV31" s="18">
        <f t="shared" si="28"/>
        <v>0.15945876414596494</v>
      </c>
      <c r="HW31">
        <f t="shared" si="108"/>
        <v>-0.47778556639183051</v>
      </c>
      <c r="HX31">
        <f t="shared" si="109"/>
        <v>-0.79735160614425293</v>
      </c>
      <c r="IB31">
        <v>955</v>
      </c>
      <c r="IC31">
        <v>571</v>
      </c>
      <c r="ID31">
        <v>648</v>
      </c>
      <c r="IE31">
        <v>583</v>
      </c>
      <c r="IF31">
        <f t="shared" si="110"/>
        <v>801.5</v>
      </c>
      <c r="IG31">
        <f t="shared" si="111"/>
        <v>577</v>
      </c>
      <c r="IH31">
        <f t="shared" si="112"/>
        <v>255</v>
      </c>
      <c r="II31">
        <f t="shared" si="113"/>
        <v>-6.5</v>
      </c>
      <c r="IJ31">
        <f t="shared" si="114"/>
        <v>255.08282968479082</v>
      </c>
      <c r="IL31">
        <v>25</v>
      </c>
      <c r="IM31">
        <f t="shared" si="29"/>
        <v>0.31196129742997114</v>
      </c>
      <c r="IN31">
        <f t="shared" si="30"/>
        <v>0.14312258091540775</v>
      </c>
      <c r="IO31">
        <f t="shared" si="115"/>
        <v>-0.50589928211999657</v>
      </c>
      <c r="IP31">
        <f t="shared" si="116"/>
        <v>-0.84429184078044417</v>
      </c>
      <c r="JM31">
        <v>1462</v>
      </c>
      <c r="JN31">
        <v>603</v>
      </c>
      <c r="JO31">
        <v>1277</v>
      </c>
      <c r="JP31">
        <v>600</v>
      </c>
      <c r="JQ31">
        <f t="shared" si="125"/>
        <v>1369.5</v>
      </c>
      <c r="JR31">
        <f t="shared" si="126"/>
        <v>601.5</v>
      </c>
      <c r="JS31">
        <f t="shared" si="127"/>
        <v>842</v>
      </c>
      <c r="JT31">
        <f t="shared" si="128"/>
        <v>23.5</v>
      </c>
      <c r="JU31">
        <f t="shared" si="129"/>
        <v>842.32787559239659</v>
      </c>
      <c r="JV31">
        <f t="shared" si="130"/>
        <v>1495.7715400421282</v>
      </c>
      <c r="JW31">
        <v>100</v>
      </c>
      <c r="JX31">
        <f t="shared" si="33"/>
        <v>0.62420431036626567</v>
      </c>
      <c r="JY31">
        <f t="shared" si="34"/>
        <v>0.21001357552379901</v>
      </c>
      <c r="JZ31">
        <f t="shared" si="131"/>
        <v>-0.20467323669308146</v>
      </c>
      <c r="KA31">
        <f t="shared" si="132"/>
        <v>-0.67775263105410055</v>
      </c>
    </row>
    <row r="32" spans="1:341" x14ac:dyDescent="0.25">
      <c r="K32" s="18">
        <v>999</v>
      </c>
      <c r="L32" s="18">
        <v>576</v>
      </c>
      <c r="M32" s="18">
        <v>741</v>
      </c>
      <c r="N32" s="18">
        <v>579</v>
      </c>
      <c r="O32" s="18">
        <f t="shared" si="0"/>
        <v>870</v>
      </c>
      <c r="P32" s="18">
        <f t="shared" si="1"/>
        <v>577.5</v>
      </c>
      <c r="Q32" s="18">
        <f t="shared" si="158"/>
        <v>93.5</v>
      </c>
      <c r="R32" s="18">
        <f t="shared" si="159"/>
        <v>-3</v>
      </c>
      <c r="S32" s="49">
        <f t="shared" si="42"/>
        <v>93.548115961787275</v>
      </c>
      <c r="T32" s="26">
        <f t="shared" si="2"/>
        <v>7.7498232094927744</v>
      </c>
      <c r="U32" s="18">
        <f t="shared" si="3"/>
        <v>74.724030839060674</v>
      </c>
      <c r="V32" s="28">
        <v>26</v>
      </c>
      <c r="W32" s="22">
        <f t="shared" si="4"/>
        <v>9.3517772911663202E-2</v>
      </c>
      <c r="X32" s="18">
        <f t="shared" si="5"/>
        <v>1.0530902990103876E-2</v>
      </c>
      <c r="Y32">
        <f t="shared" si="43"/>
        <v>-1.0291058442723517</v>
      </c>
      <c r="Z32">
        <f t="shared" si="44"/>
        <v>-1.9775343879023122</v>
      </c>
      <c r="AD32" s="18">
        <v>920</v>
      </c>
      <c r="AE32" s="18">
        <v>573</v>
      </c>
      <c r="AF32" s="18">
        <v>629</v>
      </c>
      <c r="AG32" s="18">
        <v>575</v>
      </c>
      <c r="AH32" s="18">
        <f t="shared" si="45"/>
        <v>774.5</v>
      </c>
      <c r="AI32" s="18">
        <f t="shared" si="45"/>
        <v>574</v>
      </c>
      <c r="AJ32" s="18">
        <f t="shared" si="160"/>
        <v>112</v>
      </c>
      <c r="AK32" s="18">
        <f t="shared" si="161"/>
        <v>3.5</v>
      </c>
      <c r="AL32" s="18">
        <f t="shared" si="47"/>
        <v>112.05467415507485</v>
      </c>
      <c r="AM32" s="18">
        <f t="shared" si="48"/>
        <v>964.01568970634503</v>
      </c>
      <c r="AN32" s="18">
        <f t="shared" si="162"/>
        <v>89.72940936105681</v>
      </c>
      <c r="AO32" s="28">
        <v>26</v>
      </c>
      <c r="AP32" s="22">
        <f t="shared" si="6"/>
        <v>7.7889366536203625E-2</v>
      </c>
      <c r="AQ32" s="18">
        <f t="shared" si="7"/>
        <v>1.2319257302719308E-2</v>
      </c>
      <c r="AR32">
        <f t="shared" si="49"/>
        <v>-1.1085218282050295</v>
      </c>
      <c r="AS32">
        <f t="shared" si="49"/>
        <v>-1.9094154739129392</v>
      </c>
      <c r="AW32" s="18">
        <v>1116</v>
      </c>
      <c r="AX32" s="18">
        <v>580</v>
      </c>
      <c r="AY32" s="18">
        <v>739</v>
      </c>
      <c r="AZ32" s="18">
        <v>581</v>
      </c>
      <c r="BA32" s="18">
        <f t="shared" si="50"/>
        <v>927.5</v>
      </c>
      <c r="BB32" s="18">
        <f t="shared" si="50"/>
        <v>580.5</v>
      </c>
      <c r="BC32" s="18">
        <f t="shared" si="163"/>
        <v>96</v>
      </c>
      <c r="BD32" s="18">
        <f t="shared" si="164"/>
        <v>-0.5</v>
      </c>
      <c r="BE32" s="18">
        <f t="shared" si="52"/>
        <v>96.00130207450313</v>
      </c>
      <c r="BF32" s="18">
        <f t="shared" si="53"/>
        <v>1094.1830285651483</v>
      </c>
      <c r="BG32" s="18">
        <f t="shared" si="165"/>
        <v>79.809699854263954</v>
      </c>
      <c r="BH32" s="28">
        <v>26</v>
      </c>
      <c r="BI32" s="22">
        <f t="shared" si="8"/>
        <v>6.9262890356382958E-2</v>
      </c>
      <c r="BJ32" s="18">
        <f t="shared" si="9"/>
        <v>8.0495856612295656E-3</v>
      </c>
      <c r="BK32">
        <f t="shared" si="55"/>
        <v>-1.1594993891995493</v>
      </c>
      <c r="BL32">
        <f t="shared" si="55"/>
        <v>-2.0942264736287455</v>
      </c>
      <c r="BP32">
        <v>800</v>
      </c>
      <c r="BQ32">
        <v>583</v>
      </c>
      <c r="BR32">
        <v>623</v>
      </c>
      <c r="BS32">
        <v>583</v>
      </c>
      <c r="BT32" s="18">
        <f t="shared" si="56"/>
        <v>711.5</v>
      </c>
      <c r="BU32" s="18">
        <f t="shared" si="56"/>
        <v>583</v>
      </c>
      <c r="BV32" s="18">
        <f t="shared" si="166"/>
        <v>233</v>
      </c>
      <c r="BW32" s="18">
        <f t="shared" si="167"/>
        <v>-6.5</v>
      </c>
      <c r="BX32" s="18">
        <f t="shared" si="58"/>
        <v>233.09064760303019</v>
      </c>
      <c r="BY32" s="18">
        <f t="shared" si="59"/>
        <v>919.84849295957429</v>
      </c>
      <c r="BZ32" s="18">
        <f t="shared" si="168"/>
        <v>160.59063162391453</v>
      </c>
      <c r="CA32" s="28">
        <v>26</v>
      </c>
      <c r="CB32" s="22">
        <f t="shared" si="10"/>
        <v>0.29847617922483527</v>
      </c>
      <c r="CC32" s="18">
        <f t="shared" si="11"/>
        <v>0.10367317104370183</v>
      </c>
      <c r="CD32">
        <f t="shared" si="61"/>
        <v>-0.52509032330852712</v>
      </c>
      <c r="CE32">
        <f t="shared" si="61"/>
        <v>-0.98433361752781512</v>
      </c>
      <c r="CI32">
        <v>842</v>
      </c>
      <c r="CJ32">
        <v>574</v>
      </c>
      <c r="CK32">
        <v>622</v>
      </c>
      <c r="CL32">
        <v>581</v>
      </c>
      <c r="CM32" s="18">
        <f t="shared" si="62"/>
        <v>732</v>
      </c>
      <c r="CN32" s="18">
        <f t="shared" si="62"/>
        <v>577.5</v>
      </c>
      <c r="CO32" s="18">
        <f t="shared" si="169"/>
        <v>199.5</v>
      </c>
      <c r="CP32" s="18">
        <f t="shared" si="170"/>
        <v>-10.5</v>
      </c>
      <c r="CQ32" s="18">
        <f t="shared" si="64"/>
        <v>199.77612469962472</v>
      </c>
      <c r="CR32" s="18">
        <f t="shared" si="65"/>
        <v>932.37881250058444</v>
      </c>
      <c r="CS32" s="18">
        <f t="shared" si="171"/>
        <v>139.09434271688826</v>
      </c>
      <c r="CT32" s="28">
        <v>26</v>
      </c>
      <c r="CU32" s="22">
        <f t="shared" si="12"/>
        <v>0.25274304999576913</v>
      </c>
      <c r="CV32" s="18">
        <f t="shared" si="13"/>
        <v>7.4238118195219749E-2</v>
      </c>
      <c r="CW32">
        <f t="shared" si="67"/>
        <v>-0.59732077793275173</v>
      </c>
      <c r="CX32">
        <f t="shared" si="67"/>
        <v>-1.1293730452454176</v>
      </c>
      <c r="DB32">
        <v>947</v>
      </c>
      <c r="DC32">
        <v>572</v>
      </c>
      <c r="DD32">
        <v>705</v>
      </c>
      <c r="DE32">
        <v>584</v>
      </c>
      <c r="DF32" s="18">
        <f t="shared" si="68"/>
        <v>826</v>
      </c>
      <c r="DG32" s="18">
        <f t="shared" si="68"/>
        <v>578</v>
      </c>
      <c r="DH32" s="18">
        <f t="shared" si="172"/>
        <v>284</v>
      </c>
      <c r="DI32" s="18">
        <f t="shared" si="173"/>
        <v>-6.5</v>
      </c>
      <c r="DJ32" s="18">
        <f t="shared" si="70"/>
        <v>284.07437406425805</v>
      </c>
      <c r="DK32" s="18">
        <f t="shared" si="71"/>
        <v>1008.1468147050805</v>
      </c>
      <c r="DL32" s="18">
        <f t="shared" si="174"/>
        <v>211.02433352668595</v>
      </c>
      <c r="DM32" s="28">
        <v>26</v>
      </c>
      <c r="DN32" s="22">
        <f t="shared" si="14"/>
        <v>0.22804407658445763</v>
      </c>
      <c r="DO32" s="18">
        <f t="shared" si="15"/>
        <v>9.2825278796711666E-2</v>
      </c>
      <c r="DP32">
        <f t="shared" si="73"/>
        <v>-0.64198120401981573</v>
      </c>
      <c r="DQ32">
        <f t="shared" si="73"/>
        <v>-1.0323337377151445</v>
      </c>
      <c r="DU32">
        <v>952</v>
      </c>
      <c r="DV32">
        <v>596</v>
      </c>
      <c r="DW32">
        <v>739</v>
      </c>
      <c r="DX32">
        <v>600</v>
      </c>
      <c r="DY32" s="18">
        <f t="shared" si="74"/>
        <v>845.5</v>
      </c>
      <c r="DZ32" s="18">
        <f t="shared" si="74"/>
        <v>598</v>
      </c>
      <c r="EA32" s="18">
        <f t="shared" si="175"/>
        <v>240</v>
      </c>
      <c r="EB32" s="18">
        <f t="shared" si="176"/>
        <v>-8</v>
      </c>
      <c r="EC32" s="18">
        <f t="shared" si="76"/>
        <v>240.13329631685815</v>
      </c>
      <c r="ED32" s="18">
        <f t="shared" si="77"/>
        <v>1035.603326568624</v>
      </c>
      <c r="EE32" s="18">
        <f t="shared" si="177"/>
        <v>178.94338820334713</v>
      </c>
      <c r="EF32" s="28">
        <v>26</v>
      </c>
      <c r="EG32" s="22">
        <f t="shared" si="16"/>
        <v>0.53979397469920121</v>
      </c>
      <c r="EH32" s="18">
        <f t="shared" si="17"/>
        <v>0.19715236409628939</v>
      </c>
      <c r="EI32">
        <f t="shared" si="79"/>
        <v>-0.26777196744436521</v>
      </c>
      <c r="EJ32">
        <f t="shared" si="79"/>
        <v>-0.70519801084124056</v>
      </c>
      <c r="EN32">
        <v>1072</v>
      </c>
      <c r="EO32">
        <v>597</v>
      </c>
      <c r="EP32">
        <v>800</v>
      </c>
      <c r="EQ32">
        <v>603</v>
      </c>
      <c r="ER32" s="18">
        <f t="shared" si="80"/>
        <v>936</v>
      </c>
      <c r="ES32" s="18">
        <f t="shared" si="80"/>
        <v>600</v>
      </c>
      <c r="ET32" s="18">
        <f t="shared" si="178"/>
        <v>320</v>
      </c>
      <c r="EU32" s="18">
        <f t="shared" si="179"/>
        <v>-9.5</v>
      </c>
      <c r="EV32" s="18">
        <f t="shared" si="82"/>
        <v>320.14098456773695</v>
      </c>
      <c r="EW32" s="18">
        <f t="shared" si="83"/>
        <v>1111.798542902445</v>
      </c>
      <c r="EX32" s="18">
        <f t="shared" si="180"/>
        <v>245.226993634873</v>
      </c>
      <c r="EY32" s="28">
        <v>26</v>
      </c>
      <c r="EZ32" s="22">
        <f t="shared" si="18"/>
        <v>0.43939238725671892</v>
      </c>
      <c r="FA32" s="18">
        <f t="shared" si="19"/>
        <v>0.20727560646490201</v>
      </c>
      <c r="FB32">
        <f t="shared" si="85"/>
        <v>-0.35714747176926293</v>
      </c>
      <c r="FC32">
        <f t="shared" si="85"/>
        <v>-0.68345180548475304</v>
      </c>
      <c r="FG32">
        <v>1103</v>
      </c>
      <c r="FH32">
        <v>600</v>
      </c>
      <c r="FI32">
        <v>778</v>
      </c>
      <c r="FJ32">
        <v>605</v>
      </c>
      <c r="FK32" s="18">
        <f t="shared" si="86"/>
        <v>940.5</v>
      </c>
      <c r="FL32" s="18">
        <f t="shared" si="86"/>
        <v>602.5</v>
      </c>
      <c r="FM32" s="18">
        <f t="shared" si="181"/>
        <v>328.5</v>
      </c>
      <c r="FN32" s="18">
        <f t="shared" si="182"/>
        <v>-8.5</v>
      </c>
      <c r="FO32" s="18">
        <f t="shared" si="88"/>
        <v>328.60995115790394</v>
      </c>
      <c r="FP32" s="18">
        <f t="shared" si="89"/>
        <v>1116.9362112493266</v>
      </c>
      <c r="FQ32" s="18">
        <f t="shared" si="183"/>
        <v>252.14432877123579</v>
      </c>
      <c r="FR32" s="28">
        <v>26</v>
      </c>
      <c r="FS32" s="22">
        <f t="shared" si="20"/>
        <v>0.39802211037541857</v>
      </c>
      <c r="FT32" s="18">
        <f t="shared" si="21"/>
        <v>0.19964182287071786</v>
      </c>
      <c r="FU32">
        <f t="shared" si="91"/>
        <v>-0.40009280192801538</v>
      </c>
      <c r="FV32">
        <f t="shared" si="91"/>
        <v>-0.69974847337273671</v>
      </c>
      <c r="FZ32">
        <v>503</v>
      </c>
      <c r="GA32">
        <v>591</v>
      </c>
      <c r="GB32">
        <v>325</v>
      </c>
      <c r="GC32">
        <v>600</v>
      </c>
      <c r="GD32">
        <f t="shared" si="92"/>
        <v>414</v>
      </c>
      <c r="GE32">
        <f t="shared" si="92"/>
        <v>595.5</v>
      </c>
      <c r="GF32" s="18">
        <f t="shared" si="184"/>
        <v>188</v>
      </c>
      <c r="GG32" s="18">
        <f t="shared" si="185"/>
        <v>-6.5</v>
      </c>
      <c r="GH32" s="18">
        <f t="shared" si="94"/>
        <v>188.11233346062133</v>
      </c>
      <c r="GI32">
        <f t="shared" si="95"/>
        <v>725.26977739321251</v>
      </c>
      <c r="GJ32">
        <v>26</v>
      </c>
      <c r="GK32" s="22">
        <f t="shared" si="22"/>
        <v>0.35865244397028601</v>
      </c>
      <c r="GL32" s="18">
        <f t="shared" si="23"/>
        <v>0.10385148278674713</v>
      </c>
      <c r="GM32">
        <f t="shared" si="96"/>
        <v>-0.44532620539959439</v>
      </c>
      <c r="GN32">
        <f t="shared" si="97"/>
        <v>-0.98358729824775704</v>
      </c>
      <c r="GR32">
        <v>611</v>
      </c>
      <c r="GS32">
        <v>587</v>
      </c>
      <c r="GT32">
        <v>447</v>
      </c>
      <c r="GU32">
        <v>594</v>
      </c>
      <c r="GV32">
        <f t="shared" si="98"/>
        <v>529</v>
      </c>
      <c r="GW32">
        <f t="shared" si="98"/>
        <v>590.5</v>
      </c>
      <c r="GX32" s="18">
        <f t="shared" si="186"/>
        <v>284</v>
      </c>
      <c r="GY32" s="18">
        <f t="shared" si="187"/>
        <v>-14</v>
      </c>
      <c r="GZ32" s="18">
        <f t="shared" si="100"/>
        <v>284.3448610402516</v>
      </c>
      <c r="HA32">
        <f t="shared" si="101"/>
        <v>792.79962790102263</v>
      </c>
      <c r="HB32">
        <v>26</v>
      </c>
      <c r="HC32" s="22">
        <f t="shared" si="24"/>
        <v>0.32202600823281796</v>
      </c>
      <c r="HD32" s="18">
        <f t="shared" si="25"/>
        <v>0.1510213704298817</v>
      </c>
      <c r="HE32">
        <f t="shared" si="102"/>
        <v>-0.49210905136050953</v>
      </c>
      <c r="HF32">
        <f t="shared" si="103"/>
        <v>-0.82096159308378602</v>
      </c>
      <c r="HJ32">
        <v>621</v>
      </c>
      <c r="HK32">
        <v>585</v>
      </c>
      <c r="HL32">
        <v>464</v>
      </c>
      <c r="HM32">
        <v>593</v>
      </c>
      <c r="HN32">
        <f t="shared" si="104"/>
        <v>542.5</v>
      </c>
      <c r="HO32">
        <f t="shared" si="104"/>
        <v>589</v>
      </c>
      <c r="HP32" s="18">
        <f t="shared" si="105"/>
        <v>287.5</v>
      </c>
      <c r="HQ32" s="18">
        <f t="shared" si="188"/>
        <v>-12.5</v>
      </c>
      <c r="HR32" s="18">
        <f t="shared" si="26"/>
        <v>287.77161083053346</v>
      </c>
      <c r="HS32">
        <f t="shared" si="107"/>
        <v>800.76666389154832</v>
      </c>
      <c r="HT32">
        <v>26</v>
      </c>
      <c r="HU32" s="22">
        <f t="shared" si="27"/>
        <v>0.3461367988487456</v>
      </c>
      <c r="HV32" s="18">
        <f t="shared" si="28"/>
        <v>0.16920037167282476</v>
      </c>
      <c r="HW32">
        <f t="shared" si="108"/>
        <v>-0.46075222709305008</v>
      </c>
      <c r="HX32">
        <f t="shared" si="109"/>
        <v>-0.77159868730598125</v>
      </c>
      <c r="IB32">
        <v>968</v>
      </c>
      <c r="IC32">
        <v>571</v>
      </c>
      <c r="ID32">
        <v>660</v>
      </c>
      <c r="IE32">
        <v>583</v>
      </c>
      <c r="IF32">
        <f t="shared" si="110"/>
        <v>814</v>
      </c>
      <c r="IG32">
        <f t="shared" si="111"/>
        <v>577</v>
      </c>
      <c r="IH32">
        <f t="shared" si="112"/>
        <v>267.5</v>
      </c>
      <c r="II32">
        <f t="shared" si="113"/>
        <v>-6.5</v>
      </c>
      <c r="IJ32">
        <f t="shared" si="114"/>
        <v>267.57896030891516</v>
      </c>
      <c r="IL32">
        <v>26</v>
      </c>
      <c r="IM32">
        <f t="shared" si="29"/>
        <v>0.32443974932717001</v>
      </c>
      <c r="IN32">
        <f t="shared" si="30"/>
        <v>0.15013394451283524</v>
      </c>
      <c r="IO32">
        <f t="shared" si="115"/>
        <v>-0.48886594282121615</v>
      </c>
      <c r="IP32">
        <f t="shared" si="116"/>
        <v>-0.82352110490560315</v>
      </c>
      <c r="JM32">
        <v>1510</v>
      </c>
      <c r="JN32">
        <v>608</v>
      </c>
      <c r="JO32">
        <v>1325</v>
      </c>
      <c r="JP32">
        <v>600</v>
      </c>
      <c r="JQ32">
        <f t="shared" si="125"/>
        <v>1417.5</v>
      </c>
      <c r="JR32">
        <f t="shared" si="126"/>
        <v>604</v>
      </c>
      <c r="JS32">
        <f t="shared" si="127"/>
        <v>890</v>
      </c>
      <c r="JT32">
        <f t="shared" si="128"/>
        <v>26</v>
      </c>
      <c r="JU32">
        <f t="shared" si="129"/>
        <v>890.37969428777967</v>
      </c>
      <c r="JV32">
        <f t="shared" si="130"/>
        <v>1540.8186947204399</v>
      </c>
      <c r="JW32">
        <v>104</v>
      </c>
      <c r="JX32">
        <f t="shared" si="33"/>
        <v>0.64917248278091633</v>
      </c>
      <c r="JY32">
        <f t="shared" si="34"/>
        <v>0.22199410537096986</v>
      </c>
      <c r="JZ32">
        <f t="shared" si="131"/>
        <v>-0.18763989739430109</v>
      </c>
      <c r="KA32">
        <f t="shared" si="132"/>
        <v>-0.65365855725588562</v>
      </c>
    </row>
    <row r="33" spans="11:287" x14ac:dyDescent="0.25">
      <c r="K33" s="18">
        <v>1002</v>
      </c>
      <c r="L33" s="18">
        <v>577</v>
      </c>
      <c r="M33" s="18">
        <v>744</v>
      </c>
      <c r="N33" s="18">
        <v>578</v>
      </c>
      <c r="O33" s="18">
        <f t="shared" si="0"/>
        <v>873</v>
      </c>
      <c r="P33" s="18">
        <f t="shared" si="1"/>
        <v>577.5</v>
      </c>
      <c r="Q33" s="18">
        <f t="shared" si="158"/>
        <v>96.5</v>
      </c>
      <c r="R33" s="18">
        <f t="shared" si="159"/>
        <v>-3</v>
      </c>
      <c r="S33" s="49">
        <f t="shared" si="42"/>
        <v>96.546620862669243</v>
      </c>
      <c r="T33" s="26">
        <f t="shared" si="2"/>
        <v>7.9982288843235239</v>
      </c>
      <c r="U33" s="18">
        <f t="shared" si="3"/>
        <v>77.224806612520638</v>
      </c>
      <c r="V33" s="28">
        <v>27</v>
      </c>
      <c r="W33" s="22">
        <f t="shared" si="4"/>
        <v>9.7114610331342568E-2</v>
      </c>
      <c r="X33" s="18">
        <f t="shared" si="5"/>
        <v>1.086845082740546E-2</v>
      </c>
      <c r="Y33">
        <f t="shared" si="43"/>
        <v>-1.0127154280841821</v>
      </c>
      <c r="Z33">
        <f t="shared" si="44"/>
        <v>-1.9638323551829593</v>
      </c>
      <c r="AD33" s="18">
        <v>926</v>
      </c>
      <c r="AE33" s="18">
        <v>572</v>
      </c>
      <c r="AF33" s="18">
        <v>635</v>
      </c>
      <c r="AG33" s="18">
        <v>574</v>
      </c>
      <c r="AH33" s="18">
        <f t="shared" si="45"/>
        <v>780.5</v>
      </c>
      <c r="AI33" s="18">
        <f t="shared" si="45"/>
        <v>573</v>
      </c>
      <c r="AJ33" s="18">
        <f t="shared" si="160"/>
        <v>118</v>
      </c>
      <c r="AK33" s="18">
        <f t="shared" si="161"/>
        <v>2.5</v>
      </c>
      <c r="AL33" s="18">
        <f t="shared" si="47"/>
        <v>118.02648007968381</v>
      </c>
      <c r="AM33" s="18">
        <f t="shared" si="48"/>
        <v>968.25061321953217</v>
      </c>
      <c r="AN33" s="18">
        <f t="shared" si="162"/>
        <v>93.964332874243951</v>
      </c>
      <c r="AO33" s="28">
        <v>27</v>
      </c>
      <c r="AP33" s="22">
        <f t="shared" si="6"/>
        <v>8.0885111402980686E-2</v>
      </c>
      <c r="AQ33" s="18">
        <f t="shared" si="7"/>
        <v>1.2975795856794694E-2</v>
      </c>
      <c r="AR33">
        <f t="shared" si="49"/>
        <v>-1.0921314120168601</v>
      </c>
      <c r="AS33">
        <f t="shared" si="49"/>
        <v>-1.8868659956672127</v>
      </c>
      <c r="AW33" s="18">
        <v>1121</v>
      </c>
      <c r="AX33" s="18">
        <v>580</v>
      </c>
      <c r="AY33" s="18">
        <v>743</v>
      </c>
      <c r="AZ33" s="18">
        <v>581</v>
      </c>
      <c r="BA33" s="18">
        <f t="shared" si="50"/>
        <v>932</v>
      </c>
      <c r="BB33" s="18">
        <f t="shared" si="50"/>
        <v>580.5</v>
      </c>
      <c r="BC33" s="18">
        <f t="shared" si="163"/>
        <v>100.5</v>
      </c>
      <c r="BD33" s="18">
        <f t="shared" si="164"/>
        <v>-0.5</v>
      </c>
      <c r="BE33" s="18">
        <f t="shared" si="52"/>
        <v>100.50124377339814</v>
      </c>
      <c r="BF33" s="18">
        <f t="shared" si="53"/>
        <v>1098.0001138433456</v>
      </c>
      <c r="BG33" s="18">
        <f t="shared" si="165"/>
        <v>83.626785132461237</v>
      </c>
      <c r="BH33" s="28">
        <v>27</v>
      </c>
      <c r="BI33" s="22">
        <f t="shared" si="8"/>
        <v>7.1926847677782305E-2</v>
      </c>
      <c r="BJ33" s="18">
        <f t="shared" si="9"/>
        <v>8.4268999829424443E-3</v>
      </c>
      <c r="BK33">
        <f t="shared" si="55"/>
        <v>-1.1431089730113799</v>
      </c>
      <c r="BL33">
        <f t="shared" si="55"/>
        <v>-2.0743321605956648</v>
      </c>
      <c r="BP33">
        <v>811</v>
      </c>
      <c r="BQ33">
        <v>583</v>
      </c>
      <c r="BR33">
        <v>635</v>
      </c>
      <c r="BS33">
        <v>583</v>
      </c>
      <c r="BT33" s="18">
        <f t="shared" si="56"/>
        <v>723</v>
      </c>
      <c r="BU33" s="18">
        <f t="shared" si="56"/>
        <v>583</v>
      </c>
      <c r="BV33" s="18">
        <f t="shared" si="166"/>
        <v>244.5</v>
      </c>
      <c r="BW33" s="18">
        <f t="shared" si="167"/>
        <v>-6.5</v>
      </c>
      <c r="BX33" s="18">
        <f t="shared" si="58"/>
        <v>244.58638555733228</v>
      </c>
      <c r="BY33" s="18">
        <f t="shared" si="59"/>
        <v>928.77230794204888</v>
      </c>
      <c r="BZ33" s="18">
        <f t="shared" si="168"/>
        <v>169.51444660638913</v>
      </c>
      <c r="CA33" s="28">
        <v>27</v>
      </c>
      <c r="CB33" s="22">
        <f t="shared" si="10"/>
        <v>0.30995603227194429</v>
      </c>
      <c r="CC33" s="18">
        <f t="shared" si="11"/>
        <v>0.1087862016155661</v>
      </c>
      <c r="CD33">
        <f t="shared" si="61"/>
        <v>-0.50869990712035773</v>
      </c>
      <c r="CE33">
        <f t="shared" si="61"/>
        <v>-0.96342618682763181</v>
      </c>
      <c r="CI33">
        <v>851</v>
      </c>
      <c r="CJ33">
        <v>574</v>
      </c>
      <c r="CK33">
        <v>633</v>
      </c>
      <c r="CL33">
        <v>581</v>
      </c>
      <c r="CM33" s="18">
        <f t="shared" si="62"/>
        <v>742</v>
      </c>
      <c r="CN33" s="18">
        <f t="shared" si="62"/>
        <v>577.5</v>
      </c>
      <c r="CO33" s="18">
        <f t="shared" si="169"/>
        <v>209.5</v>
      </c>
      <c r="CP33" s="18">
        <f t="shared" si="170"/>
        <v>-10.5</v>
      </c>
      <c r="CQ33" s="18">
        <f t="shared" si="64"/>
        <v>209.76296145888102</v>
      </c>
      <c r="CR33" s="18">
        <f t="shared" si="65"/>
        <v>940.25009970751933</v>
      </c>
      <c r="CS33" s="18">
        <f t="shared" si="171"/>
        <v>146.96562992382314</v>
      </c>
      <c r="CT33" s="28">
        <v>27</v>
      </c>
      <c r="CU33" s="22">
        <f t="shared" si="12"/>
        <v>0.26246393653406797</v>
      </c>
      <c r="CV33" s="18">
        <f t="shared" si="13"/>
        <v>7.7949292234884296E-2</v>
      </c>
      <c r="CW33">
        <f t="shared" si="67"/>
        <v>-0.58093036174458235</v>
      </c>
      <c r="CX33">
        <f t="shared" si="67"/>
        <v>-1.1081878237705816</v>
      </c>
      <c r="DB33">
        <v>959</v>
      </c>
      <c r="DC33">
        <v>572</v>
      </c>
      <c r="DD33">
        <v>720</v>
      </c>
      <c r="DE33">
        <v>581</v>
      </c>
      <c r="DF33" s="18">
        <f t="shared" si="68"/>
        <v>839.5</v>
      </c>
      <c r="DG33" s="18">
        <f t="shared" si="68"/>
        <v>576.5</v>
      </c>
      <c r="DH33" s="18">
        <f t="shared" si="172"/>
        <v>297.5</v>
      </c>
      <c r="DI33" s="18">
        <f t="shared" si="173"/>
        <v>-8</v>
      </c>
      <c r="DJ33" s="18">
        <f t="shared" si="70"/>
        <v>297.60754358718799</v>
      </c>
      <c r="DK33" s="18">
        <f t="shared" si="71"/>
        <v>1018.3872053398943</v>
      </c>
      <c r="DL33" s="18">
        <f t="shared" si="174"/>
        <v>221.26472416149977</v>
      </c>
      <c r="DM33" s="28">
        <v>27</v>
      </c>
      <c r="DN33" s="22">
        <f t="shared" si="14"/>
        <v>0.23681500260693678</v>
      </c>
      <c r="DO33" s="18">
        <f t="shared" si="15"/>
        <v>9.7247431404130502E-2</v>
      </c>
      <c r="DP33">
        <f t="shared" si="73"/>
        <v>-0.62559078783164634</v>
      </c>
      <c r="DQ33">
        <f t="shared" si="73"/>
        <v>-1.0121218608685214</v>
      </c>
      <c r="DU33">
        <v>964</v>
      </c>
      <c r="DV33">
        <v>596</v>
      </c>
      <c r="DW33">
        <v>753</v>
      </c>
      <c r="DX33">
        <v>599</v>
      </c>
      <c r="DY33" s="18">
        <f t="shared" si="74"/>
        <v>858.5</v>
      </c>
      <c r="DZ33" s="18">
        <f t="shared" si="74"/>
        <v>597.5</v>
      </c>
      <c r="EA33" s="18">
        <f t="shared" si="175"/>
        <v>253</v>
      </c>
      <c r="EB33" s="18">
        <f t="shared" si="176"/>
        <v>-8.5</v>
      </c>
      <c r="EC33" s="18">
        <f t="shared" si="76"/>
        <v>253.1427462914946</v>
      </c>
      <c r="ED33" s="18">
        <f t="shared" si="77"/>
        <v>1045.9581731599021</v>
      </c>
      <c r="EE33" s="18">
        <f t="shared" si="177"/>
        <v>189.29823479462527</v>
      </c>
      <c r="EF33" s="28">
        <v>27</v>
      </c>
      <c r="EG33" s="22">
        <f t="shared" si="16"/>
        <v>0.56055528141840127</v>
      </c>
      <c r="EH33" s="18">
        <f t="shared" si="17"/>
        <v>0.20783328114291025</v>
      </c>
      <c r="EI33">
        <f t="shared" si="79"/>
        <v>-0.25138155125619582</v>
      </c>
      <c r="EJ33">
        <f t="shared" si="79"/>
        <v>-0.6822849059637166</v>
      </c>
      <c r="EN33">
        <v>1089</v>
      </c>
      <c r="EO33">
        <v>599</v>
      </c>
      <c r="EP33">
        <v>819</v>
      </c>
      <c r="EQ33">
        <v>602</v>
      </c>
      <c r="ER33" s="18">
        <f t="shared" si="80"/>
        <v>954</v>
      </c>
      <c r="ES33" s="18">
        <f t="shared" si="80"/>
        <v>600.5</v>
      </c>
      <c r="ET33" s="18">
        <f t="shared" si="178"/>
        <v>338</v>
      </c>
      <c r="EU33" s="18">
        <f t="shared" si="179"/>
        <v>-9</v>
      </c>
      <c r="EV33" s="18">
        <f t="shared" si="82"/>
        <v>338.11980125393427</v>
      </c>
      <c r="EW33" s="18">
        <f t="shared" si="83"/>
        <v>1127.2605067152845</v>
      </c>
      <c r="EX33" s="18">
        <f t="shared" si="180"/>
        <v>260.68895744771248</v>
      </c>
      <c r="EY33" s="28">
        <v>27</v>
      </c>
      <c r="EZ33" s="22">
        <f t="shared" si="18"/>
        <v>0.4562920944589004</v>
      </c>
      <c r="FA33" s="18">
        <f t="shared" si="19"/>
        <v>0.21891600963660013</v>
      </c>
      <c r="FB33">
        <f t="shared" si="85"/>
        <v>-0.34075705558109359</v>
      </c>
      <c r="FC33">
        <f t="shared" si="85"/>
        <v>-0.65972247670256201</v>
      </c>
      <c r="FG33">
        <v>1118</v>
      </c>
      <c r="FH33">
        <v>599</v>
      </c>
      <c r="FI33">
        <v>799</v>
      </c>
      <c r="FJ33">
        <v>605</v>
      </c>
      <c r="FK33" s="18">
        <f t="shared" si="86"/>
        <v>958.5</v>
      </c>
      <c r="FL33" s="18">
        <f t="shared" si="86"/>
        <v>602</v>
      </c>
      <c r="FM33" s="18">
        <f t="shared" si="181"/>
        <v>346.5</v>
      </c>
      <c r="FN33" s="18">
        <f t="shared" si="182"/>
        <v>-9</v>
      </c>
      <c r="FO33" s="18">
        <f t="shared" si="88"/>
        <v>346.61686340973085</v>
      </c>
      <c r="FP33" s="18">
        <f t="shared" si="89"/>
        <v>1131.8684773417801</v>
      </c>
      <c r="FQ33" s="18">
        <f t="shared" si="183"/>
        <v>267.07659486368937</v>
      </c>
      <c r="FR33" s="28">
        <v>27</v>
      </c>
      <c r="FS33" s="22">
        <f t="shared" si="20"/>
        <v>0.41333065308216543</v>
      </c>
      <c r="FT33" s="18">
        <f t="shared" si="21"/>
        <v>0.21058164004168461</v>
      </c>
      <c r="FU33">
        <f t="shared" si="91"/>
        <v>-0.383702385739846</v>
      </c>
      <c r="FV33">
        <f t="shared" si="91"/>
        <v>-0.67657949628525305</v>
      </c>
      <c r="FZ33">
        <v>510</v>
      </c>
      <c r="GA33">
        <v>591</v>
      </c>
      <c r="GB33">
        <v>337</v>
      </c>
      <c r="GC33">
        <v>598</v>
      </c>
      <c r="GD33">
        <f t="shared" si="92"/>
        <v>423.5</v>
      </c>
      <c r="GE33">
        <f t="shared" si="92"/>
        <v>594.5</v>
      </c>
      <c r="GF33" s="18">
        <f t="shared" si="184"/>
        <v>197.5</v>
      </c>
      <c r="GG33" s="18">
        <f t="shared" si="185"/>
        <v>-7.5</v>
      </c>
      <c r="GH33" s="18">
        <f t="shared" si="94"/>
        <v>197.64235376052372</v>
      </c>
      <c r="GI33">
        <f t="shared" si="95"/>
        <v>729.9195161111943</v>
      </c>
      <c r="GJ33">
        <v>27</v>
      </c>
      <c r="GK33" s="22">
        <f t="shared" si="22"/>
        <v>0.3724467687383739</v>
      </c>
      <c r="GL33" s="18">
        <f t="shared" si="23"/>
        <v>0.10911273663930139</v>
      </c>
      <c r="GM33">
        <f t="shared" si="96"/>
        <v>-0.42893578921142506</v>
      </c>
      <c r="GN33">
        <f t="shared" si="97"/>
        <v>-0.96212455161777077</v>
      </c>
      <c r="GR33">
        <v>628</v>
      </c>
      <c r="GS33">
        <v>587</v>
      </c>
      <c r="GT33">
        <v>467</v>
      </c>
      <c r="GU33">
        <v>593</v>
      </c>
      <c r="GV33">
        <f t="shared" si="98"/>
        <v>547.5</v>
      </c>
      <c r="GW33">
        <f t="shared" si="98"/>
        <v>590</v>
      </c>
      <c r="GX33" s="18">
        <f t="shared" si="186"/>
        <v>302.5</v>
      </c>
      <c r="GY33" s="18">
        <f t="shared" si="187"/>
        <v>-14.5</v>
      </c>
      <c r="GZ33" s="18">
        <f t="shared" si="100"/>
        <v>302.8473212693155</v>
      </c>
      <c r="HA33">
        <f t="shared" si="101"/>
        <v>804.89517951097207</v>
      </c>
      <c r="HB33">
        <v>27</v>
      </c>
      <c r="HC33" s="22">
        <f t="shared" si="24"/>
        <v>0.33441162393408019</v>
      </c>
      <c r="HD33" s="18">
        <f t="shared" si="25"/>
        <v>0.16084840542497542</v>
      </c>
      <c r="HE33">
        <f t="shared" si="102"/>
        <v>-0.4757186351723402</v>
      </c>
      <c r="HF33">
        <f t="shared" si="103"/>
        <v>-0.79358324013078219</v>
      </c>
      <c r="HJ33">
        <v>637</v>
      </c>
      <c r="HK33">
        <v>584</v>
      </c>
      <c r="HL33">
        <v>480</v>
      </c>
      <c r="HM33">
        <v>593</v>
      </c>
      <c r="HN33">
        <f t="shared" si="104"/>
        <v>558.5</v>
      </c>
      <c r="HO33">
        <f t="shared" si="104"/>
        <v>588.5</v>
      </c>
      <c r="HP33" s="18">
        <f t="shared" si="105"/>
        <v>303.5</v>
      </c>
      <c r="HQ33" s="18">
        <f t="shared" si="188"/>
        <v>-13</v>
      </c>
      <c r="HR33" s="18">
        <f t="shared" si="26"/>
        <v>303.77829086358361</v>
      </c>
      <c r="HS33">
        <f t="shared" si="107"/>
        <v>811.32884824835367</v>
      </c>
      <c r="HT33">
        <v>27</v>
      </c>
      <c r="HU33" s="22">
        <f t="shared" si="27"/>
        <v>0.3594497526506204</v>
      </c>
      <c r="HV33" s="18">
        <f t="shared" si="28"/>
        <v>0.178611780265297</v>
      </c>
      <c r="HW33">
        <f t="shared" si="108"/>
        <v>-0.44436181090488081</v>
      </c>
      <c r="HX33">
        <f t="shared" si="109"/>
        <v>-0.74808990079184601</v>
      </c>
      <c r="IB33">
        <v>980</v>
      </c>
      <c r="IC33">
        <v>571</v>
      </c>
      <c r="ID33">
        <v>674</v>
      </c>
      <c r="IE33">
        <v>581</v>
      </c>
      <c r="IF33">
        <f t="shared" si="110"/>
        <v>827</v>
      </c>
      <c r="IG33">
        <f t="shared" si="111"/>
        <v>576</v>
      </c>
      <c r="IH33">
        <f t="shared" si="112"/>
        <v>280.5</v>
      </c>
      <c r="II33">
        <f t="shared" si="113"/>
        <v>-7.5</v>
      </c>
      <c r="IJ33">
        <f t="shared" si="114"/>
        <v>280.6002494653203</v>
      </c>
      <c r="IL33">
        <v>27</v>
      </c>
      <c r="IM33">
        <f t="shared" si="29"/>
        <v>0.33691820122436883</v>
      </c>
      <c r="IN33">
        <f t="shared" si="30"/>
        <v>0.15743996551477188</v>
      </c>
      <c r="IO33">
        <f t="shared" si="115"/>
        <v>-0.47247552663304687</v>
      </c>
      <c r="IP33">
        <f t="shared" si="116"/>
        <v>-0.8028850140394227</v>
      </c>
      <c r="JM33">
        <v>1560</v>
      </c>
      <c r="JN33">
        <v>606</v>
      </c>
      <c r="JO33">
        <v>1373</v>
      </c>
      <c r="JP33">
        <v>601</v>
      </c>
      <c r="JQ33">
        <f t="shared" si="125"/>
        <v>1466.5</v>
      </c>
      <c r="JR33">
        <f t="shared" si="126"/>
        <v>603.5</v>
      </c>
      <c r="JS33">
        <f t="shared" si="127"/>
        <v>939</v>
      </c>
      <c r="JT33">
        <f t="shared" si="128"/>
        <v>25.5</v>
      </c>
      <c r="JU33">
        <f t="shared" si="129"/>
        <v>939.34618219269942</v>
      </c>
      <c r="JV33">
        <f t="shared" si="130"/>
        <v>1585.8229724657162</v>
      </c>
      <c r="JW33">
        <v>108</v>
      </c>
      <c r="JX33">
        <f t="shared" si="33"/>
        <v>0.67414065519556698</v>
      </c>
      <c r="JY33">
        <f t="shared" si="34"/>
        <v>0.23420268531203228</v>
      </c>
      <c r="JZ33">
        <f t="shared" si="131"/>
        <v>-0.17124948120613173</v>
      </c>
      <c r="KA33">
        <f t="shared" si="132"/>
        <v>-0.63040812971834392</v>
      </c>
    </row>
    <row r="34" spans="11:287" x14ac:dyDescent="0.25">
      <c r="K34" s="18">
        <v>1007</v>
      </c>
      <c r="L34" s="18">
        <v>576</v>
      </c>
      <c r="M34" s="18">
        <v>748</v>
      </c>
      <c r="N34" s="18">
        <v>578</v>
      </c>
      <c r="O34" s="18">
        <f t="shared" si="0"/>
        <v>877.5</v>
      </c>
      <c r="P34" s="18">
        <f t="shared" si="1"/>
        <v>577</v>
      </c>
      <c r="Q34" s="18">
        <f t="shared" si="158"/>
        <v>101</v>
      </c>
      <c r="R34" s="18">
        <f t="shared" si="159"/>
        <v>-3.5</v>
      </c>
      <c r="S34" s="49">
        <f t="shared" si="42"/>
        <v>101.06062536913177</v>
      </c>
      <c r="T34" s="26">
        <f t="shared" si="2"/>
        <v>8.3721833625326632</v>
      </c>
      <c r="U34" s="18">
        <f t="shared" si="3"/>
        <v>80.706081061587497</v>
      </c>
      <c r="V34" s="28">
        <v>28</v>
      </c>
      <c r="W34" s="22">
        <f t="shared" si="4"/>
        <v>0.10071144775102192</v>
      </c>
      <c r="X34" s="18">
        <f t="shared" si="5"/>
        <v>1.137660155888429E-2</v>
      </c>
      <c r="Y34">
        <f t="shared" si="43"/>
        <v>-0.99692116090095029</v>
      </c>
      <c r="Z34">
        <f t="shared" si="44"/>
        <v>-1.9439874518818259</v>
      </c>
      <c r="AD34" s="18">
        <v>932</v>
      </c>
      <c r="AE34" s="18">
        <v>572</v>
      </c>
      <c r="AF34" s="18">
        <v>639</v>
      </c>
      <c r="AG34" s="18">
        <v>575</v>
      </c>
      <c r="AH34" s="18">
        <f t="shared" si="45"/>
        <v>785.5</v>
      </c>
      <c r="AI34" s="18">
        <f t="shared" si="45"/>
        <v>573.5</v>
      </c>
      <c r="AJ34" s="18">
        <f t="shared" si="160"/>
        <v>123</v>
      </c>
      <c r="AK34" s="18">
        <f t="shared" si="161"/>
        <v>3</v>
      </c>
      <c r="AL34" s="18">
        <f t="shared" si="47"/>
        <v>123.03657992645927</v>
      </c>
      <c r="AM34" s="18">
        <f t="shared" si="48"/>
        <v>972.58033087246838</v>
      </c>
      <c r="AN34" s="18">
        <f t="shared" si="162"/>
        <v>98.294050527180161</v>
      </c>
      <c r="AO34" s="28">
        <v>28</v>
      </c>
      <c r="AP34" s="22">
        <f t="shared" si="6"/>
        <v>8.3880856269757761E-2</v>
      </c>
      <c r="AQ34" s="18">
        <f t="shared" si="7"/>
        <v>1.3526604732820025E-2</v>
      </c>
      <c r="AR34">
        <f t="shared" si="49"/>
        <v>-1.0763371448336283</v>
      </c>
      <c r="AS34">
        <f t="shared" si="49"/>
        <v>-1.8688112005084923</v>
      </c>
      <c r="AW34" s="18">
        <v>1127</v>
      </c>
      <c r="AX34" s="18">
        <v>579</v>
      </c>
      <c r="AY34" s="18">
        <v>748</v>
      </c>
      <c r="AZ34" s="18">
        <v>581</v>
      </c>
      <c r="BA34" s="18">
        <f t="shared" si="50"/>
        <v>937.5</v>
      </c>
      <c r="BB34" s="18">
        <f t="shared" si="50"/>
        <v>580</v>
      </c>
      <c r="BC34" s="18">
        <f t="shared" si="163"/>
        <v>106</v>
      </c>
      <c r="BD34" s="18">
        <f t="shared" si="164"/>
        <v>-1</v>
      </c>
      <c r="BE34" s="18">
        <f t="shared" si="52"/>
        <v>106.00471687618433</v>
      </c>
      <c r="BF34" s="18">
        <f t="shared" si="53"/>
        <v>1102.4092933207703</v>
      </c>
      <c r="BG34" s="18">
        <f t="shared" si="165"/>
        <v>88.035964609885923</v>
      </c>
      <c r="BH34" s="28">
        <v>28</v>
      </c>
      <c r="BI34" s="22">
        <f t="shared" si="8"/>
        <v>7.4590804999181651E-2</v>
      </c>
      <c r="BJ34" s="18">
        <f t="shared" si="9"/>
        <v>8.8883591217025649E-3</v>
      </c>
      <c r="BK34">
        <f t="shared" si="55"/>
        <v>-1.1273147058281481</v>
      </c>
      <c r="BL34">
        <f t="shared" si="55"/>
        <v>-2.0511784066523657</v>
      </c>
      <c r="BP34">
        <v>823</v>
      </c>
      <c r="BQ34">
        <v>582</v>
      </c>
      <c r="BR34">
        <v>646</v>
      </c>
      <c r="BS34">
        <v>582</v>
      </c>
      <c r="BT34" s="18">
        <f t="shared" si="56"/>
        <v>734.5</v>
      </c>
      <c r="BU34" s="18">
        <f t="shared" si="56"/>
        <v>582</v>
      </c>
      <c r="BV34" s="18">
        <f t="shared" si="166"/>
        <v>256</v>
      </c>
      <c r="BW34" s="18">
        <f t="shared" si="167"/>
        <v>-7.5</v>
      </c>
      <c r="BX34" s="18">
        <f t="shared" si="58"/>
        <v>256.10983971725881</v>
      </c>
      <c r="BY34" s="18">
        <f t="shared" si="59"/>
        <v>937.13086065927848</v>
      </c>
      <c r="BZ34" s="18">
        <f t="shared" si="168"/>
        <v>177.87299932361873</v>
      </c>
      <c r="CA34" s="28">
        <v>28</v>
      </c>
      <c r="CB34" s="22">
        <f t="shared" si="10"/>
        <v>0.32143588531905337</v>
      </c>
      <c r="CC34" s="18">
        <f t="shared" si="11"/>
        <v>0.11391155969587369</v>
      </c>
      <c r="CD34">
        <f t="shared" si="61"/>
        <v>-0.49290563993712583</v>
      </c>
      <c r="CE34">
        <f t="shared" si="61"/>
        <v>-0.94343220166811426</v>
      </c>
      <c r="CI34">
        <v>860</v>
      </c>
      <c r="CJ34">
        <v>573</v>
      </c>
      <c r="CK34">
        <v>647</v>
      </c>
      <c r="CL34">
        <v>582</v>
      </c>
      <c r="CM34" s="18">
        <f t="shared" si="62"/>
        <v>753.5</v>
      </c>
      <c r="CN34" s="18">
        <f t="shared" si="62"/>
        <v>577.5</v>
      </c>
      <c r="CO34" s="18">
        <f t="shared" si="169"/>
        <v>221</v>
      </c>
      <c r="CP34" s="18">
        <f t="shared" si="170"/>
        <v>-10.5</v>
      </c>
      <c r="CQ34" s="18">
        <f t="shared" si="64"/>
        <v>221.24929378418364</v>
      </c>
      <c r="CR34" s="18">
        <f t="shared" si="65"/>
        <v>949.35162084445824</v>
      </c>
      <c r="CS34" s="18">
        <f t="shared" si="171"/>
        <v>156.06715106076206</v>
      </c>
      <c r="CT34" s="28">
        <v>28</v>
      </c>
      <c r="CU34" s="22">
        <f t="shared" si="12"/>
        <v>0.2721848230723668</v>
      </c>
      <c r="CV34" s="18">
        <f t="shared" si="13"/>
        <v>8.2217688661521904E-2</v>
      </c>
      <c r="CW34">
        <f t="shared" si="67"/>
        <v>-0.56513609456135039</v>
      </c>
      <c r="CX34">
        <f t="shared" si="67"/>
        <v>-1.0850347364544328</v>
      </c>
      <c r="DB34">
        <v>967</v>
      </c>
      <c r="DC34">
        <v>573</v>
      </c>
      <c r="DD34">
        <v>736</v>
      </c>
      <c r="DE34">
        <v>581</v>
      </c>
      <c r="DF34" s="18">
        <f t="shared" si="68"/>
        <v>851.5</v>
      </c>
      <c r="DG34" s="18">
        <f t="shared" si="68"/>
        <v>577</v>
      </c>
      <c r="DH34" s="18">
        <f t="shared" si="172"/>
        <v>309.5</v>
      </c>
      <c r="DI34" s="18">
        <f t="shared" si="173"/>
        <v>-7.5</v>
      </c>
      <c r="DJ34" s="18">
        <f t="shared" si="70"/>
        <v>309.59085903818283</v>
      </c>
      <c r="DK34" s="18">
        <f t="shared" si="71"/>
        <v>1028.5821552020043</v>
      </c>
      <c r="DL34" s="18">
        <f t="shared" si="174"/>
        <v>231.45967402360975</v>
      </c>
      <c r="DM34" s="28">
        <v>28</v>
      </c>
      <c r="DN34" s="22">
        <f t="shared" si="14"/>
        <v>0.24558592862941592</v>
      </c>
      <c r="DO34" s="18">
        <f t="shared" si="15"/>
        <v>0.10116314749542399</v>
      </c>
      <c r="DP34">
        <f t="shared" si="73"/>
        <v>-0.6097965206484145</v>
      </c>
      <c r="DQ34">
        <f t="shared" si="73"/>
        <v>-0.9949776668856658</v>
      </c>
      <c r="DU34">
        <v>976</v>
      </c>
      <c r="DV34">
        <v>595</v>
      </c>
      <c r="DW34">
        <v>767</v>
      </c>
      <c r="DX34">
        <v>600</v>
      </c>
      <c r="DY34" s="18">
        <f t="shared" si="74"/>
        <v>871.5</v>
      </c>
      <c r="DZ34" s="18">
        <f t="shared" si="74"/>
        <v>597.5</v>
      </c>
      <c r="EA34" s="18">
        <f t="shared" si="175"/>
        <v>266</v>
      </c>
      <c r="EB34" s="18">
        <f t="shared" si="176"/>
        <v>-8.5</v>
      </c>
      <c r="EC34" s="18">
        <f t="shared" si="76"/>
        <v>266.13577361940651</v>
      </c>
      <c r="ED34" s="18">
        <f t="shared" si="77"/>
        <v>1056.6543900443512</v>
      </c>
      <c r="EE34" s="18">
        <f t="shared" si="177"/>
        <v>199.99445167907436</v>
      </c>
      <c r="EF34" s="28">
        <v>28</v>
      </c>
      <c r="EG34" s="22">
        <f t="shared" si="16"/>
        <v>0.58131658813760134</v>
      </c>
      <c r="EH34" s="18">
        <f t="shared" si="17"/>
        <v>0.21850071499633747</v>
      </c>
      <c r="EI34">
        <f t="shared" si="79"/>
        <v>-0.23558728407296392</v>
      </c>
      <c r="EJ34">
        <f t="shared" si="79"/>
        <v>-0.66054713755646144</v>
      </c>
      <c r="EN34">
        <v>1104</v>
      </c>
      <c r="EO34">
        <v>599</v>
      </c>
      <c r="EP34">
        <v>839</v>
      </c>
      <c r="EQ34">
        <v>601</v>
      </c>
      <c r="ER34" s="18">
        <f t="shared" si="80"/>
        <v>971.5</v>
      </c>
      <c r="ES34" s="18">
        <f t="shared" si="80"/>
        <v>600</v>
      </c>
      <c r="ET34" s="18">
        <f t="shared" si="178"/>
        <v>355.5</v>
      </c>
      <c r="EU34" s="18">
        <f t="shared" si="179"/>
        <v>-9.5</v>
      </c>
      <c r="EV34" s="18">
        <f t="shared" si="82"/>
        <v>355.62691124266735</v>
      </c>
      <c r="EW34" s="18">
        <f t="shared" si="83"/>
        <v>1141.8459834846378</v>
      </c>
      <c r="EX34" s="18">
        <f t="shared" si="180"/>
        <v>275.27443421706585</v>
      </c>
      <c r="EY34" s="28">
        <v>28</v>
      </c>
      <c r="EZ34" s="22">
        <f t="shared" si="18"/>
        <v>0.47319180166108188</v>
      </c>
      <c r="FA34" s="18">
        <f t="shared" si="19"/>
        <v>0.23025100582667588</v>
      </c>
      <c r="FB34">
        <f t="shared" si="85"/>
        <v>-0.32496278839786169</v>
      </c>
      <c r="FC34">
        <f t="shared" si="85"/>
        <v>-0.63779846395838391</v>
      </c>
      <c r="FG34">
        <v>1136</v>
      </c>
      <c r="FH34">
        <v>595</v>
      </c>
      <c r="FI34">
        <v>819</v>
      </c>
      <c r="FJ34">
        <v>605</v>
      </c>
      <c r="FK34" s="18">
        <f t="shared" si="86"/>
        <v>977.5</v>
      </c>
      <c r="FL34" s="18">
        <f t="shared" si="86"/>
        <v>600</v>
      </c>
      <c r="FM34" s="18">
        <f t="shared" si="181"/>
        <v>365.5</v>
      </c>
      <c r="FN34" s="18">
        <f t="shared" si="182"/>
        <v>-11</v>
      </c>
      <c r="FO34" s="18">
        <f t="shared" si="88"/>
        <v>365.66548921110945</v>
      </c>
      <c r="FP34" s="18">
        <f t="shared" si="89"/>
        <v>1146.955208366918</v>
      </c>
      <c r="FQ34" s="18">
        <f t="shared" si="183"/>
        <v>282.16332588882722</v>
      </c>
      <c r="FR34" s="28">
        <v>28</v>
      </c>
      <c r="FS34" s="22">
        <f t="shared" si="20"/>
        <v>0.4286391957889123</v>
      </c>
      <c r="FT34" s="18">
        <f t="shared" si="21"/>
        <v>0.22215433394449963</v>
      </c>
      <c r="FU34">
        <f t="shared" si="91"/>
        <v>-0.36790811855661409</v>
      </c>
      <c r="FV34">
        <f t="shared" si="91"/>
        <v>-0.6533452098153173</v>
      </c>
      <c r="FZ34">
        <v>518</v>
      </c>
      <c r="GA34">
        <v>590</v>
      </c>
      <c r="GB34">
        <v>348</v>
      </c>
      <c r="GC34">
        <v>597</v>
      </c>
      <c r="GD34">
        <f t="shared" si="92"/>
        <v>433</v>
      </c>
      <c r="GE34">
        <f t="shared" si="92"/>
        <v>593.5</v>
      </c>
      <c r="GF34" s="18">
        <f t="shared" si="184"/>
        <v>207</v>
      </c>
      <c r="GG34" s="18">
        <f t="shared" si="185"/>
        <v>-8.5</v>
      </c>
      <c r="GH34" s="18">
        <f t="shared" si="94"/>
        <v>207.17444340458599</v>
      </c>
      <c r="GI34">
        <f t="shared" si="95"/>
        <v>734.66403886402384</v>
      </c>
      <c r="GJ34">
        <v>28</v>
      </c>
      <c r="GK34" s="22">
        <f t="shared" si="22"/>
        <v>0.38624109350646185</v>
      </c>
      <c r="GL34" s="18">
        <f t="shared" si="23"/>
        <v>0.11437513291806155</v>
      </c>
      <c r="GM34">
        <f t="shared" si="96"/>
        <v>-0.4131415220281931</v>
      </c>
      <c r="GN34">
        <f t="shared" si="97"/>
        <v>-0.94166838822125809</v>
      </c>
      <c r="GR34">
        <v>644</v>
      </c>
      <c r="GS34">
        <v>587</v>
      </c>
      <c r="GT34">
        <v>488</v>
      </c>
      <c r="GU34">
        <v>593</v>
      </c>
      <c r="GV34">
        <f t="shared" si="98"/>
        <v>566</v>
      </c>
      <c r="GW34">
        <f t="shared" si="98"/>
        <v>590</v>
      </c>
      <c r="GX34" s="18">
        <f t="shared" si="186"/>
        <v>321</v>
      </c>
      <c r="GY34" s="18">
        <f t="shared" si="187"/>
        <v>-14.5</v>
      </c>
      <c r="GZ34" s="18">
        <f t="shared" si="100"/>
        <v>321.32732532419334</v>
      </c>
      <c r="HA34">
        <f t="shared" si="101"/>
        <v>817.59158508389748</v>
      </c>
      <c r="HB34">
        <v>28</v>
      </c>
      <c r="HC34" s="22">
        <f t="shared" si="24"/>
        <v>0.34679723963534242</v>
      </c>
      <c r="HD34" s="18">
        <f t="shared" si="25"/>
        <v>0.17066351348673972</v>
      </c>
      <c r="HE34">
        <f t="shared" si="102"/>
        <v>-0.4599243679891083</v>
      </c>
      <c r="HF34">
        <f t="shared" si="103"/>
        <v>-0.76785931769672178</v>
      </c>
      <c r="HJ34">
        <v>654</v>
      </c>
      <c r="HK34">
        <v>584</v>
      </c>
      <c r="HL34">
        <v>496</v>
      </c>
      <c r="HM34">
        <v>591</v>
      </c>
      <c r="HN34">
        <f t="shared" si="104"/>
        <v>575</v>
      </c>
      <c r="HO34">
        <f t="shared" si="104"/>
        <v>587.5</v>
      </c>
      <c r="HP34" s="18">
        <f t="shared" si="105"/>
        <v>320</v>
      </c>
      <c r="HQ34" s="18">
        <f t="shared" si="188"/>
        <v>-14</v>
      </c>
      <c r="HR34" s="18">
        <f t="shared" si="26"/>
        <v>320.30610359467084</v>
      </c>
      <c r="HS34">
        <f t="shared" si="107"/>
        <v>822.05915237286911</v>
      </c>
      <c r="HT34">
        <v>28</v>
      </c>
      <c r="HU34" s="22">
        <f t="shared" si="27"/>
        <v>0.37276270645249521</v>
      </c>
      <c r="HV34" s="18">
        <f t="shared" si="28"/>
        <v>0.18832959797833629</v>
      </c>
      <c r="HW34">
        <f t="shared" si="108"/>
        <v>-0.4285675437216489</v>
      </c>
      <c r="HX34">
        <f t="shared" si="109"/>
        <v>-0.72508142067093695</v>
      </c>
      <c r="IB34">
        <v>992</v>
      </c>
      <c r="IC34">
        <v>572</v>
      </c>
      <c r="ID34">
        <v>690</v>
      </c>
      <c r="IE34">
        <v>579</v>
      </c>
      <c r="IF34">
        <f t="shared" si="110"/>
        <v>841</v>
      </c>
      <c r="IG34">
        <f t="shared" si="111"/>
        <v>575.5</v>
      </c>
      <c r="IH34">
        <f t="shared" si="112"/>
        <v>294.5</v>
      </c>
      <c r="II34">
        <f t="shared" si="113"/>
        <v>-8</v>
      </c>
      <c r="IJ34">
        <f t="shared" si="114"/>
        <v>294.6086387056564</v>
      </c>
      <c r="IL34">
        <v>28</v>
      </c>
      <c r="IM34">
        <f t="shared" si="29"/>
        <v>0.3493966531215677</v>
      </c>
      <c r="IN34">
        <f t="shared" si="30"/>
        <v>0.16529983136706006</v>
      </c>
      <c r="IO34">
        <f t="shared" si="115"/>
        <v>-0.45668125944981491</v>
      </c>
      <c r="IP34">
        <f t="shared" si="116"/>
        <v>-0.7817275894799296</v>
      </c>
      <c r="JM34">
        <v>1608</v>
      </c>
      <c r="JN34">
        <v>609</v>
      </c>
      <c r="JO34">
        <v>1422</v>
      </c>
      <c r="JP34">
        <v>605</v>
      </c>
      <c r="JQ34">
        <f t="shared" si="125"/>
        <v>1515</v>
      </c>
      <c r="JR34">
        <f t="shared" si="126"/>
        <v>607</v>
      </c>
      <c r="JS34">
        <f t="shared" si="127"/>
        <v>987.5</v>
      </c>
      <c r="JT34">
        <f t="shared" si="128"/>
        <v>29</v>
      </c>
      <c r="JU34">
        <f t="shared" si="129"/>
        <v>987.92573101422965</v>
      </c>
      <c r="JV34">
        <f t="shared" si="130"/>
        <v>1632.0765913400021</v>
      </c>
      <c r="JW34">
        <v>112</v>
      </c>
      <c r="JX34">
        <f t="shared" si="33"/>
        <v>0.69910882761021764</v>
      </c>
      <c r="JY34">
        <f t="shared" si="34"/>
        <v>0.24631479158438777</v>
      </c>
      <c r="JZ34">
        <f t="shared" si="131"/>
        <v>-0.1554552140228998</v>
      </c>
      <c r="KA34">
        <f t="shared" si="132"/>
        <v>-0.60850950732211617</v>
      </c>
    </row>
    <row r="35" spans="11:287" x14ac:dyDescent="0.25">
      <c r="K35" s="18">
        <v>1012</v>
      </c>
      <c r="L35" s="18">
        <v>579</v>
      </c>
      <c r="M35" s="18">
        <v>753</v>
      </c>
      <c r="N35" s="18">
        <v>578</v>
      </c>
      <c r="O35" s="18">
        <f t="shared" si="0"/>
        <v>882.5</v>
      </c>
      <c r="P35" s="18">
        <f t="shared" si="1"/>
        <v>578.5</v>
      </c>
      <c r="Q35" s="18">
        <f t="shared" si="158"/>
        <v>106</v>
      </c>
      <c r="R35" s="18">
        <f t="shared" si="159"/>
        <v>-2</v>
      </c>
      <c r="S35" s="49">
        <f t="shared" si="42"/>
        <v>106.01886624558857</v>
      </c>
      <c r="T35" s="26">
        <f t="shared" si="2"/>
        <v>8.7829397933550304</v>
      </c>
      <c r="U35" s="18">
        <f t="shared" si="3"/>
        <v>85.709008248143959</v>
      </c>
      <c r="V35" s="28">
        <v>29</v>
      </c>
      <c r="W35" s="22">
        <f t="shared" si="4"/>
        <v>0.10430828517070127</v>
      </c>
      <c r="X35" s="18">
        <f t="shared" si="5"/>
        <v>1.1934760888280755E-2</v>
      </c>
      <c r="Y35">
        <f t="shared" si="43"/>
        <v>-0.98168119434421353</v>
      </c>
      <c r="Z35">
        <f t="shared" si="44"/>
        <v>-1.9231862776157922</v>
      </c>
      <c r="AD35" s="18">
        <v>937</v>
      </c>
      <c r="AE35" s="18">
        <v>574</v>
      </c>
      <c r="AF35" s="18">
        <v>642</v>
      </c>
      <c r="AG35" s="18">
        <v>575</v>
      </c>
      <c r="AH35" s="18">
        <f t="shared" si="45"/>
        <v>789.5</v>
      </c>
      <c r="AI35" s="18">
        <f t="shared" si="45"/>
        <v>574.5</v>
      </c>
      <c r="AJ35" s="18">
        <f t="shared" si="160"/>
        <v>127</v>
      </c>
      <c r="AK35" s="18">
        <f t="shared" si="161"/>
        <v>4</v>
      </c>
      <c r="AL35" s="18">
        <f t="shared" si="47"/>
        <v>127.06297651164952</v>
      </c>
      <c r="AM35" s="18">
        <f t="shared" si="48"/>
        <v>976.40181277996408</v>
      </c>
      <c r="AN35" s="18">
        <f t="shared" si="162"/>
        <v>102.11553243467586</v>
      </c>
      <c r="AO35" s="28">
        <v>29</v>
      </c>
      <c r="AP35" s="22">
        <f t="shared" si="6"/>
        <v>8.6876601136534823E-2</v>
      </c>
      <c r="AQ35" s="18">
        <f t="shared" si="7"/>
        <v>1.3969265567004445E-2</v>
      </c>
      <c r="AR35">
        <f t="shared" si="49"/>
        <v>-1.0610971782768914</v>
      </c>
      <c r="AS35">
        <f t="shared" si="49"/>
        <v>-1.8548264262825112</v>
      </c>
      <c r="AW35" s="18">
        <v>1131</v>
      </c>
      <c r="AX35" s="18">
        <v>579</v>
      </c>
      <c r="AY35" s="18">
        <v>754</v>
      </c>
      <c r="AZ35" s="18">
        <v>581</v>
      </c>
      <c r="BA35" s="18">
        <f t="shared" si="50"/>
        <v>942.5</v>
      </c>
      <c r="BB35" s="18">
        <f t="shared" si="50"/>
        <v>580</v>
      </c>
      <c r="BC35" s="18">
        <f t="shared" si="163"/>
        <v>111</v>
      </c>
      <c r="BD35" s="18">
        <f t="shared" si="164"/>
        <v>-1</v>
      </c>
      <c r="BE35" s="18">
        <f t="shared" si="52"/>
        <v>111.00450441310929</v>
      </c>
      <c r="BF35" s="18">
        <f t="shared" si="53"/>
        <v>1106.6644703793468</v>
      </c>
      <c r="BG35" s="18">
        <f t="shared" si="165"/>
        <v>92.291141668462387</v>
      </c>
      <c r="BH35" s="28">
        <v>29</v>
      </c>
      <c r="BI35" s="22">
        <f t="shared" si="8"/>
        <v>7.7254762320580983E-2</v>
      </c>
      <c r="BJ35" s="18">
        <f t="shared" si="9"/>
        <v>9.3075848738198817E-3</v>
      </c>
      <c r="BK35">
        <f t="shared" si="55"/>
        <v>-1.1120747392714112</v>
      </c>
      <c r="BL35">
        <f t="shared" si="55"/>
        <v>-2.0311629948556273</v>
      </c>
      <c r="BP35">
        <v>835</v>
      </c>
      <c r="BQ35">
        <v>582</v>
      </c>
      <c r="BR35">
        <v>657</v>
      </c>
      <c r="BS35">
        <v>582</v>
      </c>
      <c r="BT35" s="18">
        <f t="shared" si="56"/>
        <v>746</v>
      </c>
      <c r="BU35" s="18">
        <f t="shared" si="56"/>
        <v>582</v>
      </c>
      <c r="BV35" s="18">
        <f t="shared" si="166"/>
        <v>267.5</v>
      </c>
      <c r="BW35" s="18">
        <f t="shared" si="167"/>
        <v>-7.5</v>
      </c>
      <c r="BX35" s="18">
        <f t="shared" si="58"/>
        <v>267.60511953249323</v>
      </c>
      <c r="BY35" s="18">
        <f t="shared" si="59"/>
        <v>946.17123186028016</v>
      </c>
      <c r="BZ35" s="18">
        <f t="shared" si="168"/>
        <v>186.9133705246204</v>
      </c>
      <c r="CA35" s="28">
        <v>29</v>
      </c>
      <c r="CB35" s="22">
        <f t="shared" si="10"/>
        <v>0.33291573836616239</v>
      </c>
      <c r="CC35" s="18">
        <f t="shared" si="11"/>
        <v>0.11902438649838723</v>
      </c>
      <c r="CD35">
        <f t="shared" si="61"/>
        <v>-0.47766567338038901</v>
      </c>
      <c r="CE35">
        <f t="shared" si="61"/>
        <v>-0.92436404838360708</v>
      </c>
      <c r="CI35">
        <v>868</v>
      </c>
      <c r="CJ35">
        <v>573</v>
      </c>
      <c r="CK35">
        <v>658</v>
      </c>
      <c r="CL35">
        <v>582</v>
      </c>
      <c r="CM35" s="18">
        <f t="shared" si="62"/>
        <v>763</v>
      </c>
      <c r="CN35" s="18">
        <f t="shared" si="62"/>
        <v>577.5</v>
      </c>
      <c r="CO35" s="18">
        <f t="shared" si="169"/>
        <v>230.5</v>
      </c>
      <c r="CP35" s="18">
        <f t="shared" si="170"/>
        <v>-10.5</v>
      </c>
      <c r="CQ35" s="18">
        <f t="shared" si="64"/>
        <v>230.73903007510455</v>
      </c>
      <c r="CR35" s="18">
        <f t="shared" si="65"/>
        <v>956.90921721969005</v>
      </c>
      <c r="CS35" s="18">
        <f t="shared" si="171"/>
        <v>163.62474743599387</v>
      </c>
      <c r="CT35" s="28">
        <v>29</v>
      </c>
      <c r="CU35" s="22">
        <f t="shared" si="12"/>
        <v>0.28190570961066558</v>
      </c>
      <c r="CV35" s="18">
        <f t="shared" si="13"/>
        <v>8.5744136906857088E-2</v>
      </c>
      <c r="CW35">
        <f t="shared" si="67"/>
        <v>-0.54989612800461352</v>
      </c>
      <c r="CX35">
        <f t="shared" si="67"/>
        <v>-1.0667955668659945</v>
      </c>
      <c r="DB35">
        <v>978</v>
      </c>
      <c r="DC35">
        <v>572</v>
      </c>
      <c r="DD35">
        <v>754</v>
      </c>
      <c r="DE35">
        <v>581</v>
      </c>
      <c r="DF35" s="18">
        <f t="shared" si="68"/>
        <v>866</v>
      </c>
      <c r="DG35" s="18">
        <f t="shared" si="68"/>
        <v>576.5</v>
      </c>
      <c r="DH35" s="18">
        <f t="shared" si="172"/>
        <v>324</v>
      </c>
      <c r="DI35" s="18">
        <f t="shared" si="173"/>
        <v>-8</v>
      </c>
      <c r="DJ35" s="18">
        <f t="shared" si="70"/>
        <v>324.09875038327436</v>
      </c>
      <c r="DK35" s="18">
        <f t="shared" si="71"/>
        <v>1040.3404490838564</v>
      </c>
      <c r="DL35" s="18">
        <f t="shared" si="174"/>
        <v>243.21796790546182</v>
      </c>
      <c r="DM35" s="28">
        <v>29</v>
      </c>
      <c r="DN35" s="22">
        <f t="shared" si="14"/>
        <v>0.25435685465189506</v>
      </c>
      <c r="DO35" s="18">
        <f t="shared" si="15"/>
        <v>0.1059038041044425</v>
      </c>
      <c r="DP35">
        <f t="shared" si="73"/>
        <v>-0.59455655409167762</v>
      </c>
      <c r="DQ35">
        <f t="shared" si="73"/>
        <v>-0.9750884395913294</v>
      </c>
      <c r="DU35">
        <v>988</v>
      </c>
      <c r="DV35">
        <v>595</v>
      </c>
      <c r="DW35">
        <v>782</v>
      </c>
      <c r="DX35">
        <v>600</v>
      </c>
      <c r="DY35" s="18">
        <f t="shared" si="74"/>
        <v>885</v>
      </c>
      <c r="DZ35" s="18">
        <f t="shared" si="74"/>
        <v>597.5</v>
      </c>
      <c r="EA35" s="18">
        <f t="shared" si="175"/>
        <v>279.5</v>
      </c>
      <c r="EB35" s="18">
        <f t="shared" si="176"/>
        <v>-8.5</v>
      </c>
      <c r="EC35" s="18">
        <f t="shared" si="76"/>
        <v>279.62921878802291</v>
      </c>
      <c r="ED35" s="18">
        <f t="shared" si="77"/>
        <v>1067.8161124463331</v>
      </c>
      <c r="EE35" s="18">
        <f t="shared" si="177"/>
        <v>211.15617408105629</v>
      </c>
      <c r="EF35" s="28">
        <v>29</v>
      </c>
      <c r="EG35" s="22">
        <f t="shared" si="16"/>
        <v>0.60207789485680141</v>
      </c>
      <c r="EH35" s="18">
        <f t="shared" si="17"/>
        <v>0.22957899799831707</v>
      </c>
      <c r="EI35">
        <f t="shared" si="79"/>
        <v>-0.22034731751622705</v>
      </c>
      <c r="EJ35">
        <f t="shared" si="79"/>
        <v>-0.63906784393358662</v>
      </c>
      <c r="EN35">
        <v>1119</v>
      </c>
      <c r="EO35">
        <v>598</v>
      </c>
      <c r="EP35">
        <v>859</v>
      </c>
      <c r="EQ35">
        <v>603</v>
      </c>
      <c r="ER35" s="18">
        <f t="shared" si="80"/>
        <v>989</v>
      </c>
      <c r="ES35" s="18">
        <f t="shared" si="80"/>
        <v>600.5</v>
      </c>
      <c r="ET35" s="18">
        <f t="shared" si="178"/>
        <v>373</v>
      </c>
      <c r="EU35" s="18">
        <f t="shared" si="179"/>
        <v>-9</v>
      </c>
      <c r="EV35" s="18">
        <f t="shared" si="82"/>
        <v>373.10856328956055</v>
      </c>
      <c r="EW35" s="18">
        <f t="shared" si="83"/>
        <v>1157.0312225692096</v>
      </c>
      <c r="EX35" s="18">
        <f t="shared" si="180"/>
        <v>290.45967330163762</v>
      </c>
      <c r="EY35" s="28">
        <v>29</v>
      </c>
      <c r="EZ35" s="22">
        <f t="shared" si="18"/>
        <v>0.49009150886326336</v>
      </c>
      <c r="FA35" s="18">
        <f t="shared" si="19"/>
        <v>0.24156951924638301</v>
      </c>
      <c r="FB35">
        <f t="shared" si="85"/>
        <v>-0.30972282184112482</v>
      </c>
      <c r="FC35">
        <f t="shared" si="85"/>
        <v>-0.61695786499384142</v>
      </c>
      <c r="FG35">
        <v>1155</v>
      </c>
      <c r="FH35">
        <v>596</v>
      </c>
      <c r="FI35">
        <v>841</v>
      </c>
      <c r="FJ35">
        <v>604</v>
      </c>
      <c r="FK35" s="18">
        <f t="shared" si="86"/>
        <v>998</v>
      </c>
      <c r="FL35" s="18">
        <f t="shared" si="86"/>
        <v>600</v>
      </c>
      <c r="FM35" s="18">
        <f t="shared" si="181"/>
        <v>386</v>
      </c>
      <c r="FN35" s="18">
        <f t="shared" si="182"/>
        <v>-11</v>
      </c>
      <c r="FO35" s="18">
        <f t="shared" si="88"/>
        <v>386.15670394284234</v>
      </c>
      <c r="FP35" s="18">
        <f t="shared" si="89"/>
        <v>1164.4758477529708</v>
      </c>
      <c r="FQ35" s="18">
        <f t="shared" si="183"/>
        <v>299.68396527488005</v>
      </c>
      <c r="FR35" s="28">
        <v>29</v>
      </c>
      <c r="FS35" s="22">
        <f t="shared" si="20"/>
        <v>0.44394773849565916</v>
      </c>
      <c r="FT35" s="18">
        <f t="shared" si="21"/>
        <v>0.23460345013061504</v>
      </c>
      <c r="FU35">
        <f t="shared" si="91"/>
        <v>-0.35266815199987728</v>
      </c>
      <c r="FV35">
        <f t="shared" si="91"/>
        <v>-0.62966560534209992</v>
      </c>
      <c r="FZ35">
        <v>529</v>
      </c>
      <c r="GA35">
        <v>589</v>
      </c>
      <c r="GB35">
        <v>361</v>
      </c>
      <c r="GC35">
        <v>596</v>
      </c>
      <c r="GD35">
        <f t="shared" si="92"/>
        <v>445</v>
      </c>
      <c r="GE35">
        <f t="shared" si="92"/>
        <v>592.5</v>
      </c>
      <c r="GF35" s="18">
        <f t="shared" si="184"/>
        <v>219</v>
      </c>
      <c r="GG35" s="18">
        <f t="shared" si="185"/>
        <v>-9.5</v>
      </c>
      <c r="GH35" s="18">
        <f t="shared" si="94"/>
        <v>219.20595338630747</v>
      </c>
      <c r="GI35">
        <f t="shared" si="95"/>
        <v>741.00016869093895</v>
      </c>
      <c r="GJ35">
        <v>29</v>
      </c>
      <c r="GK35" s="22">
        <f t="shared" si="22"/>
        <v>0.40003541827454975</v>
      </c>
      <c r="GL35" s="18">
        <f t="shared" si="23"/>
        <v>0.12101738825974487</v>
      </c>
      <c r="GM35">
        <f t="shared" si="96"/>
        <v>-0.39790155547145628</v>
      </c>
      <c r="GN35">
        <f t="shared" si="97"/>
        <v>-0.91715222404134056</v>
      </c>
      <c r="GR35">
        <v>661</v>
      </c>
      <c r="GS35">
        <v>585</v>
      </c>
      <c r="GT35">
        <v>506</v>
      </c>
      <c r="GU35">
        <v>591</v>
      </c>
      <c r="GV35">
        <f t="shared" si="98"/>
        <v>583.5</v>
      </c>
      <c r="GW35">
        <f t="shared" si="98"/>
        <v>588</v>
      </c>
      <c r="GX35" s="18">
        <f t="shared" si="186"/>
        <v>338.5</v>
      </c>
      <c r="GY35" s="18">
        <f t="shared" si="187"/>
        <v>-16.5</v>
      </c>
      <c r="GZ35" s="18">
        <f t="shared" si="100"/>
        <v>338.90190321094394</v>
      </c>
      <c r="HA35">
        <f t="shared" si="101"/>
        <v>828.38170549572135</v>
      </c>
      <c r="HB35">
        <v>29</v>
      </c>
      <c r="HC35" s="22">
        <f t="shared" si="24"/>
        <v>0.35918285533660466</v>
      </c>
      <c r="HD35" s="18">
        <f t="shared" si="25"/>
        <v>0.17999773119503179</v>
      </c>
      <c r="HE35">
        <f t="shared" si="102"/>
        <v>-0.44468440143237142</v>
      </c>
      <c r="HF35">
        <f t="shared" si="103"/>
        <v>-0.74473296898384966</v>
      </c>
      <c r="HJ35">
        <v>670</v>
      </c>
      <c r="HK35">
        <v>583</v>
      </c>
      <c r="HL35">
        <v>511</v>
      </c>
      <c r="HM35">
        <v>590</v>
      </c>
      <c r="HN35">
        <f t="shared" si="104"/>
        <v>590.5</v>
      </c>
      <c r="HO35">
        <f t="shared" si="104"/>
        <v>586.5</v>
      </c>
      <c r="HP35" s="18">
        <f t="shared" si="105"/>
        <v>335.5</v>
      </c>
      <c r="HQ35" s="18">
        <f t="shared" si="188"/>
        <v>-15</v>
      </c>
      <c r="HR35" s="18">
        <f t="shared" si="26"/>
        <v>335.83515301409409</v>
      </c>
      <c r="HS35">
        <f t="shared" si="107"/>
        <v>832.26948760602772</v>
      </c>
      <c r="HT35">
        <v>29</v>
      </c>
      <c r="HU35" s="22">
        <f t="shared" si="27"/>
        <v>0.38607566025437007</v>
      </c>
      <c r="HV35" s="18">
        <f t="shared" si="28"/>
        <v>0.19746017526463921</v>
      </c>
      <c r="HW35">
        <f t="shared" si="108"/>
        <v>-0.41332757716491197</v>
      </c>
      <c r="HX35">
        <f t="shared" si="109"/>
        <v>-0.7045204818442562</v>
      </c>
      <c r="IB35">
        <v>1007</v>
      </c>
      <c r="IC35">
        <v>572</v>
      </c>
      <c r="ID35">
        <v>705</v>
      </c>
      <c r="IE35">
        <v>586</v>
      </c>
      <c r="IF35">
        <f t="shared" si="110"/>
        <v>856</v>
      </c>
      <c r="IG35">
        <f t="shared" si="111"/>
        <v>579</v>
      </c>
      <c r="IH35">
        <f t="shared" si="112"/>
        <v>309.5</v>
      </c>
      <c r="II35">
        <f t="shared" si="113"/>
        <v>-4.5</v>
      </c>
      <c r="IJ35">
        <f t="shared" si="114"/>
        <v>309.53271232617726</v>
      </c>
      <c r="IL35">
        <v>29</v>
      </c>
      <c r="IM35">
        <f t="shared" si="29"/>
        <v>0.36187510501876652</v>
      </c>
      <c r="IN35">
        <f t="shared" si="30"/>
        <v>0.17367347194874858</v>
      </c>
      <c r="IO35">
        <f t="shared" si="115"/>
        <v>-0.4414412928930781</v>
      </c>
      <c r="IP35">
        <f t="shared" si="116"/>
        <v>-0.76026651353980812</v>
      </c>
    </row>
    <row r="36" spans="11:287" x14ac:dyDescent="0.25">
      <c r="K36" s="18">
        <v>1016</v>
      </c>
      <c r="L36" s="18">
        <v>581</v>
      </c>
      <c r="M36" s="18">
        <v>758</v>
      </c>
      <c r="N36" s="18">
        <v>578</v>
      </c>
      <c r="O36" s="18">
        <f t="shared" si="0"/>
        <v>887</v>
      </c>
      <c r="P36" s="18">
        <f t="shared" si="1"/>
        <v>579.5</v>
      </c>
      <c r="Q36" s="18">
        <f t="shared" si="158"/>
        <v>110.5</v>
      </c>
      <c r="R36" s="18">
        <f t="shared" si="159"/>
        <v>-1</v>
      </c>
      <c r="S36" s="49">
        <f t="shared" si="42"/>
        <v>110.50452479423636</v>
      </c>
      <c r="T36" s="26">
        <f t="shared" si="2"/>
        <v>9.15454600233919</v>
      </c>
      <c r="U36" s="18">
        <f t="shared" si="3"/>
        <v>90.021963471546201</v>
      </c>
      <c r="V36" s="28">
        <v>30</v>
      </c>
      <c r="W36" s="22">
        <f t="shared" si="4"/>
        <v>0.10790512259038063</v>
      </c>
      <c r="X36" s="18">
        <f t="shared" si="5"/>
        <v>1.2439720657238968E-2</v>
      </c>
      <c r="Y36">
        <f t="shared" si="43"/>
        <v>-0.96695793752350712</v>
      </c>
      <c r="Z36">
        <f t="shared" si="44"/>
        <v>-1.905189371926695</v>
      </c>
      <c r="AD36" s="18">
        <v>941</v>
      </c>
      <c r="AE36" s="18">
        <v>573</v>
      </c>
      <c r="AF36" s="18">
        <v>648</v>
      </c>
      <c r="AG36" s="18">
        <v>574</v>
      </c>
      <c r="AH36" s="18">
        <f t="shared" si="45"/>
        <v>794.5</v>
      </c>
      <c r="AI36" s="18">
        <f t="shared" si="45"/>
        <v>573.5</v>
      </c>
      <c r="AJ36" s="18">
        <f t="shared" si="160"/>
        <v>132</v>
      </c>
      <c r="AK36" s="18">
        <f t="shared" si="161"/>
        <v>3</v>
      </c>
      <c r="AL36" s="18">
        <f t="shared" si="47"/>
        <v>132.03408650799233</v>
      </c>
      <c r="AM36" s="18">
        <f t="shared" si="48"/>
        <v>979.86351090343192</v>
      </c>
      <c r="AN36" s="18">
        <f t="shared" si="162"/>
        <v>105.5772305581437</v>
      </c>
      <c r="AO36" s="28">
        <v>30</v>
      </c>
      <c r="AP36" s="22">
        <f t="shared" si="6"/>
        <v>8.9872346003311884E-2</v>
      </c>
      <c r="AQ36" s="18">
        <f t="shared" si="7"/>
        <v>1.4515787910555375E-2</v>
      </c>
      <c r="AR36">
        <f t="shared" si="49"/>
        <v>-1.0463739214561849</v>
      </c>
      <c r="AS36">
        <f t="shared" si="49"/>
        <v>-1.8381593858798835</v>
      </c>
      <c r="AW36" s="18">
        <v>1136</v>
      </c>
      <c r="AX36" s="18">
        <v>579</v>
      </c>
      <c r="AY36" s="18">
        <v>759</v>
      </c>
      <c r="AZ36" s="18">
        <v>580</v>
      </c>
      <c r="BA36" s="18">
        <f t="shared" si="50"/>
        <v>947.5</v>
      </c>
      <c r="BB36" s="18">
        <f t="shared" si="50"/>
        <v>579.5</v>
      </c>
      <c r="BC36" s="18">
        <f t="shared" si="163"/>
        <v>116</v>
      </c>
      <c r="BD36" s="18">
        <f t="shared" si="164"/>
        <v>-1.5</v>
      </c>
      <c r="BE36" s="18">
        <f t="shared" si="52"/>
        <v>116.00969787047978</v>
      </c>
      <c r="BF36" s="18">
        <f t="shared" si="53"/>
        <v>1110.6648909549631</v>
      </c>
      <c r="BG36" s="18">
        <f t="shared" si="165"/>
        <v>96.291562244078705</v>
      </c>
      <c r="BH36" s="28">
        <v>30</v>
      </c>
      <c r="BI36" s="22">
        <f t="shared" si="8"/>
        <v>7.9918719641980329E-2</v>
      </c>
      <c r="BJ36" s="18">
        <f t="shared" si="9"/>
        <v>9.7272639054111643E-3</v>
      </c>
      <c r="BK36">
        <f t="shared" si="55"/>
        <v>-1.0973514824507049</v>
      </c>
      <c r="BL36">
        <f t="shared" si="55"/>
        <v>-2.0120093013436966</v>
      </c>
      <c r="BP36">
        <v>847</v>
      </c>
      <c r="BQ36">
        <v>582</v>
      </c>
      <c r="BR36">
        <v>667</v>
      </c>
      <c r="BS36">
        <v>581</v>
      </c>
      <c r="BT36" s="18">
        <f t="shared" si="56"/>
        <v>757</v>
      </c>
      <c r="BU36" s="18">
        <f t="shared" si="56"/>
        <v>581.5</v>
      </c>
      <c r="BV36" s="18">
        <f t="shared" si="166"/>
        <v>278.5</v>
      </c>
      <c r="BW36" s="18">
        <f t="shared" si="167"/>
        <v>-8</v>
      </c>
      <c r="BX36" s="18">
        <f t="shared" si="58"/>
        <v>278.61487756399515</v>
      </c>
      <c r="BY36" s="18">
        <f t="shared" si="59"/>
        <v>954.56338186628545</v>
      </c>
      <c r="BZ36" s="18">
        <f t="shared" si="168"/>
        <v>195.3055205306257</v>
      </c>
      <c r="CA36" s="28">
        <v>30</v>
      </c>
      <c r="CB36" s="22">
        <f t="shared" si="10"/>
        <v>0.34439559141327147</v>
      </c>
      <c r="CC36" s="18">
        <f t="shared" si="11"/>
        <v>0.12392126476994096</v>
      </c>
      <c r="CD36">
        <f t="shared" si="61"/>
        <v>-0.4629424165596826</v>
      </c>
      <c r="CE36">
        <f t="shared" si="61"/>
        <v>-0.90685416271331798</v>
      </c>
      <c r="CI36">
        <v>878</v>
      </c>
      <c r="CJ36">
        <v>572</v>
      </c>
      <c r="CK36">
        <v>667</v>
      </c>
      <c r="CL36">
        <v>581</v>
      </c>
      <c r="CM36" s="18">
        <f t="shared" si="62"/>
        <v>772.5</v>
      </c>
      <c r="CN36" s="18">
        <f t="shared" si="62"/>
        <v>576.5</v>
      </c>
      <c r="CO36" s="18">
        <f t="shared" si="169"/>
        <v>240</v>
      </c>
      <c r="CP36" s="18">
        <f t="shared" si="170"/>
        <v>-11.5</v>
      </c>
      <c r="CQ36" s="18">
        <f t="shared" si="64"/>
        <v>240.27536286519265</v>
      </c>
      <c r="CR36" s="18">
        <f t="shared" si="65"/>
        <v>963.90274405668129</v>
      </c>
      <c r="CS36" s="18">
        <f t="shared" si="171"/>
        <v>170.6182742729851</v>
      </c>
      <c r="CT36" s="28">
        <v>30</v>
      </c>
      <c r="CU36" s="22">
        <f t="shared" si="12"/>
        <v>0.29162659614896441</v>
      </c>
      <c r="CV36" s="18">
        <f t="shared" si="13"/>
        <v>8.9287900716891785E-2</v>
      </c>
      <c r="CW36">
        <f t="shared" si="67"/>
        <v>-0.53517287118390722</v>
      </c>
      <c r="CX36">
        <f t="shared" si="67"/>
        <v>-1.0492073877844457</v>
      </c>
      <c r="DB36">
        <v>991</v>
      </c>
      <c r="DC36">
        <v>572</v>
      </c>
      <c r="DD36">
        <v>769</v>
      </c>
      <c r="DE36">
        <v>581</v>
      </c>
      <c r="DF36" s="18">
        <f t="shared" si="68"/>
        <v>880</v>
      </c>
      <c r="DG36" s="18">
        <f t="shared" si="68"/>
        <v>576.5</v>
      </c>
      <c r="DH36" s="18">
        <f t="shared" si="172"/>
        <v>338</v>
      </c>
      <c r="DI36" s="18">
        <f t="shared" si="173"/>
        <v>-8</v>
      </c>
      <c r="DJ36" s="18">
        <f t="shared" si="70"/>
        <v>338.09466130064817</v>
      </c>
      <c r="DK36" s="18">
        <f t="shared" si="71"/>
        <v>1052.0229322595587</v>
      </c>
      <c r="DL36" s="18">
        <f t="shared" si="174"/>
        <v>254.90045108116419</v>
      </c>
      <c r="DM36" s="28">
        <v>30</v>
      </c>
      <c r="DN36" s="22">
        <f t="shared" si="14"/>
        <v>0.2631277806743742</v>
      </c>
      <c r="DO36" s="18">
        <f t="shared" si="15"/>
        <v>0.11047716394092422</v>
      </c>
      <c r="DP36">
        <f t="shared" si="73"/>
        <v>-0.57983329727097122</v>
      </c>
      <c r="DQ36">
        <f t="shared" si="73"/>
        <v>-0.9567274830591872</v>
      </c>
      <c r="DU36">
        <v>1001</v>
      </c>
      <c r="DV36">
        <v>594</v>
      </c>
      <c r="DW36">
        <v>796</v>
      </c>
      <c r="DX36">
        <v>600</v>
      </c>
      <c r="DY36" s="18">
        <f t="shared" si="74"/>
        <v>898.5</v>
      </c>
      <c r="DZ36" s="18">
        <f t="shared" si="74"/>
        <v>597</v>
      </c>
      <c r="EA36" s="18">
        <f t="shared" si="175"/>
        <v>293</v>
      </c>
      <c r="EB36" s="18">
        <f t="shared" si="176"/>
        <v>-9</v>
      </c>
      <c r="EC36" s="18">
        <f t="shared" si="76"/>
        <v>293.1381926668717</v>
      </c>
      <c r="ED36" s="18">
        <f t="shared" si="77"/>
        <v>1078.7544901412925</v>
      </c>
      <c r="EE36" s="18">
        <f t="shared" si="177"/>
        <v>222.09455177601569</v>
      </c>
      <c r="EF36" s="28">
        <v>30</v>
      </c>
      <c r="EG36" s="22">
        <f t="shared" si="16"/>
        <v>0.62283920157600137</v>
      </c>
      <c r="EH36" s="18">
        <f t="shared" si="17"/>
        <v>0.24067003026073092</v>
      </c>
      <c r="EI36">
        <f t="shared" si="79"/>
        <v>-0.20562406069552075</v>
      </c>
      <c r="EJ36">
        <f t="shared" si="79"/>
        <v>-0.61857798742647718</v>
      </c>
      <c r="EN36">
        <v>1137</v>
      </c>
      <c r="EO36">
        <v>597</v>
      </c>
      <c r="EP36">
        <v>879</v>
      </c>
      <c r="EQ36">
        <v>602</v>
      </c>
      <c r="ER36" s="18">
        <f t="shared" si="80"/>
        <v>1008</v>
      </c>
      <c r="ES36" s="18">
        <f t="shared" si="80"/>
        <v>599.5</v>
      </c>
      <c r="ET36" s="18">
        <f t="shared" si="178"/>
        <v>392</v>
      </c>
      <c r="EU36" s="18">
        <f t="shared" si="179"/>
        <v>-10</v>
      </c>
      <c r="EV36" s="18">
        <f t="shared" si="82"/>
        <v>392.12753027554697</v>
      </c>
      <c r="EW36" s="18">
        <f t="shared" si="83"/>
        <v>1172.8018801144549</v>
      </c>
      <c r="EX36" s="18">
        <f t="shared" si="180"/>
        <v>306.23033084688291</v>
      </c>
      <c r="EY36" s="28">
        <v>30</v>
      </c>
      <c r="EZ36" s="22">
        <f t="shared" si="18"/>
        <v>0.50699121606544484</v>
      </c>
      <c r="FA36" s="18">
        <f t="shared" si="19"/>
        <v>0.25388336878888729</v>
      </c>
      <c r="FB36">
        <f t="shared" si="85"/>
        <v>-0.29499956502041852</v>
      </c>
      <c r="FC36">
        <f t="shared" si="85"/>
        <v>-0.59536574764846328</v>
      </c>
      <c r="FG36">
        <v>1172</v>
      </c>
      <c r="FH36">
        <v>598</v>
      </c>
      <c r="FI36">
        <v>862</v>
      </c>
      <c r="FJ36">
        <v>603</v>
      </c>
      <c r="FK36" s="18">
        <f t="shared" si="86"/>
        <v>1017</v>
      </c>
      <c r="FL36" s="18">
        <f t="shared" si="86"/>
        <v>600.5</v>
      </c>
      <c r="FM36" s="18">
        <f t="shared" si="181"/>
        <v>405</v>
      </c>
      <c r="FN36" s="18">
        <f t="shared" si="182"/>
        <v>-10.5</v>
      </c>
      <c r="FO36" s="18">
        <f t="shared" si="88"/>
        <v>405.13608824690004</v>
      </c>
      <c r="FP36" s="18">
        <f t="shared" si="89"/>
        <v>1181.0542959576414</v>
      </c>
      <c r="FQ36" s="18">
        <f t="shared" si="183"/>
        <v>316.26241347955067</v>
      </c>
      <c r="FR36" s="28">
        <v>30</v>
      </c>
      <c r="FS36" s="22">
        <f t="shared" si="20"/>
        <v>0.45925628120240602</v>
      </c>
      <c r="FT36" s="18">
        <f t="shared" si="21"/>
        <v>0.24613407744751345</v>
      </c>
      <c r="FU36">
        <f t="shared" si="91"/>
        <v>-0.33794489517917092</v>
      </c>
      <c r="FV36">
        <f t="shared" si="91"/>
        <v>-0.60882825373785565</v>
      </c>
      <c r="FZ36">
        <v>541</v>
      </c>
      <c r="GA36">
        <v>588</v>
      </c>
      <c r="GB36">
        <v>371</v>
      </c>
      <c r="GC36">
        <v>597</v>
      </c>
      <c r="GD36">
        <f t="shared" si="92"/>
        <v>456</v>
      </c>
      <c r="GE36">
        <f t="shared" si="92"/>
        <v>592.5</v>
      </c>
      <c r="GF36" s="18">
        <f t="shared" si="184"/>
        <v>230</v>
      </c>
      <c r="GG36" s="18">
        <f t="shared" si="185"/>
        <v>-9.5</v>
      </c>
      <c r="GH36" s="18">
        <f t="shared" si="94"/>
        <v>230.19611204362249</v>
      </c>
      <c r="GI36">
        <f t="shared" si="95"/>
        <v>747.65784286664177</v>
      </c>
      <c r="GJ36">
        <v>30</v>
      </c>
      <c r="GK36" s="22">
        <f t="shared" si="22"/>
        <v>0.41382974304263764</v>
      </c>
      <c r="GL36" s="18">
        <f t="shared" si="23"/>
        <v>0.127084743077087</v>
      </c>
      <c r="GM36">
        <f t="shared" si="96"/>
        <v>-0.38317829865074998</v>
      </c>
      <c r="GN36">
        <f t="shared" si="97"/>
        <v>-0.89590658473436269</v>
      </c>
      <c r="GR36">
        <v>679</v>
      </c>
      <c r="GS36">
        <v>584</v>
      </c>
      <c r="GT36">
        <v>521</v>
      </c>
      <c r="GU36">
        <v>590</v>
      </c>
      <c r="GV36">
        <f t="shared" si="98"/>
        <v>600</v>
      </c>
      <c r="GW36">
        <f t="shared" si="98"/>
        <v>587</v>
      </c>
      <c r="GX36" s="18">
        <f t="shared" si="186"/>
        <v>355</v>
      </c>
      <c r="GY36" s="18">
        <f t="shared" si="187"/>
        <v>-17.5</v>
      </c>
      <c r="GZ36" s="18">
        <f t="shared" si="100"/>
        <v>355.43107630031454</v>
      </c>
      <c r="HA36">
        <f t="shared" si="101"/>
        <v>839.38608518368949</v>
      </c>
      <c r="HB36">
        <v>30</v>
      </c>
      <c r="HC36" s="22">
        <f t="shared" si="24"/>
        <v>0.37156847103786683</v>
      </c>
      <c r="HD36" s="18">
        <f t="shared" si="25"/>
        <v>0.18877671303735213</v>
      </c>
      <c r="HE36">
        <f t="shared" si="102"/>
        <v>-0.42996114461166512</v>
      </c>
      <c r="HF36">
        <f t="shared" si="103"/>
        <v>-0.72405158007572956</v>
      </c>
      <c r="HJ36">
        <v>685</v>
      </c>
      <c r="HK36">
        <v>584</v>
      </c>
      <c r="HL36">
        <v>527</v>
      </c>
      <c r="HM36">
        <v>590</v>
      </c>
      <c r="HN36">
        <f t="shared" si="104"/>
        <v>606</v>
      </c>
      <c r="HO36">
        <f t="shared" si="104"/>
        <v>587</v>
      </c>
      <c r="HP36" s="18">
        <f t="shared" si="105"/>
        <v>351</v>
      </c>
      <c r="HQ36" s="18">
        <f t="shared" si="188"/>
        <v>-14.5</v>
      </c>
      <c r="HR36" s="18">
        <f t="shared" si="26"/>
        <v>351.29937375406746</v>
      </c>
      <c r="HS36">
        <f t="shared" si="107"/>
        <v>843.68536789492805</v>
      </c>
      <c r="HT36">
        <v>30</v>
      </c>
      <c r="HU36" s="22">
        <f t="shared" si="27"/>
        <v>0.39938861405624487</v>
      </c>
      <c r="HV36" s="18">
        <f t="shared" si="28"/>
        <v>0.20655263539050955</v>
      </c>
      <c r="HW36">
        <f t="shared" si="108"/>
        <v>-0.39860432034420568</v>
      </c>
      <c r="HX36">
        <f t="shared" si="109"/>
        <v>-0.68496925951937571</v>
      </c>
      <c r="IB36">
        <v>1024</v>
      </c>
      <c r="IC36">
        <v>571</v>
      </c>
      <c r="ID36">
        <v>725</v>
      </c>
      <c r="IE36">
        <v>582</v>
      </c>
      <c r="IF36">
        <f t="shared" si="110"/>
        <v>874.5</v>
      </c>
      <c r="IG36">
        <f t="shared" si="111"/>
        <v>576.5</v>
      </c>
      <c r="IH36">
        <f t="shared" si="112"/>
        <v>328</v>
      </c>
      <c r="II36">
        <f t="shared" si="113"/>
        <v>-7</v>
      </c>
      <c r="IJ36">
        <f t="shared" si="114"/>
        <v>328.07468661876368</v>
      </c>
      <c r="IL36">
        <v>30</v>
      </c>
      <c r="IM36">
        <f t="shared" si="29"/>
        <v>0.37435355691596539</v>
      </c>
      <c r="IN36">
        <f t="shared" si="30"/>
        <v>0.18407705426474144</v>
      </c>
      <c r="IO36">
        <f t="shared" si="115"/>
        <v>-0.42671803607237169</v>
      </c>
      <c r="IP36">
        <f t="shared" si="116"/>
        <v>-0.73500034418080895</v>
      </c>
    </row>
    <row r="37" spans="11:287" x14ac:dyDescent="0.25">
      <c r="K37" s="18">
        <v>1022</v>
      </c>
      <c r="L37" s="18">
        <v>580</v>
      </c>
      <c r="M37" s="18">
        <v>761</v>
      </c>
      <c r="N37" s="18">
        <v>578</v>
      </c>
      <c r="O37" s="18">
        <f t="shared" si="0"/>
        <v>891.5</v>
      </c>
      <c r="P37" s="18">
        <f t="shared" si="1"/>
        <v>579</v>
      </c>
      <c r="Q37" s="18">
        <f t="shared" si="158"/>
        <v>115</v>
      </c>
      <c r="R37" s="18">
        <f t="shared" si="159"/>
        <v>-1.5</v>
      </c>
      <c r="S37" s="49">
        <f t="shared" si="42"/>
        <v>115.00978219264655</v>
      </c>
      <c r="T37" s="26">
        <f t="shared" si="2"/>
        <v>9.5277758423201533</v>
      </c>
      <c r="U37" s="18">
        <f t="shared" si="3"/>
        <v>93.519653139688558</v>
      </c>
      <c r="V37" s="28">
        <v>31</v>
      </c>
      <c r="W37" s="22">
        <f t="shared" si="4"/>
        <v>0.11150196001005996</v>
      </c>
      <c r="X37" s="18">
        <f t="shared" si="5"/>
        <v>1.2946886708851229E-2</v>
      </c>
      <c r="Y37">
        <f t="shared" si="43"/>
        <v>-0.95271749840889697</v>
      </c>
      <c r="Z37">
        <f t="shared" si="44"/>
        <v>-1.8878346522560083</v>
      </c>
      <c r="AD37" s="18">
        <v>947</v>
      </c>
      <c r="AE37" s="18">
        <v>573</v>
      </c>
      <c r="AF37" s="18">
        <v>653</v>
      </c>
      <c r="AG37" s="18">
        <v>575</v>
      </c>
      <c r="AH37" s="18">
        <f t="shared" si="45"/>
        <v>800</v>
      </c>
      <c r="AI37" s="18">
        <f t="shared" si="45"/>
        <v>574</v>
      </c>
      <c r="AJ37" s="18">
        <f t="shared" si="160"/>
        <v>137.5</v>
      </c>
      <c r="AK37" s="18">
        <f t="shared" si="161"/>
        <v>3.5</v>
      </c>
      <c r="AL37" s="18">
        <f t="shared" si="47"/>
        <v>137.5445382412548</v>
      </c>
      <c r="AM37" s="18">
        <f t="shared" si="48"/>
        <v>984.61972354813201</v>
      </c>
      <c r="AN37" s="18">
        <f t="shared" si="162"/>
        <v>110.3334432028438</v>
      </c>
      <c r="AO37" s="28">
        <v>31</v>
      </c>
      <c r="AP37" s="22">
        <f t="shared" si="6"/>
        <v>9.2868090870088932E-2</v>
      </c>
      <c r="AQ37" s="18">
        <f t="shared" si="7"/>
        <v>1.512160532306535E-2</v>
      </c>
      <c r="AR37">
        <f t="shared" si="49"/>
        <v>-1.0321334823415749</v>
      </c>
      <c r="AS37">
        <f t="shared" si="49"/>
        <v>-1.820402101299041</v>
      </c>
      <c r="AW37" s="18">
        <v>1142</v>
      </c>
      <c r="AX37" s="18">
        <v>578</v>
      </c>
      <c r="AY37" s="18">
        <v>766</v>
      </c>
      <c r="AZ37" s="18">
        <v>580</v>
      </c>
      <c r="BA37" s="18">
        <f t="shared" si="50"/>
        <v>954</v>
      </c>
      <c r="BB37" s="18">
        <f t="shared" si="50"/>
        <v>579</v>
      </c>
      <c r="BC37" s="18">
        <f t="shared" si="163"/>
        <v>122.5</v>
      </c>
      <c r="BD37" s="18">
        <f t="shared" si="164"/>
        <v>-2</v>
      </c>
      <c r="BE37" s="18">
        <f t="shared" si="52"/>
        <v>122.51632544277517</v>
      </c>
      <c r="BF37" s="18">
        <f t="shared" si="53"/>
        <v>1115.9556442798253</v>
      </c>
      <c r="BG37" s="18">
        <f t="shared" si="165"/>
        <v>101.58231556894088</v>
      </c>
      <c r="BH37" s="28">
        <v>31</v>
      </c>
      <c r="BI37" s="22">
        <f t="shared" si="8"/>
        <v>8.2582676963379661E-2</v>
      </c>
      <c r="BJ37" s="18">
        <f t="shared" si="9"/>
        <v>1.027283625575557E-2</v>
      </c>
      <c r="BK37">
        <f t="shared" si="55"/>
        <v>-1.0831110433360946</v>
      </c>
      <c r="BL37">
        <f t="shared" si="55"/>
        <v>-1.9883096342832636</v>
      </c>
      <c r="BP37">
        <v>858</v>
      </c>
      <c r="BQ37">
        <v>582</v>
      </c>
      <c r="BR37">
        <v>678</v>
      </c>
      <c r="BS37">
        <v>580</v>
      </c>
      <c r="BT37" s="18">
        <f t="shared" si="56"/>
        <v>768</v>
      </c>
      <c r="BU37" s="18">
        <f t="shared" si="56"/>
        <v>581</v>
      </c>
      <c r="BV37" s="18">
        <f t="shared" si="166"/>
        <v>289.5</v>
      </c>
      <c r="BW37" s="18">
        <f t="shared" si="167"/>
        <v>-8.5</v>
      </c>
      <c r="BX37" s="18">
        <f t="shared" si="58"/>
        <v>289.62475722907391</v>
      </c>
      <c r="BY37" s="18">
        <f t="shared" si="59"/>
        <v>963.00830733696171</v>
      </c>
      <c r="BZ37" s="18">
        <f t="shared" si="168"/>
        <v>203.75044600130195</v>
      </c>
      <c r="CA37" s="28">
        <v>31</v>
      </c>
      <c r="CB37" s="22">
        <f t="shared" si="10"/>
        <v>0.35587544446038044</v>
      </c>
      <c r="CC37" s="18">
        <f t="shared" si="11"/>
        <v>0.12881819714121404</v>
      </c>
      <c r="CD37">
        <f t="shared" si="61"/>
        <v>-0.44870197744507245</v>
      </c>
      <c r="CE37">
        <f t="shared" si="61"/>
        <v>-0.89002278325106998</v>
      </c>
      <c r="CI37">
        <v>884</v>
      </c>
      <c r="CJ37">
        <v>572</v>
      </c>
      <c r="CK37">
        <v>678</v>
      </c>
      <c r="CL37">
        <v>578</v>
      </c>
      <c r="CM37" s="18">
        <f t="shared" si="62"/>
        <v>781</v>
      </c>
      <c r="CN37" s="18">
        <f t="shared" si="62"/>
        <v>575</v>
      </c>
      <c r="CO37" s="18">
        <f t="shared" si="169"/>
        <v>248.5</v>
      </c>
      <c r="CP37" s="18">
        <f t="shared" si="170"/>
        <v>-13</v>
      </c>
      <c r="CQ37" s="18">
        <f t="shared" si="64"/>
        <v>248.83980790862222</v>
      </c>
      <c r="CR37" s="18">
        <f t="shared" si="65"/>
        <v>969.83813082390202</v>
      </c>
      <c r="CS37" s="18">
        <f t="shared" si="171"/>
        <v>176.55366104020584</v>
      </c>
      <c r="CT37" s="28">
        <v>31</v>
      </c>
      <c r="CU37" s="22">
        <f t="shared" si="12"/>
        <v>0.30134748268726319</v>
      </c>
      <c r="CV37" s="18">
        <f t="shared" si="13"/>
        <v>9.2470504666020165E-2</v>
      </c>
      <c r="CW37">
        <f t="shared" si="67"/>
        <v>-0.52093243206929696</v>
      </c>
      <c r="CX37">
        <f t="shared" si="67"/>
        <v>-1.033996772163909</v>
      </c>
      <c r="DB37">
        <v>1003</v>
      </c>
      <c r="DC37">
        <v>570</v>
      </c>
      <c r="DD37">
        <v>779</v>
      </c>
      <c r="DE37">
        <v>582</v>
      </c>
      <c r="DF37" s="18">
        <f t="shared" si="68"/>
        <v>891</v>
      </c>
      <c r="DG37" s="18">
        <f t="shared" si="68"/>
        <v>576</v>
      </c>
      <c r="DH37" s="18">
        <f t="shared" si="172"/>
        <v>349</v>
      </c>
      <c r="DI37" s="18">
        <f t="shared" si="173"/>
        <v>-8.5</v>
      </c>
      <c r="DJ37" s="18">
        <f t="shared" si="70"/>
        <v>349.10349468316701</v>
      </c>
      <c r="DK37" s="18">
        <f t="shared" si="71"/>
        <v>1060.9698393451154</v>
      </c>
      <c r="DL37" s="18">
        <f t="shared" si="174"/>
        <v>263.84735816672082</v>
      </c>
      <c r="DM37" s="28">
        <v>31</v>
      </c>
      <c r="DN37" s="22">
        <f t="shared" si="14"/>
        <v>0.27189870669685329</v>
      </c>
      <c r="DO37" s="18">
        <f t="shared" si="15"/>
        <v>0.11407445437349138</v>
      </c>
      <c r="DP37">
        <f t="shared" si="73"/>
        <v>-0.56559285815636107</v>
      </c>
      <c r="DQ37">
        <f t="shared" si="73"/>
        <v>-0.94281159981279505</v>
      </c>
      <c r="DU37">
        <v>1014</v>
      </c>
      <c r="DV37">
        <v>593</v>
      </c>
      <c r="DW37">
        <v>811</v>
      </c>
      <c r="DX37">
        <v>600</v>
      </c>
      <c r="DY37" s="18">
        <f t="shared" si="74"/>
        <v>912.5</v>
      </c>
      <c r="DZ37" s="18">
        <f t="shared" si="74"/>
        <v>596.5</v>
      </c>
      <c r="EA37" s="18">
        <f t="shared" si="175"/>
        <v>307</v>
      </c>
      <c r="EB37" s="18">
        <f t="shared" si="176"/>
        <v>-9.5</v>
      </c>
      <c r="EC37" s="18">
        <f t="shared" si="76"/>
        <v>307.14695179994868</v>
      </c>
      <c r="ED37" s="18">
        <f t="shared" si="77"/>
        <v>1090.1690235922135</v>
      </c>
      <c r="EE37" s="18">
        <f t="shared" si="177"/>
        <v>233.50908522693669</v>
      </c>
      <c r="EF37" s="28">
        <v>31</v>
      </c>
      <c r="EG37" s="22">
        <f t="shared" si="16"/>
        <v>0.64360050829520143</v>
      </c>
      <c r="EH37" s="18">
        <f t="shared" si="17"/>
        <v>0.2521713923104873</v>
      </c>
      <c r="EI37">
        <f t="shared" si="79"/>
        <v>-0.19138362158091049</v>
      </c>
      <c r="EJ37">
        <f t="shared" si="79"/>
        <v>-0.59830418368839655</v>
      </c>
      <c r="EN37">
        <v>1151</v>
      </c>
      <c r="EO37">
        <v>596</v>
      </c>
      <c r="EP37">
        <v>898</v>
      </c>
      <c r="EQ37">
        <v>602</v>
      </c>
      <c r="ER37" s="18">
        <f t="shared" si="80"/>
        <v>1024.5</v>
      </c>
      <c r="ES37" s="18">
        <f t="shared" si="80"/>
        <v>599</v>
      </c>
      <c r="ET37" s="18">
        <f t="shared" si="178"/>
        <v>408.5</v>
      </c>
      <c r="EU37" s="18">
        <f t="shared" si="179"/>
        <v>-10.5</v>
      </c>
      <c r="EV37" s="18">
        <f t="shared" si="82"/>
        <v>408.63492263877788</v>
      </c>
      <c r="EW37" s="18">
        <f t="shared" si="83"/>
        <v>1186.7608225754675</v>
      </c>
      <c r="EX37" s="18">
        <f t="shared" si="180"/>
        <v>320.18927330789552</v>
      </c>
      <c r="EY37" s="28">
        <v>31</v>
      </c>
      <c r="EZ37" s="22">
        <f t="shared" si="18"/>
        <v>0.52389092326762632</v>
      </c>
      <c r="FA37" s="18">
        <f t="shared" si="19"/>
        <v>0.26457109678429741</v>
      </c>
      <c r="FB37">
        <f t="shared" si="85"/>
        <v>-0.28075912590580826</v>
      </c>
      <c r="FC37">
        <f t="shared" si="85"/>
        <v>-0.57745760229786292</v>
      </c>
      <c r="FG37">
        <v>1190</v>
      </c>
      <c r="FH37">
        <v>598</v>
      </c>
      <c r="FI37">
        <v>882</v>
      </c>
      <c r="FJ37">
        <v>603</v>
      </c>
      <c r="FK37" s="18">
        <f t="shared" si="86"/>
        <v>1036</v>
      </c>
      <c r="FL37" s="18">
        <f t="shared" si="86"/>
        <v>600.5</v>
      </c>
      <c r="FM37" s="18">
        <f t="shared" si="181"/>
        <v>424</v>
      </c>
      <c r="FN37" s="18">
        <f t="shared" si="182"/>
        <v>-10.5</v>
      </c>
      <c r="FO37" s="18">
        <f t="shared" si="88"/>
        <v>424.12999186570147</v>
      </c>
      <c r="FP37" s="18">
        <f t="shared" si="89"/>
        <v>1197.4540701003943</v>
      </c>
      <c r="FQ37" s="18">
        <f t="shared" si="183"/>
        <v>332.66218762230358</v>
      </c>
      <c r="FR37" s="28">
        <v>31</v>
      </c>
      <c r="FS37" s="22">
        <f t="shared" si="20"/>
        <v>0.47456482390915283</v>
      </c>
      <c r="FT37" s="18">
        <f t="shared" si="21"/>
        <v>0.25767352574640601</v>
      </c>
      <c r="FU37">
        <f t="shared" si="91"/>
        <v>-0.32370445606456072</v>
      </c>
      <c r="FV37">
        <f t="shared" si="91"/>
        <v>-0.58893020004777796</v>
      </c>
      <c r="FZ37">
        <v>555</v>
      </c>
      <c r="GA37">
        <v>588</v>
      </c>
      <c r="GB37">
        <v>382</v>
      </c>
      <c r="GC37">
        <v>595</v>
      </c>
      <c r="GD37">
        <f t="shared" si="92"/>
        <v>468.5</v>
      </c>
      <c r="GE37">
        <f t="shared" si="92"/>
        <v>591.5</v>
      </c>
      <c r="GF37" s="18">
        <f t="shared" si="184"/>
        <v>242.5</v>
      </c>
      <c r="GG37" s="18">
        <f t="shared" si="185"/>
        <v>-10.5</v>
      </c>
      <c r="GH37" s="18">
        <f t="shared" si="94"/>
        <v>242.72721314265527</v>
      </c>
      <c r="GI37">
        <f t="shared" si="95"/>
        <v>754.56245599685121</v>
      </c>
      <c r="GJ37">
        <v>31</v>
      </c>
      <c r="GK37" s="22">
        <f t="shared" si="22"/>
        <v>0.42762406781072554</v>
      </c>
      <c r="GL37" s="18">
        <f t="shared" si="23"/>
        <v>0.13400280850184881</v>
      </c>
      <c r="GM37">
        <f t="shared" si="96"/>
        <v>-0.36893785953613972</v>
      </c>
      <c r="GN37">
        <f t="shared" si="97"/>
        <v>-0.87288609936598693</v>
      </c>
      <c r="GR37">
        <v>696</v>
      </c>
      <c r="GS37">
        <v>583</v>
      </c>
      <c r="GT37">
        <v>536</v>
      </c>
      <c r="GU37">
        <v>588</v>
      </c>
      <c r="GV37">
        <f t="shared" si="98"/>
        <v>616</v>
      </c>
      <c r="GW37">
        <f t="shared" si="98"/>
        <v>585.5</v>
      </c>
      <c r="GX37" s="18">
        <f t="shared" si="186"/>
        <v>371</v>
      </c>
      <c r="GY37" s="18">
        <f t="shared" si="187"/>
        <v>-19</v>
      </c>
      <c r="GZ37" s="18">
        <f t="shared" si="100"/>
        <v>371.48620431989127</v>
      </c>
      <c r="HA37">
        <f t="shared" si="101"/>
        <v>849.86248887687702</v>
      </c>
      <c r="HB37">
        <v>31</v>
      </c>
      <c r="HC37" s="22">
        <f t="shared" si="24"/>
        <v>0.38395408673912906</v>
      </c>
      <c r="HD37" s="18">
        <f t="shared" si="25"/>
        <v>0.19730391984908499</v>
      </c>
      <c r="HE37">
        <f t="shared" si="102"/>
        <v>-0.41572070549705487</v>
      </c>
      <c r="HF37">
        <f t="shared" si="103"/>
        <v>-0.70486428650697319</v>
      </c>
      <c r="HJ37">
        <v>701</v>
      </c>
      <c r="HK37">
        <v>583</v>
      </c>
      <c r="HL37">
        <v>542</v>
      </c>
      <c r="HM37">
        <v>590</v>
      </c>
      <c r="HN37">
        <f t="shared" si="104"/>
        <v>621.5</v>
      </c>
      <c r="HO37">
        <f t="shared" si="104"/>
        <v>586.5</v>
      </c>
      <c r="HP37" s="18">
        <f t="shared" si="105"/>
        <v>366.5</v>
      </c>
      <c r="HQ37" s="18">
        <f t="shared" si="188"/>
        <v>-15</v>
      </c>
      <c r="HR37" s="18">
        <f t="shared" si="26"/>
        <v>366.80682927121188</v>
      </c>
      <c r="HS37">
        <f t="shared" si="107"/>
        <v>854.5434453554717</v>
      </c>
      <c r="HT37">
        <v>31</v>
      </c>
      <c r="HU37" s="22">
        <f t="shared" si="27"/>
        <v>0.41270156785811968</v>
      </c>
      <c r="HV37" s="18">
        <f t="shared" si="28"/>
        <v>0.21567051616279256</v>
      </c>
      <c r="HW37">
        <f t="shared" si="108"/>
        <v>-0.38436388122959547</v>
      </c>
      <c r="HX37">
        <f t="shared" si="109"/>
        <v>-0.66620922227350265</v>
      </c>
      <c r="IB37">
        <v>1037</v>
      </c>
      <c r="IC37">
        <v>571</v>
      </c>
      <c r="ID37">
        <v>739</v>
      </c>
      <c r="IE37">
        <v>582</v>
      </c>
      <c r="IF37">
        <f t="shared" si="110"/>
        <v>888</v>
      </c>
      <c r="IG37">
        <f t="shared" si="111"/>
        <v>576.5</v>
      </c>
      <c r="IH37">
        <f t="shared" si="112"/>
        <v>341.5</v>
      </c>
      <c r="II37">
        <f t="shared" si="113"/>
        <v>-7</v>
      </c>
      <c r="IJ37">
        <f t="shared" si="114"/>
        <v>341.57173477909441</v>
      </c>
      <c r="IL37">
        <v>31</v>
      </c>
      <c r="IM37">
        <f t="shared" si="29"/>
        <v>0.38683200881316421</v>
      </c>
      <c r="IN37">
        <f t="shared" si="30"/>
        <v>0.19165001544693139</v>
      </c>
      <c r="IO37">
        <f t="shared" si="115"/>
        <v>-0.41247759695776148</v>
      </c>
      <c r="IP37">
        <f t="shared" si="116"/>
        <v>-0.71749114140562809</v>
      </c>
    </row>
    <row r="38" spans="11:287" x14ac:dyDescent="0.25">
      <c r="K38" s="18">
        <v>1027</v>
      </c>
      <c r="L38" s="18">
        <v>580</v>
      </c>
      <c r="M38" s="18">
        <v>767</v>
      </c>
      <c r="N38" s="18">
        <v>578</v>
      </c>
      <c r="O38" s="18">
        <f t="shared" ref="O38:O69" si="189">(K38+M38)/2</f>
        <v>897</v>
      </c>
      <c r="P38" s="18">
        <f t="shared" ref="P38:P69" si="190">(L38+N38)/2</f>
        <v>579</v>
      </c>
      <c r="Q38" s="18">
        <f t="shared" si="158"/>
        <v>120.5</v>
      </c>
      <c r="R38" s="18">
        <f t="shared" si="159"/>
        <v>-1.5</v>
      </c>
      <c r="S38" s="49">
        <f t="shared" si="42"/>
        <v>120.5093357379419</v>
      </c>
      <c r="T38" s="26">
        <f t="shared" ref="T38:T69" si="191">S38*($I$6/$J$6)</f>
        <v>9.9833763348473124</v>
      </c>
      <c r="U38" s="18">
        <f t="shared" ref="U38:U71" si="192">SQRT(O38^2+P38^2)-SQRT($O$6^2+$P$6^2)</f>
        <v>98.136418565194504</v>
      </c>
      <c r="V38" s="28">
        <v>32</v>
      </c>
      <c r="W38" s="22">
        <f t="shared" ref="W38:W69" si="193">(V38*(1/60))/$L$4</f>
        <v>0.11509879742973933</v>
      </c>
      <c r="X38" s="18">
        <f t="shared" ref="X38:X69" si="194">(S38*(I$6/J$6)+I$4)/$M$4</f>
        <v>1.356598271392785E-2</v>
      </c>
      <c r="Y38">
        <f t="shared" si="43"/>
        <v>-0.93892921392326356</v>
      </c>
      <c r="Z38">
        <f t="shared" si="44"/>
        <v>-1.8675487406581801</v>
      </c>
      <c r="AD38" s="18">
        <v>952</v>
      </c>
      <c r="AE38" s="18">
        <v>573</v>
      </c>
      <c r="AF38" s="18">
        <v>659</v>
      </c>
      <c r="AG38" s="18">
        <v>576</v>
      </c>
      <c r="AH38" s="18">
        <f t="shared" si="45"/>
        <v>805.5</v>
      </c>
      <c r="AI38" s="18">
        <f t="shared" si="45"/>
        <v>574.5</v>
      </c>
      <c r="AJ38" s="18">
        <f t="shared" si="160"/>
        <v>143</v>
      </c>
      <c r="AK38" s="18">
        <f t="shared" si="161"/>
        <v>4</v>
      </c>
      <c r="AL38" s="18">
        <f t="shared" si="47"/>
        <v>143.05593311708537</v>
      </c>
      <c r="AM38" s="18">
        <f t="shared" si="48"/>
        <v>989.38389920192253</v>
      </c>
      <c r="AN38" s="18">
        <f t="shared" si="162"/>
        <v>115.09761885663431</v>
      </c>
      <c r="AO38" s="28">
        <v>32</v>
      </c>
      <c r="AP38" s="22">
        <f t="shared" ref="AP38:AP69" si="195">(AO38*(1/60))/AE$4</f>
        <v>9.5863835736866007E-2</v>
      </c>
      <c r="AQ38" s="18">
        <f t="shared" ref="AQ38:AQ69" si="196">((AL38*(AB$6/AC$6))+AB$4)/AF$4</f>
        <v>1.5727526424386677E-2</v>
      </c>
      <c r="AR38">
        <f t="shared" si="49"/>
        <v>-1.0183451978559415</v>
      </c>
      <c r="AS38">
        <f t="shared" si="49"/>
        <v>-1.8033395764684572</v>
      </c>
      <c r="AW38" s="18">
        <v>1146</v>
      </c>
      <c r="AX38" s="18">
        <v>579</v>
      </c>
      <c r="AY38" s="18">
        <v>769</v>
      </c>
      <c r="AZ38" s="18">
        <v>580</v>
      </c>
      <c r="BA38" s="18">
        <f t="shared" si="50"/>
        <v>957.5</v>
      </c>
      <c r="BB38" s="18">
        <f t="shared" si="50"/>
        <v>579.5</v>
      </c>
      <c r="BC38" s="18">
        <f t="shared" si="163"/>
        <v>126</v>
      </c>
      <c r="BD38" s="18">
        <f t="shared" si="164"/>
        <v>-1.5</v>
      </c>
      <c r="BE38" s="18">
        <f t="shared" si="52"/>
        <v>126.00892825510421</v>
      </c>
      <c r="BF38" s="18">
        <f t="shared" si="53"/>
        <v>1119.2079788850685</v>
      </c>
      <c r="BG38" s="18">
        <f t="shared" si="165"/>
        <v>104.83465017418416</v>
      </c>
      <c r="BH38" s="28">
        <v>32</v>
      </c>
      <c r="BI38" s="22">
        <f t="shared" ref="BI38:BI69" si="197">(BH38*(1/60))/$AX$4</f>
        <v>8.5246634284779021E-2</v>
      </c>
      <c r="BJ38" s="18">
        <f t="shared" ref="BJ38:BJ69" si="198">((BE38*(AU$6/AV$6))+AU$4)/$AY$4</f>
        <v>1.056568650789773E-2</v>
      </c>
      <c r="BK38">
        <f t="shared" si="55"/>
        <v>-1.0693227588504612</v>
      </c>
      <c r="BL38">
        <f t="shared" si="55"/>
        <v>-1.9761022793115746</v>
      </c>
      <c r="BP38">
        <v>868</v>
      </c>
      <c r="BQ38">
        <v>582</v>
      </c>
      <c r="BR38">
        <v>691</v>
      </c>
      <c r="BS38">
        <v>579</v>
      </c>
      <c r="BT38" s="18">
        <f t="shared" si="56"/>
        <v>779.5</v>
      </c>
      <c r="BU38" s="18">
        <f t="shared" si="56"/>
        <v>580.5</v>
      </c>
      <c r="BV38" s="18">
        <f t="shared" si="166"/>
        <v>301</v>
      </c>
      <c r="BW38" s="18">
        <f t="shared" si="167"/>
        <v>-9</v>
      </c>
      <c r="BX38" s="18">
        <f t="shared" si="58"/>
        <v>301.1345214351885</v>
      </c>
      <c r="BY38" s="18">
        <f t="shared" si="59"/>
        <v>971.90560241208607</v>
      </c>
      <c r="BZ38" s="18">
        <f t="shared" si="168"/>
        <v>212.64774107642631</v>
      </c>
      <c r="CA38" s="28">
        <v>32</v>
      </c>
      <c r="CB38" s="22">
        <f t="shared" ref="CB38:CB69" si="199">(CA38*(1/60))/$BQ$4</f>
        <v>0.36735529750748952</v>
      </c>
      <c r="CC38" s="18">
        <f t="shared" ref="CC38:CC69" si="200">((BX38*(BN$6/BO$6))+BN$4)/$BR$4</f>
        <v>0.1339374662559723</v>
      </c>
      <c r="CD38">
        <f t="shared" si="61"/>
        <v>-0.4349136929594391</v>
      </c>
      <c r="CE38">
        <f t="shared" si="61"/>
        <v>-0.87309792102965833</v>
      </c>
      <c r="CI38">
        <v>892</v>
      </c>
      <c r="CJ38">
        <v>572</v>
      </c>
      <c r="CK38">
        <v>689</v>
      </c>
      <c r="CL38">
        <v>578</v>
      </c>
      <c r="CM38" s="18">
        <f t="shared" si="62"/>
        <v>790.5</v>
      </c>
      <c r="CN38" s="18">
        <f t="shared" si="62"/>
        <v>575</v>
      </c>
      <c r="CO38" s="18">
        <f t="shared" si="169"/>
        <v>258</v>
      </c>
      <c r="CP38" s="18">
        <f t="shared" si="170"/>
        <v>-13</v>
      </c>
      <c r="CQ38" s="18">
        <f t="shared" si="64"/>
        <v>258.32731175777758</v>
      </c>
      <c r="CR38" s="18">
        <f t="shared" si="65"/>
        <v>977.50460356972235</v>
      </c>
      <c r="CS38" s="18">
        <f t="shared" si="171"/>
        <v>184.22013378602617</v>
      </c>
      <c r="CT38" s="28">
        <v>32</v>
      </c>
      <c r="CU38" s="22">
        <f t="shared" ref="CU38:CU69" si="201">(CT38*(1/60))/$CJ$4</f>
        <v>0.31106836922556202</v>
      </c>
      <c r="CV38" s="18">
        <f t="shared" ref="CV38:CV69" si="202">((CQ38*(CG$6/CH$6))+CG$4)/$CK$4</f>
        <v>9.5996123321353516E-2</v>
      </c>
      <c r="CW38">
        <f t="shared" si="67"/>
        <v>-0.50714414758366366</v>
      </c>
      <c r="CX38">
        <f t="shared" si="67"/>
        <v>-1.0177463050243818</v>
      </c>
      <c r="DB38">
        <v>1018</v>
      </c>
      <c r="DC38">
        <v>566</v>
      </c>
      <c r="DD38">
        <v>791</v>
      </c>
      <c r="DE38">
        <v>575</v>
      </c>
      <c r="DF38" s="18">
        <f t="shared" si="68"/>
        <v>904.5</v>
      </c>
      <c r="DG38" s="18">
        <f t="shared" si="68"/>
        <v>570.5</v>
      </c>
      <c r="DH38" s="18">
        <f t="shared" si="172"/>
        <v>362.5</v>
      </c>
      <c r="DI38" s="18">
        <f t="shared" si="173"/>
        <v>-14</v>
      </c>
      <c r="DJ38" s="18">
        <f t="shared" si="70"/>
        <v>362.77024409397194</v>
      </c>
      <c r="DK38" s="18">
        <f t="shared" si="71"/>
        <v>1069.387909039559</v>
      </c>
      <c r="DL38" s="18">
        <f t="shared" si="174"/>
        <v>272.26542786116443</v>
      </c>
      <c r="DM38" s="28">
        <v>32</v>
      </c>
      <c r="DN38" s="22">
        <f t="shared" ref="DN38:DN69" si="203">(DM38*(1/60))/$DC$4</f>
        <v>0.28066963271933248</v>
      </c>
      <c r="DO38" s="18">
        <f t="shared" ref="DO38:DO69" si="204">((DJ38*(CZ$6/DA$6))+CZ$4)/$DD$4</f>
        <v>0.11854025607940588</v>
      </c>
      <c r="DP38">
        <f t="shared" si="73"/>
        <v>-0.55180457367072766</v>
      </c>
      <c r="DQ38">
        <f t="shared" si="73"/>
        <v>-0.9261341389010096</v>
      </c>
      <c r="DU38">
        <v>1028</v>
      </c>
      <c r="DV38">
        <v>594</v>
      </c>
      <c r="DW38">
        <v>824</v>
      </c>
      <c r="DX38">
        <v>600</v>
      </c>
      <c r="DY38" s="18">
        <f t="shared" si="74"/>
        <v>926</v>
      </c>
      <c r="DZ38" s="18">
        <f t="shared" si="74"/>
        <v>597</v>
      </c>
      <c r="EA38" s="18">
        <f t="shared" si="175"/>
        <v>320.5</v>
      </c>
      <c r="EB38" s="18">
        <f t="shared" si="176"/>
        <v>-9</v>
      </c>
      <c r="EC38" s="18">
        <f t="shared" si="76"/>
        <v>320.62634015314461</v>
      </c>
      <c r="ED38" s="18">
        <f t="shared" si="77"/>
        <v>1101.7644938915032</v>
      </c>
      <c r="EE38" s="18">
        <f t="shared" si="177"/>
        <v>245.10455552622636</v>
      </c>
      <c r="EF38" s="28">
        <v>32</v>
      </c>
      <c r="EG38" s="22">
        <f t="shared" ref="EG38:EG69" si="205">(EF38*(1/60))/$DV$4</f>
        <v>0.6643618150144015</v>
      </c>
      <c r="EH38" s="18">
        <f t="shared" ref="EH38:EH69" si="206">((EC38*(DS$6/DT$6))+DS$4)/$DW$4</f>
        <v>0.26323813449561922</v>
      </c>
      <c r="EI38">
        <f t="shared" si="79"/>
        <v>-0.17759533709527719</v>
      </c>
      <c r="EJ38">
        <f t="shared" si="79"/>
        <v>-0.57965119560008183</v>
      </c>
      <c r="EN38">
        <v>1170</v>
      </c>
      <c r="EO38">
        <v>595</v>
      </c>
      <c r="EP38">
        <v>918</v>
      </c>
      <c r="EQ38">
        <v>602</v>
      </c>
      <c r="ER38" s="18">
        <f t="shared" si="80"/>
        <v>1044</v>
      </c>
      <c r="ES38" s="18">
        <f t="shared" si="80"/>
        <v>598.5</v>
      </c>
      <c r="ET38" s="18">
        <f t="shared" si="178"/>
        <v>428</v>
      </c>
      <c r="EU38" s="18">
        <f t="shared" si="179"/>
        <v>-11</v>
      </c>
      <c r="EV38" s="18">
        <f t="shared" si="82"/>
        <v>428.14133180528131</v>
      </c>
      <c r="EW38" s="18">
        <f t="shared" si="83"/>
        <v>1203.3861599669492</v>
      </c>
      <c r="EX38" s="18">
        <f t="shared" si="180"/>
        <v>336.81461069937723</v>
      </c>
      <c r="EY38" s="28">
        <v>32</v>
      </c>
      <c r="EZ38" s="22">
        <f t="shared" ref="EZ38:EZ69" si="207">(EY38*(1/60))/$EO$4</f>
        <v>0.5407906304698078</v>
      </c>
      <c r="FA38" s="18">
        <f t="shared" ref="FA38:FA70" si="208">((EV38*(EL$6/EM$6))+EL$4)/$EP$4</f>
        <v>0.27720054126295035</v>
      </c>
      <c r="FB38">
        <f t="shared" si="85"/>
        <v>-0.26697084142017496</v>
      </c>
      <c r="FC38">
        <f t="shared" si="85"/>
        <v>-0.55720592605415908</v>
      </c>
      <c r="FG38">
        <v>1208</v>
      </c>
      <c r="FH38">
        <v>598</v>
      </c>
      <c r="FI38">
        <v>903</v>
      </c>
      <c r="FJ38">
        <v>602</v>
      </c>
      <c r="FK38" s="18">
        <f t="shared" si="86"/>
        <v>1055.5</v>
      </c>
      <c r="FL38" s="18">
        <f t="shared" si="86"/>
        <v>600</v>
      </c>
      <c r="FM38" s="18">
        <f t="shared" si="181"/>
        <v>443.5</v>
      </c>
      <c r="FN38" s="18">
        <f t="shared" si="182"/>
        <v>-11</v>
      </c>
      <c r="FO38" s="18">
        <f t="shared" si="88"/>
        <v>443.6363939083447</v>
      </c>
      <c r="FP38" s="18">
        <f t="shared" si="89"/>
        <v>1214.1170660195828</v>
      </c>
      <c r="FQ38" s="18">
        <f t="shared" si="183"/>
        <v>349.32518354149204</v>
      </c>
      <c r="FR38" s="28">
        <v>32</v>
      </c>
      <c r="FS38" s="22">
        <f t="shared" ref="FS38:FS69" si="209">(FR38*(1/60))/$FH$4</f>
        <v>0.48987336661589975</v>
      </c>
      <c r="FT38" s="18">
        <f t="shared" ref="FT38:FT69" si="210">((FO38*(FE$6/FF$6))+FE$4)/$FI$4</f>
        <v>0.26952433442618057</v>
      </c>
      <c r="FU38">
        <f t="shared" si="91"/>
        <v>-0.30991617157892737</v>
      </c>
      <c r="FV38">
        <f t="shared" si="91"/>
        <v>-0.56940201775031085</v>
      </c>
      <c r="FZ38">
        <v>566</v>
      </c>
      <c r="GA38">
        <v>587</v>
      </c>
      <c r="GB38">
        <v>393</v>
      </c>
      <c r="GC38">
        <v>595</v>
      </c>
      <c r="GD38">
        <f t="shared" si="92"/>
        <v>479.5</v>
      </c>
      <c r="GE38">
        <f t="shared" si="92"/>
        <v>591</v>
      </c>
      <c r="GF38" s="18">
        <f t="shared" si="184"/>
        <v>253.5</v>
      </c>
      <c r="GG38" s="18">
        <f t="shared" si="185"/>
        <v>-11</v>
      </c>
      <c r="GH38" s="18">
        <f t="shared" si="94"/>
        <v>253.73854653954334</v>
      </c>
      <c r="GI38">
        <f t="shared" si="95"/>
        <v>761.05272484894238</v>
      </c>
      <c r="GJ38">
        <v>32</v>
      </c>
      <c r="GK38" s="22">
        <f t="shared" ref="GK38:GK69" si="211">(GJ38*(1/60))/$GA$4</f>
        <v>0.44141839257881349</v>
      </c>
      <c r="GL38" s="18">
        <f t="shared" ref="GL38:GL69" si="212">((GH38*($FX$6/$FY$6))+FX$4)/$GB$4</f>
        <v>0.14008185329220776</v>
      </c>
      <c r="GM38">
        <f t="shared" si="96"/>
        <v>-0.35514957505050643</v>
      </c>
      <c r="GN38">
        <f t="shared" si="97"/>
        <v>-0.85361812114180835</v>
      </c>
      <c r="GR38">
        <v>712</v>
      </c>
      <c r="GS38">
        <v>583</v>
      </c>
      <c r="GT38">
        <v>550</v>
      </c>
      <c r="GU38">
        <v>589</v>
      </c>
      <c r="GV38">
        <f t="shared" si="98"/>
        <v>631</v>
      </c>
      <c r="GW38">
        <f t="shared" si="98"/>
        <v>586</v>
      </c>
      <c r="GX38" s="18">
        <f t="shared" si="186"/>
        <v>386</v>
      </c>
      <c r="GY38" s="18">
        <f t="shared" si="187"/>
        <v>-18.5</v>
      </c>
      <c r="GZ38" s="18">
        <f t="shared" si="100"/>
        <v>386.44307472123239</v>
      </c>
      <c r="HA38">
        <f t="shared" si="101"/>
        <v>861.13703903618034</v>
      </c>
      <c r="HB38">
        <v>32</v>
      </c>
      <c r="HC38" s="22">
        <f t="shared" ref="HC38:HC69" si="213">(HB38*(1/60))/$GS$4</f>
        <v>0.39633970244039129</v>
      </c>
      <c r="HD38" s="18">
        <f t="shared" ref="HD38:HD69" si="214">((GZ38*(GP$6/GQ$6))+GP$4)/$GT$4</f>
        <v>0.20524781958087202</v>
      </c>
      <c r="HE38">
        <f t="shared" si="102"/>
        <v>-0.40193242101142157</v>
      </c>
      <c r="HF38">
        <f t="shared" si="103"/>
        <v>-0.68772144784567324</v>
      </c>
      <c r="HJ38">
        <v>720</v>
      </c>
      <c r="HK38">
        <v>583</v>
      </c>
      <c r="HL38">
        <v>557</v>
      </c>
      <c r="HM38">
        <v>590</v>
      </c>
      <c r="HN38">
        <f t="shared" si="104"/>
        <v>638.5</v>
      </c>
      <c r="HO38">
        <f t="shared" si="104"/>
        <v>586.5</v>
      </c>
      <c r="HP38" s="18">
        <f t="shared" si="105"/>
        <v>383.5</v>
      </c>
      <c r="HQ38" s="18">
        <f t="shared" si="188"/>
        <v>-15</v>
      </c>
      <c r="HR38" s="18">
        <f t="shared" ref="HR38:HR69" si="215">(HP38^2+HQ38^2)^(1/2)</f>
        <v>383.79323860641421</v>
      </c>
      <c r="HS38">
        <f t="shared" si="107"/>
        <v>866.98587070378494</v>
      </c>
      <c r="HT38">
        <v>32</v>
      </c>
      <c r="HU38" s="22">
        <f t="shared" ref="HU38:HU69" si="216">(HT38*(1/60))/$HK$4</f>
        <v>0.42601452165999454</v>
      </c>
      <c r="HV38" s="18">
        <f t="shared" ref="HV38:HV69" si="217">((HR38*(HH$6/HI$6))+HH$4)/$HL$4</f>
        <v>0.22565797380188371</v>
      </c>
      <c r="HW38">
        <f t="shared" si="108"/>
        <v>-0.37057559674396212</v>
      </c>
      <c r="HX38">
        <f t="shared" si="109"/>
        <v>-0.64654931573579799</v>
      </c>
      <c r="IB38">
        <v>1049</v>
      </c>
      <c r="IC38">
        <v>569</v>
      </c>
      <c r="ID38">
        <v>753</v>
      </c>
      <c r="IE38">
        <v>582</v>
      </c>
      <c r="IF38">
        <f t="shared" si="110"/>
        <v>901</v>
      </c>
      <c r="IG38">
        <f t="shared" si="111"/>
        <v>575.5</v>
      </c>
      <c r="IH38">
        <f t="shared" si="112"/>
        <v>354.5</v>
      </c>
      <c r="II38">
        <f t="shared" si="113"/>
        <v>-8</v>
      </c>
      <c r="IJ38">
        <f t="shared" si="114"/>
        <v>354.59025649332216</v>
      </c>
      <c r="IL38">
        <v>32</v>
      </c>
      <c r="IM38">
        <f t="shared" ref="IM38:IM69" si="218">(IL38*(1/60))/$IC$4</f>
        <v>0.39931046071036308</v>
      </c>
      <c r="IN38">
        <f t="shared" ref="IN38:IN69" si="219">((IJ38*$HZ$6/$IA$6)+$HZ$4)/$ID$4</f>
        <v>0.19895448368474258</v>
      </c>
      <c r="IO38">
        <f t="shared" si="115"/>
        <v>-0.39868931247212813</v>
      </c>
      <c r="IP38">
        <f t="shared" si="116"/>
        <v>-0.70124626904536158</v>
      </c>
    </row>
    <row r="39" spans="11:287" x14ac:dyDescent="0.25">
      <c r="K39" s="18">
        <v>1030</v>
      </c>
      <c r="L39" s="18">
        <v>580</v>
      </c>
      <c r="M39" s="18">
        <v>772</v>
      </c>
      <c r="N39" s="18">
        <v>577</v>
      </c>
      <c r="O39" s="18">
        <f t="shared" si="189"/>
        <v>901</v>
      </c>
      <c r="P39" s="18">
        <f t="shared" si="190"/>
        <v>578.5</v>
      </c>
      <c r="Q39" s="18">
        <f t="shared" si="158"/>
        <v>124.5</v>
      </c>
      <c r="R39" s="18">
        <f t="shared" si="159"/>
        <v>-2</v>
      </c>
      <c r="S39" s="49">
        <f t="shared" si="42"/>
        <v>124.51606322077485</v>
      </c>
      <c r="T39" s="26">
        <f t="shared" si="191"/>
        <v>10.315306372361434</v>
      </c>
      <c r="U39" s="18">
        <f t="shared" si="192"/>
        <v>101.2290810794849</v>
      </c>
      <c r="V39" s="28">
        <v>33</v>
      </c>
      <c r="W39" s="22">
        <f t="shared" si="193"/>
        <v>0.1186956348494187</v>
      </c>
      <c r="X39" s="18">
        <f t="shared" si="194"/>
        <v>1.401702823200897E-2</v>
      </c>
      <c r="Y39">
        <f t="shared" ref="Y39:Y70" si="220">LOG10(W39)</f>
        <v>-0.92556525236528209</v>
      </c>
      <c r="Z39">
        <f t="shared" si="44"/>
        <v>-1.8533440519359496</v>
      </c>
      <c r="AD39" s="18">
        <v>959</v>
      </c>
      <c r="AE39" s="18">
        <v>573</v>
      </c>
      <c r="AF39" s="18">
        <v>664</v>
      </c>
      <c r="AG39" s="18">
        <v>576</v>
      </c>
      <c r="AH39" s="18">
        <f t="shared" si="45"/>
        <v>811.5</v>
      </c>
      <c r="AI39" s="18">
        <f t="shared" si="45"/>
        <v>574.5</v>
      </c>
      <c r="AJ39" s="18">
        <f t="shared" si="160"/>
        <v>149</v>
      </c>
      <c r="AK39" s="18">
        <f t="shared" si="161"/>
        <v>4</v>
      </c>
      <c r="AL39" s="18">
        <f t="shared" si="47"/>
        <v>149.05368160498418</v>
      </c>
      <c r="AM39" s="18">
        <f t="shared" si="48"/>
        <v>994.27486139397092</v>
      </c>
      <c r="AN39" s="18">
        <f t="shared" si="162"/>
        <v>119.9885810486827</v>
      </c>
      <c r="AO39" s="28">
        <v>33</v>
      </c>
      <c r="AP39" s="22">
        <f t="shared" si="195"/>
        <v>9.8859580603643069E-2</v>
      </c>
      <c r="AQ39" s="18">
        <f t="shared" si="196"/>
        <v>1.6386917096097225E-2</v>
      </c>
      <c r="AR39">
        <f t="shared" si="49"/>
        <v>-1.00498123629796</v>
      </c>
      <c r="AS39">
        <f t="shared" si="49"/>
        <v>-1.7855027434453146</v>
      </c>
      <c r="AW39" s="18">
        <v>1152</v>
      </c>
      <c r="AX39" s="18">
        <v>579</v>
      </c>
      <c r="AY39" s="18">
        <v>776</v>
      </c>
      <c r="AZ39" s="18">
        <v>580</v>
      </c>
      <c r="BA39" s="18">
        <f t="shared" si="50"/>
        <v>964</v>
      </c>
      <c r="BB39" s="18">
        <f t="shared" si="50"/>
        <v>579.5</v>
      </c>
      <c r="BC39" s="18">
        <f t="shared" si="163"/>
        <v>132.5</v>
      </c>
      <c r="BD39" s="18">
        <f t="shared" si="164"/>
        <v>-1.5</v>
      </c>
      <c r="BE39" s="18">
        <f t="shared" si="52"/>
        <v>132.50849029401851</v>
      </c>
      <c r="BF39" s="18">
        <f t="shared" si="53"/>
        <v>1124.7738661615499</v>
      </c>
      <c r="BG39" s="18">
        <f t="shared" si="165"/>
        <v>110.40053745066552</v>
      </c>
      <c r="BH39" s="28">
        <v>33</v>
      </c>
      <c r="BI39" s="22">
        <f t="shared" si="197"/>
        <v>8.7910591606178368E-2</v>
      </c>
      <c r="BJ39" s="18">
        <f t="shared" si="198"/>
        <v>1.1110666422358825E-2</v>
      </c>
      <c r="BK39">
        <f t="shared" si="55"/>
        <v>-1.0559587972924798</v>
      </c>
      <c r="BL39">
        <f t="shared" si="55"/>
        <v>-1.9542598911155673</v>
      </c>
      <c r="BP39">
        <v>880</v>
      </c>
      <c r="BQ39">
        <v>582</v>
      </c>
      <c r="BR39">
        <v>703</v>
      </c>
      <c r="BS39">
        <v>579</v>
      </c>
      <c r="BT39" s="18">
        <f t="shared" si="56"/>
        <v>791.5</v>
      </c>
      <c r="BU39" s="18">
        <f t="shared" si="56"/>
        <v>580.5</v>
      </c>
      <c r="BV39" s="18">
        <f t="shared" si="166"/>
        <v>313</v>
      </c>
      <c r="BW39" s="18">
        <f t="shared" si="167"/>
        <v>-9</v>
      </c>
      <c r="BX39" s="18">
        <f t="shared" si="58"/>
        <v>313.12936623702353</v>
      </c>
      <c r="BY39" s="18">
        <f t="shared" si="59"/>
        <v>981.55616242780525</v>
      </c>
      <c r="BZ39" s="18">
        <f t="shared" si="168"/>
        <v>222.29830109214549</v>
      </c>
      <c r="CA39" s="28">
        <v>33</v>
      </c>
      <c r="CB39" s="22">
        <f t="shared" si="199"/>
        <v>0.37883515055459865</v>
      </c>
      <c r="CC39" s="18">
        <f t="shared" si="200"/>
        <v>0.13927248767176564</v>
      </c>
      <c r="CD39">
        <f t="shared" si="61"/>
        <v>-0.42154973140145752</v>
      </c>
      <c r="CE39">
        <f t="shared" si="61"/>
        <v>-0.85613466701054008</v>
      </c>
      <c r="CI39">
        <v>901</v>
      </c>
      <c r="CJ39">
        <v>572</v>
      </c>
      <c r="CK39">
        <v>701</v>
      </c>
      <c r="CL39">
        <v>579</v>
      </c>
      <c r="CM39" s="18">
        <f t="shared" si="62"/>
        <v>801</v>
      </c>
      <c r="CN39" s="18">
        <f t="shared" si="62"/>
        <v>575.5</v>
      </c>
      <c r="CO39" s="18">
        <f t="shared" si="169"/>
        <v>268.5</v>
      </c>
      <c r="CP39" s="18">
        <f t="shared" si="170"/>
        <v>-12.5</v>
      </c>
      <c r="CQ39" s="18">
        <f t="shared" si="64"/>
        <v>268.79081085483557</v>
      </c>
      <c r="CR39" s="18">
        <f t="shared" si="65"/>
        <v>986.30687415225896</v>
      </c>
      <c r="CS39" s="18">
        <f t="shared" si="171"/>
        <v>193.02240436856277</v>
      </c>
      <c r="CT39" s="28">
        <v>33</v>
      </c>
      <c r="CU39" s="22">
        <f t="shared" si="201"/>
        <v>0.32078925576386086</v>
      </c>
      <c r="CV39" s="18">
        <f t="shared" si="202"/>
        <v>9.9884428211995058E-2</v>
      </c>
      <c r="CW39">
        <f t="shared" si="67"/>
        <v>-0.49378018602568213</v>
      </c>
      <c r="CX39">
        <f t="shared" si="67"/>
        <v>-1.0005022121616618</v>
      </c>
      <c r="DB39">
        <v>1033</v>
      </c>
      <c r="DC39">
        <v>563</v>
      </c>
      <c r="DD39">
        <v>803</v>
      </c>
      <c r="DE39">
        <v>576</v>
      </c>
      <c r="DF39" s="18">
        <f t="shared" si="68"/>
        <v>918</v>
      </c>
      <c r="DG39" s="18">
        <f t="shared" si="68"/>
        <v>569.5</v>
      </c>
      <c r="DH39" s="18">
        <f t="shared" si="172"/>
        <v>376</v>
      </c>
      <c r="DI39" s="18">
        <f t="shared" si="173"/>
        <v>-15</v>
      </c>
      <c r="DJ39" s="18">
        <f t="shared" si="70"/>
        <v>376.29908317719827</v>
      </c>
      <c r="DK39" s="18">
        <f t="shared" si="71"/>
        <v>1080.3028510561287</v>
      </c>
      <c r="DL39" s="18">
        <f t="shared" si="174"/>
        <v>283.18036987773417</v>
      </c>
      <c r="DM39" s="28">
        <v>33</v>
      </c>
      <c r="DN39" s="22">
        <f t="shared" si="203"/>
        <v>0.28944055874181163</v>
      </c>
      <c r="DO39" s="18">
        <f t="shared" si="204"/>
        <v>0.12296099365502497</v>
      </c>
      <c r="DP39">
        <f t="shared" si="73"/>
        <v>-0.53844061211274619</v>
      </c>
      <c r="DQ39">
        <f t="shared" si="73"/>
        <v>-0.91023263593486781</v>
      </c>
      <c r="DU39">
        <v>1042</v>
      </c>
      <c r="DV39">
        <v>594</v>
      </c>
      <c r="DW39">
        <v>839</v>
      </c>
      <c r="DX39">
        <v>600</v>
      </c>
      <c r="DY39" s="18">
        <f t="shared" si="74"/>
        <v>940.5</v>
      </c>
      <c r="DZ39" s="18">
        <f t="shared" si="74"/>
        <v>597</v>
      </c>
      <c r="EA39" s="18">
        <f t="shared" si="175"/>
        <v>335</v>
      </c>
      <c r="EB39" s="18">
        <f t="shared" si="176"/>
        <v>-9</v>
      </c>
      <c r="EC39" s="18">
        <f t="shared" si="76"/>
        <v>335.12087371573858</v>
      </c>
      <c r="ED39" s="18">
        <f t="shared" si="77"/>
        <v>1113.9790168580375</v>
      </c>
      <c r="EE39" s="18">
        <f t="shared" si="177"/>
        <v>257.3190784927607</v>
      </c>
      <c r="EF39" s="28">
        <v>33</v>
      </c>
      <c r="EG39" s="22">
        <f t="shared" si="205"/>
        <v>0.68512312173360157</v>
      </c>
      <c r="EH39" s="18">
        <f t="shared" si="206"/>
        <v>0.27513832327480353</v>
      </c>
      <c r="EI39">
        <f t="shared" si="79"/>
        <v>-0.16423137553729567</v>
      </c>
      <c r="EJ39">
        <f t="shared" si="79"/>
        <v>-0.56044891369028138</v>
      </c>
      <c r="EN39">
        <v>1188</v>
      </c>
      <c r="EO39">
        <v>594</v>
      </c>
      <c r="EP39">
        <v>938</v>
      </c>
      <c r="EQ39">
        <v>599</v>
      </c>
      <c r="ER39" s="18">
        <f t="shared" si="80"/>
        <v>1063</v>
      </c>
      <c r="ES39" s="18">
        <f t="shared" si="80"/>
        <v>596.5</v>
      </c>
      <c r="ET39" s="18">
        <f t="shared" si="178"/>
        <v>447</v>
      </c>
      <c r="EU39" s="18">
        <f t="shared" si="179"/>
        <v>-13</v>
      </c>
      <c r="EV39" s="18">
        <f t="shared" si="82"/>
        <v>447.1889980757577</v>
      </c>
      <c r="EW39" s="18">
        <f t="shared" si="83"/>
        <v>1218.9262693042594</v>
      </c>
      <c r="EX39" s="18">
        <f t="shared" si="180"/>
        <v>352.35472003668747</v>
      </c>
      <c r="EY39" s="28">
        <v>33</v>
      </c>
      <c r="EZ39" s="22">
        <f t="shared" si="207"/>
        <v>0.55769033767198939</v>
      </c>
      <c r="FA39" s="18">
        <f t="shared" si="208"/>
        <v>0.28953297218642277</v>
      </c>
      <c r="FB39">
        <f t="shared" si="85"/>
        <v>-0.25360687986219338</v>
      </c>
      <c r="FC39">
        <f t="shared" si="85"/>
        <v>-0.53830197140727287</v>
      </c>
      <c r="FG39">
        <v>1225</v>
      </c>
      <c r="FH39">
        <v>598</v>
      </c>
      <c r="FI39">
        <v>924</v>
      </c>
      <c r="FJ39">
        <v>602</v>
      </c>
      <c r="FK39" s="18">
        <f t="shared" si="86"/>
        <v>1074.5</v>
      </c>
      <c r="FL39" s="18">
        <f t="shared" si="86"/>
        <v>600</v>
      </c>
      <c r="FM39" s="18">
        <f t="shared" si="181"/>
        <v>462.5</v>
      </c>
      <c r="FN39" s="18">
        <f t="shared" si="182"/>
        <v>-11</v>
      </c>
      <c r="FO39" s="18">
        <f t="shared" si="88"/>
        <v>462.63079231715653</v>
      </c>
      <c r="FP39" s="18">
        <f t="shared" si="89"/>
        <v>1230.6706504991496</v>
      </c>
      <c r="FQ39" s="18">
        <f t="shared" si="183"/>
        <v>365.87876802105882</v>
      </c>
      <c r="FR39" s="28">
        <v>33</v>
      </c>
      <c r="FS39" s="22">
        <f t="shared" si="209"/>
        <v>0.50518190932264662</v>
      </c>
      <c r="FT39" s="18">
        <f t="shared" si="210"/>
        <v>0.28106408332698513</v>
      </c>
      <c r="FU39">
        <f t="shared" si="91"/>
        <v>-0.29655221002094589</v>
      </c>
      <c r="FV39">
        <f t="shared" si="91"/>
        <v>-0.55119464855656775</v>
      </c>
      <c r="FZ39">
        <v>579</v>
      </c>
      <c r="GA39">
        <v>586</v>
      </c>
      <c r="GB39">
        <v>406</v>
      </c>
      <c r="GC39">
        <v>594</v>
      </c>
      <c r="GD39">
        <f t="shared" si="92"/>
        <v>492.5</v>
      </c>
      <c r="GE39">
        <f t="shared" si="92"/>
        <v>590</v>
      </c>
      <c r="GF39" s="18">
        <f t="shared" si="184"/>
        <v>266.5</v>
      </c>
      <c r="GG39" s="18">
        <f t="shared" si="185"/>
        <v>-12</v>
      </c>
      <c r="GH39" s="18">
        <f t="shared" si="94"/>
        <v>266.77003205007867</v>
      </c>
      <c r="GI39">
        <f t="shared" si="95"/>
        <v>768.54163842956484</v>
      </c>
      <c r="GJ39">
        <v>33</v>
      </c>
      <c r="GK39" s="22">
        <f t="shared" si="211"/>
        <v>0.4552127173469015</v>
      </c>
      <c r="GL39" s="18">
        <f t="shared" si="212"/>
        <v>0.14727616675526631</v>
      </c>
      <c r="GM39">
        <f t="shared" si="96"/>
        <v>-0.34178561349252484</v>
      </c>
      <c r="GN39">
        <f t="shared" si="97"/>
        <v>-0.83186752799874741</v>
      </c>
      <c r="GR39">
        <v>726</v>
      </c>
      <c r="GS39">
        <v>582</v>
      </c>
      <c r="GT39">
        <v>564</v>
      </c>
      <c r="GU39">
        <v>588</v>
      </c>
      <c r="GV39">
        <f t="shared" si="98"/>
        <v>645</v>
      </c>
      <c r="GW39">
        <f t="shared" si="98"/>
        <v>585</v>
      </c>
      <c r="GX39" s="18">
        <f t="shared" si="186"/>
        <v>400</v>
      </c>
      <c r="GY39" s="18">
        <f t="shared" si="187"/>
        <v>-19.5</v>
      </c>
      <c r="GZ39" s="18">
        <f t="shared" si="100"/>
        <v>400.47503043261014</v>
      </c>
      <c r="HA39">
        <f t="shared" si="101"/>
        <v>870.77551642199955</v>
      </c>
      <c r="HB39">
        <v>33</v>
      </c>
      <c r="HC39" s="22">
        <f t="shared" si="213"/>
        <v>0.40872531814165358</v>
      </c>
      <c r="HD39" s="18">
        <f t="shared" si="214"/>
        <v>0.21270047820670768</v>
      </c>
      <c r="HE39">
        <f t="shared" si="102"/>
        <v>-0.38856845945343998</v>
      </c>
      <c r="HF39">
        <f t="shared" si="103"/>
        <v>-0.67223153368776989</v>
      </c>
      <c r="HJ39">
        <v>737</v>
      </c>
      <c r="HK39">
        <v>583</v>
      </c>
      <c r="HL39">
        <v>574</v>
      </c>
      <c r="HM39">
        <v>589</v>
      </c>
      <c r="HN39">
        <f t="shared" si="104"/>
        <v>655.5</v>
      </c>
      <c r="HO39">
        <f t="shared" si="104"/>
        <v>586</v>
      </c>
      <c r="HP39" s="18">
        <f t="shared" ref="HP39:HP70" si="221">HN39-HN$6</f>
        <v>400.5</v>
      </c>
      <c r="HQ39" s="18">
        <f t="shared" si="188"/>
        <v>-15.5</v>
      </c>
      <c r="HR39" s="18">
        <f t="shared" si="215"/>
        <v>400.79982534926336</v>
      </c>
      <c r="HS39">
        <f t="shared" si="107"/>
        <v>879.24754762239741</v>
      </c>
      <c r="HT39">
        <v>33</v>
      </c>
      <c r="HU39" s="22">
        <f t="shared" si="216"/>
        <v>0.4393274754618694</v>
      </c>
      <c r="HV39" s="18">
        <f t="shared" si="217"/>
        <v>0.23565729510210315</v>
      </c>
      <c r="HW39">
        <f t="shared" si="108"/>
        <v>-0.35721163518598059</v>
      </c>
      <c r="HX39">
        <f t="shared" si="109"/>
        <v>-0.62771911150141979</v>
      </c>
      <c r="IB39">
        <v>1059</v>
      </c>
      <c r="IC39">
        <v>568</v>
      </c>
      <c r="ID39">
        <v>772</v>
      </c>
      <c r="IE39">
        <v>581</v>
      </c>
      <c r="IF39">
        <f t="shared" si="110"/>
        <v>915.5</v>
      </c>
      <c r="IG39">
        <f t="shared" si="111"/>
        <v>574.5</v>
      </c>
      <c r="IH39">
        <f t="shared" si="112"/>
        <v>369</v>
      </c>
      <c r="II39">
        <f t="shared" si="113"/>
        <v>-9</v>
      </c>
      <c r="IJ39">
        <f t="shared" si="114"/>
        <v>369.10973977937783</v>
      </c>
      <c r="IL39">
        <v>33</v>
      </c>
      <c r="IM39">
        <f t="shared" si="218"/>
        <v>0.41178891260756195</v>
      </c>
      <c r="IN39">
        <f t="shared" si="219"/>
        <v>0.20710111560044739</v>
      </c>
      <c r="IO39">
        <f t="shared" si="115"/>
        <v>-0.38532535091414666</v>
      </c>
      <c r="IP39">
        <f t="shared" si="116"/>
        <v>-0.68381756166756447</v>
      </c>
    </row>
    <row r="40" spans="11:287" x14ac:dyDescent="0.25">
      <c r="K40" s="18">
        <v>1037</v>
      </c>
      <c r="L40" s="18">
        <v>581</v>
      </c>
      <c r="M40" s="18">
        <v>777</v>
      </c>
      <c r="N40" s="18">
        <v>577</v>
      </c>
      <c r="O40" s="18">
        <f t="shared" si="189"/>
        <v>907</v>
      </c>
      <c r="P40" s="18">
        <f t="shared" si="190"/>
        <v>579</v>
      </c>
      <c r="Q40" s="18">
        <f t="shared" si="158"/>
        <v>130.5</v>
      </c>
      <c r="R40" s="18">
        <f t="shared" si="159"/>
        <v>-1.5</v>
      </c>
      <c r="S40" s="49">
        <f t="shared" si="42"/>
        <v>130.50862040493723</v>
      </c>
      <c r="T40" s="26">
        <f t="shared" si="191"/>
        <v>10.811748853031004</v>
      </c>
      <c r="U40" s="18">
        <f t="shared" si="192"/>
        <v>106.55181228248318</v>
      </c>
      <c r="V40" s="28">
        <v>34</v>
      </c>
      <c r="W40" s="22">
        <f t="shared" si="193"/>
        <v>0.12229247226909803</v>
      </c>
      <c r="X40" s="18">
        <f t="shared" si="194"/>
        <v>1.4691622666330256E-2</v>
      </c>
      <c r="Y40">
        <f t="shared" si="220"/>
        <v>-0.91260027520091447</v>
      </c>
      <c r="Z40">
        <f t="shared" si="44"/>
        <v>-1.8329302344265956</v>
      </c>
      <c r="AD40" s="18">
        <v>965</v>
      </c>
      <c r="AE40" s="18">
        <v>572</v>
      </c>
      <c r="AF40" s="18">
        <v>670</v>
      </c>
      <c r="AG40" s="18">
        <v>577</v>
      </c>
      <c r="AH40" s="18">
        <f t="shared" si="45"/>
        <v>817.5</v>
      </c>
      <c r="AI40" s="18">
        <f t="shared" si="45"/>
        <v>574.5</v>
      </c>
      <c r="AJ40" s="18">
        <f t="shared" si="160"/>
        <v>155</v>
      </c>
      <c r="AK40" s="18">
        <f t="shared" si="161"/>
        <v>4</v>
      </c>
      <c r="AL40" s="18">
        <f t="shared" si="47"/>
        <v>155.05160431288675</v>
      </c>
      <c r="AM40" s="18">
        <f t="shared" si="48"/>
        <v>999.17791208573055</v>
      </c>
      <c r="AN40" s="18">
        <f t="shared" si="162"/>
        <v>124.89163174044234</v>
      </c>
      <c r="AO40" s="28">
        <v>34</v>
      </c>
      <c r="AP40" s="22">
        <f t="shared" si="195"/>
        <v>0.10185532547042013</v>
      </c>
      <c r="AQ40" s="18">
        <f t="shared" si="196"/>
        <v>1.7046326921502784E-2</v>
      </c>
      <c r="AR40">
        <f t="shared" si="49"/>
        <v>-0.99201625913359237</v>
      </c>
      <c r="AS40">
        <f t="shared" si="49"/>
        <v>-1.7683691867344866</v>
      </c>
      <c r="AW40" s="18">
        <v>1157</v>
      </c>
      <c r="AX40" s="18">
        <v>578</v>
      </c>
      <c r="AY40" s="18">
        <v>782</v>
      </c>
      <c r="AZ40" s="18">
        <v>580</v>
      </c>
      <c r="BA40" s="18">
        <f t="shared" si="50"/>
        <v>969.5</v>
      </c>
      <c r="BB40" s="18">
        <f t="shared" si="50"/>
        <v>579</v>
      </c>
      <c r="BC40" s="18">
        <f t="shared" si="163"/>
        <v>138</v>
      </c>
      <c r="BD40" s="18">
        <f t="shared" si="164"/>
        <v>-2</v>
      </c>
      <c r="BE40" s="18">
        <f t="shared" si="52"/>
        <v>138.01449199268893</v>
      </c>
      <c r="BF40" s="18">
        <f t="shared" si="53"/>
        <v>1129.2348072920884</v>
      </c>
      <c r="BG40" s="18">
        <f t="shared" si="165"/>
        <v>114.86147858120398</v>
      </c>
      <c r="BH40" s="28">
        <v>34</v>
      </c>
      <c r="BI40" s="22">
        <f t="shared" si="197"/>
        <v>9.0574548927577714E-2</v>
      </c>
      <c r="BJ40" s="18">
        <f t="shared" si="198"/>
        <v>1.1572337580630481E-2</v>
      </c>
      <c r="BK40">
        <f t="shared" si="55"/>
        <v>-1.0429938201281121</v>
      </c>
      <c r="BL40">
        <f t="shared" si="55"/>
        <v>-1.9365789058859111</v>
      </c>
      <c r="BP40">
        <v>891</v>
      </c>
      <c r="BQ40">
        <v>582</v>
      </c>
      <c r="BR40">
        <v>716</v>
      </c>
      <c r="BS40">
        <v>579</v>
      </c>
      <c r="BT40" s="18">
        <f t="shared" si="56"/>
        <v>803.5</v>
      </c>
      <c r="BU40" s="18">
        <f t="shared" si="56"/>
        <v>580.5</v>
      </c>
      <c r="BV40" s="18">
        <f t="shared" si="166"/>
        <v>325</v>
      </c>
      <c r="BW40" s="18">
        <f t="shared" si="167"/>
        <v>-9</v>
      </c>
      <c r="BX40" s="18">
        <f t="shared" si="58"/>
        <v>325.12459150301135</v>
      </c>
      <c r="BY40" s="18">
        <f t="shared" si="59"/>
        <v>991.25803905945702</v>
      </c>
      <c r="BZ40" s="18">
        <f t="shared" si="168"/>
        <v>232.00017772379726</v>
      </c>
      <c r="CA40" s="28">
        <v>34</v>
      </c>
      <c r="CB40" s="22">
        <f t="shared" si="199"/>
        <v>0.39031500360170762</v>
      </c>
      <c r="CC40" s="18">
        <f t="shared" si="200"/>
        <v>0.14460767830895671</v>
      </c>
      <c r="CD40">
        <f t="shared" si="61"/>
        <v>-0.40858475423708995</v>
      </c>
      <c r="CE40">
        <f t="shared" si="61"/>
        <v>-0.83980864646971809</v>
      </c>
      <c r="CI40">
        <v>910</v>
      </c>
      <c r="CJ40">
        <v>572</v>
      </c>
      <c r="CK40">
        <v>708</v>
      </c>
      <c r="CL40">
        <v>579</v>
      </c>
      <c r="CM40" s="18">
        <f t="shared" si="62"/>
        <v>809</v>
      </c>
      <c r="CN40" s="18">
        <f t="shared" si="62"/>
        <v>575.5</v>
      </c>
      <c r="CO40" s="18">
        <f t="shared" si="169"/>
        <v>276.5</v>
      </c>
      <c r="CP40" s="18">
        <f t="shared" si="170"/>
        <v>-12.5</v>
      </c>
      <c r="CQ40" s="18">
        <f t="shared" si="64"/>
        <v>276.78240551017689</v>
      </c>
      <c r="CR40" s="18">
        <f t="shared" si="65"/>
        <v>992.81481153334937</v>
      </c>
      <c r="CS40" s="18">
        <f t="shared" si="171"/>
        <v>199.53034174965319</v>
      </c>
      <c r="CT40" s="28">
        <v>34</v>
      </c>
      <c r="CU40" s="22">
        <f t="shared" si="201"/>
        <v>0.33051014230215964</v>
      </c>
      <c r="CV40" s="18">
        <f t="shared" si="202"/>
        <v>0.10285415719979851</v>
      </c>
      <c r="CW40">
        <f t="shared" si="67"/>
        <v>-0.48081520886131451</v>
      </c>
      <c r="CX40">
        <f t="shared" si="67"/>
        <v>-0.98777815012924264</v>
      </c>
      <c r="DB40">
        <v>1048</v>
      </c>
      <c r="DC40">
        <v>563</v>
      </c>
      <c r="DD40">
        <v>817</v>
      </c>
      <c r="DE40">
        <v>576</v>
      </c>
      <c r="DF40" s="18">
        <f t="shared" si="68"/>
        <v>932.5</v>
      </c>
      <c r="DG40" s="18">
        <f t="shared" si="68"/>
        <v>569.5</v>
      </c>
      <c r="DH40" s="18">
        <f t="shared" si="172"/>
        <v>390.5</v>
      </c>
      <c r="DI40" s="18">
        <f t="shared" si="173"/>
        <v>-15</v>
      </c>
      <c r="DJ40" s="18">
        <f t="shared" si="70"/>
        <v>390.7879859975227</v>
      </c>
      <c r="DK40" s="18">
        <f t="shared" si="71"/>
        <v>1092.6511337110303</v>
      </c>
      <c r="DL40" s="18">
        <f t="shared" si="174"/>
        <v>295.52865253263576</v>
      </c>
      <c r="DM40" s="28">
        <v>34</v>
      </c>
      <c r="DN40" s="22">
        <f t="shared" si="203"/>
        <v>0.29821148476429071</v>
      </c>
      <c r="DO40" s="18">
        <f t="shared" si="204"/>
        <v>0.12769544549773446</v>
      </c>
      <c r="DP40">
        <f t="shared" si="73"/>
        <v>-0.52547563494837868</v>
      </c>
      <c r="DQ40">
        <f t="shared" si="73"/>
        <v>-0.89382459240358403</v>
      </c>
      <c r="DU40">
        <v>1056</v>
      </c>
      <c r="DV40">
        <v>594</v>
      </c>
      <c r="DW40">
        <v>853</v>
      </c>
      <c r="DX40">
        <v>598</v>
      </c>
      <c r="DY40" s="18">
        <f t="shared" si="74"/>
        <v>954.5</v>
      </c>
      <c r="DZ40" s="18">
        <f t="shared" si="74"/>
        <v>596</v>
      </c>
      <c r="EA40" s="18">
        <f t="shared" si="175"/>
        <v>349</v>
      </c>
      <c r="EB40" s="18">
        <f t="shared" si="176"/>
        <v>-10</v>
      </c>
      <c r="EC40" s="18">
        <f t="shared" si="76"/>
        <v>349.14323708186015</v>
      </c>
      <c r="ED40" s="18">
        <f t="shared" si="77"/>
        <v>1125.2938505119453</v>
      </c>
      <c r="EE40" s="18">
        <f t="shared" si="177"/>
        <v>268.63391214666842</v>
      </c>
      <c r="EF40" s="28">
        <v>34</v>
      </c>
      <c r="EG40" s="22">
        <f t="shared" si="205"/>
        <v>0.70588442845280153</v>
      </c>
      <c r="EH40" s="18">
        <f t="shared" si="206"/>
        <v>0.28665085456575884</v>
      </c>
      <c r="EI40">
        <f t="shared" si="79"/>
        <v>-0.15126639837292807</v>
      </c>
      <c r="EJ40">
        <f t="shared" si="79"/>
        <v>-0.54264675916528604</v>
      </c>
      <c r="EN40">
        <v>1207</v>
      </c>
      <c r="EO40">
        <v>594</v>
      </c>
      <c r="EP40">
        <v>957</v>
      </c>
      <c r="EQ40">
        <v>599</v>
      </c>
      <c r="ER40" s="18">
        <f t="shared" si="80"/>
        <v>1082</v>
      </c>
      <c r="ES40" s="18">
        <f t="shared" si="80"/>
        <v>596.5</v>
      </c>
      <c r="ET40" s="18">
        <f t="shared" si="178"/>
        <v>466</v>
      </c>
      <c r="EU40" s="18">
        <f t="shared" si="179"/>
        <v>-13</v>
      </c>
      <c r="EV40" s="18">
        <f t="shared" si="82"/>
        <v>466.18129520606038</v>
      </c>
      <c r="EW40" s="18">
        <f t="shared" si="83"/>
        <v>1235.530756395809</v>
      </c>
      <c r="EX40" s="18">
        <f t="shared" si="180"/>
        <v>368.95920712823704</v>
      </c>
      <c r="EY40" s="28">
        <v>34</v>
      </c>
      <c r="EZ40" s="22">
        <f t="shared" si="207"/>
        <v>0.57459004487417087</v>
      </c>
      <c r="FA40" s="18">
        <f t="shared" si="208"/>
        <v>0.30182955430370606</v>
      </c>
      <c r="FB40">
        <f t="shared" si="85"/>
        <v>-0.24064190269782576</v>
      </c>
      <c r="FC40">
        <f t="shared" si="85"/>
        <v>-0.52023823758031418</v>
      </c>
      <c r="FG40">
        <v>1240</v>
      </c>
      <c r="FH40">
        <v>596</v>
      </c>
      <c r="FI40">
        <v>945</v>
      </c>
      <c r="FJ40">
        <v>600</v>
      </c>
      <c r="FK40" s="18">
        <f t="shared" si="86"/>
        <v>1092.5</v>
      </c>
      <c r="FL40" s="18">
        <f t="shared" si="86"/>
        <v>598</v>
      </c>
      <c r="FM40" s="18">
        <f t="shared" si="181"/>
        <v>480.5</v>
      </c>
      <c r="FN40" s="18">
        <f t="shared" si="182"/>
        <v>-13</v>
      </c>
      <c r="FO40" s="18">
        <f t="shared" si="88"/>
        <v>480.67582631124691</v>
      </c>
      <c r="FP40" s="18">
        <f t="shared" si="89"/>
        <v>1245.4558402448479</v>
      </c>
      <c r="FQ40" s="18">
        <f t="shared" si="183"/>
        <v>380.66395776675711</v>
      </c>
      <c r="FR40" s="28">
        <v>34</v>
      </c>
      <c r="FS40" s="22">
        <f t="shared" si="209"/>
        <v>0.52049045202939348</v>
      </c>
      <c r="FT40" s="18">
        <f t="shared" si="210"/>
        <v>0.29202706076467444</v>
      </c>
      <c r="FU40">
        <f t="shared" si="91"/>
        <v>-0.28358723285657822</v>
      </c>
      <c r="FV40">
        <f t="shared" si="91"/>
        <v>-0.53457690267404578</v>
      </c>
      <c r="FZ40">
        <v>592</v>
      </c>
      <c r="GA40">
        <v>587</v>
      </c>
      <c r="GB40">
        <v>418</v>
      </c>
      <c r="GC40">
        <v>595</v>
      </c>
      <c r="GD40">
        <f t="shared" si="92"/>
        <v>505</v>
      </c>
      <c r="GE40">
        <f t="shared" si="92"/>
        <v>591</v>
      </c>
      <c r="GF40" s="18">
        <f t="shared" si="184"/>
        <v>279</v>
      </c>
      <c r="GG40" s="18">
        <f t="shared" si="185"/>
        <v>-11</v>
      </c>
      <c r="GH40" s="18">
        <f t="shared" si="94"/>
        <v>279.21676167450977</v>
      </c>
      <c r="GI40">
        <f t="shared" si="95"/>
        <v>777.3712111983566</v>
      </c>
      <c r="GJ40">
        <v>34</v>
      </c>
      <c r="GK40" s="22">
        <f t="shared" si="211"/>
        <v>0.46900704211498934</v>
      </c>
      <c r="GL40" s="18">
        <f t="shared" si="212"/>
        <v>0.1541476530824161</v>
      </c>
      <c r="GM40">
        <f t="shared" si="96"/>
        <v>-0.32882063632815728</v>
      </c>
      <c r="GN40">
        <f t="shared" si="97"/>
        <v>-0.81206308307574904</v>
      </c>
      <c r="GR40">
        <v>743</v>
      </c>
      <c r="GS40">
        <v>581</v>
      </c>
      <c r="GT40">
        <v>579</v>
      </c>
      <c r="GU40">
        <v>587</v>
      </c>
      <c r="GV40">
        <f t="shared" si="98"/>
        <v>661</v>
      </c>
      <c r="GW40">
        <f t="shared" si="98"/>
        <v>584</v>
      </c>
      <c r="GX40" s="18">
        <f t="shared" si="186"/>
        <v>416</v>
      </c>
      <c r="GY40" s="18">
        <f t="shared" si="187"/>
        <v>-20.5</v>
      </c>
      <c r="GZ40" s="18">
        <f t="shared" si="100"/>
        <v>416.5048018930874</v>
      </c>
      <c r="HA40">
        <f t="shared" si="101"/>
        <v>882.0300448397436</v>
      </c>
      <c r="HB40">
        <v>34</v>
      </c>
      <c r="HC40" s="22">
        <f t="shared" si="213"/>
        <v>0.42111093384291576</v>
      </c>
      <c r="HD40" s="18">
        <f t="shared" si="214"/>
        <v>0.221214217631372</v>
      </c>
      <c r="HE40">
        <f t="shared" si="102"/>
        <v>-0.37560348228907242</v>
      </c>
      <c r="HF40">
        <f t="shared" si="103"/>
        <v>-0.6551869639838781</v>
      </c>
      <c r="HJ40">
        <v>755</v>
      </c>
      <c r="HK40">
        <v>582</v>
      </c>
      <c r="HL40">
        <v>589</v>
      </c>
      <c r="HM40">
        <v>589</v>
      </c>
      <c r="HN40">
        <f t="shared" si="104"/>
        <v>672</v>
      </c>
      <c r="HO40">
        <f t="shared" si="104"/>
        <v>585.5</v>
      </c>
      <c r="HP40" s="18">
        <f t="shared" si="221"/>
        <v>417</v>
      </c>
      <c r="HQ40" s="18">
        <f t="shared" si="188"/>
        <v>-16</v>
      </c>
      <c r="HR40" s="18">
        <f t="shared" si="215"/>
        <v>417.306841544684</v>
      </c>
      <c r="HS40">
        <f t="shared" si="107"/>
        <v>891.28797254310575</v>
      </c>
      <c r="HT40">
        <v>34</v>
      </c>
      <c r="HU40" s="22">
        <f t="shared" si="216"/>
        <v>0.4526404292637442</v>
      </c>
      <c r="HV40" s="18">
        <f t="shared" si="217"/>
        <v>0.24536288512682344</v>
      </c>
      <c r="HW40">
        <f t="shared" si="108"/>
        <v>-0.34424665802161297</v>
      </c>
      <c r="HX40">
        <f t="shared" si="109"/>
        <v>-0.61019113029549166</v>
      </c>
      <c r="IB40">
        <v>1073</v>
      </c>
      <c r="IC40">
        <v>567</v>
      </c>
      <c r="ID40">
        <v>791</v>
      </c>
      <c r="IE40">
        <v>580</v>
      </c>
      <c r="IF40">
        <f t="shared" si="110"/>
        <v>932</v>
      </c>
      <c r="IG40">
        <f t="shared" si="111"/>
        <v>573.5</v>
      </c>
      <c r="IH40">
        <f t="shared" si="112"/>
        <v>385.5</v>
      </c>
      <c r="II40">
        <f t="shared" si="113"/>
        <v>-10</v>
      </c>
      <c r="IJ40">
        <f t="shared" si="114"/>
        <v>385.6296798743582</v>
      </c>
      <c r="IL40">
        <v>34</v>
      </c>
      <c r="IM40">
        <f t="shared" si="218"/>
        <v>0.42426736450476077</v>
      </c>
      <c r="IN40">
        <f t="shared" si="219"/>
        <v>0.21637016936578002</v>
      </c>
      <c r="IO40">
        <f t="shared" si="115"/>
        <v>-0.37236037374977904</v>
      </c>
      <c r="IP40">
        <f t="shared" si="116"/>
        <v>-0.66480261497422499</v>
      </c>
    </row>
    <row r="41" spans="11:287" x14ac:dyDescent="0.25">
      <c r="K41" s="18">
        <v>1040</v>
      </c>
      <c r="L41" s="18">
        <v>581</v>
      </c>
      <c r="M41" s="18">
        <v>779</v>
      </c>
      <c r="N41" s="18">
        <v>577</v>
      </c>
      <c r="O41" s="18">
        <f t="shared" si="189"/>
        <v>909.5</v>
      </c>
      <c r="P41" s="18">
        <f t="shared" si="190"/>
        <v>579</v>
      </c>
      <c r="Q41" s="18">
        <f t="shared" si="158"/>
        <v>133</v>
      </c>
      <c r="R41" s="18">
        <f t="shared" si="159"/>
        <v>-1.5</v>
      </c>
      <c r="S41" s="49">
        <f t="shared" si="42"/>
        <v>133.00845837765357</v>
      </c>
      <c r="T41" s="26">
        <f t="shared" si="191"/>
        <v>11.018843374836681</v>
      </c>
      <c r="U41" s="18">
        <f t="shared" si="192"/>
        <v>108.65988973065907</v>
      </c>
      <c r="V41" s="28">
        <v>35</v>
      </c>
      <c r="W41" s="22">
        <f t="shared" si="193"/>
        <v>0.1258893096887774</v>
      </c>
      <c r="X41" s="18">
        <f t="shared" si="194"/>
        <v>1.4973034546313036E-2</v>
      </c>
      <c r="Y41">
        <f t="shared" si="220"/>
        <v>-0.90001114789289394</v>
      </c>
      <c r="Z41">
        <f t="shared" si="44"/>
        <v>-1.8246901733935237</v>
      </c>
      <c r="AD41" s="18">
        <v>974</v>
      </c>
      <c r="AE41" s="18">
        <v>573</v>
      </c>
      <c r="AF41" s="18">
        <v>677</v>
      </c>
      <c r="AG41" s="18">
        <v>578</v>
      </c>
      <c r="AH41" s="18">
        <f t="shared" si="45"/>
        <v>825.5</v>
      </c>
      <c r="AI41" s="18">
        <f t="shared" si="45"/>
        <v>575.5</v>
      </c>
      <c r="AJ41" s="18">
        <f t="shared" si="160"/>
        <v>163</v>
      </c>
      <c r="AK41" s="18">
        <f t="shared" si="161"/>
        <v>5</v>
      </c>
      <c r="AL41" s="18">
        <f t="shared" si="47"/>
        <v>163.07666908543356</v>
      </c>
      <c r="AM41" s="18">
        <f t="shared" si="48"/>
        <v>1006.305371147347</v>
      </c>
      <c r="AN41" s="18">
        <f t="shared" si="162"/>
        <v>132.01909080205883</v>
      </c>
      <c r="AO41" s="28">
        <v>35</v>
      </c>
      <c r="AP41" s="22">
        <f t="shared" si="195"/>
        <v>0.10485107033719719</v>
      </c>
      <c r="AQ41" s="18">
        <f t="shared" si="196"/>
        <v>1.7928600138121791E-2</v>
      </c>
      <c r="AR41">
        <f t="shared" si="49"/>
        <v>-0.97942713182557184</v>
      </c>
      <c r="AS41">
        <f t="shared" si="49"/>
        <v>-1.7464536187491901</v>
      </c>
      <c r="AW41" s="18">
        <v>1162</v>
      </c>
      <c r="AX41" s="18">
        <v>579</v>
      </c>
      <c r="AY41" s="18">
        <v>788</v>
      </c>
      <c r="AZ41" s="18">
        <v>580</v>
      </c>
      <c r="BA41" s="18">
        <f t="shared" si="50"/>
        <v>975</v>
      </c>
      <c r="BB41" s="18">
        <f t="shared" si="50"/>
        <v>579.5</v>
      </c>
      <c r="BC41" s="18">
        <f t="shared" si="163"/>
        <v>143.5</v>
      </c>
      <c r="BD41" s="18">
        <f t="shared" si="164"/>
        <v>-1.5</v>
      </c>
      <c r="BE41" s="18">
        <f t="shared" si="52"/>
        <v>143.50783950711542</v>
      </c>
      <c r="BF41" s="18">
        <f t="shared" si="53"/>
        <v>1134.215698180906</v>
      </c>
      <c r="BG41" s="18">
        <f t="shared" si="165"/>
        <v>119.84236947002159</v>
      </c>
      <c r="BH41" s="28">
        <v>35</v>
      </c>
      <c r="BI41" s="22">
        <f t="shared" si="197"/>
        <v>9.323850624897706E-2</v>
      </c>
      <c r="BJ41" s="18">
        <f t="shared" si="198"/>
        <v>1.203294770183448E-2</v>
      </c>
      <c r="BK41">
        <f t="shared" si="55"/>
        <v>-1.0304046928200916</v>
      </c>
      <c r="BL41">
        <f t="shared" si="55"/>
        <v>-1.9196279708457744</v>
      </c>
      <c r="BP41">
        <v>901</v>
      </c>
      <c r="BQ41">
        <v>582</v>
      </c>
      <c r="BR41">
        <v>729</v>
      </c>
      <c r="BS41">
        <v>577</v>
      </c>
      <c r="BT41" s="18">
        <f t="shared" si="56"/>
        <v>815</v>
      </c>
      <c r="BU41" s="18">
        <f t="shared" si="56"/>
        <v>579.5</v>
      </c>
      <c r="BV41" s="18">
        <f t="shared" si="166"/>
        <v>336.5</v>
      </c>
      <c r="BW41" s="18">
        <f t="shared" si="167"/>
        <v>-10</v>
      </c>
      <c r="BX41" s="18">
        <f t="shared" si="58"/>
        <v>336.6485556184669</v>
      </c>
      <c r="BY41" s="18">
        <f t="shared" si="59"/>
        <v>1000.0226247440605</v>
      </c>
      <c r="BZ41" s="18">
        <f t="shared" si="168"/>
        <v>240.76476340840077</v>
      </c>
      <c r="CA41" s="28">
        <v>35</v>
      </c>
      <c r="CB41" s="22">
        <f t="shared" si="199"/>
        <v>0.4017948566488167</v>
      </c>
      <c r="CC41" s="18">
        <f t="shared" si="200"/>
        <v>0.14973326320534347</v>
      </c>
      <c r="CD41">
        <f t="shared" si="61"/>
        <v>-0.39599562692906942</v>
      </c>
      <c r="CE41">
        <f t="shared" si="61"/>
        <v>-0.82468171053322192</v>
      </c>
      <c r="CI41">
        <v>921</v>
      </c>
      <c r="CJ41">
        <v>572</v>
      </c>
      <c r="CK41">
        <v>722</v>
      </c>
      <c r="CL41">
        <v>578</v>
      </c>
      <c r="CM41" s="18">
        <f t="shared" si="62"/>
        <v>821.5</v>
      </c>
      <c r="CN41" s="18">
        <f t="shared" si="62"/>
        <v>575</v>
      </c>
      <c r="CO41" s="18">
        <f t="shared" si="169"/>
        <v>289</v>
      </c>
      <c r="CP41" s="18">
        <f t="shared" si="170"/>
        <v>-13</v>
      </c>
      <c r="CQ41" s="18">
        <f t="shared" si="64"/>
        <v>289.29223978530774</v>
      </c>
      <c r="CR41" s="18">
        <f t="shared" si="65"/>
        <v>1002.7398715519395</v>
      </c>
      <c r="CS41" s="18">
        <f t="shared" si="171"/>
        <v>209.45540176824329</v>
      </c>
      <c r="CT41" s="28">
        <v>35</v>
      </c>
      <c r="CU41" s="22">
        <f t="shared" si="201"/>
        <v>0.34023102884045847</v>
      </c>
      <c r="CV41" s="18">
        <f t="shared" si="202"/>
        <v>0.10750289366375856</v>
      </c>
      <c r="CW41">
        <f t="shared" si="67"/>
        <v>-0.46822608155329398</v>
      </c>
      <c r="CX41">
        <f t="shared" si="67"/>
        <v>-0.96857984565266142</v>
      </c>
      <c r="DB41">
        <v>1062</v>
      </c>
      <c r="DC41">
        <v>564</v>
      </c>
      <c r="DD41">
        <v>832</v>
      </c>
      <c r="DE41">
        <v>573</v>
      </c>
      <c r="DF41" s="18">
        <f t="shared" si="68"/>
        <v>947</v>
      </c>
      <c r="DG41" s="18">
        <f t="shared" si="68"/>
        <v>568.5</v>
      </c>
      <c r="DH41" s="18">
        <f t="shared" si="172"/>
        <v>405</v>
      </c>
      <c r="DI41" s="18">
        <f t="shared" si="173"/>
        <v>-16</v>
      </c>
      <c r="DJ41" s="18">
        <f t="shared" si="70"/>
        <v>405.31592616130939</v>
      </c>
      <c r="DK41" s="18">
        <f t="shared" si="71"/>
        <v>1104.5366675669939</v>
      </c>
      <c r="DL41" s="18">
        <f t="shared" si="174"/>
        <v>307.41418638859932</v>
      </c>
      <c r="DM41" s="28">
        <v>35</v>
      </c>
      <c r="DN41" s="22">
        <f t="shared" si="203"/>
        <v>0.30698241078676991</v>
      </c>
      <c r="DO41" s="18">
        <f t="shared" si="204"/>
        <v>0.1324426533389472</v>
      </c>
      <c r="DP41">
        <f t="shared" si="73"/>
        <v>-0.51288650764035804</v>
      </c>
      <c r="DQ41">
        <f t="shared" si="73"/>
        <v>-0.87797212723346596</v>
      </c>
      <c r="DU41">
        <v>1071</v>
      </c>
      <c r="DV41">
        <v>592</v>
      </c>
      <c r="DW41">
        <v>868</v>
      </c>
      <c r="DX41">
        <v>598</v>
      </c>
      <c r="DY41" s="18">
        <f t="shared" si="74"/>
        <v>969.5</v>
      </c>
      <c r="DZ41" s="18">
        <f t="shared" si="74"/>
        <v>595</v>
      </c>
      <c r="EA41" s="18">
        <f t="shared" si="175"/>
        <v>364</v>
      </c>
      <c r="EB41" s="18">
        <f t="shared" si="176"/>
        <v>-11</v>
      </c>
      <c r="EC41" s="18">
        <f t="shared" si="76"/>
        <v>364.16617086159994</v>
      </c>
      <c r="ED41" s="18">
        <f t="shared" si="77"/>
        <v>1137.521538257628</v>
      </c>
      <c r="EE41" s="18">
        <f t="shared" si="177"/>
        <v>280.86159989235114</v>
      </c>
      <c r="EF41" s="28">
        <v>35</v>
      </c>
      <c r="EG41" s="22">
        <f t="shared" si="205"/>
        <v>0.72664573517200171</v>
      </c>
      <c r="EH41" s="18">
        <f t="shared" si="206"/>
        <v>0.29898486636572835</v>
      </c>
      <c r="EI41">
        <f t="shared" si="79"/>
        <v>-0.13867727106490749</v>
      </c>
      <c r="EJ41">
        <f t="shared" si="79"/>
        <v>-0.52435079368289661</v>
      </c>
      <c r="EN41">
        <v>1226</v>
      </c>
      <c r="EO41">
        <v>594</v>
      </c>
      <c r="EP41">
        <v>977</v>
      </c>
      <c r="EQ41">
        <v>599</v>
      </c>
      <c r="ER41" s="18">
        <f t="shared" si="80"/>
        <v>1101.5</v>
      </c>
      <c r="ES41" s="18">
        <f t="shared" si="80"/>
        <v>596.5</v>
      </c>
      <c r="ET41" s="18">
        <f t="shared" si="178"/>
        <v>485.5</v>
      </c>
      <c r="EU41" s="18">
        <f t="shared" si="179"/>
        <v>-13</v>
      </c>
      <c r="EV41" s="18">
        <f t="shared" si="82"/>
        <v>485.67401618781298</v>
      </c>
      <c r="EW41" s="18">
        <f t="shared" si="83"/>
        <v>1252.6430058081194</v>
      </c>
      <c r="EX41" s="18">
        <f t="shared" si="180"/>
        <v>386.07145654054739</v>
      </c>
      <c r="EY41" s="28">
        <v>35</v>
      </c>
      <c r="EZ41" s="22">
        <f t="shared" si="207"/>
        <v>0.59148975207635235</v>
      </c>
      <c r="FA41" s="18">
        <f t="shared" si="208"/>
        <v>0.31445013635320307</v>
      </c>
      <c r="FB41">
        <f t="shared" si="85"/>
        <v>-0.22805277538980526</v>
      </c>
      <c r="FC41">
        <f t="shared" si="85"/>
        <v>-0.50244821261477568</v>
      </c>
      <c r="FG41">
        <v>1254</v>
      </c>
      <c r="FH41">
        <v>596</v>
      </c>
      <c r="FI41">
        <v>967</v>
      </c>
      <c r="FJ41">
        <v>599</v>
      </c>
      <c r="FK41" s="18">
        <f t="shared" si="86"/>
        <v>1110.5</v>
      </c>
      <c r="FL41" s="18">
        <f t="shared" si="86"/>
        <v>597.5</v>
      </c>
      <c r="FM41" s="18">
        <f t="shared" si="181"/>
        <v>498.5</v>
      </c>
      <c r="FN41" s="18">
        <f t="shared" si="182"/>
        <v>-13.5</v>
      </c>
      <c r="FO41" s="18">
        <f t="shared" si="88"/>
        <v>498.68276489166936</v>
      </c>
      <c r="FP41" s="18">
        <f t="shared" si="89"/>
        <v>1261.0378662038663</v>
      </c>
      <c r="FQ41" s="18">
        <f t="shared" si="183"/>
        <v>396.24598372577555</v>
      </c>
      <c r="FR41" s="28">
        <v>35</v>
      </c>
      <c r="FS41" s="22">
        <f t="shared" si="209"/>
        <v>0.53579899473614034</v>
      </c>
      <c r="FT41" s="18">
        <f t="shared" si="210"/>
        <v>0.30296689393116649</v>
      </c>
      <c r="FU41">
        <f t="shared" si="91"/>
        <v>-0.27099810554855774</v>
      </c>
      <c r="FV41">
        <f t="shared" si="91"/>
        <v>-0.51860482551926024</v>
      </c>
      <c r="FZ41">
        <v>605</v>
      </c>
      <c r="GA41">
        <v>585</v>
      </c>
      <c r="GB41">
        <v>433</v>
      </c>
      <c r="GC41">
        <v>592</v>
      </c>
      <c r="GD41">
        <f t="shared" si="92"/>
        <v>519</v>
      </c>
      <c r="GE41">
        <f t="shared" si="92"/>
        <v>588.5</v>
      </c>
      <c r="GF41" s="18">
        <f t="shared" si="184"/>
        <v>293</v>
      </c>
      <c r="GG41" s="18">
        <f t="shared" si="185"/>
        <v>-13.5</v>
      </c>
      <c r="GH41" s="18">
        <f t="shared" si="94"/>
        <v>293.31084194076425</v>
      </c>
      <c r="GI41">
        <f t="shared" si="95"/>
        <v>784.66123263482314</v>
      </c>
      <c r="GJ41">
        <v>35</v>
      </c>
      <c r="GK41" s="22">
        <f t="shared" si="211"/>
        <v>0.48280136688307729</v>
      </c>
      <c r="GL41" s="18">
        <f t="shared" si="212"/>
        <v>0.16192859496559339</v>
      </c>
      <c r="GM41">
        <f t="shared" si="96"/>
        <v>-0.31623150902013675</v>
      </c>
      <c r="GN41">
        <f t="shared" si="97"/>
        <v>-0.79067645242513385</v>
      </c>
      <c r="GR41">
        <v>761</v>
      </c>
      <c r="GS41">
        <v>582</v>
      </c>
      <c r="GT41">
        <v>595</v>
      </c>
      <c r="GU41">
        <v>587</v>
      </c>
      <c r="GV41">
        <f t="shared" si="98"/>
        <v>678</v>
      </c>
      <c r="GW41">
        <f t="shared" si="98"/>
        <v>584.5</v>
      </c>
      <c r="GX41" s="18">
        <f t="shared" si="186"/>
        <v>433</v>
      </c>
      <c r="GY41" s="18">
        <f t="shared" si="187"/>
        <v>-20</v>
      </c>
      <c r="GZ41" s="18">
        <f t="shared" si="100"/>
        <v>433.46164766908731</v>
      </c>
      <c r="HA41">
        <f t="shared" si="101"/>
        <v>895.16716316004351</v>
      </c>
      <c r="HB41">
        <v>35</v>
      </c>
      <c r="HC41" s="22">
        <f t="shared" si="213"/>
        <v>0.43349654954417804</v>
      </c>
      <c r="HD41" s="18">
        <f t="shared" si="214"/>
        <v>0.2302203451832856</v>
      </c>
      <c r="HE41">
        <f t="shared" si="102"/>
        <v>-0.36301435498105183</v>
      </c>
      <c r="HF41">
        <f t="shared" si="103"/>
        <v>-0.63785629925357212</v>
      </c>
      <c r="HJ41">
        <v>771</v>
      </c>
      <c r="HK41">
        <v>582</v>
      </c>
      <c r="HL41">
        <v>608</v>
      </c>
      <c r="HM41">
        <v>588</v>
      </c>
      <c r="HN41">
        <f t="shared" si="104"/>
        <v>689.5</v>
      </c>
      <c r="HO41">
        <f t="shared" si="104"/>
        <v>585</v>
      </c>
      <c r="HP41" s="18">
        <f t="shared" si="221"/>
        <v>434.5</v>
      </c>
      <c r="HQ41" s="18">
        <f t="shared" si="188"/>
        <v>-16.5</v>
      </c>
      <c r="HR41" s="18">
        <f t="shared" si="215"/>
        <v>434.81317827315218</v>
      </c>
      <c r="HS41">
        <f t="shared" si="107"/>
        <v>904.23185632889533</v>
      </c>
      <c r="HT41">
        <v>35</v>
      </c>
      <c r="HU41" s="22">
        <f t="shared" si="216"/>
        <v>0.46595338306561906</v>
      </c>
      <c r="HV41" s="18">
        <f t="shared" si="217"/>
        <v>0.25565604320637692</v>
      </c>
      <c r="HW41">
        <f t="shared" si="108"/>
        <v>-0.33165753071359244</v>
      </c>
      <c r="HX41">
        <f t="shared" si="109"/>
        <v>-0.5923439369481508</v>
      </c>
      <c r="IB41">
        <v>1089</v>
      </c>
      <c r="IC41">
        <v>566</v>
      </c>
      <c r="ID41">
        <v>809</v>
      </c>
      <c r="IE41">
        <v>580</v>
      </c>
      <c r="IF41">
        <f t="shared" si="110"/>
        <v>949</v>
      </c>
      <c r="IG41">
        <f t="shared" si="111"/>
        <v>573</v>
      </c>
      <c r="IH41">
        <f t="shared" si="112"/>
        <v>402.5</v>
      </c>
      <c r="II41">
        <f t="shared" si="113"/>
        <v>-10.5</v>
      </c>
      <c r="IJ41">
        <f t="shared" si="114"/>
        <v>402.63693322893266</v>
      </c>
      <c r="IL41">
        <v>35</v>
      </c>
      <c r="IM41">
        <f t="shared" si="218"/>
        <v>0.43674581640195964</v>
      </c>
      <c r="IN41">
        <f t="shared" si="219"/>
        <v>0.22591264620515331</v>
      </c>
      <c r="IO41">
        <f t="shared" si="115"/>
        <v>-0.35977124644175845</v>
      </c>
      <c r="IP41">
        <f t="shared" si="116"/>
        <v>-0.64605945733377212</v>
      </c>
    </row>
    <row r="42" spans="11:287" x14ac:dyDescent="0.25">
      <c r="K42" s="18">
        <v>1044</v>
      </c>
      <c r="L42" s="18">
        <v>581</v>
      </c>
      <c r="M42" s="18">
        <v>786</v>
      </c>
      <c r="N42" s="18">
        <v>577</v>
      </c>
      <c r="O42" s="18">
        <f t="shared" si="189"/>
        <v>915</v>
      </c>
      <c r="P42" s="18">
        <f t="shared" si="190"/>
        <v>579</v>
      </c>
      <c r="Q42" s="18">
        <f t="shared" si="158"/>
        <v>138.5</v>
      </c>
      <c r="R42" s="18">
        <f t="shared" si="159"/>
        <v>-1.5</v>
      </c>
      <c r="S42" s="49">
        <f t="shared" si="42"/>
        <v>138.50812250550507</v>
      </c>
      <c r="T42" s="26">
        <f t="shared" si="191"/>
        <v>11.47445302837421</v>
      </c>
      <c r="U42" s="18">
        <f t="shared" si="192"/>
        <v>113.30353113902686</v>
      </c>
      <c r="V42" s="28">
        <v>36</v>
      </c>
      <c r="W42" s="22">
        <f t="shared" si="193"/>
        <v>0.12948614710845674</v>
      </c>
      <c r="X42" s="18">
        <f t="shared" si="194"/>
        <v>1.5592142999894467E-2</v>
      </c>
      <c r="Y42">
        <f t="shared" si="220"/>
        <v>-0.88777669147588234</v>
      </c>
      <c r="Z42">
        <f t="shared" si="44"/>
        <v>-1.8070941908362859</v>
      </c>
      <c r="AD42" s="18">
        <v>980</v>
      </c>
      <c r="AE42" s="18">
        <v>573</v>
      </c>
      <c r="AF42" s="18">
        <v>683</v>
      </c>
      <c r="AG42" s="18">
        <v>577</v>
      </c>
      <c r="AH42" s="18">
        <f t="shared" si="45"/>
        <v>831.5</v>
      </c>
      <c r="AI42" s="18">
        <f t="shared" si="45"/>
        <v>575</v>
      </c>
      <c r="AJ42" s="18">
        <f t="shared" si="160"/>
        <v>169</v>
      </c>
      <c r="AK42" s="18">
        <f t="shared" si="161"/>
        <v>4.5</v>
      </c>
      <c r="AL42" s="18">
        <f t="shared" si="47"/>
        <v>169.05990062696713</v>
      </c>
      <c r="AM42" s="18">
        <f t="shared" si="48"/>
        <v>1010.9486881142881</v>
      </c>
      <c r="AN42" s="18">
        <f t="shared" si="162"/>
        <v>136.66240776899986</v>
      </c>
      <c r="AO42" s="28">
        <v>36</v>
      </c>
      <c r="AP42" s="22">
        <f t="shared" si="195"/>
        <v>0.10784681520397425</v>
      </c>
      <c r="AQ42" s="18">
        <f t="shared" si="196"/>
        <v>1.8586394821098522E-2</v>
      </c>
      <c r="AR42">
        <f t="shared" si="49"/>
        <v>-0.96719267540856024</v>
      </c>
      <c r="AS42">
        <f t="shared" si="49"/>
        <v>-1.7308048415967228</v>
      </c>
      <c r="AW42" s="18">
        <v>1168</v>
      </c>
      <c r="AX42" s="18">
        <v>578</v>
      </c>
      <c r="AY42" s="18">
        <v>794</v>
      </c>
      <c r="AZ42" s="18">
        <v>580</v>
      </c>
      <c r="BA42" s="18">
        <f t="shared" si="50"/>
        <v>981</v>
      </c>
      <c r="BB42" s="18">
        <f t="shared" si="50"/>
        <v>579</v>
      </c>
      <c r="BC42" s="18">
        <f t="shared" si="163"/>
        <v>149.5</v>
      </c>
      <c r="BD42" s="18">
        <f t="shared" si="164"/>
        <v>-2</v>
      </c>
      <c r="BE42" s="18">
        <f t="shared" si="52"/>
        <v>149.51337732791671</v>
      </c>
      <c r="BF42" s="18">
        <f t="shared" si="53"/>
        <v>1139.1233471402472</v>
      </c>
      <c r="BG42" s="18">
        <f t="shared" si="165"/>
        <v>124.75001842936285</v>
      </c>
      <c r="BH42" s="28">
        <v>36</v>
      </c>
      <c r="BI42" s="22">
        <f t="shared" si="197"/>
        <v>9.5902463570376392E-2</v>
      </c>
      <c r="BJ42" s="18">
        <f t="shared" si="198"/>
        <v>1.2536504321230928E-2</v>
      </c>
      <c r="BK42">
        <f t="shared" si="55"/>
        <v>-1.01817023640308</v>
      </c>
      <c r="BL42">
        <f t="shared" si="55"/>
        <v>-1.9018235452948773</v>
      </c>
      <c r="BP42">
        <v>913</v>
      </c>
      <c r="BQ42">
        <v>576</v>
      </c>
      <c r="BR42">
        <v>742</v>
      </c>
      <c r="BS42">
        <v>577</v>
      </c>
      <c r="BT42" s="18">
        <f t="shared" si="56"/>
        <v>827.5</v>
      </c>
      <c r="BU42" s="18">
        <f t="shared" si="56"/>
        <v>576.5</v>
      </c>
      <c r="BV42" s="18">
        <f t="shared" si="166"/>
        <v>349</v>
      </c>
      <c r="BW42" s="18">
        <f t="shared" si="167"/>
        <v>-13</v>
      </c>
      <c r="BX42" s="18">
        <f t="shared" si="58"/>
        <v>349.24203641600764</v>
      </c>
      <c r="BY42" s="18">
        <f t="shared" si="59"/>
        <v>1008.5179720758574</v>
      </c>
      <c r="BZ42" s="18">
        <f t="shared" si="168"/>
        <v>249.26011074019766</v>
      </c>
      <c r="CA42" s="28">
        <v>36</v>
      </c>
      <c r="CB42" s="22">
        <f t="shared" si="199"/>
        <v>0.41327470969592572</v>
      </c>
      <c r="CC42" s="18">
        <f t="shared" si="200"/>
        <v>0.15533454366075908</v>
      </c>
      <c r="CD42">
        <f t="shared" si="61"/>
        <v>-0.38376117051205783</v>
      </c>
      <c r="CE42">
        <f t="shared" si="61"/>
        <v>-0.80873195410386101</v>
      </c>
      <c r="CI42">
        <v>935</v>
      </c>
      <c r="CJ42">
        <v>572</v>
      </c>
      <c r="CK42">
        <v>730</v>
      </c>
      <c r="CL42">
        <v>577</v>
      </c>
      <c r="CM42" s="18">
        <f t="shared" si="62"/>
        <v>832.5</v>
      </c>
      <c r="CN42" s="18">
        <f t="shared" si="62"/>
        <v>574.5</v>
      </c>
      <c r="CO42" s="18">
        <f t="shared" si="169"/>
        <v>300</v>
      </c>
      <c r="CP42" s="18">
        <f t="shared" si="170"/>
        <v>-13.5</v>
      </c>
      <c r="CQ42" s="18">
        <f t="shared" si="64"/>
        <v>300.30359638206136</v>
      </c>
      <c r="CR42" s="18">
        <f t="shared" si="65"/>
        <v>1011.487271299051</v>
      </c>
      <c r="CS42" s="18">
        <f t="shared" si="171"/>
        <v>218.20280151535485</v>
      </c>
      <c r="CT42" s="28">
        <v>36</v>
      </c>
      <c r="CU42" s="22">
        <f t="shared" si="201"/>
        <v>0.34995191537875725</v>
      </c>
      <c r="CV42" s="18">
        <f t="shared" si="202"/>
        <v>0.11159478599447932</v>
      </c>
      <c r="CW42">
        <f t="shared" si="67"/>
        <v>-0.45599162513628239</v>
      </c>
      <c r="CX42">
        <f t="shared" si="67"/>
        <v>-0.95235609631891627</v>
      </c>
      <c r="DB42">
        <v>1078</v>
      </c>
      <c r="DC42">
        <v>565</v>
      </c>
      <c r="DD42">
        <v>848</v>
      </c>
      <c r="DE42">
        <v>574</v>
      </c>
      <c r="DF42" s="18">
        <f t="shared" si="68"/>
        <v>963</v>
      </c>
      <c r="DG42" s="18">
        <f t="shared" si="68"/>
        <v>569.5</v>
      </c>
      <c r="DH42" s="18">
        <f t="shared" si="172"/>
        <v>421</v>
      </c>
      <c r="DI42" s="18">
        <f t="shared" si="173"/>
        <v>-15</v>
      </c>
      <c r="DJ42" s="18">
        <f t="shared" si="70"/>
        <v>421.26713614997311</v>
      </c>
      <c r="DK42" s="18">
        <f t="shared" si="71"/>
        <v>1118.7936583660098</v>
      </c>
      <c r="DL42" s="18">
        <f t="shared" si="174"/>
        <v>321.67117718761529</v>
      </c>
      <c r="DM42" s="28">
        <v>36</v>
      </c>
      <c r="DN42" s="22">
        <f t="shared" si="203"/>
        <v>0.315753336809249</v>
      </c>
      <c r="DO42" s="18">
        <f t="shared" si="204"/>
        <v>0.13765493452136626</v>
      </c>
      <c r="DP42">
        <f t="shared" si="73"/>
        <v>-0.50065205122334644</v>
      </c>
      <c r="DQ42">
        <f t="shared" si="73"/>
        <v>-0.86120821582176599</v>
      </c>
      <c r="DU42">
        <v>1086</v>
      </c>
      <c r="DV42">
        <v>593</v>
      </c>
      <c r="DW42">
        <v>884</v>
      </c>
      <c r="DX42">
        <v>598</v>
      </c>
      <c r="DY42" s="18">
        <f t="shared" si="74"/>
        <v>985</v>
      </c>
      <c r="DZ42" s="18">
        <f t="shared" si="74"/>
        <v>595.5</v>
      </c>
      <c r="EA42" s="18">
        <f t="shared" si="175"/>
        <v>379.5</v>
      </c>
      <c r="EB42" s="18">
        <f t="shared" si="176"/>
        <v>-10.5</v>
      </c>
      <c r="EC42" s="18">
        <f t="shared" si="76"/>
        <v>379.64522912845882</v>
      </c>
      <c r="ED42" s="18">
        <f t="shared" si="77"/>
        <v>1151.0192222547805</v>
      </c>
      <c r="EE42" s="18">
        <f t="shared" si="177"/>
        <v>294.35928388950367</v>
      </c>
      <c r="EF42" s="28">
        <v>36</v>
      </c>
      <c r="EG42" s="22">
        <f t="shared" si="205"/>
        <v>0.74740704189120166</v>
      </c>
      <c r="EH42" s="18">
        <f t="shared" si="206"/>
        <v>0.31169336193091085</v>
      </c>
      <c r="EI42">
        <f t="shared" si="79"/>
        <v>-0.12644281464789592</v>
      </c>
      <c r="EJ42">
        <f t="shared" si="79"/>
        <v>-0.50627244670446814</v>
      </c>
      <c r="EN42">
        <v>1246</v>
      </c>
      <c r="EO42">
        <v>595</v>
      </c>
      <c r="EP42">
        <v>997</v>
      </c>
      <c r="EQ42">
        <v>600</v>
      </c>
      <c r="ER42" s="18">
        <f t="shared" si="80"/>
        <v>1121.5</v>
      </c>
      <c r="ES42" s="18">
        <f t="shared" si="80"/>
        <v>597.5</v>
      </c>
      <c r="ET42" s="18">
        <f t="shared" si="178"/>
        <v>505.5</v>
      </c>
      <c r="EU42" s="18">
        <f t="shared" si="179"/>
        <v>-12</v>
      </c>
      <c r="EV42" s="18">
        <f t="shared" si="82"/>
        <v>505.64241317357863</v>
      </c>
      <c r="EW42" s="18">
        <f t="shared" si="83"/>
        <v>1270.7354169928531</v>
      </c>
      <c r="EX42" s="18">
        <f t="shared" si="180"/>
        <v>404.16386772528108</v>
      </c>
      <c r="EY42" s="28">
        <v>36</v>
      </c>
      <c r="EZ42" s="22">
        <f t="shared" si="207"/>
        <v>0.60838945927853383</v>
      </c>
      <c r="FA42" s="18">
        <f t="shared" si="208"/>
        <v>0.32737869531588959</v>
      </c>
      <c r="FB42">
        <f t="shared" si="85"/>
        <v>-0.21581831897279366</v>
      </c>
      <c r="FC42">
        <f t="shared" si="85"/>
        <v>-0.4849495864017867</v>
      </c>
      <c r="FG42">
        <v>1272</v>
      </c>
      <c r="FH42">
        <v>596</v>
      </c>
      <c r="FI42">
        <v>988</v>
      </c>
      <c r="FJ42">
        <v>599</v>
      </c>
      <c r="FK42" s="18">
        <f t="shared" si="86"/>
        <v>1130</v>
      </c>
      <c r="FL42" s="18">
        <f t="shared" si="86"/>
        <v>597.5</v>
      </c>
      <c r="FM42" s="18">
        <f t="shared" si="181"/>
        <v>518</v>
      </c>
      <c r="FN42" s="18">
        <f t="shared" si="182"/>
        <v>-13.5</v>
      </c>
      <c r="FO42" s="18">
        <f t="shared" si="88"/>
        <v>518.17588712714144</v>
      </c>
      <c r="FP42" s="18">
        <f t="shared" si="89"/>
        <v>1278.243423609134</v>
      </c>
      <c r="FQ42" s="18">
        <f t="shared" si="183"/>
        <v>413.4515411310432</v>
      </c>
      <c r="FR42" s="28">
        <v>36</v>
      </c>
      <c r="FS42" s="22">
        <f t="shared" si="209"/>
        <v>0.55110753744288721</v>
      </c>
      <c r="FT42" s="18">
        <f t="shared" si="210"/>
        <v>0.31480963467233586</v>
      </c>
      <c r="FU42">
        <f t="shared" si="91"/>
        <v>-0.25876364913154609</v>
      </c>
      <c r="FV42">
        <f t="shared" si="91"/>
        <v>-0.5019519846325402</v>
      </c>
      <c r="FZ42">
        <v>620</v>
      </c>
      <c r="GA42">
        <v>584</v>
      </c>
      <c r="GB42">
        <v>444</v>
      </c>
      <c r="GC42">
        <v>593</v>
      </c>
      <c r="GD42">
        <f t="shared" si="92"/>
        <v>532</v>
      </c>
      <c r="GE42">
        <f t="shared" si="92"/>
        <v>588.5</v>
      </c>
      <c r="GF42" s="18">
        <f t="shared" si="184"/>
        <v>306</v>
      </c>
      <c r="GG42" s="18">
        <f t="shared" si="185"/>
        <v>-13.5</v>
      </c>
      <c r="GH42" s="18">
        <f t="shared" si="94"/>
        <v>306.29764935434946</v>
      </c>
      <c r="GI42">
        <f t="shared" si="95"/>
        <v>793.31976529013821</v>
      </c>
      <c r="GJ42">
        <v>36</v>
      </c>
      <c r="GK42" s="22">
        <f t="shared" si="211"/>
        <v>0.49659569165116518</v>
      </c>
      <c r="GL42" s="18">
        <f t="shared" si="212"/>
        <v>0.16909824291878875</v>
      </c>
      <c r="GM42">
        <f t="shared" si="96"/>
        <v>-0.3039970526031251</v>
      </c>
      <c r="GN42">
        <f t="shared" si="97"/>
        <v>-0.77186090508492466</v>
      </c>
      <c r="GR42">
        <v>781</v>
      </c>
      <c r="GS42">
        <v>580</v>
      </c>
      <c r="GT42">
        <v>615</v>
      </c>
      <c r="GU42">
        <v>587</v>
      </c>
      <c r="GV42">
        <f t="shared" si="98"/>
        <v>698</v>
      </c>
      <c r="GW42">
        <f t="shared" si="98"/>
        <v>583.5</v>
      </c>
      <c r="GX42" s="18">
        <f t="shared" si="186"/>
        <v>453</v>
      </c>
      <c r="GY42" s="18">
        <f t="shared" si="187"/>
        <v>-21</v>
      </c>
      <c r="GZ42" s="18">
        <f t="shared" si="100"/>
        <v>453.48649373492924</v>
      </c>
      <c r="HA42">
        <f t="shared" si="101"/>
        <v>909.76714053652211</v>
      </c>
      <c r="HB42">
        <v>36</v>
      </c>
      <c r="HC42" s="22">
        <f t="shared" si="213"/>
        <v>0.44588216524544022</v>
      </c>
      <c r="HD42" s="18">
        <f t="shared" si="214"/>
        <v>0.24085595042843463</v>
      </c>
      <c r="HE42">
        <f t="shared" si="102"/>
        <v>-0.35077989856404029</v>
      </c>
      <c r="HF42">
        <f t="shared" si="103"/>
        <v>-0.61824261982365292</v>
      </c>
      <c r="HJ42">
        <v>788</v>
      </c>
      <c r="HK42">
        <v>581</v>
      </c>
      <c r="HL42">
        <v>629</v>
      </c>
      <c r="HM42">
        <v>585</v>
      </c>
      <c r="HN42">
        <f t="shared" si="104"/>
        <v>708.5</v>
      </c>
      <c r="HO42">
        <f t="shared" si="104"/>
        <v>583</v>
      </c>
      <c r="HP42" s="18">
        <f t="shared" si="221"/>
        <v>453.5</v>
      </c>
      <c r="HQ42" s="18">
        <f t="shared" si="188"/>
        <v>-18.5</v>
      </c>
      <c r="HR42" s="18">
        <f t="shared" si="215"/>
        <v>453.87718603164006</v>
      </c>
      <c r="HS42">
        <f t="shared" si="107"/>
        <v>917.52997226248692</v>
      </c>
      <c r="HT42">
        <v>36</v>
      </c>
      <c r="HU42" s="22">
        <f t="shared" si="216"/>
        <v>0.47926633686749381</v>
      </c>
      <c r="HV42" s="18">
        <f t="shared" si="217"/>
        <v>0.26686506131973531</v>
      </c>
      <c r="HW42">
        <f t="shared" si="108"/>
        <v>-0.3194230742965809</v>
      </c>
      <c r="HX42">
        <f t="shared" si="109"/>
        <v>-0.57370828147397424</v>
      </c>
      <c r="IB42">
        <v>1104</v>
      </c>
      <c r="IC42">
        <v>566</v>
      </c>
      <c r="ID42">
        <v>824</v>
      </c>
      <c r="IE42">
        <v>577</v>
      </c>
      <c r="IF42">
        <f t="shared" si="110"/>
        <v>964</v>
      </c>
      <c r="IG42">
        <f t="shared" si="111"/>
        <v>571.5</v>
      </c>
      <c r="IH42">
        <f t="shared" si="112"/>
        <v>417.5</v>
      </c>
      <c r="II42">
        <f t="shared" si="113"/>
        <v>-12</v>
      </c>
      <c r="IJ42">
        <f t="shared" si="114"/>
        <v>417.67241948685097</v>
      </c>
      <c r="IL42">
        <v>36</v>
      </c>
      <c r="IM42">
        <f t="shared" si="218"/>
        <v>0.44922426829915846</v>
      </c>
      <c r="IN42">
        <f t="shared" si="219"/>
        <v>0.23434879849815773</v>
      </c>
      <c r="IO42">
        <f t="shared" si="115"/>
        <v>-0.34753679002474686</v>
      </c>
      <c r="IP42">
        <f t="shared" si="116"/>
        <v>-0.63013726875762954</v>
      </c>
    </row>
    <row r="43" spans="11:287" x14ac:dyDescent="0.25">
      <c r="K43" s="18">
        <v>1050</v>
      </c>
      <c r="L43" s="18">
        <v>579</v>
      </c>
      <c r="M43" s="18">
        <v>792</v>
      </c>
      <c r="N43" s="18">
        <v>577</v>
      </c>
      <c r="O43" s="18">
        <f t="shared" si="189"/>
        <v>921</v>
      </c>
      <c r="P43" s="18">
        <f t="shared" si="190"/>
        <v>578</v>
      </c>
      <c r="Q43" s="18">
        <f t="shared" si="158"/>
        <v>144.5</v>
      </c>
      <c r="R43" s="18">
        <f t="shared" si="159"/>
        <v>-2.5</v>
      </c>
      <c r="S43" s="49">
        <f t="shared" si="42"/>
        <v>144.52162467949216</v>
      </c>
      <c r="T43" s="26">
        <f t="shared" si="191"/>
        <v>11.972630658561194</v>
      </c>
      <c r="U43" s="18">
        <f t="shared" si="192"/>
        <v>117.84653009233114</v>
      </c>
      <c r="V43" s="28">
        <v>37</v>
      </c>
      <c r="W43" s="22">
        <f t="shared" si="193"/>
        <v>0.13308298452813611</v>
      </c>
      <c r="X43" s="18">
        <f t="shared" si="194"/>
        <v>1.6269095254613366E-2</v>
      </c>
      <c r="Y43">
        <f t="shared" si="220"/>
        <v>-0.87587746817617462</v>
      </c>
      <c r="Z43">
        <f t="shared" si="44"/>
        <v>-1.7886365980683225</v>
      </c>
      <c r="AD43" s="18">
        <v>985</v>
      </c>
      <c r="AE43" s="18">
        <v>573</v>
      </c>
      <c r="AF43" s="18">
        <v>691</v>
      </c>
      <c r="AG43" s="18">
        <v>577</v>
      </c>
      <c r="AH43" s="18">
        <f t="shared" si="45"/>
        <v>838</v>
      </c>
      <c r="AI43" s="18">
        <f t="shared" si="45"/>
        <v>575</v>
      </c>
      <c r="AJ43" s="18">
        <f t="shared" si="160"/>
        <v>175.5</v>
      </c>
      <c r="AK43" s="18">
        <f t="shared" si="161"/>
        <v>4.5</v>
      </c>
      <c r="AL43" s="18">
        <f t="shared" si="47"/>
        <v>175.55768282818045</v>
      </c>
      <c r="AM43" s="18">
        <f t="shared" si="48"/>
        <v>1016.3016284548598</v>
      </c>
      <c r="AN43" s="18">
        <f t="shared" si="162"/>
        <v>142.01534810957162</v>
      </c>
      <c r="AO43" s="28">
        <v>37</v>
      </c>
      <c r="AP43" s="22">
        <f t="shared" si="195"/>
        <v>0.11084256007075133</v>
      </c>
      <c r="AQ43" s="18">
        <f t="shared" si="196"/>
        <v>1.9300759049430453E-2</v>
      </c>
      <c r="AR43">
        <f t="shared" si="49"/>
        <v>-0.95529345210885241</v>
      </c>
      <c r="AS43">
        <f t="shared" si="49"/>
        <v>-1.7144256109664808</v>
      </c>
      <c r="AW43" s="18">
        <v>1175</v>
      </c>
      <c r="AX43" s="18">
        <v>579</v>
      </c>
      <c r="AY43" s="18">
        <v>800</v>
      </c>
      <c r="AZ43" s="18">
        <v>581</v>
      </c>
      <c r="BA43" s="18">
        <f t="shared" si="50"/>
        <v>987.5</v>
      </c>
      <c r="BB43" s="18">
        <f t="shared" si="50"/>
        <v>580</v>
      </c>
      <c r="BC43" s="18">
        <f t="shared" si="163"/>
        <v>156</v>
      </c>
      <c r="BD43" s="18">
        <f t="shared" si="164"/>
        <v>-1</v>
      </c>
      <c r="BE43" s="18">
        <f t="shared" si="52"/>
        <v>156.00320509528001</v>
      </c>
      <c r="BF43" s="18">
        <f t="shared" si="53"/>
        <v>1145.231963403048</v>
      </c>
      <c r="BG43" s="18">
        <f t="shared" si="165"/>
        <v>130.8586346921636</v>
      </c>
      <c r="BH43" s="28">
        <v>37</v>
      </c>
      <c r="BI43" s="22">
        <f t="shared" si="197"/>
        <v>9.8566420891775752E-2</v>
      </c>
      <c r="BJ43" s="18">
        <f t="shared" si="198"/>
        <v>1.3080668029546834E-2</v>
      </c>
      <c r="BK43">
        <f t="shared" si="55"/>
        <v>-1.0062710131033723</v>
      </c>
      <c r="BL43">
        <f t="shared" si="55"/>
        <v>-1.8833700760318157</v>
      </c>
      <c r="BP43">
        <v>922</v>
      </c>
      <c r="BQ43">
        <v>576</v>
      </c>
      <c r="BR43">
        <v>753</v>
      </c>
      <c r="BS43">
        <v>577</v>
      </c>
      <c r="BT43" s="18">
        <f t="shared" si="56"/>
        <v>837.5</v>
      </c>
      <c r="BU43" s="18">
        <f t="shared" si="56"/>
        <v>576.5</v>
      </c>
      <c r="BV43" s="18">
        <f t="shared" si="166"/>
        <v>359</v>
      </c>
      <c r="BW43" s="18">
        <f t="shared" si="167"/>
        <v>-13</v>
      </c>
      <c r="BX43" s="18">
        <f>(BV43^2+BW43^2)^(1/2)</f>
        <v>359.23529893372114</v>
      </c>
      <c r="BY43" s="18">
        <f t="shared" si="59"/>
        <v>1016.7391504215818</v>
      </c>
      <c r="BZ43" s="18">
        <f t="shared" si="168"/>
        <v>257.48128908592207</v>
      </c>
      <c r="CA43" s="28">
        <v>37</v>
      </c>
      <c r="CB43" s="22">
        <f t="shared" si="199"/>
        <v>0.4247545627430348</v>
      </c>
      <c r="CC43" s="18">
        <f t="shared" si="200"/>
        <v>0.15977930892670816</v>
      </c>
      <c r="CD43">
        <f t="shared" si="61"/>
        <v>-0.37186194721235005</v>
      </c>
      <c r="CE43">
        <f t="shared" si="61"/>
        <v>-0.79647946157249772</v>
      </c>
      <c r="CI43">
        <v>947</v>
      </c>
      <c r="CJ43">
        <v>573</v>
      </c>
      <c r="CK43">
        <v>741</v>
      </c>
      <c r="CL43">
        <v>576</v>
      </c>
      <c r="CM43" s="18">
        <f t="shared" si="62"/>
        <v>844</v>
      </c>
      <c r="CN43" s="18">
        <f t="shared" si="62"/>
        <v>574.5</v>
      </c>
      <c r="CO43" s="18">
        <f t="shared" si="169"/>
        <v>311.5</v>
      </c>
      <c r="CP43" s="18">
        <f t="shared" si="170"/>
        <v>-13.5</v>
      </c>
      <c r="CQ43" s="18">
        <f t="shared" si="64"/>
        <v>311.79239888105036</v>
      </c>
      <c r="CR43" s="18">
        <f t="shared" si="65"/>
        <v>1020.9731876988739</v>
      </c>
      <c r="CS43" s="18">
        <f t="shared" si="171"/>
        <v>227.68871791517768</v>
      </c>
      <c r="CT43" s="28">
        <v>37</v>
      </c>
      <c r="CU43" s="22">
        <f t="shared" si="201"/>
        <v>0.35967280191705614</v>
      </c>
      <c r="CV43" s="18">
        <f t="shared" si="202"/>
        <v>0.11586410035385976</v>
      </c>
      <c r="CW43">
        <f t="shared" si="67"/>
        <v>-0.44409240183657456</v>
      </c>
      <c r="CX43">
        <f t="shared" si="67"/>
        <v>-0.93605110617059883</v>
      </c>
      <c r="DB43">
        <v>1094</v>
      </c>
      <c r="DC43">
        <v>565</v>
      </c>
      <c r="DD43">
        <v>863</v>
      </c>
      <c r="DE43">
        <v>575</v>
      </c>
      <c r="DF43" s="18">
        <f t="shared" si="68"/>
        <v>978.5</v>
      </c>
      <c r="DG43" s="18">
        <f t="shared" si="68"/>
        <v>570</v>
      </c>
      <c r="DH43" s="18">
        <f t="shared" si="172"/>
        <v>436.5</v>
      </c>
      <c r="DI43" s="18">
        <f t="shared" si="173"/>
        <v>-14.5</v>
      </c>
      <c r="DJ43" s="18">
        <f t="shared" si="70"/>
        <v>436.74076979370727</v>
      </c>
      <c r="DK43" s="18">
        <f t="shared" si="71"/>
        <v>1132.4143455467172</v>
      </c>
      <c r="DL43" s="18">
        <f t="shared" si="174"/>
        <v>335.29186436832265</v>
      </c>
      <c r="DM43" s="28">
        <v>37</v>
      </c>
      <c r="DN43" s="22">
        <f t="shared" si="203"/>
        <v>0.32452426283172819</v>
      </c>
      <c r="DO43" s="18">
        <f t="shared" si="204"/>
        <v>0.14271116094696035</v>
      </c>
      <c r="DP43">
        <f t="shared" si="73"/>
        <v>-0.48875282792363867</v>
      </c>
      <c r="DQ43">
        <f t="shared" si="73"/>
        <v>-0.84554206088581696</v>
      </c>
      <c r="DU43">
        <v>1100</v>
      </c>
      <c r="DV43">
        <v>593</v>
      </c>
      <c r="DW43">
        <v>898</v>
      </c>
      <c r="DX43">
        <v>598</v>
      </c>
      <c r="DY43" s="18">
        <f t="shared" si="74"/>
        <v>999</v>
      </c>
      <c r="DZ43" s="18">
        <f t="shared" si="74"/>
        <v>595.5</v>
      </c>
      <c r="EA43" s="18">
        <f t="shared" si="175"/>
        <v>393.5</v>
      </c>
      <c r="EB43" s="18">
        <f t="shared" si="176"/>
        <v>-10.5</v>
      </c>
      <c r="EC43" s="18">
        <f t="shared" si="76"/>
        <v>393.64006401787918</v>
      </c>
      <c r="ED43" s="18">
        <f t="shared" si="77"/>
        <v>1163.02246323964</v>
      </c>
      <c r="EE43" s="18">
        <f t="shared" si="177"/>
        <v>306.3625248743632</v>
      </c>
      <c r="EF43" s="28">
        <v>37</v>
      </c>
      <c r="EG43" s="22">
        <f t="shared" si="205"/>
        <v>0.76816834861040173</v>
      </c>
      <c r="EH43" s="18">
        <f t="shared" si="206"/>
        <v>0.32318329200685408</v>
      </c>
      <c r="EI43">
        <f t="shared" si="79"/>
        <v>-0.11454359134818817</v>
      </c>
      <c r="EJ43">
        <f t="shared" si="79"/>
        <v>-0.49055109955831055</v>
      </c>
      <c r="EN43">
        <v>1265</v>
      </c>
      <c r="EO43">
        <v>595</v>
      </c>
      <c r="EP43">
        <v>1016</v>
      </c>
      <c r="EQ43">
        <v>598</v>
      </c>
      <c r="ER43" s="18">
        <f t="shared" si="80"/>
        <v>1140.5</v>
      </c>
      <c r="ES43" s="18">
        <f t="shared" si="80"/>
        <v>596.5</v>
      </c>
      <c r="ET43" s="18">
        <f t="shared" si="178"/>
        <v>524.5</v>
      </c>
      <c r="EU43" s="18">
        <f t="shared" si="179"/>
        <v>-13</v>
      </c>
      <c r="EV43" s="18">
        <f t="shared" si="82"/>
        <v>524.66108107996729</v>
      </c>
      <c r="EW43" s="18">
        <f t="shared" si="83"/>
        <v>1287.0712878469476</v>
      </c>
      <c r="EX43" s="18">
        <f t="shared" si="180"/>
        <v>420.49973857937562</v>
      </c>
      <c r="EY43" s="28">
        <v>37</v>
      </c>
      <c r="EZ43" s="22">
        <f t="shared" si="207"/>
        <v>0.62528916648071531</v>
      </c>
      <c r="FA43" s="18">
        <f t="shared" si="208"/>
        <v>0.33969235121900371</v>
      </c>
      <c r="FB43">
        <f t="shared" si="85"/>
        <v>-0.20391909567308594</v>
      </c>
      <c r="FC43">
        <f t="shared" si="85"/>
        <v>-0.46891423193709036</v>
      </c>
      <c r="FG43">
        <v>1291</v>
      </c>
      <c r="FH43">
        <v>598</v>
      </c>
      <c r="FI43">
        <v>1010</v>
      </c>
      <c r="FJ43">
        <v>599</v>
      </c>
      <c r="FK43" s="18">
        <f t="shared" si="86"/>
        <v>1150.5</v>
      </c>
      <c r="FL43" s="18">
        <f t="shared" si="86"/>
        <v>598.5</v>
      </c>
      <c r="FM43" s="18">
        <f t="shared" si="181"/>
        <v>538.5</v>
      </c>
      <c r="FN43" s="18">
        <f t="shared" si="182"/>
        <v>-12.5</v>
      </c>
      <c r="FO43" s="18">
        <f t="shared" si="88"/>
        <v>538.64505938512048</v>
      </c>
      <c r="FP43" s="18">
        <f t="shared" si="89"/>
        <v>1296.8625601813017</v>
      </c>
      <c r="FQ43" s="18">
        <f t="shared" si="183"/>
        <v>432.07067770321089</v>
      </c>
      <c r="FR43" s="28">
        <v>37</v>
      </c>
      <c r="FS43" s="22">
        <f t="shared" si="209"/>
        <v>0.56641608014963407</v>
      </c>
      <c r="FT43" s="18">
        <f t="shared" si="210"/>
        <v>0.32724535929917165</v>
      </c>
      <c r="FU43">
        <f t="shared" si="91"/>
        <v>-0.24686442583183837</v>
      </c>
      <c r="FV43">
        <f t="shared" si="91"/>
        <v>-0.48512650350922298</v>
      </c>
      <c r="FZ43">
        <v>635</v>
      </c>
      <c r="GA43">
        <v>582</v>
      </c>
      <c r="GB43">
        <v>455</v>
      </c>
      <c r="GC43">
        <v>592</v>
      </c>
      <c r="GD43">
        <f t="shared" si="92"/>
        <v>545</v>
      </c>
      <c r="GE43">
        <f t="shared" si="92"/>
        <v>587</v>
      </c>
      <c r="GF43" s="18">
        <f t="shared" si="184"/>
        <v>319</v>
      </c>
      <c r="GG43" s="18">
        <f t="shared" si="185"/>
        <v>-15</v>
      </c>
      <c r="GH43" s="18">
        <f t="shared" si="94"/>
        <v>319.35246985110354</v>
      </c>
      <c r="GI43">
        <f t="shared" si="95"/>
        <v>800.99563045000434</v>
      </c>
      <c r="GJ43">
        <v>37</v>
      </c>
      <c r="GK43" s="22">
        <f t="shared" si="211"/>
        <v>0.51039001641925319</v>
      </c>
      <c r="GL43" s="18">
        <f t="shared" si="212"/>
        <v>0.1763054389657536</v>
      </c>
      <c r="GM43">
        <f t="shared" si="96"/>
        <v>-0.29209782930341732</v>
      </c>
      <c r="GN43">
        <f t="shared" si="97"/>
        <v>-0.75373428964975075</v>
      </c>
      <c r="GR43">
        <v>799</v>
      </c>
      <c r="GS43">
        <v>580</v>
      </c>
      <c r="GT43">
        <v>635</v>
      </c>
      <c r="GU43">
        <v>585</v>
      </c>
      <c r="GV43">
        <f t="shared" si="98"/>
        <v>717</v>
      </c>
      <c r="GW43">
        <f t="shared" si="98"/>
        <v>582.5</v>
      </c>
      <c r="GX43" s="18">
        <f t="shared" si="186"/>
        <v>472</v>
      </c>
      <c r="GY43" s="18">
        <f t="shared" si="187"/>
        <v>-22</v>
      </c>
      <c r="GZ43" s="18">
        <f t="shared" si="100"/>
        <v>472.51243369883929</v>
      </c>
      <c r="HA43">
        <f t="shared" si="101"/>
        <v>923.79394347440928</v>
      </c>
      <c r="HB43">
        <v>37</v>
      </c>
      <c r="HC43" s="22">
        <f t="shared" si="213"/>
        <v>0.45826778094670245</v>
      </c>
      <c r="HD43" s="18">
        <f t="shared" si="214"/>
        <v>0.25096101621564293</v>
      </c>
      <c r="HE43">
        <f t="shared" si="102"/>
        <v>-0.33888067526433252</v>
      </c>
      <c r="HF43">
        <f t="shared" si="103"/>
        <v>-0.60039373571948973</v>
      </c>
      <c r="HJ43">
        <v>804</v>
      </c>
      <c r="HK43">
        <v>581</v>
      </c>
      <c r="HL43">
        <v>648</v>
      </c>
      <c r="HM43">
        <v>584</v>
      </c>
      <c r="HN43">
        <f t="shared" si="104"/>
        <v>726</v>
      </c>
      <c r="HO43">
        <f t="shared" si="104"/>
        <v>582.5</v>
      </c>
      <c r="HP43" s="18">
        <f t="shared" si="221"/>
        <v>471</v>
      </c>
      <c r="HQ43" s="18">
        <f t="shared" si="188"/>
        <v>-19</v>
      </c>
      <c r="HR43" s="18">
        <f t="shared" si="215"/>
        <v>471.38307139735088</v>
      </c>
      <c r="HS43">
        <f t="shared" si="107"/>
        <v>930.79656746251487</v>
      </c>
      <c r="HT43">
        <v>37</v>
      </c>
      <c r="HU43" s="22">
        <f t="shared" si="216"/>
        <v>0.49257929066936873</v>
      </c>
      <c r="HV43" s="18">
        <f t="shared" si="217"/>
        <v>0.27715795401262999</v>
      </c>
      <c r="HW43">
        <f t="shared" si="108"/>
        <v>-0.30752385099687307</v>
      </c>
      <c r="HX43">
        <f t="shared" si="109"/>
        <v>-0.55727265330018338</v>
      </c>
      <c r="IB43">
        <v>1118</v>
      </c>
      <c r="IC43">
        <v>566</v>
      </c>
      <c r="ID43">
        <v>838</v>
      </c>
      <c r="IE43">
        <v>577</v>
      </c>
      <c r="IF43">
        <f t="shared" si="110"/>
        <v>978</v>
      </c>
      <c r="IG43">
        <f t="shared" si="111"/>
        <v>571.5</v>
      </c>
      <c r="IH43">
        <f t="shared" si="112"/>
        <v>431.5</v>
      </c>
      <c r="II43">
        <f t="shared" si="113"/>
        <v>-12</v>
      </c>
      <c r="IJ43">
        <f t="shared" si="114"/>
        <v>431.66682754179755</v>
      </c>
      <c r="IL43">
        <v>37</v>
      </c>
      <c r="IM43">
        <f t="shared" si="218"/>
        <v>0.46170272019635733</v>
      </c>
      <c r="IN43">
        <f t="shared" si="219"/>
        <v>0.24220081974820568</v>
      </c>
      <c r="IO43">
        <f t="shared" si="115"/>
        <v>-0.33563756672503914</v>
      </c>
      <c r="IP43">
        <f t="shared" si="116"/>
        <v>-0.61582439128578326</v>
      </c>
    </row>
    <row r="44" spans="11:287" x14ac:dyDescent="0.25">
      <c r="K44" s="18">
        <v>1055</v>
      </c>
      <c r="L44" s="18">
        <v>579</v>
      </c>
      <c r="M44" s="18">
        <v>797</v>
      </c>
      <c r="N44" s="18">
        <v>577</v>
      </c>
      <c r="O44" s="18">
        <f t="shared" si="189"/>
        <v>926</v>
      </c>
      <c r="P44" s="18">
        <f t="shared" si="190"/>
        <v>578</v>
      </c>
      <c r="Q44" s="18">
        <f t="shared" si="158"/>
        <v>149.5</v>
      </c>
      <c r="R44" s="18">
        <f t="shared" si="159"/>
        <v>-2.5</v>
      </c>
      <c r="S44" s="49">
        <f t="shared" si="42"/>
        <v>149.52090154891388</v>
      </c>
      <c r="T44" s="26">
        <f t="shared" si="191"/>
        <v>12.386786641447593</v>
      </c>
      <c r="U44" s="18">
        <f t="shared" si="192"/>
        <v>122.0848417175979</v>
      </c>
      <c r="V44" s="28">
        <v>38</v>
      </c>
      <c r="W44" s="22">
        <f t="shared" si="193"/>
        <v>0.13667982194781544</v>
      </c>
      <c r="X44" s="18">
        <f t="shared" si="194"/>
        <v>1.6831874089775108E-2</v>
      </c>
      <c r="Y44">
        <f t="shared" si="220"/>
        <v>-0.86429559562635949</v>
      </c>
      <c r="Z44">
        <f t="shared" si="44"/>
        <v>-1.7738675262383565</v>
      </c>
      <c r="AD44" s="18">
        <v>992</v>
      </c>
      <c r="AE44" s="18">
        <v>572</v>
      </c>
      <c r="AF44" s="18">
        <v>697</v>
      </c>
      <c r="AG44" s="18">
        <v>578</v>
      </c>
      <c r="AH44" s="18">
        <f t="shared" si="45"/>
        <v>844.5</v>
      </c>
      <c r="AI44" s="18">
        <f t="shared" si="45"/>
        <v>575</v>
      </c>
      <c r="AJ44" s="18">
        <f t="shared" si="160"/>
        <v>182</v>
      </c>
      <c r="AK44" s="18">
        <f t="shared" si="161"/>
        <v>4.5</v>
      </c>
      <c r="AL44" s="18">
        <f t="shared" si="47"/>
        <v>182.05562336824426</v>
      </c>
      <c r="AM44" s="18">
        <f t="shared" si="48"/>
        <v>1021.6678765626333</v>
      </c>
      <c r="AN44" s="18">
        <f t="shared" si="162"/>
        <v>147.38159621734508</v>
      </c>
      <c r="AO44" s="28">
        <v>38</v>
      </c>
      <c r="AP44" s="22">
        <f t="shared" si="195"/>
        <v>0.11383830493752838</v>
      </c>
      <c r="AQ44" s="18">
        <f t="shared" si="196"/>
        <v>2.0015140685488174E-2</v>
      </c>
      <c r="AR44">
        <f t="shared" si="49"/>
        <v>-0.94371157955903728</v>
      </c>
      <c r="AS44">
        <f t="shared" si="49"/>
        <v>-1.6986413529125375</v>
      </c>
      <c r="AW44" s="18">
        <v>1182</v>
      </c>
      <c r="AX44" s="18">
        <v>578</v>
      </c>
      <c r="AY44" s="18">
        <v>805</v>
      </c>
      <c r="AZ44" s="18">
        <v>581</v>
      </c>
      <c r="BA44" s="18">
        <f t="shared" si="50"/>
        <v>993.5</v>
      </c>
      <c r="BB44" s="18">
        <f t="shared" si="50"/>
        <v>579.5</v>
      </c>
      <c r="BC44" s="18">
        <f t="shared" si="163"/>
        <v>162</v>
      </c>
      <c r="BD44" s="18">
        <f t="shared" si="164"/>
        <v>-1.5</v>
      </c>
      <c r="BE44" s="18">
        <f t="shared" si="52"/>
        <v>162.00694429560727</v>
      </c>
      <c r="BF44" s="18">
        <f t="shared" si="53"/>
        <v>1150.1575978969142</v>
      </c>
      <c r="BG44" s="18">
        <f t="shared" si="165"/>
        <v>135.78426918602986</v>
      </c>
      <c r="BH44" s="28">
        <v>38</v>
      </c>
      <c r="BI44" s="22">
        <f t="shared" si="197"/>
        <v>0.10123037821317508</v>
      </c>
      <c r="BJ44" s="18">
        <f t="shared" si="198"/>
        <v>1.3584073836930685E-2</v>
      </c>
      <c r="BK44">
        <f t="shared" si="55"/>
        <v>-0.99468914055355717</v>
      </c>
      <c r="BL44">
        <f t="shared" si="55"/>
        <v>-1.8669699664637558</v>
      </c>
      <c r="BP44">
        <v>933</v>
      </c>
      <c r="BQ44">
        <v>576</v>
      </c>
      <c r="BR44">
        <v>767</v>
      </c>
      <c r="BS44">
        <v>576</v>
      </c>
      <c r="BT44" s="18">
        <f t="shared" si="56"/>
        <v>850</v>
      </c>
      <c r="BU44" s="18">
        <f t="shared" si="56"/>
        <v>576</v>
      </c>
      <c r="BV44" s="18">
        <f t="shared" si="166"/>
        <v>371.5</v>
      </c>
      <c r="BW44" s="18">
        <f t="shared" si="167"/>
        <v>-13.5</v>
      </c>
      <c r="BX44" s="18">
        <f t="shared" si="58"/>
        <v>371.74520844255682</v>
      </c>
      <c r="BY44" s="18">
        <f t="shared" si="59"/>
        <v>1026.779431036676</v>
      </c>
      <c r="BZ44" s="18">
        <f t="shared" si="168"/>
        <v>267.52156970101623</v>
      </c>
      <c r="CA44" s="28">
        <v>38</v>
      </c>
      <c r="CB44" s="22">
        <f t="shared" si="199"/>
        <v>0.43623441579014383</v>
      </c>
      <c r="CC44" s="18">
        <f t="shared" si="200"/>
        <v>0.16534341886242523</v>
      </c>
      <c r="CD44">
        <f t="shared" si="61"/>
        <v>-0.36028007466253492</v>
      </c>
      <c r="CE44">
        <f t="shared" si="61"/>
        <v>-0.7816130865598574</v>
      </c>
      <c r="CI44">
        <v>956</v>
      </c>
      <c r="CJ44">
        <v>573</v>
      </c>
      <c r="CK44">
        <v>754</v>
      </c>
      <c r="CL44">
        <v>576</v>
      </c>
      <c r="CM44" s="18">
        <f t="shared" si="62"/>
        <v>855</v>
      </c>
      <c r="CN44" s="18">
        <f t="shared" si="62"/>
        <v>574.5</v>
      </c>
      <c r="CO44" s="18">
        <f t="shared" si="169"/>
        <v>322.5</v>
      </c>
      <c r="CP44" s="18">
        <f t="shared" si="170"/>
        <v>-13.5</v>
      </c>
      <c r="CQ44" s="18">
        <f t="shared" si="64"/>
        <v>322.78243446631353</v>
      </c>
      <c r="CR44" s="18">
        <f t="shared" si="65"/>
        <v>1030.0850693025309</v>
      </c>
      <c r="CS44" s="18">
        <f t="shared" si="171"/>
        <v>236.8005995188347</v>
      </c>
      <c r="CT44" s="28">
        <v>38</v>
      </c>
      <c r="CU44" s="22">
        <f t="shared" si="201"/>
        <v>0.36939368845535492</v>
      </c>
      <c r="CV44" s="18">
        <f t="shared" si="202"/>
        <v>0.11994806965687412</v>
      </c>
      <c r="CW44">
        <f t="shared" si="67"/>
        <v>-0.43251052928675948</v>
      </c>
      <c r="CX44">
        <f t="shared" si="67"/>
        <v>-0.92100673680922651</v>
      </c>
      <c r="DB44">
        <v>1111</v>
      </c>
      <c r="DC44">
        <v>564</v>
      </c>
      <c r="DD44">
        <v>875</v>
      </c>
      <c r="DE44">
        <v>577</v>
      </c>
      <c r="DF44" s="18">
        <f t="shared" si="68"/>
        <v>993</v>
      </c>
      <c r="DG44" s="18">
        <f t="shared" si="68"/>
        <v>570.5</v>
      </c>
      <c r="DH44" s="18">
        <f t="shared" si="172"/>
        <v>451</v>
      </c>
      <c r="DI44" s="18">
        <f t="shared" si="173"/>
        <v>-14</v>
      </c>
      <c r="DJ44" s="18">
        <f t="shared" si="70"/>
        <v>451.21724257833944</v>
      </c>
      <c r="DK44" s="18">
        <f t="shared" si="71"/>
        <v>1145.2158093564724</v>
      </c>
      <c r="DL44" s="18">
        <f t="shared" si="174"/>
        <v>348.09332817807785</v>
      </c>
      <c r="DM44" s="28">
        <v>38</v>
      </c>
      <c r="DN44" s="22">
        <f t="shared" si="203"/>
        <v>0.33329518885420728</v>
      </c>
      <c r="DO44" s="18">
        <f t="shared" si="204"/>
        <v>0.1474415511014856</v>
      </c>
      <c r="DP44">
        <f t="shared" si="73"/>
        <v>-0.47717095537382359</v>
      </c>
      <c r="DQ44">
        <f t="shared" si="73"/>
        <v>-0.831380108938788</v>
      </c>
      <c r="DU44">
        <v>1114</v>
      </c>
      <c r="DV44">
        <v>594</v>
      </c>
      <c r="DW44">
        <v>913</v>
      </c>
      <c r="DX44">
        <v>597</v>
      </c>
      <c r="DY44" s="18">
        <f t="shared" si="74"/>
        <v>1013.5</v>
      </c>
      <c r="DZ44" s="18">
        <f t="shared" si="74"/>
        <v>595.5</v>
      </c>
      <c r="EA44" s="18">
        <f t="shared" si="175"/>
        <v>408</v>
      </c>
      <c r="EB44" s="18">
        <f t="shared" si="176"/>
        <v>-10.5</v>
      </c>
      <c r="EC44" s="18">
        <f t="shared" si="76"/>
        <v>408.13508793045469</v>
      </c>
      <c r="ED44" s="18">
        <f t="shared" si="77"/>
        <v>1175.500957039168</v>
      </c>
      <c r="EE44" s="18">
        <f t="shared" si="177"/>
        <v>318.8410186738912</v>
      </c>
      <c r="EF44" s="28">
        <v>38</v>
      </c>
      <c r="EG44" s="22">
        <f t="shared" si="205"/>
        <v>0.7889296553296018</v>
      </c>
      <c r="EH44" s="18">
        <f t="shared" si="206"/>
        <v>0.3350838833693518</v>
      </c>
      <c r="EI44">
        <f t="shared" si="79"/>
        <v>-0.102961718798373</v>
      </c>
      <c r="EJ44">
        <f t="shared" si="79"/>
        <v>-0.47484646005514913</v>
      </c>
      <c r="EN44">
        <v>1285</v>
      </c>
      <c r="EO44">
        <v>595</v>
      </c>
      <c r="EP44">
        <v>1036</v>
      </c>
      <c r="EQ44">
        <v>598</v>
      </c>
      <c r="ER44" s="18">
        <f t="shared" si="80"/>
        <v>1160.5</v>
      </c>
      <c r="ES44" s="18">
        <f t="shared" si="80"/>
        <v>596.5</v>
      </c>
      <c r="ET44" s="18">
        <f t="shared" si="178"/>
        <v>544.5</v>
      </c>
      <c r="EU44" s="18">
        <f t="shared" si="179"/>
        <v>-13</v>
      </c>
      <c r="EV44" s="18">
        <f t="shared" si="82"/>
        <v>544.65516613725424</v>
      </c>
      <c r="EW44" s="18">
        <f t="shared" si="83"/>
        <v>1304.8266168345892</v>
      </c>
      <c r="EX44" s="18">
        <f t="shared" si="180"/>
        <v>438.25506756701725</v>
      </c>
      <c r="EY44" s="28">
        <v>38</v>
      </c>
      <c r="EZ44" s="22">
        <f t="shared" si="207"/>
        <v>0.64218887368289679</v>
      </c>
      <c r="FA44" s="18">
        <f t="shared" si="208"/>
        <v>0.35263754194975538</v>
      </c>
      <c r="FB44">
        <f t="shared" si="85"/>
        <v>-0.19233722312327078</v>
      </c>
      <c r="FC44">
        <f t="shared" si="85"/>
        <v>-0.452671454391466</v>
      </c>
      <c r="FG44">
        <v>1310</v>
      </c>
      <c r="FH44">
        <v>590</v>
      </c>
      <c r="FI44">
        <v>1032</v>
      </c>
      <c r="FJ44">
        <v>598</v>
      </c>
      <c r="FK44" s="18">
        <f t="shared" si="86"/>
        <v>1171</v>
      </c>
      <c r="FL44" s="18">
        <f t="shared" si="86"/>
        <v>594</v>
      </c>
      <c r="FM44" s="18">
        <f t="shared" si="181"/>
        <v>559</v>
      </c>
      <c r="FN44" s="18">
        <f t="shared" si="182"/>
        <v>-17</v>
      </c>
      <c r="FO44" s="18">
        <f t="shared" si="88"/>
        <v>559.25843757604582</v>
      </c>
      <c r="FP44" s="18">
        <f t="shared" si="89"/>
        <v>1313.0411265455473</v>
      </c>
      <c r="FQ44" s="18">
        <f t="shared" si="183"/>
        <v>448.24924406745652</v>
      </c>
      <c r="FR44" s="28">
        <v>38</v>
      </c>
      <c r="FS44" s="22">
        <f t="shared" si="209"/>
        <v>0.58172462285638094</v>
      </c>
      <c r="FT44" s="18">
        <f t="shared" si="210"/>
        <v>0.33976869397926585</v>
      </c>
      <c r="FU44">
        <f t="shared" si="91"/>
        <v>-0.23528255328202322</v>
      </c>
      <c r="FV44">
        <f t="shared" si="91"/>
        <v>-0.46881663917621336</v>
      </c>
      <c r="FZ44">
        <v>648</v>
      </c>
      <c r="GA44">
        <v>584</v>
      </c>
      <c r="GB44">
        <v>468</v>
      </c>
      <c r="GC44">
        <v>590</v>
      </c>
      <c r="GD44">
        <f t="shared" si="92"/>
        <v>558</v>
      </c>
      <c r="GE44">
        <f t="shared" si="92"/>
        <v>587</v>
      </c>
      <c r="GF44" s="18">
        <f t="shared" si="184"/>
        <v>332</v>
      </c>
      <c r="GG44" s="18">
        <f t="shared" si="185"/>
        <v>-15</v>
      </c>
      <c r="GH44" s="18">
        <f t="shared" si="94"/>
        <v>332.33868267175882</v>
      </c>
      <c r="GI44">
        <f t="shared" si="95"/>
        <v>809.89690701965276</v>
      </c>
      <c r="GJ44">
        <v>38</v>
      </c>
      <c r="GK44" s="22">
        <f t="shared" si="211"/>
        <v>0.52418434118734103</v>
      </c>
      <c r="GL44" s="18">
        <f t="shared" si="212"/>
        <v>0.18347475866106022</v>
      </c>
      <c r="GM44">
        <f t="shared" si="96"/>
        <v>-0.28051595675360225</v>
      </c>
      <c r="GN44">
        <f t="shared" si="97"/>
        <v>-0.73642367489002469</v>
      </c>
      <c r="GR44">
        <v>816</v>
      </c>
      <c r="GS44">
        <v>579</v>
      </c>
      <c r="GT44">
        <v>656</v>
      </c>
      <c r="GU44">
        <v>583</v>
      </c>
      <c r="GV44">
        <f t="shared" si="98"/>
        <v>736</v>
      </c>
      <c r="GW44">
        <f t="shared" si="98"/>
        <v>581</v>
      </c>
      <c r="GX44" s="18">
        <f t="shared" si="186"/>
        <v>491</v>
      </c>
      <c r="GY44" s="18">
        <f t="shared" si="187"/>
        <v>-23.5</v>
      </c>
      <c r="GZ44" s="18">
        <f t="shared" si="100"/>
        <v>491.56205101695963</v>
      </c>
      <c r="HA44">
        <f t="shared" si="101"/>
        <v>937.68704800695627</v>
      </c>
      <c r="HB44">
        <v>38</v>
      </c>
      <c r="HC44" s="22">
        <f t="shared" si="213"/>
        <v>0.47065339664796468</v>
      </c>
      <c r="HD44" s="18">
        <f t="shared" si="214"/>
        <v>0.26107865752986414</v>
      </c>
      <c r="HE44">
        <f t="shared" si="102"/>
        <v>-0.32729880271451739</v>
      </c>
      <c r="HF44">
        <f t="shared" si="103"/>
        <v>-0.58322862911866502</v>
      </c>
      <c r="HJ44">
        <v>819</v>
      </c>
      <c r="HK44">
        <v>580</v>
      </c>
      <c r="HL44">
        <v>668</v>
      </c>
      <c r="HM44">
        <v>584</v>
      </c>
      <c r="HN44">
        <f t="shared" si="104"/>
        <v>743.5</v>
      </c>
      <c r="HO44">
        <f t="shared" si="104"/>
        <v>582</v>
      </c>
      <c r="HP44" s="18">
        <f t="shared" si="221"/>
        <v>488.5</v>
      </c>
      <c r="HQ44" s="18">
        <f t="shared" si="188"/>
        <v>-19.5</v>
      </c>
      <c r="HR44" s="18">
        <f t="shared" si="215"/>
        <v>488.88904671714624</v>
      </c>
      <c r="HS44">
        <f t="shared" si="107"/>
        <v>944.20138212142012</v>
      </c>
      <c r="HT44">
        <v>38</v>
      </c>
      <c r="HU44" s="22">
        <f t="shared" si="216"/>
        <v>0.50589224447124348</v>
      </c>
      <c r="HV44" s="18">
        <f t="shared" si="217"/>
        <v>0.28745089959560827</v>
      </c>
      <c r="HW44">
        <f t="shared" si="108"/>
        <v>-0.295941978447058</v>
      </c>
      <c r="HX44">
        <f t="shared" si="109"/>
        <v>-0.54143632786407603</v>
      </c>
      <c r="IB44">
        <v>1129</v>
      </c>
      <c r="IC44">
        <v>567</v>
      </c>
      <c r="ID44">
        <v>856</v>
      </c>
      <c r="IE44">
        <v>577</v>
      </c>
      <c r="IF44">
        <f t="shared" si="110"/>
        <v>992.5</v>
      </c>
      <c r="IG44">
        <f t="shared" si="111"/>
        <v>572</v>
      </c>
      <c r="IH44">
        <f t="shared" si="112"/>
        <v>446</v>
      </c>
      <c r="II44">
        <f t="shared" si="113"/>
        <v>-11.5</v>
      </c>
      <c r="IJ44">
        <f t="shared" si="114"/>
        <v>446.14823769684443</v>
      </c>
      <c r="IL44">
        <v>38</v>
      </c>
      <c r="IM44">
        <f t="shared" si="218"/>
        <v>0.47418117209355615</v>
      </c>
      <c r="IN44">
        <f t="shared" si="219"/>
        <v>0.25032608948606322</v>
      </c>
      <c r="IO44">
        <f t="shared" si="115"/>
        <v>-0.32405569417522401</v>
      </c>
      <c r="IP44">
        <f t="shared" si="116"/>
        <v>-0.60149388499278467</v>
      </c>
    </row>
    <row r="45" spans="11:287" x14ac:dyDescent="0.25">
      <c r="K45" s="18">
        <v>1058</v>
      </c>
      <c r="L45" s="18">
        <v>579</v>
      </c>
      <c r="M45" s="18">
        <v>805</v>
      </c>
      <c r="N45" s="18">
        <v>576</v>
      </c>
      <c r="O45" s="18">
        <f t="shared" si="189"/>
        <v>931.5</v>
      </c>
      <c r="P45" s="18">
        <f t="shared" si="190"/>
        <v>577.5</v>
      </c>
      <c r="Q45" s="18">
        <f t="shared" si="158"/>
        <v>155</v>
      </c>
      <c r="R45" s="18">
        <f t="shared" si="159"/>
        <v>-3</v>
      </c>
      <c r="S45" s="49">
        <f t="shared" si="42"/>
        <v>155.02902953963169</v>
      </c>
      <c r="T45" s="26">
        <f t="shared" si="191"/>
        <v>12.843097468281973</v>
      </c>
      <c r="U45" s="18">
        <f t="shared" si="192"/>
        <v>126.49085600301999</v>
      </c>
      <c r="V45" s="28">
        <v>39</v>
      </c>
      <c r="W45" s="22">
        <f t="shared" si="193"/>
        <v>0.14027665936749481</v>
      </c>
      <c r="X45" s="18">
        <f t="shared" si="194"/>
        <v>1.7451935337732462E-2</v>
      </c>
      <c r="Y45">
        <f t="shared" si="220"/>
        <v>-0.8530145852166704</v>
      </c>
      <c r="Z45">
        <f t="shared" si="44"/>
        <v>-1.7581564048141427</v>
      </c>
      <c r="AD45" s="18">
        <v>1001</v>
      </c>
      <c r="AE45" s="18">
        <v>572</v>
      </c>
      <c r="AF45" s="18">
        <v>704</v>
      </c>
      <c r="AG45" s="18">
        <v>575</v>
      </c>
      <c r="AH45" s="18">
        <f t="shared" si="45"/>
        <v>852.5</v>
      </c>
      <c r="AI45" s="18">
        <f t="shared" si="45"/>
        <v>573.5</v>
      </c>
      <c r="AJ45" s="18">
        <f t="shared" si="160"/>
        <v>190</v>
      </c>
      <c r="AK45" s="18">
        <f t="shared" si="161"/>
        <v>3</v>
      </c>
      <c r="AL45" s="18">
        <f t="shared" si="47"/>
        <v>190.02368273454758</v>
      </c>
      <c r="AM45" s="18">
        <f t="shared" si="48"/>
        <v>1027.452431988946</v>
      </c>
      <c r="AN45" s="18">
        <f t="shared" si="162"/>
        <v>153.16615164365783</v>
      </c>
      <c r="AO45" s="28">
        <v>39</v>
      </c>
      <c r="AP45" s="22">
        <f t="shared" si="195"/>
        <v>0.11683404980430545</v>
      </c>
      <c r="AQ45" s="18">
        <f t="shared" si="196"/>
        <v>2.0891146744824767E-2</v>
      </c>
      <c r="AR45">
        <f t="shared" si="49"/>
        <v>-0.93243056914934819</v>
      </c>
      <c r="AS45">
        <f t="shared" si="49"/>
        <v>-1.6800377203221974</v>
      </c>
      <c r="AW45" s="18">
        <v>1186</v>
      </c>
      <c r="AX45" s="18">
        <v>578</v>
      </c>
      <c r="AY45" s="18">
        <v>810</v>
      </c>
      <c r="AZ45" s="18">
        <v>580</v>
      </c>
      <c r="BA45" s="18">
        <f t="shared" si="50"/>
        <v>998</v>
      </c>
      <c r="BB45" s="18">
        <f t="shared" si="50"/>
        <v>579</v>
      </c>
      <c r="BC45" s="18">
        <f t="shared" si="163"/>
        <v>166.5</v>
      </c>
      <c r="BD45" s="18">
        <f t="shared" si="164"/>
        <v>-2</v>
      </c>
      <c r="BE45" s="18">
        <f t="shared" si="52"/>
        <v>166.51201157874468</v>
      </c>
      <c r="BF45" s="18">
        <f t="shared" si="53"/>
        <v>1153.795909162448</v>
      </c>
      <c r="BG45" s="18">
        <f t="shared" si="165"/>
        <v>139.42258045156359</v>
      </c>
      <c r="BH45" s="28">
        <v>39</v>
      </c>
      <c r="BI45" s="22">
        <f t="shared" si="197"/>
        <v>0.10389433553457443</v>
      </c>
      <c r="BJ45" s="18">
        <f t="shared" si="198"/>
        <v>1.3961817932287582E-2</v>
      </c>
      <c r="BK45">
        <f t="shared" si="55"/>
        <v>-0.98340813014386808</v>
      </c>
      <c r="BL45">
        <f t="shared" si="55"/>
        <v>-1.855058029667142</v>
      </c>
      <c r="BP45">
        <v>947</v>
      </c>
      <c r="BQ45">
        <v>574</v>
      </c>
      <c r="BR45">
        <v>778</v>
      </c>
      <c r="BS45">
        <v>578</v>
      </c>
      <c r="BT45" s="18">
        <f t="shared" si="56"/>
        <v>862.5</v>
      </c>
      <c r="BU45" s="18">
        <f t="shared" si="56"/>
        <v>576</v>
      </c>
      <c r="BV45" s="18">
        <f t="shared" si="166"/>
        <v>384</v>
      </c>
      <c r="BW45" s="18">
        <f t="shared" si="167"/>
        <v>-13.5</v>
      </c>
      <c r="BX45" s="18">
        <f t="shared" si="58"/>
        <v>384.23723140788945</v>
      </c>
      <c r="BY45" s="18">
        <f t="shared" si="59"/>
        <v>1037.1510256466991</v>
      </c>
      <c r="BZ45" s="18">
        <f t="shared" si="168"/>
        <v>277.8931643110393</v>
      </c>
      <c r="CA45" s="28">
        <v>39</v>
      </c>
      <c r="CB45" s="22">
        <f t="shared" si="199"/>
        <v>0.4477142688372529</v>
      </c>
      <c r="CC45" s="18">
        <f t="shared" si="200"/>
        <v>0.17089957328940339</v>
      </c>
      <c r="CD45">
        <f t="shared" si="61"/>
        <v>-0.34899906425284583</v>
      </c>
      <c r="CE45">
        <f t="shared" si="61"/>
        <v>-0.76725902164607906</v>
      </c>
      <c r="CI45">
        <v>966</v>
      </c>
      <c r="CJ45">
        <v>574</v>
      </c>
      <c r="CK45">
        <v>764</v>
      </c>
      <c r="CL45">
        <v>573</v>
      </c>
      <c r="CM45" s="18">
        <f t="shared" si="62"/>
        <v>865</v>
      </c>
      <c r="CN45" s="18">
        <f t="shared" si="62"/>
        <v>573.5</v>
      </c>
      <c r="CO45" s="18">
        <f t="shared" si="169"/>
        <v>332.5</v>
      </c>
      <c r="CP45" s="18">
        <f t="shared" si="170"/>
        <v>-14.5</v>
      </c>
      <c r="CQ45" s="18">
        <f t="shared" si="64"/>
        <v>332.81601523965156</v>
      </c>
      <c r="CR45" s="18">
        <f t="shared" si="65"/>
        <v>1037.8474117133019</v>
      </c>
      <c r="CS45" s="18">
        <f t="shared" si="171"/>
        <v>244.5629419296057</v>
      </c>
      <c r="CT45" s="28">
        <v>39</v>
      </c>
      <c r="CU45" s="22">
        <f t="shared" si="201"/>
        <v>0.37911457499365375</v>
      </c>
      <c r="CV45" s="18">
        <f t="shared" si="202"/>
        <v>0.12367661407874793</v>
      </c>
      <c r="CW45">
        <f t="shared" si="67"/>
        <v>-0.42122951887707039</v>
      </c>
      <c r="CX45">
        <f t="shared" si="67"/>
        <v>-0.90771241303639605</v>
      </c>
      <c r="DB45">
        <v>1125</v>
      </c>
      <c r="DC45">
        <v>564</v>
      </c>
      <c r="DD45">
        <v>887</v>
      </c>
      <c r="DE45">
        <v>576</v>
      </c>
      <c r="DF45" s="18">
        <f t="shared" si="68"/>
        <v>1006</v>
      </c>
      <c r="DG45" s="18">
        <f t="shared" si="68"/>
        <v>570</v>
      </c>
      <c r="DH45" s="18">
        <f t="shared" si="172"/>
        <v>464</v>
      </c>
      <c r="DI45" s="18">
        <f t="shared" si="173"/>
        <v>-14.5</v>
      </c>
      <c r="DJ45" s="18">
        <f t="shared" si="70"/>
        <v>464.22650721388152</v>
      </c>
      <c r="DK45" s="18">
        <f t="shared" si="71"/>
        <v>1156.2594864475707</v>
      </c>
      <c r="DL45" s="18">
        <f t="shared" si="174"/>
        <v>359.13700526917614</v>
      </c>
      <c r="DM45" s="28">
        <v>39</v>
      </c>
      <c r="DN45" s="22">
        <f t="shared" si="203"/>
        <v>0.34206611487668648</v>
      </c>
      <c r="DO45" s="18">
        <f t="shared" si="204"/>
        <v>0.15169251045222673</v>
      </c>
      <c r="DP45">
        <f t="shared" si="73"/>
        <v>-0.46588994496413444</v>
      </c>
      <c r="DQ45">
        <f t="shared" si="73"/>
        <v>-0.81903586120117944</v>
      </c>
      <c r="DU45">
        <v>1128</v>
      </c>
      <c r="DV45">
        <v>594</v>
      </c>
      <c r="DW45">
        <v>927</v>
      </c>
      <c r="DX45">
        <v>596</v>
      </c>
      <c r="DY45" s="18">
        <f t="shared" si="74"/>
        <v>1027.5</v>
      </c>
      <c r="DZ45" s="18">
        <f t="shared" si="74"/>
        <v>595</v>
      </c>
      <c r="EA45" s="18">
        <f t="shared" si="175"/>
        <v>422</v>
      </c>
      <c r="EB45" s="18">
        <f t="shared" si="176"/>
        <v>-11</v>
      </c>
      <c r="EC45" s="18">
        <f t="shared" si="76"/>
        <v>422.14334058468813</v>
      </c>
      <c r="ED45" s="18">
        <f t="shared" si="77"/>
        <v>1187.342094764605</v>
      </c>
      <c r="EE45" s="18">
        <f t="shared" si="177"/>
        <v>330.68215639932816</v>
      </c>
      <c r="EF45" s="28">
        <v>39</v>
      </c>
      <c r="EG45" s="22">
        <f t="shared" si="205"/>
        <v>0.80969096204880187</v>
      </c>
      <c r="EH45" s="18">
        <f t="shared" si="206"/>
        <v>0.34658482959380232</v>
      </c>
      <c r="EI45">
        <f t="shared" si="79"/>
        <v>-9.1680708388683946E-2</v>
      </c>
      <c r="EJ45">
        <f t="shared" si="79"/>
        <v>-0.46019045076200116</v>
      </c>
      <c r="EN45">
        <v>1305</v>
      </c>
      <c r="EO45">
        <v>593</v>
      </c>
      <c r="EP45">
        <v>1055</v>
      </c>
      <c r="EQ45">
        <v>598</v>
      </c>
      <c r="ER45" s="18">
        <f t="shared" si="80"/>
        <v>1180</v>
      </c>
      <c r="ES45" s="18">
        <f t="shared" si="80"/>
        <v>595.5</v>
      </c>
      <c r="ET45" s="18">
        <f t="shared" si="178"/>
        <v>564</v>
      </c>
      <c r="EU45" s="18">
        <f t="shared" si="179"/>
        <v>-14</v>
      </c>
      <c r="EV45" s="18">
        <f t="shared" si="82"/>
        <v>564.17373210740675</v>
      </c>
      <c r="EW45" s="18">
        <f t="shared" si="83"/>
        <v>1321.7489360691766</v>
      </c>
      <c r="EX45" s="18">
        <f t="shared" si="180"/>
        <v>455.1773868016046</v>
      </c>
      <c r="EY45" s="28">
        <v>39</v>
      </c>
      <c r="EZ45" s="22">
        <f t="shared" si="207"/>
        <v>0.65908858088507838</v>
      </c>
      <c r="FA45" s="18">
        <f t="shared" si="208"/>
        <v>0.36527485736331045</v>
      </c>
      <c r="FB45">
        <f t="shared" si="85"/>
        <v>-0.18105621271358166</v>
      </c>
      <c r="FC45">
        <f t="shared" si="85"/>
        <v>-0.43738022016192846</v>
      </c>
      <c r="FG45">
        <v>1331</v>
      </c>
      <c r="FH45">
        <v>594</v>
      </c>
      <c r="FI45">
        <v>1053</v>
      </c>
      <c r="FJ45">
        <v>599</v>
      </c>
      <c r="FK45" s="18">
        <f t="shared" si="86"/>
        <v>1192</v>
      </c>
      <c r="FL45" s="18">
        <f t="shared" si="86"/>
        <v>596.5</v>
      </c>
      <c r="FM45" s="18">
        <f t="shared" si="181"/>
        <v>580</v>
      </c>
      <c r="FN45" s="18">
        <f t="shared" si="182"/>
        <v>-14.5</v>
      </c>
      <c r="FO45" s="18">
        <f t="shared" si="88"/>
        <v>580.18122168853415</v>
      </c>
      <c r="FP45" s="18">
        <f t="shared" si="89"/>
        <v>1332.9201964108729</v>
      </c>
      <c r="FQ45" s="18">
        <f t="shared" si="183"/>
        <v>468.12831393278213</v>
      </c>
      <c r="FR45" s="28">
        <v>39</v>
      </c>
      <c r="FS45" s="22">
        <f t="shared" si="209"/>
        <v>0.5970331655631278</v>
      </c>
      <c r="FT45" s="18">
        <f t="shared" si="210"/>
        <v>0.35248000337519009</v>
      </c>
      <c r="FU45">
        <f t="shared" si="91"/>
        <v>-0.22400154287233415</v>
      </c>
      <c r="FV45">
        <f t="shared" si="91"/>
        <v>-0.45286551603469882</v>
      </c>
      <c r="FZ45">
        <v>659</v>
      </c>
      <c r="GA45">
        <v>582</v>
      </c>
      <c r="GB45">
        <v>482</v>
      </c>
      <c r="GC45">
        <v>590</v>
      </c>
      <c r="GD45">
        <f t="shared" si="92"/>
        <v>570.5</v>
      </c>
      <c r="GE45">
        <f t="shared" si="92"/>
        <v>586</v>
      </c>
      <c r="GF45" s="18">
        <f t="shared" si="184"/>
        <v>344.5</v>
      </c>
      <c r="GG45" s="18">
        <f t="shared" si="185"/>
        <v>-16</v>
      </c>
      <c r="GH45" s="18">
        <f t="shared" si="94"/>
        <v>344.87135282594869</v>
      </c>
      <c r="GI45">
        <f t="shared" si="95"/>
        <v>817.84243592516032</v>
      </c>
      <c r="GJ45">
        <v>39</v>
      </c>
      <c r="GK45" s="22">
        <f t="shared" si="211"/>
        <v>0.53797866595542898</v>
      </c>
      <c r="GL45" s="18">
        <f t="shared" si="212"/>
        <v>0.19039369031666212</v>
      </c>
      <c r="GM45">
        <f t="shared" si="96"/>
        <v>-0.26923494634391315</v>
      </c>
      <c r="GN45">
        <f t="shared" si="97"/>
        <v>-0.72034744831531583</v>
      </c>
      <c r="GR45">
        <v>832</v>
      </c>
      <c r="GS45">
        <v>579</v>
      </c>
      <c r="GT45">
        <v>677</v>
      </c>
      <c r="GU45">
        <v>583</v>
      </c>
      <c r="GV45">
        <f t="shared" si="98"/>
        <v>754.5</v>
      </c>
      <c r="GW45">
        <f t="shared" si="98"/>
        <v>581</v>
      </c>
      <c r="GX45" s="18">
        <f t="shared" si="186"/>
        <v>509.5</v>
      </c>
      <c r="GY45" s="18">
        <f t="shared" si="187"/>
        <v>-23.5</v>
      </c>
      <c r="GZ45" s="18">
        <f t="shared" si="100"/>
        <v>510.04166496473601</v>
      </c>
      <c r="HA45">
        <f t="shared" si="101"/>
        <v>952.27687675381469</v>
      </c>
      <c r="HB45">
        <v>39</v>
      </c>
      <c r="HC45" s="22">
        <f t="shared" si="213"/>
        <v>0.48303901234922691</v>
      </c>
      <c r="HD45" s="18">
        <f t="shared" si="214"/>
        <v>0.27089355839776935</v>
      </c>
      <c r="HE45">
        <f t="shared" si="102"/>
        <v>-0.31601779230482829</v>
      </c>
      <c r="HF45">
        <f t="shared" si="103"/>
        <v>-0.56720132197150042</v>
      </c>
      <c r="HJ45">
        <v>836</v>
      </c>
      <c r="HK45">
        <v>579</v>
      </c>
      <c r="HL45">
        <v>686</v>
      </c>
      <c r="HM45">
        <v>584</v>
      </c>
      <c r="HN45">
        <f t="shared" si="104"/>
        <v>761</v>
      </c>
      <c r="HO45">
        <f t="shared" si="104"/>
        <v>581.5</v>
      </c>
      <c r="HP45" s="18">
        <f t="shared" si="221"/>
        <v>506</v>
      </c>
      <c r="HQ45" s="18">
        <f t="shared" si="188"/>
        <v>-20</v>
      </c>
      <c r="HR45" s="18">
        <f t="shared" si="215"/>
        <v>506.39510266194321</v>
      </c>
      <c r="HS45">
        <f t="shared" si="107"/>
        <v>957.73861256608006</v>
      </c>
      <c r="HT45">
        <v>39</v>
      </c>
      <c r="HU45" s="22">
        <f t="shared" si="216"/>
        <v>0.5192051982731184</v>
      </c>
      <c r="HV45" s="18">
        <f t="shared" si="217"/>
        <v>0.29774389258347189</v>
      </c>
      <c r="HW45">
        <f t="shared" si="108"/>
        <v>-0.28466096803736884</v>
      </c>
      <c r="HX45">
        <f t="shared" si="109"/>
        <v>-0.52615713813905651</v>
      </c>
      <c r="IB45">
        <v>1141</v>
      </c>
      <c r="IC45">
        <v>567</v>
      </c>
      <c r="ID45">
        <v>871</v>
      </c>
      <c r="IE45">
        <v>577</v>
      </c>
      <c r="IF45">
        <f t="shared" si="110"/>
        <v>1006</v>
      </c>
      <c r="IG45">
        <f t="shared" si="111"/>
        <v>572</v>
      </c>
      <c r="IH45">
        <f t="shared" si="112"/>
        <v>459.5</v>
      </c>
      <c r="II45">
        <f t="shared" si="113"/>
        <v>-11.5</v>
      </c>
      <c r="IJ45">
        <f t="shared" si="114"/>
        <v>459.64388389273711</v>
      </c>
      <c r="IL45">
        <v>39</v>
      </c>
      <c r="IM45">
        <f t="shared" si="218"/>
        <v>0.48665962399075502</v>
      </c>
      <c r="IN45">
        <f t="shared" si="219"/>
        <v>0.25789826405016142</v>
      </c>
      <c r="IO45">
        <f t="shared" si="115"/>
        <v>-0.31277468376553491</v>
      </c>
      <c r="IP45">
        <f t="shared" si="116"/>
        <v>-0.58855158115005435</v>
      </c>
    </row>
    <row r="46" spans="11:287" x14ac:dyDescent="0.25">
      <c r="K46" s="18">
        <v>1067</v>
      </c>
      <c r="L46" s="18">
        <v>580</v>
      </c>
      <c r="M46" s="18">
        <v>809</v>
      </c>
      <c r="N46" s="18">
        <v>578</v>
      </c>
      <c r="O46" s="18">
        <f t="shared" si="189"/>
        <v>938</v>
      </c>
      <c r="P46" s="18">
        <f t="shared" si="190"/>
        <v>579</v>
      </c>
      <c r="Q46" s="18">
        <f t="shared" si="158"/>
        <v>161.5</v>
      </c>
      <c r="R46" s="18">
        <f t="shared" si="159"/>
        <v>-1.5</v>
      </c>
      <c r="S46" s="49">
        <f t="shared" si="42"/>
        <v>161.50696579404865</v>
      </c>
      <c r="T46" s="26">
        <f t="shared" si="191"/>
        <v>13.379750293600255</v>
      </c>
      <c r="U46" s="18">
        <f t="shared" si="192"/>
        <v>132.80777996983477</v>
      </c>
      <c r="V46" s="28">
        <v>40</v>
      </c>
      <c r="W46" s="22">
        <f t="shared" si="193"/>
        <v>0.14387349678717415</v>
      </c>
      <c r="X46" s="18">
        <f t="shared" si="194"/>
        <v>1.8181169887995431E-2</v>
      </c>
      <c r="Y46">
        <f t="shared" si="220"/>
        <v>-0.84201920091520721</v>
      </c>
      <c r="Z46">
        <f t="shared" si="44"/>
        <v>-1.7403781750439662</v>
      </c>
      <c r="AD46" s="18">
        <v>1006</v>
      </c>
      <c r="AE46" s="18">
        <v>572</v>
      </c>
      <c r="AF46" s="18">
        <v>712</v>
      </c>
      <c r="AG46" s="18">
        <v>575</v>
      </c>
      <c r="AH46" s="18">
        <f t="shared" si="45"/>
        <v>859</v>
      </c>
      <c r="AI46" s="18">
        <f t="shared" si="45"/>
        <v>573.5</v>
      </c>
      <c r="AJ46" s="18">
        <f t="shared" si="160"/>
        <v>196.5</v>
      </c>
      <c r="AK46" s="18">
        <f t="shared" si="161"/>
        <v>3</v>
      </c>
      <c r="AL46" s="18">
        <f t="shared" si="47"/>
        <v>196.52289942904872</v>
      </c>
      <c r="AM46" s="18">
        <f t="shared" si="48"/>
        <v>1032.8519981100874</v>
      </c>
      <c r="AN46" s="18">
        <f t="shared" si="162"/>
        <v>158.56571776479916</v>
      </c>
      <c r="AO46" s="28">
        <v>40</v>
      </c>
      <c r="AP46" s="22">
        <f t="shared" si="195"/>
        <v>0.1198297946710825</v>
      </c>
      <c r="AQ46" s="18">
        <f t="shared" si="196"/>
        <v>2.1605668680918965E-2</v>
      </c>
      <c r="AR46">
        <f t="shared" si="49"/>
        <v>-0.92143518484788511</v>
      </c>
      <c r="AS46">
        <f t="shared" si="49"/>
        <v>-1.6654322880225356</v>
      </c>
      <c r="AW46" s="18">
        <v>1191</v>
      </c>
      <c r="AX46" s="18">
        <v>578</v>
      </c>
      <c r="AY46" s="18">
        <v>817</v>
      </c>
      <c r="AZ46" s="18">
        <v>580</v>
      </c>
      <c r="BA46" s="18">
        <f t="shared" si="50"/>
        <v>1004</v>
      </c>
      <c r="BB46" s="18">
        <f t="shared" si="50"/>
        <v>579</v>
      </c>
      <c r="BC46" s="18">
        <f t="shared" si="163"/>
        <v>172.5</v>
      </c>
      <c r="BD46" s="18">
        <f t="shared" si="164"/>
        <v>-2</v>
      </c>
      <c r="BE46" s="18">
        <f t="shared" si="52"/>
        <v>172.51159381328549</v>
      </c>
      <c r="BF46" s="18">
        <f t="shared" si="53"/>
        <v>1158.9896462005172</v>
      </c>
      <c r="BG46" s="18">
        <f t="shared" si="165"/>
        <v>144.61631748963282</v>
      </c>
      <c r="BH46" s="28">
        <v>40</v>
      </c>
      <c r="BI46" s="22">
        <f t="shared" si="197"/>
        <v>0.10655829285597378</v>
      </c>
      <c r="BJ46" s="18">
        <f t="shared" si="198"/>
        <v>1.4464875183438695E-2</v>
      </c>
      <c r="BK46">
        <f t="shared" si="55"/>
        <v>-0.97241274584240489</v>
      </c>
      <c r="BL46">
        <f t="shared" si="55"/>
        <v>-1.8396853095014942</v>
      </c>
      <c r="BP46">
        <v>961</v>
      </c>
      <c r="BQ46">
        <v>574</v>
      </c>
      <c r="BR46">
        <v>790</v>
      </c>
      <c r="BS46">
        <v>578</v>
      </c>
      <c r="BT46" s="18">
        <f t="shared" si="56"/>
        <v>875.5</v>
      </c>
      <c r="BU46" s="18">
        <f t="shared" si="56"/>
        <v>576</v>
      </c>
      <c r="BV46" s="18">
        <f t="shared" si="166"/>
        <v>397</v>
      </c>
      <c r="BW46" s="18">
        <f t="shared" si="167"/>
        <v>-13.5</v>
      </c>
      <c r="BX46" s="18">
        <f t="shared" si="58"/>
        <v>397.2294676883879</v>
      </c>
      <c r="BY46" s="18">
        <f t="shared" si="59"/>
        <v>1047.9867604125541</v>
      </c>
      <c r="BZ46" s="18">
        <f t="shared" si="168"/>
        <v>288.72889907689432</v>
      </c>
      <c r="CA46" s="28">
        <v>40</v>
      </c>
      <c r="CB46" s="22">
        <f t="shared" si="199"/>
        <v>0.45919412188436193</v>
      </c>
      <c r="CC46" s="18">
        <f t="shared" si="200"/>
        <v>0.17667821069077289</v>
      </c>
      <c r="CD46">
        <f t="shared" si="61"/>
        <v>-0.3380036799513827</v>
      </c>
      <c r="CE46">
        <f t="shared" si="61"/>
        <v>-0.75281700771033377</v>
      </c>
      <c r="CI46">
        <v>977</v>
      </c>
      <c r="CJ46">
        <v>573</v>
      </c>
      <c r="CK46">
        <v>773</v>
      </c>
      <c r="CL46">
        <v>573</v>
      </c>
      <c r="CM46" s="18">
        <f t="shared" si="62"/>
        <v>875</v>
      </c>
      <c r="CN46" s="18">
        <f t="shared" si="62"/>
        <v>573</v>
      </c>
      <c r="CO46" s="18">
        <f t="shared" si="169"/>
        <v>342.5</v>
      </c>
      <c r="CP46" s="18">
        <f t="shared" si="170"/>
        <v>-15</v>
      </c>
      <c r="CQ46" s="18">
        <f t="shared" si="64"/>
        <v>342.82830979952632</v>
      </c>
      <c r="CR46" s="18">
        <f t="shared" si="65"/>
        <v>1045.9225592748251</v>
      </c>
      <c r="CS46" s="18">
        <f t="shared" si="171"/>
        <v>252.63808949112888</v>
      </c>
      <c r="CT46" s="28">
        <v>40</v>
      </c>
      <c r="CU46" s="22">
        <f t="shared" si="201"/>
        <v>0.38883546153195253</v>
      </c>
      <c r="CV46" s="18">
        <f t="shared" si="202"/>
        <v>0.1273972484040905</v>
      </c>
      <c r="CW46">
        <f t="shared" si="67"/>
        <v>-0.41023413457560726</v>
      </c>
      <c r="CX46">
        <f t="shared" si="67"/>
        <v>-0.89483995203069189</v>
      </c>
      <c r="DB46">
        <v>1137</v>
      </c>
      <c r="DC46">
        <v>562</v>
      </c>
      <c r="DD46">
        <v>901</v>
      </c>
      <c r="DE46">
        <v>575</v>
      </c>
      <c r="DF46" s="18">
        <f t="shared" si="68"/>
        <v>1019</v>
      </c>
      <c r="DG46" s="18">
        <f t="shared" si="68"/>
        <v>568.5</v>
      </c>
      <c r="DH46" s="18">
        <f t="shared" si="172"/>
        <v>477</v>
      </c>
      <c r="DI46" s="18">
        <f t="shared" si="173"/>
        <v>-16</v>
      </c>
      <c r="DJ46" s="18">
        <f t="shared" si="70"/>
        <v>477.26826837743988</v>
      </c>
      <c r="DK46" s="18">
        <f t="shared" si="71"/>
        <v>1166.85613937623</v>
      </c>
      <c r="DL46" s="18">
        <f t="shared" si="174"/>
        <v>369.73365819783544</v>
      </c>
      <c r="DM46" s="28">
        <v>40</v>
      </c>
      <c r="DN46" s="22">
        <f t="shared" si="203"/>
        <v>0.35083704089916556</v>
      </c>
      <c r="DO46" s="18">
        <f t="shared" si="204"/>
        <v>0.15595408849845202</v>
      </c>
      <c r="DP46">
        <f t="shared" si="73"/>
        <v>-0.45489456066267137</v>
      </c>
      <c r="DQ46">
        <f t="shared" si="73"/>
        <v>-0.80700323527655837</v>
      </c>
      <c r="DU46">
        <v>1143</v>
      </c>
      <c r="DV46">
        <v>594</v>
      </c>
      <c r="DW46">
        <v>941</v>
      </c>
      <c r="DX46">
        <v>595</v>
      </c>
      <c r="DY46" s="18">
        <f t="shared" si="74"/>
        <v>1042</v>
      </c>
      <c r="DZ46" s="18">
        <f t="shared" si="74"/>
        <v>594.5</v>
      </c>
      <c r="EA46" s="18">
        <f t="shared" si="175"/>
        <v>436.5</v>
      </c>
      <c r="EB46" s="18">
        <f t="shared" si="176"/>
        <v>-11.5</v>
      </c>
      <c r="EC46" s="18">
        <f t="shared" si="76"/>
        <v>436.65146283964287</v>
      </c>
      <c r="ED46" s="18">
        <f t="shared" si="77"/>
        <v>1199.6642238559921</v>
      </c>
      <c r="EE46" s="18">
        <f t="shared" si="177"/>
        <v>343.00428549071523</v>
      </c>
      <c r="EF46" s="28">
        <v>40</v>
      </c>
      <c r="EG46" s="22">
        <f t="shared" si="205"/>
        <v>0.83045226876800182</v>
      </c>
      <c r="EH46" s="18">
        <f t="shared" si="206"/>
        <v>0.35849617485509466</v>
      </c>
      <c r="EI46">
        <f t="shared" si="79"/>
        <v>-8.0685324087220803E-2</v>
      </c>
      <c r="EJ46">
        <f t="shared" si="79"/>
        <v>-0.44551547388233875</v>
      </c>
      <c r="EN46">
        <v>1324</v>
      </c>
      <c r="EO46">
        <v>594</v>
      </c>
      <c r="EP46">
        <v>1074</v>
      </c>
      <c r="EQ46">
        <v>597</v>
      </c>
      <c r="ER46" s="18">
        <f t="shared" si="80"/>
        <v>1199</v>
      </c>
      <c r="ES46" s="18">
        <f t="shared" si="80"/>
        <v>595.5</v>
      </c>
      <c r="ET46" s="18">
        <f t="shared" si="178"/>
        <v>583</v>
      </c>
      <c r="EU46" s="18">
        <f t="shared" si="179"/>
        <v>-14</v>
      </c>
      <c r="EV46" s="18">
        <f t="shared" si="82"/>
        <v>583.16807182835373</v>
      </c>
      <c r="EW46" s="18">
        <f t="shared" si="83"/>
        <v>1338.7386787569858</v>
      </c>
      <c r="EX46" s="18">
        <f t="shared" si="180"/>
        <v>472.16712948941381</v>
      </c>
      <c r="EY46" s="28">
        <v>40</v>
      </c>
      <c r="EZ46" s="22">
        <f t="shared" si="207"/>
        <v>0.67598828808725975</v>
      </c>
      <c r="FA46" s="18">
        <f t="shared" si="208"/>
        <v>0.37757276195798645</v>
      </c>
      <c r="FB46">
        <f t="shared" si="85"/>
        <v>-0.17006082841211856</v>
      </c>
      <c r="FC46">
        <f t="shared" si="85"/>
        <v>-0.42299934318227678</v>
      </c>
      <c r="FG46">
        <v>1351</v>
      </c>
      <c r="FH46">
        <v>592</v>
      </c>
      <c r="FI46">
        <v>1074</v>
      </c>
      <c r="FJ46">
        <v>599</v>
      </c>
      <c r="FK46" s="18">
        <f t="shared" si="86"/>
        <v>1212.5</v>
      </c>
      <c r="FL46" s="18">
        <f t="shared" si="86"/>
        <v>595.5</v>
      </c>
      <c r="FM46" s="18">
        <f t="shared" si="181"/>
        <v>600.5</v>
      </c>
      <c r="FN46" s="18">
        <f t="shared" si="182"/>
        <v>-15.5</v>
      </c>
      <c r="FO46" s="18">
        <f t="shared" si="88"/>
        <v>600.70000832362234</v>
      </c>
      <c r="FP46" s="18">
        <f t="shared" si="89"/>
        <v>1350.8428850166106</v>
      </c>
      <c r="FQ46" s="18">
        <f t="shared" si="183"/>
        <v>486.05100253851981</v>
      </c>
      <c r="FR46" s="28">
        <v>40</v>
      </c>
      <c r="FS46" s="22">
        <f t="shared" si="209"/>
        <v>0.61234170826987466</v>
      </c>
      <c r="FT46" s="18">
        <f t="shared" si="210"/>
        <v>0.36494587043883209</v>
      </c>
      <c r="FU46">
        <f t="shared" si="91"/>
        <v>-0.21300615857087099</v>
      </c>
      <c r="FV46">
        <f t="shared" si="91"/>
        <v>-0.43777154626415044</v>
      </c>
      <c r="FZ46">
        <v>673</v>
      </c>
      <c r="GA46">
        <v>581</v>
      </c>
      <c r="GB46">
        <v>495</v>
      </c>
      <c r="GC46">
        <v>590</v>
      </c>
      <c r="GD46">
        <f t="shared" si="92"/>
        <v>584</v>
      </c>
      <c r="GE46">
        <f t="shared" si="92"/>
        <v>585.5</v>
      </c>
      <c r="GF46" s="18">
        <f t="shared" si="184"/>
        <v>358</v>
      </c>
      <c r="GG46" s="18">
        <f t="shared" si="185"/>
        <v>-16.5</v>
      </c>
      <c r="GH46" s="18">
        <f t="shared" si="94"/>
        <v>358.38003571627701</v>
      </c>
      <c r="GI46">
        <f t="shared" si="95"/>
        <v>826.9620607984383</v>
      </c>
      <c r="GJ46">
        <v>40</v>
      </c>
      <c r="GK46" s="22">
        <f t="shared" si="211"/>
        <v>0.55177299072351682</v>
      </c>
      <c r="GL46" s="18">
        <f t="shared" si="212"/>
        <v>0.19785145091559825</v>
      </c>
      <c r="GM46">
        <f t="shared" si="96"/>
        <v>-0.25823956204245002</v>
      </c>
      <c r="GN46">
        <f t="shared" si="97"/>
        <v>-0.70366076054919147</v>
      </c>
      <c r="GR46">
        <v>847</v>
      </c>
      <c r="GS46">
        <v>578</v>
      </c>
      <c r="GT46">
        <v>696</v>
      </c>
      <c r="GU46">
        <v>582</v>
      </c>
      <c r="GV46">
        <f t="shared" si="98"/>
        <v>771.5</v>
      </c>
      <c r="GW46">
        <f t="shared" si="98"/>
        <v>580</v>
      </c>
      <c r="GX46" s="18">
        <f t="shared" si="186"/>
        <v>526.5</v>
      </c>
      <c r="GY46" s="18">
        <f t="shared" si="187"/>
        <v>-24.5</v>
      </c>
      <c r="GZ46" s="18">
        <f t="shared" si="100"/>
        <v>527.06972973222435</v>
      </c>
      <c r="HA46">
        <f t="shared" si="101"/>
        <v>965.20062681289221</v>
      </c>
      <c r="HB46">
        <v>40</v>
      </c>
      <c r="HC46" s="22">
        <f t="shared" si="213"/>
        <v>0.49542462805048909</v>
      </c>
      <c r="HD46" s="18">
        <f t="shared" si="214"/>
        <v>0.27993751181246052</v>
      </c>
      <c r="HE46">
        <f t="shared" si="102"/>
        <v>-0.30502240800336516</v>
      </c>
      <c r="HF46">
        <f t="shared" si="103"/>
        <v>-0.55293890188540951</v>
      </c>
      <c r="HJ46">
        <v>852</v>
      </c>
      <c r="HK46">
        <v>578</v>
      </c>
      <c r="HL46">
        <v>705</v>
      </c>
      <c r="HM46">
        <v>582</v>
      </c>
      <c r="HN46">
        <f t="shared" si="104"/>
        <v>778.5</v>
      </c>
      <c r="HO46">
        <f t="shared" si="104"/>
        <v>580</v>
      </c>
      <c r="HP46" s="18">
        <f t="shared" si="221"/>
        <v>523.5</v>
      </c>
      <c r="HQ46" s="18">
        <f t="shared" si="188"/>
        <v>-21.5</v>
      </c>
      <c r="HR46" s="18">
        <f t="shared" si="215"/>
        <v>523.94131350753401</v>
      </c>
      <c r="HS46">
        <f t="shared" si="107"/>
        <v>970.80494951354672</v>
      </c>
      <c r="HT46">
        <v>40</v>
      </c>
      <c r="HU46" s="22">
        <f t="shared" si="216"/>
        <v>0.53251815207499309</v>
      </c>
      <c r="HV46" s="18">
        <f t="shared" si="217"/>
        <v>0.30806049535035163</v>
      </c>
      <c r="HW46">
        <f t="shared" si="108"/>
        <v>-0.27366558373590577</v>
      </c>
      <c r="HX46">
        <f t="shared" si="109"/>
        <v>-0.51136399058718351</v>
      </c>
      <c r="IB46">
        <v>1152</v>
      </c>
      <c r="IC46">
        <v>562</v>
      </c>
      <c r="ID46">
        <v>888</v>
      </c>
      <c r="IE46">
        <v>578</v>
      </c>
      <c r="IF46">
        <f t="shared" si="110"/>
        <v>1020</v>
      </c>
      <c r="IG46">
        <f t="shared" si="111"/>
        <v>570</v>
      </c>
      <c r="IH46">
        <f t="shared" si="112"/>
        <v>473.5</v>
      </c>
      <c r="II46">
        <f t="shared" si="113"/>
        <v>-13.5</v>
      </c>
      <c r="IJ46">
        <f t="shared" si="114"/>
        <v>473.69241074773407</v>
      </c>
      <c r="IL46">
        <v>40</v>
      </c>
      <c r="IM46">
        <f t="shared" si="218"/>
        <v>0.49913807588795384</v>
      </c>
      <c r="IN46">
        <f t="shared" si="219"/>
        <v>0.26578065042650506</v>
      </c>
      <c r="IO46">
        <f t="shared" si="115"/>
        <v>-0.30177929946407178</v>
      </c>
      <c r="IP46">
        <f t="shared" si="116"/>
        <v>-0.57547664009337929</v>
      </c>
    </row>
    <row r="47" spans="11:287" x14ac:dyDescent="0.25">
      <c r="K47" s="18">
        <v>1069</v>
      </c>
      <c r="L47" s="18">
        <v>580</v>
      </c>
      <c r="M47" s="18">
        <v>816</v>
      </c>
      <c r="N47" s="18">
        <v>577</v>
      </c>
      <c r="O47" s="18">
        <f t="shared" si="189"/>
        <v>942.5</v>
      </c>
      <c r="P47" s="18">
        <f t="shared" si="190"/>
        <v>578.5</v>
      </c>
      <c r="Q47" s="18">
        <f t="shared" ref="Q47:Q78" si="222">O47-O$6</f>
        <v>166</v>
      </c>
      <c r="R47" s="18">
        <f t="shared" ref="R47:R78" si="223">P47-P$6</f>
        <v>-2</v>
      </c>
      <c r="S47" s="49">
        <f t="shared" si="42"/>
        <v>166.01204775557707</v>
      </c>
      <c r="T47" s="26">
        <f t="shared" si="191"/>
        <v>13.752965599832416</v>
      </c>
      <c r="U47" s="18">
        <f t="shared" si="192"/>
        <v>136.37790171272957</v>
      </c>
      <c r="V47" s="28">
        <v>41</v>
      </c>
      <c r="W47" s="22">
        <f t="shared" si="193"/>
        <v>0.14747033420685352</v>
      </c>
      <c r="X47" s="18">
        <f t="shared" si="194"/>
        <v>1.8688316190318632E-2</v>
      </c>
      <c r="Y47">
        <f t="shared" si="220"/>
        <v>-0.83129533552343404</v>
      </c>
      <c r="Z47">
        <f t="shared" si="44"/>
        <v>-1.7284298266145193</v>
      </c>
      <c r="AD47" s="18">
        <v>1013</v>
      </c>
      <c r="AE47" s="18">
        <v>573</v>
      </c>
      <c r="AF47" s="18">
        <v>720</v>
      </c>
      <c r="AG47" s="18">
        <v>573</v>
      </c>
      <c r="AH47" s="18">
        <f t="shared" si="45"/>
        <v>866.5</v>
      </c>
      <c r="AI47" s="18">
        <f t="shared" si="45"/>
        <v>573</v>
      </c>
      <c r="AJ47" s="18">
        <f t="shared" ref="AJ47:AJ78" si="224">AH47-AH$6</f>
        <v>204</v>
      </c>
      <c r="AK47" s="18">
        <f t="shared" ref="AK47:AK78" si="225">AI47-AI$6</f>
        <v>2.5</v>
      </c>
      <c r="AL47" s="18">
        <f t="shared" si="47"/>
        <v>204.01531805234626</v>
      </c>
      <c r="AM47" s="18">
        <f t="shared" si="48"/>
        <v>1038.8220492461642</v>
      </c>
      <c r="AN47" s="18">
        <f t="shared" ref="AN47:AN78" si="226">AM47-AM$6</f>
        <v>164.53576890087595</v>
      </c>
      <c r="AO47" s="28">
        <v>41</v>
      </c>
      <c r="AP47" s="22">
        <f t="shared" si="195"/>
        <v>0.12282553953785957</v>
      </c>
      <c r="AQ47" s="18">
        <f t="shared" si="196"/>
        <v>2.2429382939481272E-2</v>
      </c>
      <c r="AR47">
        <f t="shared" si="49"/>
        <v>-0.91071131945611195</v>
      </c>
      <c r="AS47">
        <f t="shared" si="49"/>
        <v>-1.6491826742397948</v>
      </c>
      <c r="AW47" s="18">
        <v>1197</v>
      </c>
      <c r="AX47" s="18">
        <v>578</v>
      </c>
      <c r="AY47" s="18">
        <v>821</v>
      </c>
      <c r="AZ47" s="18">
        <v>579</v>
      </c>
      <c r="BA47" s="18">
        <f t="shared" si="50"/>
        <v>1009</v>
      </c>
      <c r="BB47" s="18">
        <f t="shared" si="50"/>
        <v>578.5</v>
      </c>
      <c r="BC47" s="18">
        <f t="shared" ref="BC47:BC78" si="227">BA47-BA$6</f>
        <v>177.5</v>
      </c>
      <c r="BD47" s="18">
        <f t="shared" ref="BD47:BD78" si="228">BB47-BB$6</f>
        <v>-2.5</v>
      </c>
      <c r="BE47" s="18">
        <f t="shared" si="52"/>
        <v>177.51760476076731</v>
      </c>
      <c r="BF47" s="18">
        <f t="shared" si="53"/>
        <v>1163.0749116028596</v>
      </c>
      <c r="BG47" s="18">
        <f t="shared" ref="BG47:BG78" si="229">BF47-BF$6</f>
        <v>148.70158289197525</v>
      </c>
      <c r="BH47" s="28">
        <v>41</v>
      </c>
      <c r="BI47" s="22">
        <f t="shared" si="197"/>
        <v>0.10922225017737312</v>
      </c>
      <c r="BJ47" s="18">
        <f t="shared" si="198"/>
        <v>1.4884622760524008E-2</v>
      </c>
      <c r="BK47">
        <f t="shared" si="55"/>
        <v>-0.96168888045063172</v>
      </c>
      <c r="BL47">
        <f t="shared" si="55"/>
        <v>-1.8272621677420715</v>
      </c>
      <c r="BP47">
        <v>971</v>
      </c>
      <c r="BQ47">
        <v>574</v>
      </c>
      <c r="BR47">
        <v>801</v>
      </c>
      <c r="BS47">
        <v>578</v>
      </c>
      <c r="BT47" s="18">
        <f t="shared" si="56"/>
        <v>886</v>
      </c>
      <c r="BU47" s="18">
        <f t="shared" si="56"/>
        <v>576</v>
      </c>
      <c r="BV47" s="18">
        <f t="shared" ref="BV47:BV78" si="230">BT47-BT$6</f>
        <v>407.5</v>
      </c>
      <c r="BW47" s="18">
        <f t="shared" ref="BW47:BW78" si="231">BU47-BU$6</f>
        <v>-13.5</v>
      </c>
      <c r="BX47" s="18">
        <f t="shared" si="58"/>
        <v>407.72355830881298</v>
      </c>
      <c r="BY47" s="18">
        <f t="shared" si="59"/>
        <v>1056.7743373114242</v>
      </c>
      <c r="BZ47" s="18">
        <f t="shared" ref="BZ47:BZ78" si="232">BY47-BY$6</f>
        <v>297.51647597576448</v>
      </c>
      <c r="CA47" s="28">
        <v>41</v>
      </c>
      <c r="CB47" s="22">
        <f t="shared" si="199"/>
        <v>0.47067397493147101</v>
      </c>
      <c r="CC47" s="18">
        <f t="shared" si="200"/>
        <v>0.18134573237397789</v>
      </c>
      <c r="CD47">
        <f t="shared" si="61"/>
        <v>-0.32727981455960953</v>
      </c>
      <c r="CE47">
        <f t="shared" si="61"/>
        <v>-0.74149266025581184</v>
      </c>
      <c r="CI47">
        <v>987</v>
      </c>
      <c r="CJ47">
        <v>573</v>
      </c>
      <c r="CK47">
        <v>780</v>
      </c>
      <c r="CL47">
        <v>573</v>
      </c>
      <c r="CM47" s="18">
        <f t="shared" si="62"/>
        <v>883.5</v>
      </c>
      <c r="CN47" s="18">
        <f t="shared" si="62"/>
        <v>573</v>
      </c>
      <c r="CO47" s="18">
        <f t="shared" ref="CO47:CO78" si="233">CM47-CM$6</f>
        <v>351</v>
      </c>
      <c r="CP47" s="18">
        <f t="shared" ref="CP47:CP78" si="234">CN47-CN$6</f>
        <v>-15</v>
      </c>
      <c r="CQ47" s="18">
        <f t="shared" si="64"/>
        <v>351.32036661713767</v>
      </c>
      <c r="CR47" s="18">
        <f t="shared" si="65"/>
        <v>1053.043802507759</v>
      </c>
      <c r="CS47" s="18">
        <f t="shared" ref="CS47:CS78" si="235">CR47-CR$6</f>
        <v>259.7593327240628</v>
      </c>
      <c r="CT47" s="28">
        <v>41</v>
      </c>
      <c r="CU47" s="22">
        <f t="shared" si="201"/>
        <v>0.39855634807025137</v>
      </c>
      <c r="CV47" s="18">
        <f t="shared" si="202"/>
        <v>0.13055295241373752</v>
      </c>
      <c r="CW47">
        <f t="shared" si="67"/>
        <v>-0.39951026918383414</v>
      </c>
      <c r="CX47">
        <f t="shared" si="67"/>
        <v>-0.88421330229759809</v>
      </c>
      <c r="DB47">
        <v>1150</v>
      </c>
      <c r="DC47">
        <v>562</v>
      </c>
      <c r="DD47">
        <v>917</v>
      </c>
      <c r="DE47">
        <v>572</v>
      </c>
      <c r="DF47" s="18">
        <f t="shared" si="68"/>
        <v>1033.5</v>
      </c>
      <c r="DG47" s="18">
        <f t="shared" si="68"/>
        <v>567</v>
      </c>
      <c r="DH47" s="18">
        <f t="shared" ref="DH47:DH78" si="236">DF47-DF$6</f>
        <v>491.5</v>
      </c>
      <c r="DI47" s="18">
        <f t="shared" ref="DI47:DI78" si="237">DG47-DG$6</f>
        <v>-17.5</v>
      </c>
      <c r="DJ47" s="18">
        <f t="shared" si="70"/>
        <v>491.81144760975218</v>
      </c>
      <c r="DK47" s="18">
        <f t="shared" si="71"/>
        <v>1178.8177340030138</v>
      </c>
      <c r="DL47" s="18">
        <f t="shared" ref="DL47:DL78" si="238">DK47-DK$6</f>
        <v>381.69525282461927</v>
      </c>
      <c r="DM47" s="28">
        <v>41</v>
      </c>
      <c r="DN47" s="22">
        <f t="shared" si="203"/>
        <v>0.35960796692164471</v>
      </c>
      <c r="DO47" s="18">
        <f t="shared" si="204"/>
        <v>0.16070627591865408</v>
      </c>
      <c r="DP47">
        <f t="shared" si="73"/>
        <v>-0.44417069527089825</v>
      </c>
      <c r="DQ47">
        <f t="shared" si="73"/>
        <v>-0.79396716279098345</v>
      </c>
      <c r="DU47">
        <v>1157</v>
      </c>
      <c r="DV47">
        <v>595</v>
      </c>
      <c r="DW47">
        <v>957</v>
      </c>
      <c r="DX47">
        <v>595</v>
      </c>
      <c r="DY47" s="18">
        <f t="shared" si="74"/>
        <v>1057</v>
      </c>
      <c r="DZ47" s="18">
        <f t="shared" si="74"/>
        <v>595</v>
      </c>
      <c r="EA47" s="18">
        <f t="shared" ref="EA47:EA78" si="239">DY47-DY$6</f>
        <v>451.5</v>
      </c>
      <c r="EB47" s="18">
        <f t="shared" ref="EB47:EB78" si="240">DZ47-DZ$6</f>
        <v>-11</v>
      </c>
      <c r="EC47" s="18">
        <f t="shared" si="76"/>
        <v>451.63397790688867</v>
      </c>
      <c r="ED47" s="18">
        <f t="shared" si="77"/>
        <v>1212.9608402582501</v>
      </c>
      <c r="EE47" s="18">
        <f t="shared" ref="EE47:EE78" si="241">ED47-ED$6</f>
        <v>356.30090189297323</v>
      </c>
      <c r="EF47" s="28">
        <v>41</v>
      </c>
      <c r="EG47" s="22">
        <f t="shared" si="205"/>
        <v>0.85121357548720189</v>
      </c>
      <c r="EH47" s="18">
        <f t="shared" si="206"/>
        <v>0.37079700239930236</v>
      </c>
      <c r="EI47">
        <f t="shared" si="79"/>
        <v>-6.996145869544769E-2</v>
      </c>
      <c r="EJ47">
        <f t="shared" si="79"/>
        <v>-0.43086378544098203</v>
      </c>
      <c r="EN47">
        <v>1343</v>
      </c>
      <c r="EO47">
        <v>593</v>
      </c>
      <c r="EP47">
        <v>1093</v>
      </c>
      <c r="EQ47">
        <v>598</v>
      </c>
      <c r="ER47" s="18">
        <f t="shared" si="80"/>
        <v>1218</v>
      </c>
      <c r="ES47" s="18">
        <f t="shared" si="80"/>
        <v>595.5</v>
      </c>
      <c r="ET47" s="18">
        <f t="shared" ref="ET47:ET70" si="242">ER47-ER$6</f>
        <v>602</v>
      </c>
      <c r="EU47" s="18">
        <f t="shared" ref="EU47:EU70" si="243">ES47-ES$6</f>
        <v>-14</v>
      </c>
      <c r="EV47" s="18">
        <f t="shared" si="82"/>
        <v>602.16276869298383</v>
      </c>
      <c r="EW47" s="18">
        <f t="shared" si="83"/>
        <v>1355.7817855392511</v>
      </c>
      <c r="EX47" s="18">
        <f t="shared" ref="EX47:EX70" si="244">EW47-EW$6</f>
        <v>489.21023627167915</v>
      </c>
      <c r="EY47" s="28">
        <v>41</v>
      </c>
      <c r="EZ47" s="22">
        <f t="shared" si="207"/>
        <v>0.69288799528944134</v>
      </c>
      <c r="FA47" s="18">
        <f t="shared" si="208"/>
        <v>0.38987089778570372</v>
      </c>
      <c r="FB47">
        <f t="shared" si="85"/>
        <v>-0.15933696302034539</v>
      </c>
      <c r="FC47">
        <f t="shared" si="85"/>
        <v>-0.40907918184917685</v>
      </c>
      <c r="FG47">
        <v>1373</v>
      </c>
      <c r="FH47">
        <v>592</v>
      </c>
      <c r="FI47">
        <v>1097</v>
      </c>
      <c r="FJ47">
        <v>600</v>
      </c>
      <c r="FK47" s="18">
        <f t="shared" si="86"/>
        <v>1235</v>
      </c>
      <c r="FL47" s="18">
        <f t="shared" si="86"/>
        <v>596</v>
      </c>
      <c r="FM47" s="18">
        <f t="shared" ref="FM47:FM69" si="245">FK47-FK$6</f>
        <v>623</v>
      </c>
      <c r="FN47" s="18">
        <f t="shared" ref="FN47:FN69" si="246">FL47-FL$6</f>
        <v>-15</v>
      </c>
      <c r="FO47" s="18">
        <f t="shared" si="88"/>
        <v>623.18055168626688</v>
      </c>
      <c r="FP47" s="18">
        <f t="shared" si="89"/>
        <v>1371.2917268036003</v>
      </c>
      <c r="FQ47" s="18">
        <f t="shared" ref="FQ47:FQ69" si="247">FP47-FP$6</f>
        <v>506.49984432550957</v>
      </c>
      <c r="FR47" s="28">
        <v>41</v>
      </c>
      <c r="FS47" s="22">
        <f t="shared" si="209"/>
        <v>0.62765025097662153</v>
      </c>
      <c r="FT47" s="18">
        <f t="shared" si="210"/>
        <v>0.37860357203985867</v>
      </c>
      <c r="FU47">
        <f t="shared" si="91"/>
        <v>-0.20228229317909788</v>
      </c>
      <c r="FV47">
        <f t="shared" si="91"/>
        <v>-0.42181529288177944</v>
      </c>
      <c r="FZ47">
        <v>688</v>
      </c>
      <c r="GA47">
        <v>580</v>
      </c>
      <c r="GB47">
        <v>511</v>
      </c>
      <c r="GC47">
        <v>590</v>
      </c>
      <c r="GD47">
        <f t="shared" si="92"/>
        <v>599.5</v>
      </c>
      <c r="GE47">
        <f t="shared" si="92"/>
        <v>585</v>
      </c>
      <c r="GF47" s="18">
        <f t="shared" ref="GF47:GF78" si="248">GD47-GD$6</f>
        <v>373.5</v>
      </c>
      <c r="GG47" s="18">
        <f t="shared" ref="GG47:GG78" si="249">GE47-GE$6</f>
        <v>-17</v>
      </c>
      <c r="GH47" s="18">
        <f t="shared" si="94"/>
        <v>373.88668069349569</v>
      </c>
      <c r="GI47">
        <f t="shared" si="95"/>
        <v>837.63073606452622</v>
      </c>
      <c r="GJ47">
        <v>41</v>
      </c>
      <c r="GK47" s="22">
        <f t="shared" si="211"/>
        <v>0.56556731549160488</v>
      </c>
      <c r="GL47" s="18">
        <f t="shared" si="212"/>
        <v>0.20641222970296538</v>
      </c>
      <c r="GM47">
        <f t="shared" si="96"/>
        <v>-0.24751569665067683</v>
      </c>
      <c r="GN47">
        <f t="shared" si="97"/>
        <v>-0.68526457480080549</v>
      </c>
      <c r="GR47">
        <v>860</v>
      </c>
      <c r="GS47">
        <v>577</v>
      </c>
      <c r="GT47">
        <v>712</v>
      </c>
      <c r="GU47">
        <v>580</v>
      </c>
      <c r="GV47">
        <f t="shared" si="98"/>
        <v>786</v>
      </c>
      <c r="GW47">
        <f t="shared" si="98"/>
        <v>578.5</v>
      </c>
      <c r="GX47" s="18">
        <f t="shared" ref="GX47:GX78" si="250">GV47-GV$6</f>
        <v>541</v>
      </c>
      <c r="GY47" s="18">
        <f t="shared" ref="GY47:GY78" si="251">GW47-GW$6</f>
        <v>-26</v>
      </c>
      <c r="GZ47" s="18">
        <f t="shared" si="100"/>
        <v>541.62440860803167</v>
      </c>
      <c r="HA47">
        <f t="shared" si="101"/>
        <v>975.93967538982656</v>
      </c>
      <c r="HB47">
        <v>41</v>
      </c>
      <c r="HC47" s="22">
        <f t="shared" si="213"/>
        <v>0.50781024375175143</v>
      </c>
      <c r="HD47" s="18">
        <f t="shared" si="214"/>
        <v>0.287667799400391</v>
      </c>
      <c r="HE47">
        <f t="shared" si="102"/>
        <v>-0.294298542611592</v>
      </c>
      <c r="HF47">
        <f t="shared" si="103"/>
        <v>-0.54110874890351168</v>
      </c>
      <c r="HJ47">
        <v>866</v>
      </c>
      <c r="HK47">
        <v>577</v>
      </c>
      <c r="HL47">
        <v>726</v>
      </c>
      <c r="HM47">
        <v>582</v>
      </c>
      <c r="HN47">
        <f t="shared" si="104"/>
        <v>796</v>
      </c>
      <c r="HO47">
        <f t="shared" si="104"/>
        <v>579.5</v>
      </c>
      <c r="HP47" s="18">
        <f t="shared" si="221"/>
        <v>541</v>
      </c>
      <c r="HQ47" s="18">
        <f t="shared" ref="HQ47:HQ78" si="252">HO47-HO$6</f>
        <v>-22</v>
      </c>
      <c r="HR47" s="18">
        <f t="shared" si="215"/>
        <v>541.44713500026944</v>
      </c>
      <c r="HS47">
        <f t="shared" si="107"/>
        <v>984.59953788329597</v>
      </c>
      <c r="HT47">
        <v>41</v>
      </c>
      <c r="HU47" s="22">
        <f t="shared" si="216"/>
        <v>0.54583110587686801</v>
      </c>
      <c r="HV47" s="18">
        <f t="shared" si="217"/>
        <v>0.31835335048800889</v>
      </c>
      <c r="HW47">
        <f t="shared" si="108"/>
        <v>-0.2629417183441326</v>
      </c>
      <c r="HX47">
        <f t="shared" si="109"/>
        <v>-0.49709057507359039</v>
      </c>
      <c r="IB47">
        <v>1169</v>
      </c>
      <c r="IC47">
        <v>559</v>
      </c>
      <c r="ID47">
        <v>904</v>
      </c>
      <c r="IE47">
        <v>577</v>
      </c>
      <c r="IF47">
        <f t="shared" si="110"/>
        <v>1036.5</v>
      </c>
      <c r="IG47">
        <f t="shared" si="111"/>
        <v>568</v>
      </c>
      <c r="IH47">
        <f t="shared" si="112"/>
        <v>490</v>
      </c>
      <c r="II47">
        <f t="shared" si="113"/>
        <v>-15.5</v>
      </c>
      <c r="IJ47">
        <f t="shared" si="114"/>
        <v>490.24509176533326</v>
      </c>
      <c r="IL47">
        <v>41</v>
      </c>
      <c r="IM47">
        <f t="shared" si="218"/>
        <v>0.51161652778515265</v>
      </c>
      <c r="IN47">
        <f t="shared" si="219"/>
        <v>0.27506807455942595</v>
      </c>
      <c r="IO47">
        <f t="shared" si="115"/>
        <v>-0.29105543407229867</v>
      </c>
      <c r="IP47">
        <f t="shared" si="116"/>
        <v>-0.56055981254472997</v>
      </c>
    </row>
    <row r="48" spans="11:287" x14ac:dyDescent="0.25">
      <c r="K48" s="18">
        <v>1072</v>
      </c>
      <c r="L48" s="18">
        <v>580</v>
      </c>
      <c r="M48" s="18">
        <v>821</v>
      </c>
      <c r="N48" s="18">
        <v>577</v>
      </c>
      <c r="O48" s="18">
        <f t="shared" si="189"/>
        <v>946.5</v>
      </c>
      <c r="P48" s="18">
        <f t="shared" si="190"/>
        <v>578.5</v>
      </c>
      <c r="Q48" s="18">
        <f t="shared" si="222"/>
        <v>170</v>
      </c>
      <c r="R48" s="18">
        <f t="shared" si="223"/>
        <v>-2</v>
      </c>
      <c r="S48" s="49">
        <f t="shared" si="42"/>
        <v>170.01176429882727</v>
      </c>
      <c r="T48" s="26">
        <f t="shared" si="191"/>
        <v>14.084314828831687</v>
      </c>
      <c r="U48" s="18">
        <f t="shared" si="192"/>
        <v>139.78892790845941</v>
      </c>
      <c r="V48" s="28">
        <v>42</v>
      </c>
      <c r="W48" s="22">
        <f t="shared" si="193"/>
        <v>0.15106717162653285</v>
      </c>
      <c r="X48" s="18">
        <f t="shared" si="194"/>
        <v>1.9138572472573286E-2</v>
      </c>
      <c r="Y48">
        <f t="shared" si="220"/>
        <v>-0.82082990184526916</v>
      </c>
      <c r="Z48">
        <f t="shared" si="44"/>
        <v>-1.7180904589523305</v>
      </c>
      <c r="AD48" s="18">
        <v>1019</v>
      </c>
      <c r="AE48" s="18">
        <v>574</v>
      </c>
      <c r="AF48" s="18">
        <v>727</v>
      </c>
      <c r="AG48" s="18">
        <v>574</v>
      </c>
      <c r="AH48" s="18">
        <f t="shared" si="45"/>
        <v>873</v>
      </c>
      <c r="AI48" s="18">
        <f t="shared" si="45"/>
        <v>574</v>
      </c>
      <c r="AJ48" s="18">
        <f t="shared" si="224"/>
        <v>210.5</v>
      </c>
      <c r="AK48" s="18">
        <f t="shared" si="225"/>
        <v>3.5</v>
      </c>
      <c r="AL48" s="18">
        <f t="shared" si="47"/>
        <v>210.52909537638735</v>
      </c>
      <c r="AM48" s="18">
        <f t="shared" si="48"/>
        <v>1044.7990237361441</v>
      </c>
      <c r="AN48" s="18">
        <f t="shared" si="226"/>
        <v>170.51274339085592</v>
      </c>
      <c r="AO48" s="28">
        <v>42</v>
      </c>
      <c r="AP48" s="22">
        <f t="shared" si="195"/>
        <v>0.12582128440463664</v>
      </c>
      <c r="AQ48" s="18">
        <f t="shared" si="196"/>
        <v>2.3145505666824422E-2</v>
      </c>
      <c r="AR48">
        <f t="shared" si="49"/>
        <v>-0.90024588577794695</v>
      </c>
      <c r="AS48">
        <f t="shared" si="49"/>
        <v>-1.6355333266153427</v>
      </c>
      <c r="AW48" s="18">
        <v>1203</v>
      </c>
      <c r="AX48" s="18">
        <v>578</v>
      </c>
      <c r="AY48" s="18">
        <v>829</v>
      </c>
      <c r="AZ48" s="18">
        <v>579</v>
      </c>
      <c r="BA48" s="18">
        <f t="shared" si="50"/>
        <v>1016</v>
      </c>
      <c r="BB48" s="18">
        <f t="shared" si="50"/>
        <v>578.5</v>
      </c>
      <c r="BC48" s="18">
        <f t="shared" si="227"/>
        <v>184.5</v>
      </c>
      <c r="BD48" s="18">
        <f t="shared" si="228"/>
        <v>-2.5</v>
      </c>
      <c r="BE48" s="18">
        <f t="shared" si="52"/>
        <v>184.51693689198291</v>
      </c>
      <c r="BF48" s="18">
        <f t="shared" si="53"/>
        <v>1169.1527915546369</v>
      </c>
      <c r="BG48" s="18">
        <f t="shared" si="229"/>
        <v>154.77946284375253</v>
      </c>
      <c r="BH48" s="28">
        <v>42</v>
      </c>
      <c r="BI48" s="22">
        <f t="shared" si="197"/>
        <v>0.11188620749877246</v>
      </c>
      <c r="BJ48" s="18">
        <f t="shared" si="198"/>
        <v>1.5471507754207652E-2</v>
      </c>
      <c r="BK48">
        <f t="shared" si="55"/>
        <v>-0.95122344677246684</v>
      </c>
      <c r="BL48">
        <f t="shared" si="55"/>
        <v>-1.8104673606752513</v>
      </c>
      <c r="BP48">
        <v>984</v>
      </c>
      <c r="BQ48">
        <v>574</v>
      </c>
      <c r="BR48">
        <v>816</v>
      </c>
      <c r="BS48">
        <v>578</v>
      </c>
      <c r="BT48" s="18">
        <f t="shared" si="56"/>
        <v>900</v>
      </c>
      <c r="BU48" s="18">
        <f t="shared" si="56"/>
        <v>576</v>
      </c>
      <c r="BV48" s="18">
        <f t="shared" si="230"/>
        <v>421.5</v>
      </c>
      <c r="BW48" s="18">
        <f t="shared" si="231"/>
        <v>-13.5</v>
      </c>
      <c r="BX48" s="18">
        <f t="shared" si="58"/>
        <v>421.71613675551947</v>
      </c>
      <c r="BY48" s="18">
        <f t="shared" si="59"/>
        <v>1068.5391897352197</v>
      </c>
      <c r="BZ48" s="18">
        <f t="shared" si="232"/>
        <v>309.28132839955992</v>
      </c>
      <c r="CA48" s="28">
        <v>42</v>
      </c>
      <c r="CB48" s="22">
        <f t="shared" si="199"/>
        <v>0.48215382797858003</v>
      </c>
      <c r="CC48" s="18">
        <f t="shared" si="200"/>
        <v>0.18756929815649862</v>
      </c>
      <c r="CD48">
        <f t="shared" si="61"/>
        <v>-0.31681438088144459</v>
      </c>
      <c r="CE48">
        <f t="shared" si="61"/>
        <v>-0.72683824662006935</v>
      </c>
      <c r="CI48">
        <v>999</v>
      </c>
      <c r="CJ48">
        <v>571</v>
      </c>
      <c r="CK48">
        <v>792</v>
      </c>
      <c r="CL48">
        <v>575</v>
      </c>
      <c r="CM48" s="18">
        <f t="shared" si="62"/>
        <v>895.5</v>
      </c>
      <c r="CN48" s="18">
        <f t="shared" si="62"/>
        <v>573</v>
      </c>
      <c r="CO48" s="18">
        <f t="shared" si="233"/>
        <v>363</v>
      </c>
      <c r="CP48" s="18">
        <f t="shared" si="234"/>
        <v>-15</v>
      </c>
      <c r="CQ48" s="18">
        <f t="shared" si="64"/>
        <v>363.30978516962625</v>
      </c>
      <c r="CR48" s="18">
        <f t="shared" si="65"/>
        <v>1063.1318121474872</v>
      </c>
      <c r="CS48" s="18">
        <f t="shared" si="235"/>
        <v>269.84734236379097</v>
      </c>
      <c r="CT48" s="28">
        <v>42</v>
      </c>
      <c r="CU48" s="22">
        <f t="shared" si="201"/>
        <v>0.40827723460855014</v>
      </c>
      <c r="CV48" s="18">
        <f t="shared" si="202"/>
        <v>0.13500829898195174</v>
      </c>
      <c r="CW48">
        <f t="shared" si="67"/>
        <v>-0.38904483550566921</v>
      </c>
      <c r="CX48">
        <f t="shared" si="67"/>
        <v>-0.86963953453248022</v>
      </c>
      <c r="DB48">
        <v>1162</v>
      </c>
      <c r="DC48">
        <v>562</v>
      </c>
      <c r="DD48">
        <v>933</v>
      </c>
      <c r="DE48">
        <v>571</v>
      </c>
      <c r="DF48" s="18">
        <f t="shared" si="68"/>
        <v>1047.5</v>
      </c>
      <c r="DG48" s="18">
        <f t="shared" si="68"/>
        <v>566.5</v>
      </c>
      <c r="DH48" s="18">
        <f t="shared" si="236"/>
        <v>505.5</v>
      </c>
      <c r="DI48" s="18">
        <f t="shared" si="237"/>
        <v>-18</v>
      </c>
      <c r="DJ48" s="18">
        <f t="shared" si="70"/>
        <v>505.82037325517052</v>
      </c>
      <c r="DK48" s="18">
        <f t="shared" si="71"/>
        <v>1190.872999106118</v>
      </c>
      <c r="DL48" s="18">
        <f t="shared" si="238"/>
        <v>393.75051792772342</v>
      </c>
      <c r="DM48" s="28">
        <v>42</v>
      </c>
      <c r="DN48" s="22">
        <f t="shared" si="203"/>
        <v>0.36837889294412385</v>
      </c>
      <c r="DO48" s="18">
        <f t="shared" si="204"/>
        <v>0.16528388849973191</v>
      </c>
      <c r="DP48">
        <f t="shared" si="73"/>
        <v>-0.43370526159273326</v>
      </c>
      <c r="DQ48">
        <f t="shared" si="73"/>
        <v>-0.78176947841090594</v>
      </c>
      <c r="DU48">
        <v>1172</v>
      </c>
      <c r="DV48">
        <v>595</v>
      </c>
      <c r="DW48">
        <v>973</v>
      </c>
      <c r="DX48">
        <v>593</v>
      </c>
      <c r="DY48" s="18">
        <f t="shared" si="74"/>
        <v>1072.5</v>
      </c>
      <c r="DZ48" s="18">
        <f t="shared" si="74"/>
        <v>594</v>
      </c>
      <c r="EA48" s="18">
        <f t="shared" si="239"/>
        <v>467</v>
      </c>
      <c r="EB48" s="18">
        <f t="shared" si="240"/>
        <v>-12</v>
      </c>
      <c r="EC48" s="18">
        <f t="shared" si="76"/>
        <v>467.15415014746469</v>
      </c>
      <c r="ED48" s="18">
        <f t="shared" si="77"/>
        <v>1226.0066272251549</v>
      </c>
      <c r="EE48" s="18">
        <f t="shared" si="241"/>
        <v>369.3466888598781</v>
      </c>
      <c r="EF48" s="28">
        <v>42</v>
      </c>
      <c r="EG48" s="22">
        <f t="shared" si="205"/>
        <v>0.87197488220640196</v>
      </c>
      <c r="EH48" s="18">
        <f t="shared" si="206"/>
        <v>0.38353925303818781</v>
      </c>
      <c r="EI48">
        <f t="shared" si="79"/>
        <v>-5.9496025017282711E-2</v>
      </c>
      <c r="EJ48">
        <f t="shared" si="79"/>
        <v>-0.41619018189621909</v>
      </c>
      <c r="EN48">
        <v>1364</v>
      </c>
      <c r="EO48">
        <v>593</v>
      </c>
      <c r="EP48">
        <v>1113</v>
      </c>
      <c r="EQ48">
        <v>600</v>
      </c>
      <c r="ER48" s="18">
        <f t="shared" si="80"/>
        <v>1238.5</v>
      </c>
      <c r="ES48" s="18">
        <f t="shared" si="80"/>
        <v>596.5</v>
      </c>
      <c r="ET48" s="18">
        <f t="shared" si="242"/>
        <v>622.5</v>
      </c>
      <c r="EU48" s="18">
        <f t="shared" si="243"/>
        <v>-13</v>
      </c>
      <c r="EV48" s="18">
        <f t="shared" si="82"/>
        <v>622.63572817498994</v>
      </c>
      <c r="EW48" s="18">
        <f t="shared" si="83"/>
        <v>1374.661594720679</v>
      </c>
      <c r="EX48" s="18">
        <f t="shared" si="244"/>
        <v>508.090045453107</v>
      </c>
      <c r="EY48" s="28">
        <v>42</v>
      </c>
      <c r="EZ48" s="22">
        <f t="shared" si="207"/>
        <v>0.70978770249162271</v>
      </c>
      <c r="FA48" s="18">
        <f t="shared" si="208"/>
        <v>0.40312613625038807</v>
      </c>
      <c r="FB48">
        <f t="shared" si="85"/>
        <v>-0.14887152934218051</v>
      </c>
      <c r="FC48">
        <f t="shared" si="85"/>
        <v>-0.39455904391751739</v>
      </c>
      <c r="FG48">
        <v>1394</v>
      </c>
      <c r="FH48">
        <v>592</v>
      </c>
      <c r="FI48">
        <v>1118</v>
      </c>
      <c r="FJ48">
        <v>599</v>
      </c>
      <c r="FK48" s="18">
        <f t="shared" si="86"/>
        <v>1256</v>
      </c>
      <c r="FL48" s="18">
        <f t="shared" si="86"/>
        <v>595.5</v>
      </c>
      <c r="FM48" s="18">
        <f t="shared" si="245"/>
        <v>644</v>
      </c>
      <c r="FN48" s="18">
        <f t="shared" si="246"/>
        <v>-15.5</v>
      </c>
      <c r="FO48" s="18">
        <f t="shared" si="88"/>
        <v>644.18650249752977</v>
      </c>
      <c r="FP48" s="18">
        <f t="shared" si="89"/>
        <v>1390.020233665683</v>
      </c>
      <c r="FQ48" s="18">
        <f t="shared" si="247"/>
        <v>525.22835118759224</v>
      </c>
      <c r="FR48" s="28">
        <v>42</v>
      </c>
      <c r="FS48" s="22">
        <f t="shared" si="209"/>
        <v>0.64295879368336839</v>
      </c>
      <c r="FT48" s="18">
        <f t="shared" si="210"/>
        <v>0.39136540805948061</v>
      </c>
      <c r="FU48">
        <f t="shared" si="91"/>
        <v>-0.19181685950093291</v>
      </c>
      <c r="FV48">
        <f t="shared" si="91"/>
        <v>-0.40741756333002449</v>
      </c>
      <c r="FZ48">
        <v>702</v>
      </c>
      <c r="GA48">
        <v>580</v>
      </c>
      <c r="GB48">
        <v>526</v>
      </c>
      <c r="GC48">
        <v>589</v>
      </c>
      <c r="GD48">
        <f t="shared" si="92"/>
        <v>614</v>
      </c>
      <c r="GE48">
        <f t="shared" si="92"/>
        <v>584.5</v>
      </c>
      <c r="GF48" s="18">
        <f t="shared" si="248"/>
        <v>388</v>
      </c>
      <c r="GG48" s="18">
        <f t="shared" si="249"/>
        <v>-17.5</v>
      </c>
      <c r="GH48" s="18">
        <f t="shared" si="94"/>
        <v>388.39445155666164</v>
      </c>
      <c r="GI48">
        <f t="shared" si="95"/>
        <v>847.72415914612225</v>
      </c>
      <c r="GJ48">
        <v>42</v>
      </c>
      <c r="GK48" s="22">
        <f t="shared" si="211"/>
        <v>0.57936164025969272</v>
      </c>
      <c r="GL48" s="18">
        <f t="shared" si="212"/>
        <v>0.21442155842880117</v>
      </c>
      <c r="GM48">
        <f t="shared" si="96"/>
        <v>-0.23705026297251192</v>
      </c>
      <c r="GN48">
        <f t="shared" si="97"/>
        <v>-0.66873155183385147</v>
      </c>
      <c r="GR48">
        <v>876</v>
      </c>
      <c r="GS48">
        <v>576</v>
      </c>
      <c r="GT48">
        <v>729</v>
      </c>
      <c r="GU48">
        <v>579</v>
      </c>
      <c r="GV48">
        <f t="shared" si="98"/>
        <v>802.5</v>
      </c>
      <c r="GW48">
        <f t="shared" si="98"/>
        <v>577.5</v>
      </c>
      <c r="GX48" s="18">
        <f t="shared" si="250"/>
        <v>557.5</v>
      </c>
      <c r="GY48" s="18">
        <f t="shared" si="251"/>
        <v>-27</v>
      </c>
      <c r="GZ48" s="18">
        <f t="shared" si="100"/>
        <v>558.15342872726308</v>
      </c>
      <c r="HA48">
        <f t="shared" si="101"/>
        <v>988.69231816576792</v>
      </c>
      <c r="HB48">
        <v>42</v>
      </c>
      <c r="HC48" s="22">
        <f t="shared" si="213"/>
        <v>0.52019585945301361</v>
      </c>
      <c r="HD48" s="18">
        <f t="shared" si="214"/>
        <v>0.29644669999714224</v>
      </c>
      <c r="HE48">
        <f t="shared" si="102"/>
        <v>-0.28383310893342706</v>
      </c>
      <c r="HF48">
        <f t="shared" si="103"/>
        <v>-0.52805337979703504</v>
      </c>
      <c r="HJ48">
        <v>884</v>
      </c>
      <c r="HK48">
        <v>578</v>
      </c>
      <c r="HL48">
        <v>744</v>
      </c>
      <c r="HM48">
        <v>581</v>
      </c>
      <c r="HN48">
        <f t="shared" si="104"/>
        <v>814</v>
      </c>
      <c r="HO48">
        <f t="shared" si="104"/>
        <v>579.5</v>
      </c>
      <c r="HP48" s="18">
        <f t="shared" si="221"/>
        <v>559</v>
      </c>
      <c r="HQ48" s="18">
        <f t="shared" si="252"/>
        <v>-22</v>
      </c>
      <c r="HR48" s="18">
        <f t="shared" si="215"/>
        <v>559.4327484157501</v>
      </c>
      <c r="HS48">
        <f t="shared" si="107"/>
        <v>999.20781121846721</v>
      </c>
      <c r="HT48">
        <v>42</v>
      </c>
      <c r="HU48" s="22">
        <f t="shared" si="216"/>
        <v>0.55914405967874281</v>
      </c>
      <c r="HV48" s="18">
        <f t="shared" si="217"/>
        <v>0.32892830771148279</v>
      </c>
      <c r="HW48">
        <f t="shared" si="108"/>
        <v>-0.25247628466596767</v>
      </c>
      <c r="HX48">
        <f t="shared" si="109"/>
        <v>-0.48289874933927085</v>
      </c>
      <c r="IB48">
        <v>1186</v>
      </c>
      <c r="IC48">
        <v>560</v>
      </c>
      <c r="ID48">
        <v>922</v>
      </c>
      <c r="IE48">
        <v>578</v>
      </c>
      <c r="IF48">
        <f t="shared" si="110"/>
        <v>1054</v>
      </c>
      <c r="IG48">
        <f t="shared" si="111"/>
        <v>569</v>
      </c>
      <c r="IH48">
        <f t="shared" si="112"/>
        <v>507.5</v>
      </c>
      <c r="II48">
        <f t="shared" si="113"/>
        <v>-14.5</v>
      </c>
      <c r="IJ48">
        <f t="shared" si="114"/>
        <v>507.70710060033628</v>
      </c>
      <c r="IL48">
        <v>42</v>
      </c>
      <c r="IM48">
        <f t="shared" si="218"/>
        <v>0.52409497968235152</v>
      </c>
      <c r="IN48">
        <f t="shared" si="219"/>
        <v>0.28486570686388796</v>
      </c>
      <c r="IO48">
        <f t="shared" si="115"/>
        <v>-0.28059000039413368</v>
      </c>
      <c r="IP48">
        <f t="shared" si="116"/>
        <v>-0.54535982951166306</v>
      </c>
    </row>
    <row r="49" spans="11:250" x14ac:dyDescent="0.25">
      <c r="K49" s="18">
        <v>1079</v>
      </c>
      <c r="L49" s="18">
        <v>580</v>
      </c>
      <c r="M49" s="18">
        <v>825</v>
      </c>
      <c r="N49" s="18">
        <v>577</v>
      </c>
      <c r="O49" s="18">
        <f t="shared" si="189"/>
        <v>952</v>
      </c>
      <c r="P49" s="18">
        <f t="shared" si="190"/>
        <v>578.5</v>
      </c>
      <c r="Q49" s="18">
        <f t="shared" si="222"/>
        <v>175.5</v>
      </c>
      <c r="R49" s="18">
        <f t="shared" si="223"/>
        <v>-2</v>
      </c>
      <c r="S49" s="49">
        <f t="shared" si="42"/>
        <v>175.51139564142267</v>
      </c>
      <c r="T49" s="26">
        <f t="shared" si="191"/>
        <v>14.539921766334412</v>
      </c>
      <c r="U49" s="18">
        <f t="shared" si="192"/>
        <v>144.48548674594861</v>
      </c>
      <c r="V49" s="28">
        <v>43</v>
      </c>
      <c r="W49" s="22">
        <f t="shared" si="193"/>
        <v>0.15466400904621222</v>
      </c>
      <c r="X49" s="18">
        <f t="shared" si="194"/>
        <v>1.9757677235451295E-2</v>
      </c>
      <c r="Y49">
        <f t="shared" si="220"/>
        <v>-0.81061073666358308</v>
      </c>
      <c r="Z49">
        <f t="shared" si="44"/>
        <v>-1.7042641135500307</v>
      </c>
      <c r="AD49" s="18">
        <v>1025</v>
      </c>
      <c r="AE49" s="18">
        <v>574</v>
      </c>
      <c r="AF49" s="18">
        <v>734</v>
      </c>
      <c r="AG49" s="18">
        <v>575</v>
      </c>
      <c r="AH49" s="18">
        <f t="shared" si="45"/>
        <v>879.5</v>
      </c>
      <c r="AI49" s="18">
        <f t="shared" si="45"/>
        <v>574.5</v>
      </c>
      <c r="AJ49" s="18">
        <f t="shared" si="224"/>
        <v>217</v>
      </c>
      <c r="AK49" s="18">
        <f t="shared" si="225"/>
        <v>4</v>
      </c>
      <c r="AL49" s="18">
        <f t="shared" si="47"/>
        <v>217.03686322834653</v>
      </c>
      <c r="AM49" s="18">
        <f t="shared" si="48"/>
        <v>1050.5096382232769</v>
      </c>
      <c r="AN49" s="18">
        <f t="shared" si="226"/>
        <v>176.22335787798863</v>
      </c>
      <c r="AO49" s="28">
        <v>43</v>
      </c>
      <c r="AP49" s="22">
        <f t="shared" si="195"/>
        <v>0.1288170292714137</v>
      </c>
      <c r="AQ49" s="18">
        <f t="shared" si="196"/>
        <v>2.3860967714607457E-2</v>
      </c>
      <c r="AR49">
        <f t="shared" si="49"/>
        <v>-0.89002672059626098</v>
      </c>
      <c r="AS49">
        <f t="shared" si="49"/>
        <v>-1.6223119468940264</v>
      </c>
      <c r="AW49" s="18">
        <v>1209</v>
      </c>
      <c r="AX49" s="18">
        <v>578</v>
      </c>
      <c r="AY49" s="18">
        <v>836</v>
      </c>
      <c r="AZ49" s="18">
        <v>579</v>
      </c>
      <c r="BA49" s="18">
        <f t="shared" si="50"/>
        <v>1022.5</v>
      </c>
      <c r="BB49" s="18">
        <f t="shared" si="50"/>
        <v>578.5</v>
      </c>
      <c r="BC49" s="18">
        <f t="shared" si="227"/>
        <v>191</v>
      </c>
      <c r="BD49" s="18">
        <f t="shared" si="228"/>
        <v>-2.5</v>
      </c>
      <c r="BE49" s="18">
        <f t="shared" si="52"/>
        <v>191.01636055584348</v>
      </c>
      <c r="BF49" s="18">
        <f t="shared" si="53"/>
        <v>1174.805728620694</v>
      </c>
      <c r="BG49" s="18">
        <f t="shared" si="229"/>
        <v>160.43239990980965</v>
      </c>
      <c r="BH49" s="28">
        <v>43</v>
      </c>
      <c r="BI49" s="22">
        <f t="shared" si="197"/>
        <v>0.11455016482017182</v>
      </c>
      <c r="BJ49" s="18">
        <f t="shared" si="198"/>
        <v>1.6016476066098531E-2</v>
      </c>
      <c r="BK49">
        <f t="shared" si="55"/>
        <v>-0.94100428159078076</v>
      </c>
      <c r="BL49">
        <f t="shared" si="55"/>
        <v>-1.7954330309107811</v>
      </c>
      <c r="BP49">
        <v>996</v>
      </c>
      <c r="BQ49">
        <v>574</v>
      </c>
      <c r="BR49">
        <v>827</v>
      </c>
      <c r="BS49">
        <v>578</v>
      </c>
      <c r="BT49" s="18">
        <f t="shared" si="56"/>
        <v>911.5</v>
      </c>
      <c r="BU49" s="18">
        <f t="shared" si="56"/>
        <v>576</v>
      </c>
      <c r="BV49" s="18">
        <f t="shared" si="230"/>
        <v>433</v>
      </c>
      <c r="BW49" s="18">
        <f t="shared" si="231"/>
        <v>-13.5</v>
      </c>
      <c r="BX49" s="18">
        <f t="shared" si="58"/>
        <v>433.21039922882738</v>
      </c>
      <c r="BY49" s="18">
        <f t="shared" si="59"/>
        <v>1078.2431312092833</v>
      </c>
      <c r="BZ49" s="18">
        <f t="shared" si="232"/>
        <v>318.98526987362357</v>
      </c>
      <c r="CA49" s="28">
        <v>43</v>
      </c>
      <c r="CB49" s="22">
        <f t="shared" si="199"/>
        <v>0.49363368102568911</v>
      </c>
      <c r="CC49" s="18">
        <f t="shared" si="200"/>
        <v>0.19268167246954232</v>
      </c>
      <c r="CD49">
        <f t="shared" si="61"/>
        <v>-0.30659521569975851</v>
      </c>
      <c r="CE49">
        <f t="shared" si="61"/>
        <v>-0.71515959268176255</v>
      </c>
      <c r="CI49">
        <v>1009</v>
      </c>
      <c r="CJ49">
        <v>566</v>
      </c>
      <c r="CK49">
        <v>803</v>
      </c>
      <c r="CL49">
        <v>575</v>
      </c>
      <c r="CM49" s="18">
        <f t="shared" si="62"/>
        <v>906</v>
      </c>
      <c r="CN49" s="18">
        <f t="shared" si="62"/>
        <v>570.5</v>
      </c>
      <c r="CO49" s="18">
        <f t="shared" si="233"/>
        <v>373.5</v>
      </c>
      <c r="CP49" s="18">
        <f t="shared" si="234"/>
        <v>-17.5</v>
      </c>
      <c r="CQ49" s="18">
        <f t="shared" si="64"/>
        <v>373.90974846879828</v>
      </c>
      <c r="CR49" s="18">
        <f t="shared" si="65"/>
        <v>1070.656924509434</v>
      </c>
      <c r="CS49" s="18">
        <f t="shared" si="235"/>
        <v>277.37245472573784</v>
      </c>
      <c r="CT49" s="28">
        <v>43</v>
      </c>
      <c r="CU49" s="22">
        <f t="shared" si="201"/>
        <v>0.41799812114684898</v>
      </c>
      <c r="CV49" s="18">
        <f t="shared" si="202"/>
        <v>0.13894731486511649</v>
      </c>
      <c r="CW49">
        <f t="shared" si="67"/>
        <v>-0.37882567032398312</v>
      </c>
      <c r="CX49">
        <f t="shared" si="67"/>
        <v>-0.85714984147769047</v>
      </c>
      <c r="DB49">
        <v>1174</v>
      </c>
      <c r="DC49">
        <v>562</v>
      </c>
      <c r="DD49">
        <v>951</v>
      </c>
      <c r="DE49">
        <v>572</v>
      </c>
      <c r="DF49" s="18">
        <f t="shared" si="68"/>
        <v>1062.5</v>
      </c>
      <c r="DG49" s="18">
        <f t="shared" si="68"/>
        <v>567</v>
      </c>
      <c r="DH49" s="18">
        <f t="shared" si="236"/>
        <v>520.5</v>
      </c>
      <c r="DI49" s="18">
        <f t="shared" si="237"/>
        <v>-17.5</v>
      </c>
      <c r="DJ49" s="18">
        <f t="shared" si="70"/>
        <v>520.79410518937323</v>
      </c>
      <c r="DK49" s="18">
        <f t="shared" si="71"/>
        <v>1204.3235653261959</v>
      </c>
      <c r="DL49" s="18">
        <f t="shared" si="238"/>
        <v>407.20108414780134</v>
      </c>
      <c r="DM49" s="28">
        <v>43</v>
      </c>
      <c r="DN49" s="22">
        <f t="shared" si="203"/>
        <v>0.37714981896660299</v>
      </c>
      <c r="DO49" s="18">
        <f t="shared" si="204"/>
        <v>0.17017676504305992</v>
      </c>
      <c r="DP49">
        <f t="shared" si="73"/>
        <v>-0.42348609641104717</v>
      </c>
      <c r="DQ49">
        <f t="shared" si="73"/>
        <v>-0.76909973627508432</v>
      </c>
      <c r="DU49">
        <v>1185</v>
      </c>
      <c r="DV49">
        <v>595</v>
      </c>
      <c r="DW49">
        <v>990</v>
      </c>
      <c r="DX49">
        <v>593</v>
      </c>
      <c r="DY49" s="18">
        <f t="shared" si="74"/>
        <v>1087.5</v>
      </c>
      <c r="DZ49" s="18">
        <f t="shared" si="74"/>
        <v>594</v>
      </c>
      <c r="EA49" s="18">
        <f t="shared" si="239"/>
        <v>482</v>
      </c>
      <c r="EB49" s="18">
        <f t="shared" si="240"/>
        <v>-12</v>
      </c>
      <c r="EC49" s="18">
        <f t="shared" si="76"/>
        <v>482.14935445357594</v>
      </c>
      <c r="ED49" s="18">
        <f t="shared" si="77"/>
        <v>1239.1498093451009</v>
      </c>
      <c r="EE49" s="18">
        <f t="shared" si="241"/>
        <v>382.4898709798241</v>
      </c>
      <c r="EF49" s="28">
        <v>43</v>
      </c>
      <c r="EG49" s="22">
        <f t="shared" si="205"/>
        <v>0.89273618892560203</v>
      </c>
      <c r="EH49" s="18">
        <f t="shared" si="206"/>
        <v>0.39585049860221733</v>
      </c>
      <c r="EI49">
        <f t="shared" si="79"/>
        <v>-4.9276859835596633E-2</v>
      </c>
      <c r="EJ49">
        <f t="shared" si="79"/>
        <v>-0.40246880369874105</v>
      </c>
      <c r="EN49">
        <v>1383</v>
      </c>
      <c r="EO49">
        <v>593</v>
      </c>
      <c r="EP49">
        <v>1135</v>
      </c>
      <c r="EQ49">
        <v>600</v>
      </c>
      <c r="ER49" s="18">
        <f t="shared" si="80"/>
        <v>1259</v>
      </c>
      <c r="ES49" s="18">
        <f t="shared" si="80"/>
        <v>596.5</v>
      </c>
      <c r="ET49" s="18">
        <f t="shared" si="242"/>
        <v>643</v>
      </c>
      <c r="EU49" s="18">
        <f t="shared" si="243"/>
        <v>-13</v>
      </c>
      <c r="EV49" s="18">
        <f t="shared" si="82"/>
        <v>643.13140181459028</v>
      </c>
      <c r="EW49" s="18">
        <f t="shared" si="83"/>
        <v>1393.1594488786989</v>
      </c>
      <c r="EX49" s="18">
        <f t="shared" si="244"/>
        <v>526.58789961112689</v>
      </c>
      <c r="EY49" s="28">
        <v>43</v>
      </c>
      <c r="EZ49" s="22">
        <f t="shared" si="207"/>
        <v>0.7266874096938043</v>
      </c>
      <c r="FA49" s="18">
        <f t="shared" si="208"/>
        <v>0.41639608101953712</v>
      </c>
      <c r="FB49">
        <f t="shared" si="85"/>
        <v>-0.1386523641604944</v>
      </c>
      <c r="FC49">
        <f t="shared" si="85"/>
        <v>-0.38049336657648458</v>
      </c>
      <c r="FG49">
        <v>1414</v>
      </c>
      <c r="FH49">
        <v>593</v>
      </c>
      <c r="FI49">
        <v>1141</v>
      </c>
      <c r="FJ49">
        <v>599</v>
      </c>
      <c r="FK49" s="18">
        <f t="shared" si="86"/>
        <v>1277.5</v>
      </c>
      <c r="FL49" s="18">
        <f t="shared" si="86"/>
        <v>596</v>
      </c>
      <c r="FM49" s="18">
        <f t="shared" si="245"/>
        <v>665.5</v>
      </c>
      <c r="FN49" s="18">
        <f t="shared" si="246"/>
        <v>-15</v>
      </c>
      <c r="FO49" s="18">
        <f t="shared" si="88"/>
        <v>665.66902436571286</v>
      </c>
      <c r="FP49" s="18">
        <f t="shared" si="89"/>
        <v>1409.6887067718178</v>
      </c>
      <c r="FQ49" s="18">
        <f t="shared" si="247"/>
        <v>544.89682429372704</v>
      </c>
      <c r="FR49" s="28">
        <v>43</v>
      </c>
      <c r="FS49" s="22">
        <f t="shared" si="209"/>
        <v>0.65826733639011525</v>
      </c>
      <c r="FT49" s="18">
        <f t="shared" si="210"/>
        <v>0.40441677735159098</v>
      </c>
      <c r="FU49">
        <f t="shared" si="91"/>
        <v>-0.18159769431924686</v>
      </c>
      <c r="FV49">
        <f t="shared" si="91"/>
        <v>-0.3931708358701626</v>
      </c>
      <c r="FZ49">
        <v>715</v>
      </c>
      <c r="GA49">
        <v>580</v>
      </c>
      <c r="GB49">
        <v>543</v>
      </c>
      <c r="GC49">
        <v>588</v>
      </c>
      <c r="GD49">
        <f t="shared" si="92"/>
        <v>629</v>
      </c>
      <c r="GE49">
        <f t="shared" si="92"/>
        <v>584</v>
      </c>
      <c r="GF49" s="18">
        <f t="shared" si="248"/>
        <v>403</v>
      </c>
      <c r="GG49" s="18">
        <f t="shared" si="249"/>
        <v>-18</v>
      </c>
      <c r="GH49" s="18">
        <f t="shared" si="94"/>
        <v>403.40178482500545</v>
      </c>
      <c r="GI49">
        <f t="shared" si="95"/>
        <v>858.31054985943172</v>
      </c>
      <c r="GJ49">
        <v>43</v>
      </c>
      <c r="GK49" s="22">
        <f t="shared" si="211"/>
        <v>0.59315596502778067</v>
      </c>
      <c r="GL49" s="18">
        <f t="shared" si="212"/>
        <v>0.22270668138656111</v>
      </c>
      <c r="GM49">
        <f t="shared" si="96"/>
        <v>-0.22683109779082583</v>
      </c>
      <c r="GN49">
        <f t="shared" si="97"/>
        <v>-0.65226675357311059</v>
      </c>
      <c r="GR49">
        <v>893</v>
      </c>
      <c r="GS49">
        <v>576</v>
      </c>
      <c r="GT49">
        <v>750</v>
      </c>
      <c r="GU49">
        <v>579</v>
      </c>
      <c r="GV49">
        <f t="shared" si="98"/>
        <v>821.5</v>
      </c>
      <c r="GW49">
        <f t="shared" si="98"/>
        <v>577.5</v>
      </c>
      <c r="GX49" s="18">
        <f t="shared" si="250"/>
        <v>576.5</v>
      </c>
      <c r="GY49" s="18">
        <f t="shared" si="251"/>
        <v>-27</v>
      </c>
      <c r="GZ49" s="18">
        <f t="shared" si="100"/>
        <v>577.13191732913197</v>
      </c>
      <c r="HA49">
        <f t="shared" si="101"/>
        <v>1004.1755324643198</v>
      </c>
      <c r="HB49">
        <v>43</v>
      </c>
      <c r="HC49" s="22">
        <f t="shared" si="213"/>
        <v>0.53258147515427579</v>
      </c>
      <c r="HD49" s="18">
        <f t="shared" si="214"/>
        <v>0.30652656339561035</v>
      </c>
      <c r="HE49">
        <f t="shared" si="102"/>
        <v>-0.27361394375174103</v>
      </c>
      <c r="HF49">
        <f t="shared" si="103"/>
        <v>-0.51353188383315507</v>
      </c>
      <c r="HJ49">
        <v>904</v>
      </c>
      <c r="HK49">
        <v>576</v>
      </c>
      <c r="HL49">
        <v>763</v>
      </c>
      <c r="HM49">
        <v>580</v>
      </c>
      <c r="HN49">
        <f t="shared" si="104"/>
        <v>833.5</v>
      </c>
      <c r="HO49">
        <f t="shared" si="104"/>
        <v>578</v>
      </c>
      <c r="HP49" s="18">
        <f t="shared" si="221"/>
        <v>578.5</v>
      </c>
      <c r="HQ49" s="18">
        <f t="shared" si="252"/>
        <v>-23.5</v>
      </c>
      <c r="HR49" s="18">
        <f t="shared" si="215"/>
        <v>578.97711526449814</v>
      </c>
      <c r="HS49">
        <f t="shared" si="107"/>
        <v>1014.3008675930431</v>
      </c>
      <c r="HT49">
        <v>43</v>
      </c>
      <c r="HU49" s="22">
        <f t="shared" si="216"/>
        <v>0.57245701348061762</v>
      </c>
      <c r="HV49" s="18">
        <f t="shared" si="217"/>
        <v>0.34041976138675728</v>
      </c>
      <c r="HW49">
        <f t="shared" si="108"/>
        <v>-0.24225711948428161</v>
      </c>
      <c r="HX49">
        <f t="shared" si="109"/>
        <v>-0.46798523703598605</v>
      </c>
      <c r="IB49">
        <v>1199</v>
      </c>
      <c r="IC49">
        <v>558</v>
      </c>
      <c r="ID49">
        <v>937</v>
      </c>
      <c r="IE49">
        <v>578</v>
      </c>
      <c r="IF49">
        <f t="shared" si="110"/>
        <v>1068</v>
      </c>
      <c r="IG49">
        <f t="shared" si="111"/>
        <v>568</v>
      </c>
      <c r="IH49">
        <f t="shared" si="112"/>
        <v>521.5</v>
      </c>
      <c r="II49">
        <f t="shared" si="113"/>
        <v>-15.5</v>
      </c>
      <c r="IJ49">
        <f t="shared" si="114"/>
        <v>521.73029430923407</v>
      </c>
      <c r="IL49">
        <v>43</v>
      </c>
      <c r="IM49">
        <f t="shared" si="218"/>
        <v>0.5365734315795504</v>
      </c>
      <c r="IN49">
        <f t="shared" si="219"/>
        <v>0.29273387924841998</v>
      </c>
      <c r="IO49">
        <f t="shared" si="115"/>
        <v>-0.27037083521244759</v>
      </c>
      <c r="IP49">
        <f t="shared" si="116"/>
        <v>-0.53352701204117514</v>
      </c>
    </row>
    <row r="50" spans="11:250" x14ac:dyDescent="0.25">
      <c r="K50" s="18">
        <v>1084</v>
      </c>
      <c r="L50" s="18">
        <v>578</v>
      </c>
      <c r="M50" s="18">
        <v>833</v>
      </c>
      <c r="N50" s="18">
        <v>577</v>
      </c>
      <c r="O50" s="18">
        <f t="shared" si="189"/>
        <v>958.5</v>
      </c>
      <c r="P50" s="18">
        <f t="shared" si="190"/>
        <v>577.5</v>
      </c>
      <c r="Q50" s="18">
        <f t="shared" si="222"/>
        <v>182</v>
      </c>
      <c r="R50" s="18">
        <f t="shared" si="223"/>
        <v>-3</v>
      </c>
      <c r="S50" s="49">
        <f t="shared" si="42"/>
        <v>182.02472359545007</v>
      </c>
      <c r="T50" s="26">
        <f t="shared" si="191"/>
        <v>15.07950655251844</v>
      </c>
      <c r="U50" s="18">
        <f t="shared" si="192"/>
        <v>149.5290000601907</v>
      </c>
      <c r="V50" s="28">
        <v>44</v>
      </c>
      <c r="W50" s="22">
        <f t="shared" si="193"/>
        <v>0.15826084646589156</v>
      </c>
      <c r="X50" s="18">
        <f t="shared" si="194"/>
        <v>2.049089590181773E-2</v>
      </c>
      <c r="Y50">
        <f t="shared" si="220"/>
        <v>-0.80062651575698218</v>
      </c>
      <c r="Z50">
        <f t="shared" si="44"/>
        <v>-1.6884390529843656</v>
      </c>
      <c r="AD50" s="18">
        <v>1030</v>
      </c>
      <c r="AE50" s="18">
        <v>574</v>
      </c>
      <c r="AF50" s="18">
        <v>741</v>
      </c>
      <c r="AG50" s="18">
        <v>576</v>
      </c>
      <c r="AH50" s="18">
        <f t="shared" si="45"/>
        <v>885.5</v>
      </c>
      <c r="AI50" s="18">
        <f t="shared" si="45"/>
        <v>575</v>
      </c>
      <c r="AJ50" s="18">
        <f t="shared" si="224"/>
        <v>223</v>
      </c>
      <c r="AK50" s="18">
        <f t="shared" si="225"/>
        <v>4.5</v>
      </c>
      <c r="AL50" s="18">
        <f t="shared" si="47"/>
        <v>223.04539896621944</v>
      </c>
      <c r="AM50" s="18">
        <f t="shared" si="48"/>
        <v>1055.8102338962244</v>
      </c>
      <c r="AN50" s="18">
        <f t="shared" si="226"/>
        <v>181.5239535509362</v>
      </c>
      <c r="AO50" s="28">
        <v>44</v>
      </c>
      <c r="AP50" s="22">
        <f t="shared" si="195"/>
        <v>0.13181277413819076</v>
      </c>
      <c r="AQ50" s="18">
        <f t="shared" si="196"/>
        <v>2.4521544333348074E-2</v>
      </c>
      <c r="AR50">
        <f t="shared" si="49"/>
        <v>-0.88004249968966008</v>
      </c>
      <c r="AS50">
        <f t="shared" si="49"/>
        <v>-1.6104521820194013</v>
      </c>
      <c r="AW50" s="18">
        <v>1215</v>
      </c>
      <c r="AX50" s="18">
        <v>578</v>
      </c>
      <c r="AY50" s="18">
        <v>841</v>
      </c>
      <c r="AZ50" s="18">
        <v>579</v>
      </c>
      <c r="BA50" s="18">
        <f t="shared" si="50"/>
        <v>1028</v>
      </c>
      <c r="BB50" s="18">
        <f t="shared" si="50"/>
        <v>578.5</v>
      </c>
      <c r="BC50" s="18">
        <f t="shared" si="227"/>
        <v>196.5</v>
      </c>
      <c r="BD50" s="18">
        <f t="shared" si="228"/>
        <v>-2.5</v>
      </c>
      <c r="BE50" s="18">
        <f t="shared" si="52"/>
        <v>196.51590266438998</v>
      </c>
      <c r="BF50" s="18">
        <f t="shared" si="53"/>
        <v>1179.5957994160542</v>
      </c>
      <c r="BG50" s="18">
        <f t="shared" si="229"/>
        <v>165.22247070516983</v>
      </c>
      <c r="BH50" s="28">
        <v>44</v>
      </c>
      <c r="BI50" s="22">
        <f t="shared" si="197"/>
        <v>0.11721412214157115</v>
      </c>
      <c r="BJ50" s="18">
        <f t="shared" si="198"/>
        <v>1.6477605596049372E-2</v>
      </c>
      <c r="BK50">
        <f t="shared" si="55"/>
        <v>-0.93102006068417986</v>
      </c>
      <c r="BL50">
        <f t="shared" si="55"/>
        <v>-1.7831058965207676</v>
      </c>
      <c r="BP50">
        <v>1007</v>
      </c>
      <c r="BQ50">
        <v>576</v>
      </c>
      <c r="BR50">
        <v>837</v>
      </c>
      <c r="BS50">
        <v>578</v>
      </c>
      <c r="BT50" s="18">
        <f t="shared" si="56"/>
        <v>922</v>
      </c>
      <c r="BU50" s="18">
        <f t="shared" si="56"/>
        <v>577</v>
      </c>
      <c r="BV50" s="18">
        <f t="shared" si="230"/>
        <v>443.5</v>
      </c>
      <c r="BW50" s="18">
        <f t="shared" si="231"/>
        <v>-12.5</v>
      </c>
      <c r="BX50" s="18">
        <f t="shared" si="58"/>
        <v>443.67612061051921</v>
      </c>
      <c r="BY50" s="18">
        <f t="shared" si="59"/>
        <v>1087.664010620927</v>
      </c>
      <c r="BZ50" s="18">
        <f t="shared" si="232"/>
        <v>328.40614928526725</v>
      </c>
      <c r="CA50" s="28">
        <v>44</v>
      </c>
      <c r="CB50" s="22">
        <f t="shared" si="199"/>
        <v>0.50511353407279813</v>
      </c>
      <c r="CC50" s="18">
        <f t="shared" si="200"/>
        <v>0.19733657619072345</v>
      </c>
      <c r="CD50">
        <f t="shared" si="61"/>
        <v>-0.29661099479315761</v>
      </c>
      <c r="CE50">
        <f t="shared" si="61"/>
        <v>-0.70479241112090707</v>
      </c>
      <c r="CI50">
        <v>1018</v>
      </c>
      <c r="CJ50">
        <v>566</v>
      </c>
      <c r="CK50">
        <v>817</v>
      </c>
      <c r="CL50">
        <v>575</v>
      </c>
      <c r="CM50" s="18">
        <f t="shared" si="62"/>
        <v>917.5</v>
      </c>
      <c r="CN50" s="18">
        <f t="shared" si="62"/>
        <v>570.5</v>
      </c>
      <c r="CO50" s="18">
        <f t="shared" si="233"/>
        <v>385</v>
      </c>
      <c r="CP50" s="18">
        <f t="shared" si="234"/>
        <v>-17.5</v>
      </c>
      <c r="CQ50" s="18">
        <f t="shared" si="64"/>
        <v>385.39752204704172</v>
      </c>
      <c r="CR50" s="18">
        <f t="shared" si="65"/>
        <v>1080.4057108327409</v>
      </c>
      <c r="CS50" s="18">
        <f t="shared" si="235"/>
        <v>287.12124104904467</v>
      </c>
      <c r="CT50" s="28">
        <v>44</v>
      </c>
      <c r="CU50" s="22">
        <f t="shared" si="201"/>
        <v>0.42771900768514776</v>
      </c>
      <c r="CV50" s="18">
        <f t="shared" si="202"/>
        <v>0.14321624687079956</v>
      </c>
      <c r="CW50">
        <f t="shared" si="67"/>
        <v>-0.36884144941738223</v>
      </c>
      <c r="CX50">
        <f t="shared" si="67"/>
        <v>-0.84400771159451216</v>
      </c>
      <c r="DB50">
        <v>1188</v>
      </c>
      <c r="DC50">
        <v>562</v>
      </c>
      <c r="DD50">
        <v>964</v>
      </c>
      <c r="DE50">
        <v>571</v>
      </c>
      <c r="DF50" s="18">
        <f t="shared" si="68"/>
        <v>1076</v>
      </c>
      <c r="DG50" s="18">
        <f t="shared" si="68"/>
        <v>566.5</v>
      </c>
      <c r="DH50" s="18">
        <f t="shared" si="236"/>
        <v>534</v>
      </c>
      <c r="DI50" s="18">
        <f t="shared" si="237"/>
        <v>-18</v>
      </c>
      <c r="DJ50" s="18">
        <f t="shared" si="70"/>
        <v>534.30328466143646</v>
      </c>
      <c r="DK50" s="18">
        <f t="shared" si="71"/>
        <v>1216.017372408799</v>
      </c>
      <c r="DL50" s="18">
        <f t="shared" si="238"/>
        <v>418.89489123040448</v>
      </c>
      <c r="DM50" s="28">
        <v>44</v>
      </c>
      <c r="DN50" s="22">
        <f t="shared" si="203"/>
        <v>0.38592074498908213</v>
      </c>
      <c r="DO50" s="18">
        <f t="shared" si="204"/>
        <v>0.1745910785654948</v>
      </c>
      <c r="DP50">
        <f t="shared" si="73"/>
        <v>-0.41350187550444628</v>
      </c>
      <c r="DQ50">
        <f t="shared" si="73"/>
        <v>-0.75797795208959529</v>
      </c>
      <c r="DU50">
        <v>1200</v>
      </c>
      <c r="DV50">
        <v>594</v>
      </c>
      <c r="DW50">
        <v>1008</v>
      </c>
      <c r="DX50">
        <v>593</v>
      </c>
      <c r="DY50" s="18">
        <f t="shared" si="74"/>
        <v>1104</v>
      </c>
      <c r="DZ50" s="18">
        <f t="shared" si="74"/>
        <v>593.5</v>
      </c>
      <c r="EA50" s="18">
        <f t="shared" si="239"/>
        <v>498.5</v>
      </c>
      <c r="EB50" s="18">
        <f t="shared" si="240"/>
        <v>-12.5</v>
      </c>
      <c r="EC50" s="18">
        <f t="shared" si="76"/>
        <v>498.65669553310926</v>
      </c>
      <c r="ED50" s="18">
        <f t="shared" si="77"/>
        <v>1253.4186252006948</v>
      </c>
      <c r="EE50" s="18">
        <f t="shared" si="241"/>
        <v>396.75868683541796</v>
      </c>
      <c r="EF50" s="28">
        <v>44</v>
      </c>
      <c r="EG50" s="22">
        <f t="shared" si="205"/>
        <v>0.91349749564480198</v>
      </c>
      <c r="EH50" s="18">
        <f t="shared" si="206"/>
        <v>0.40940322689392195</v>
      </c>
      <c r="EI50">
        <f t="shared" si="79"/>
        <v>-3.9292638928995774E-2</v>
      </c>
      <c r="EJ50">
        <f t="shared" si="79"/>
        <v>-0.38784873857458541</v>
      </c>
      <c r="EN50">
        <v>1404</v>
      </c>
      <c r="EO50">
        <v>593</v>
      </c>
      <c r="EP50">
        <v>1154</v>
      </c>
      <c r="EQ50">
        <v>594</v>
      </c>
      <c r="ER50" s="18">
        <f t="shared" si="80"/>
        <v>1279</v>
      </c>
      <c r="ES50" s="18">
        <f t="shared" si="80"/>
        <v>593.5</v>
      </c>
      <c r="ET50" s="18">
        <f t="shared" si="242"/>
        <v>663</v>
      </c>
      <c r="EU50" s="18">
        <f t="shared" si="243"/>
        <v>-16</v>
      </c>
      <c r="EV50" s="18">
        <f t="shared" si="82"/>
        <v>663.19303373904643</v>
      </c>
      <c r="EW50" s="18">
        <f t="shared" si="83"/>
        <v>1409.9940602711772</v>
      </c>
      <c r="EX50" s="18">
        <f t="shared" si="244"/>
        <v>543.42251100360522</v>
      </c>
      <c r="EY50" s="28">
        <v>44</v>
      </c>
      <c r="EZ50" s="22">
        <f t="shared" si="207"/>
        <v>0.74358711689598578</v>
      </c>
      <c r="FA50" s="18">
        <f t="shared" si="208"/>
        <v>0.42938500503822197</v>
      </c>
      <c r="FB50">
        <f t="shared" si="85"/>
        <v>-0.1286681432538935</v>
      </c>
      <c r="FC50">
        <f t="shared" si="85"/>
        <v>-0.36715312604524075</v>
      </c>
      <c r="FG50">
        <v>1435</v>
      </c>
      <c r="FH50">
        <v>594</v>
      </c>
      <c r="FI50">
        <v>1161</v>
      </c>
      <c r="FJ50">
        <v>600</v>
      </c>
      <c r="FK50" s="18">
        <f t="shared" si="86"/>
        <v>1298</v>
      </c>
      <c r="FL50" s="18">
        <f t="shared" si="86"/>
        <v>597</v>
      </c>
      <c r="FM50" s="18">
        <f t="shared" si="245"/>
        <v>686</v>
      </c>
      <c r="FN50" s="18">
        <f t="shared" si="246"/>
        <v>-14</v>
      </c>
      <c r="FO50" s="18">
        <f t="shared" si="88"/>
        <v>686.14284227119936</v>
      </c>
      <c r="FP50" s="18">
        <f t="shared" si="89"/>
        <v>1428.7102575399954</v>
      </c>
      <c r="FQ50" s="18">
        <f t="shared" si="247"/>
        <v>563.91837506190461</v>
      </c>
      <c r="FR50" s="28">
        <v>44</v>
      </c>
      <c r="FS50" s="22">
        <f t="shared" si="209"/>
        <v>0.67357587909686212</v>
      </c>
      <c r="FT50" s="18">
        <f t="shared" si="210"/>
        <v>0.41685532436872119</v>
      </c>
      <c r="FU50">
        <f t="shared" si="91"/>
        <v>-0.17161347341264593</v>
      </c>
      <c r="FV50">
        <f t="shared" si="91"/>
        <v>-0.38001464701764198</v>
      </c>
      <c r="FZ50">
        <v>727</v>
      </c>
      <c r="GA50">
        <v>579</v>
      </c>
      <c r="GB50">
        <v>561</v>
      </c>
      <c r="GC50">
        <v>588</v>
      </c>
      <c r="GD50">
        <f t="shared" si="92"/>
        <v>644</v>
      </c>
      <c r="GE50">
        <f t="shared" si="92"/>
        <v>583.5</v>
      </c>
      <c r="GF50" s="18">
        <f t="shared" si="248"/>
        <v>418</v>
      </c>
      <c r="GG50" s="18">
        <f t="shared" si="249"/>
        <v>-18.5</v>
      </c>
      <c r="GH50" s="18">
        <f t="shared" si="94"/>
        <v>418.40918966963432</v>
      </c>
      <c r="GI50">
        <f t="shared" si="95"/>
        <v>869.02718599592731</v>
      </c>
      <c r="GJ50">
        <v>44</v>
      </c>
      <c r="GK50" s="22">
        <f t="shared" si="211"/>
        <v>0.60695028979586851</v>
      </c>
      <c r="GL50" s="18">
        <f t="shared" si="212"/>
        <v>0.23099184385955746</v>
      </c>
      <c r="GM50">
        <f t="shared" si="96"/>
        <v>-0.21684687688422499</v>
      </c>
      <c r="GN50">
        <f t="shared" si="97"/>
        <v>-0.63640335443392781</v>
      </c>
      <c r="GR50">
        <v>911</v>
      </c>
      <c r="GS50">
        <v>573</v>
      </c>
      <c r="GT50">
        <v>771</v>
      </c>
      <c r="GU50">
        <v>580</v>
      </c>
      <c r="GV50">
        <f t="shared" si="98"/>
        <v>841</v>
      </c>
      <c r="GW50">
        <f t="shared" si="98"/>
        <v>576.5</v>
      </c>
      <c r="GX50" s="18">
        <f t="shared" si="250"/>
        <v>596</v>
      </c>
      <c r="GY50" s="18">
        <f t="shared" si="251"/>
        <v>-28</v>
      </c>
      <c r="GZ50" s="18">
        <f t="shared" si="100"/>
        <v>596.65735560705195</v>
      </c>
      <c r="HA50">
        <f t="shared" si="101"/>
        <v>1019.6240728817655</v>
      </c>
      <c r="HB50">
        <v>44</v>
      </c>
      <c r="HC50" s="22">
        <f t="shared" si="213"/>
        <v>0.54496709085553807</v>
      </c>
      <c r="HD50" s="18">
        <f t="shared" si="214"/>
        <v>0.31689692295191729</v>
      </c>
      <c r="HE50">
        <f t="shared" si="102"/>
        <v>-0.26362972284514008</v>
      </c>
      <c r="HF50">
        <f t="shared" si="103"/>
        <v>-0.49908197775981233</v>
      </c>
      <c r="HJ50">
        <v>922</v>
      </c>
      <c r="HK50">
        <v>576</v>
      </c>
      <c r="HL50">
        <v>782</v>
      </c>
      <c r="HM50">
        <v>580</v>
      </c>
      <c r="HN50">
        <f t="shared" si="104"/>
        <v>852</v>
      </c>
      <c r="HO50">
        <f t="shared" si="104"/>
        <v>578</v>
      </c>
      <c r="HP50" s="18">
        <f t="shared" si="221"/>
        <v>597</v>
      </c>
      <c r="HQ50" s="18">
        <f t="shared" si="252"/>
        <v>-23.5</v>
      </c>
      <c r="HR50" s="18">
        <f t="shared" si="215"/>
        <v>597.46234190951316</v>
      </c>
      <c r="HS50">
        <f t="shared" si="107"/>
        <v>1029.5571863670323</v>
      </c>
      <c r="HT50">
        <v>44</v>
      </c>
      <c r="HU50" s="22">
        <f t="shared" si="216"/>
        <v>0.58576996728249242</v>
      </c>
      <c r="HV50" s="18">
        <f t="shared" si="217"/>
        <v>0.35128847498142396</v>
      </c>
      <c r="HW50">
        <f t="shared" si="108"/>
        <v>-0.23227289857768071</v>
      </c>
      <c r="HX50">
        <f t="shared" si="109"/>
        <v>-0.45433609824121179</v>
      </c>
      <c r="IB50">
        <v>1214</v>
      </c>
      <c r="IC50">
        <v>560</v>
      </c>
      <c r="ID50">
        <v>951</v>
      </c>
      <c r="IE50">
        <v>574</v>
      </c>
      <c r="IF50">
        <f t="shared" si="110"/>
        <v>1082.5</v>
      </c>
      <c r="IG50">
        <f t="shared" si="111"/>
        <v>567</v>
      </c>
      <c r="IH50">
        <f t="shared" si="112"/>
        <v>536</v>
      </c>
      <c r="II50">
        <f t="shared" si="113"/>
        <v>-16.5</v>
      </c>
      <c r="IJ50">
        <f t="shared" si="114"/>
        <v>536.25390441469051</v>
      </c>
      <c r="IL50">
        <v>44</v>
      </c>
      <c r="IM50">
        <f t="shared" si="218"/>
        <v>0.54905188347674916</v>
      </c>
      <c r="IN50">
        <f t="shared" si="219"/>
        <v>0.3008828266513896</v>
      </c>
      <c r="IO50">
        <f t="shared" si="115"/>
        <v>-0.26038661430584675</v>
      </c>
      <c r="IP50">
        <f t="shared" si="116"/>
        <v>-0.5216025995759046</v>
      </c>
    </row>
    <row r="51" spans="11:250" x14ac:dyDescent="0.25">
      <c r="K51" s="18">
        <v>1088</v>
      </c>
      <c r="L51" s="18">
        <v>576</v>
      </c>
      <c r="M51" s="18">
        <v>838</v>
      </c>
      <c r="N51" s="18">
        <v>579</v>
      </c>
      <c r="O51" s="18">
        <f t="shared" si="189"/>
        <v>963</v>
      </c>
      <c r="P51" s="18">
        <f t="shared" si="190"/>
        <v>577.5</v>
      </c>
      <c r="Q51" s="18">
        <f t="shared" si="222"/>
        <v>186.5</v>
      </c>
      <c r="R51" s="18">
        <f t="shared" si="223"/>
        <v>-3</v>
      </c>
      <c r="S51" s="49">
        <f t="shared" si="42"/>
        <v>186.52412712568849</v>
      </c>
      <c r="T51" s="26">
        <f t="shared" si="191"/>
        <v>15.452251439457253</v>
      </c>
      <c r="U51" s="18">
        <f t="shared" si="192"/>
        <v>153.38585529642694</v>
      </c>
      <c r="V51" s="28">
        <v>45</v>
      </c>
      <c r="W51" s="22">
        <f t="shared" si="193"/>
        <v>0.16185768388557092</v>
      </c>
      <c r="X51" s="18">
        <f t="shared" si="194"/>
        <v>2.0997402971501815E-2</v>
      </c>
      <c r="Y51">
        <f t="shared" si="220"/>
        <v>-0.79086667846782588</v>
      </c>
      <c r="Z51">
        <f t="shared" si="44"/>
        <v>-1.6778344169276476</v>
      </c>
      <c r="AD51" s="18">
        <v>1036</v>
      </c>
      <c r="AE51" s="18">
        <v>574</v>
      </c>
      <c r="AF51" s="18">
        <v>747</v>
      </c>
      <c r="AG51" s="18">
        <v>577</v>
      </c>
      <c r="AH51" s="18">
        <f t="shared" si="45"/>
        <v>891.5</v>
      </c>
      <c r="AI51" s="18">
        <f t="shared" si="45"/>
        <v>575.5</v>
      </c>
      <c r="AJ51" s="18">
        <f t="shared" si="224"/>
        <v>229</v>
      </c>
      <c r="AK51" s="18">
        <f t="shared" si="225"/>
        <v>5</v>
      </c>
      <c r="AL51" s="18">
        <f t="shared" si="47"/>
        <v>229.05457864884517</v>
      </c>
      <c r="AM51" s="18">
        <f t="shared" si="48"/>
        <v>1061.118513644918</v>
      </c>
      <c r="AN51" s="18">
        <f t="shared" si="226"/>
        <v>186.83223329962982</v>
      </c>
      <c r="AO51" s="28">
        <v>45</v>
      </c>
      <c r="AP51" s="22">
        <f t="shared" si="195"/>
        <v>0.13480851900496782</v>
      </c>
      <c r="AQ51" s="18">
        <f t="shared" si="196"/>
        <v>2.5182191747181872E-2</v>
      </c>
      <c r="AR51">
        <f t="shared" si="49"/>
        <v>-0.87028266240050378</v>
      </c>
      <c r="AS51">
        <f t="shared" si="49"/>
        <v>-1.5989064735020801</v>
      </c>
      <c r="AW51" s="18">
        <v>1221</v>
      </c>
      <c r="AX51" s="18">
        <v>579</v>
      </c>
      <c r="AY51" s="18">
        <v>847</v>
      </c>
      <c r="AZ51" s="18">
        <v>578</v>
      </c>
      <c r="BA51" s="18">
        <f t="shared" si="50"/>
        <v>1034</v>
      </c>
      <c r="BB51" s="18">
        <f t="shared" si="50"/>
        <v>578.5</v>
      </c>
      <c r="BC51" s="18">
        <f t="shared" si="227"/>
        <v>202.5</v>
      </c>
      <c r="BD51" s="18">
        <f t="shared" si="228"/>
        <v>-2.5</v>
      </c>
      <c r="BE51" s="18">
        <f t="shared" si="52"/>
        <v>202.51543151078636</v>
      </c>
      <c r="BF51" s="18">
        <f t="shared" si="53"/>
        <v>1184.8283630973729</v>
      </c>
      <c r="BG51" s="18">
        <f t="shared" si="229"/>
        <v>170.45503438648848</v>
      </c>
      <c r="BH51" s="28">
        <v>45</v>
      </c>
      <c r="BI51" s="22">
        <f t="shared" si="197"/>
        <v>0.11987807946297049</v>
      </c>
      <c r="BJ51" s="18">
        <f t="shared" si="198"/>
        <v>1.6980658370673266E-2</v>
      </c>
      <c r="BK51">
        <f t="shared" si="55"/>
        <v>-0.92126022339502356</v>
      </c>
      <c r="BL51">
        <f t="shared" si="55"/>
        <v>-1.7700454753872708</v>
      </c>
      <c r="BP51">
        <v>1017</v>
      </c>
      <c r="BQ51">
        <v>576</v>
      </c>
      <c r="BR51">
        <v>848</v>
      </c>
      <c r="BS51">
        <v>576</v>
      </c>
      <c r="BT51" s="18">
        <f t="shared" si="56"/>
        <v>932.5</v>
      </c>
      <c r="BU51" s="18">
        <f t="shared" si="56"/>
        <v>576</v>
      </c>
      <c r="BV51" s="18">
        <f t="shared" si="230"/>
        <v>454</v>
      </c>
      <c r="BW51" s="18">
        <f t="shared" si="231"/>
        <v>-13.5</v>
      </c>
      <c r="BX51" s="18">
        <f t="shared" si="58"/>
        <v>454.20067150985147</v>
      </c>
      <c r="BY51" s="18">
        <f t="shared" si="59"/>
        <v>1096.053032476075</v>
      </c>
      <c r="BZ51" s="18">
        <f t="shared" si="232"/>
        <v>336.79517114041528</v>
      </c>
      <c r="CA51" s="28">
        <v>45</v>
      </c>
      <c r="CB51" s="22">
        <f t="shared" si="199"/>
        <v>0.51659338711990721</v>
      </c>
      <c r="CC51" s="18">
        <f t="shared" si="200"/>
        <v>0.20201764588084187</v>
      </c>
      <c r="CD51">
        <f t="shared" si="61"/>
        <v>-0.28685115750400136</v>
      </c>
      <c r="CE51">
        <f t="shared" si="61"/>
        <v>-0.69461069404856779</v>
      </c>
      <c r="CI51">
        <v>1029</v>
      </c>
      <c r="CJ51">
        <v>566</v>
      </c>
      <c r="CK51">
        <v>829</v>
      </c>
      <c r="CL51">
        <v>572</v>
      </c>
      <c r="CM51" s="18">
        <f t="shared" si="62"/>
        <v>929</v>
      </c>
      <c r="CN51" s="18">
        <f t="shared" si="62"/>
        <v>569</v>
      </c>
      <c r="CO51" s="18">
        <f t="shared" si="233"/>
        <v>396.5</v>
      </c>
      <c r="CP51" s="18">
        <f t="shared" si="234"/>
        <v>-19</v>
      </c>
      <c r="CQ51" s="18">
        <f t="shared" si="64"/>
        <v>396.95497225755969</v>
      </c>
      <c r="CR51" s="18">
        <f t="shared" si="65"/>
        <v>1089.4044244448432</v>
      </c>
      <c r="CS51" s="18">
        <f t="shared" si="235"/>
        <v>296.11995466114706</v>
      </c>
      <c r="CT51" s="28">
        <v>45</v>
      </c>
      <c r="CU51" s="22">
        <f t="shared" si="201"/>
        <v>0.43743989422344659</v>
      </c>
      <c r="CV51" s="18">
        <f t="shared" si="202"/>
        <v>0.1475110711700188</v>
      </c>
      <c r="CW51">
        <f t="shared" si="67"/>
        <v>-0.35908161212822598</v>
      </c>
      <c r="CX51">
        <f t="shared" si="67"/>
        <v>-0.83117538329524498</v>
      </c>
      <c r="DB51">
        <v>1202</v>
      </c>
      <c r="DC51">
        <v>560</v>
      </c>
      <c r="DD51">
        <v>982</v>
      </c>
      <c r="DE51">
        <v>572</v>
      </c>
      <c r="DF51" s="18">
        <f t="shared" si="68"/>
        <v>1092</v>
      </c>
      <c r="DG51" s="18">
        <f t="shared" si="68"/>
        <v>566</v>
      </c>
      <c r="DH51" s="18">
        <f t="shared" si="236"/>
        <v>550</v>
      </c>
      <c r="DI51" s="18">
        <f t="shared" si="237"/>
        <v>-18.5</v>
      </c>
      <c r="DJ51" s="18">
        <f t="shared" si="70"/>
        <v>550.31104840807984</v>
      </c>
      <c r="DK51" s="18">
        <f t="shared" si="71"/>
        <v>1229.9674792448782</v>
      </c>
      <c r="DL51" s="18">
        <f t="shared" si="238"/>
        <v>432.84499806648364</v>
      </c>
      <c r="DM51" s="28">
        <v>45</v>
      </c>
      <c r="DN51" s="22">
        <f t="shared" si="203"/>
        <v>0.39469167101156127</v>
      </c>
      <c r="DO51" s="18">
        <f t="shared" si="204"/>
        <v>0.17982183948009228</v>
      </c>
      <c r="DP51">
        <f t="shared" si="73"/>
        <v>-0.40374203821529003</v>
      </c>
      <c r="DQ51">
        <f t="shared" si="73"/>
        <v>-0.7451575640504936</v>
      </c>
      <c r="DU51">
        <v>1216</v>
      </c>
      <c r="DV51">
        <v>592</v>
      </c>
      <c r="DW51">
        <v>1023</v>
      </c>
      <c r="DX51">
        <v>593</v>
      </c>
      <c r="DY51" s="18">
        <f t="shared" si="74"/>
        <v>1119.5</v>
      </c>
      <c r="DZ51" s="18">
        <f t="shared" si="74"/>
        <v>592.5</v>
      </c>
      <c r="EA51" s="18">
        <f t="shared" si="239"/>
        <v>514</v>
      </c>
      <c r="EB51" s="18">
        <f t="shared" si="240"/>
        <v>-13.5</v>
      </c>
      <c r="EC51" s="18">
        <f t="shared" si="76"/>
        <v>514.17725542851463</v>
      </c>
      <c r="ED51" s="18">
        <f t="shared" si="77"/>
        <v>1266.6240563008425</v>
      </c>
      <c r="EE51" s="18">
        <f t="shared" si="241"/>
        <v>409.9641179355657</v>
      </c>
      <c r="EF51" s="28">
        <v>45</v>
      </c>
      <c r="EG51" s="22">
        <f t="shared" si="205"/>
        <v>0.93425880236400216</v>
      </c>
      <c r="EH51" s="18">
        <f t="shared" si="206"/>
        <v>0.42214579580214884</v>
      </c>
      <c r="EI51">
        <f t="shared" si="79"/>
        <v>-2.9532801639839464E-2</v>
      </c>
      <c r="EJ51">
        <f t="shared" si="79"/>
        <v>-0.37453753155721714</v>
      </c>
      <c r="EN51">
        <v>1423</v>
      </c>
      <c r="EO51">
        <v>592</v>
      </c>
      <c r="EP51">
        <v>1175</v>
      </c>
      <c r="EQ51">
        <v>591</v>
      </c>
      <c r="ER51" s="18">
        <f t="shared" si="80"/>
        <v>1299</v>
      </c>
      <c r="ES51" s="18">
        <f t="shared" si="80"/>
        <v>591.5</v>
      </c>
      <c r="ET51" s="18">
        <f t="shared" si="242"/>
        <v>683</v>
      </c>
      <c r="EU51" s="18">
        <f t="shared" si="243"/>
        <v>-18</v>
      </c>
      <c r="EV51" s="18">
        <f t="shared" si="82"/>
        <v>683.23714770202594</v>
      </c>
      <c r="EW51" s="18">
        <f t="shared" si="83"/>
        <v>1427.3308130913449</v>
      </c>
      <c r="EX51" s="18">
        <f t="shared" si="244"/>
        <v>560.75926382377293</v>
      </c>
      <c r="EY51" s="28">
        <v>45</v>
      </c>
      <c r="EZ51" s="22">
        <f t="shared" si="207"/>
        <v>0.76048682409816726</v>
      </c>
      <c r="FA51" s="18">
        <f t="shared" si="208"/>
        <v>0.44236258703490983</v>
      </c>
      <c r="FB51">
        <f t="shared" si="85"/>
        <v>-0.11890830596473725</v>
      </c>
      <c r="FC51">
        <f t="shared" si="85"/>
        <v>-0.35422161075256997</v>
      </c>
      <c r="FG51">
        <v>1456</v>
      </c>
      <c r="FH51">
        <v>592</v>
      </c>
      <c r="FI51">
        <v>1183</v>
      </c>
      <c r="FJ51">
        <v>601</v>
      </c>
      <c r="FK51" s="18">
        <f t="shared" si="86"/>
        <v>1319.5</v>
      </c>
      <c r="FL51" s="18">
        <f t="shared" si="86"/>
        <v>596.5</v>
      </c>
      <c r="FM51" s="18">
        <f t="shared" si="245"/>
        <v>707.5</v>
      </c>
      <c r="FN51" s="18">
        <f t="shared" si="246"/>
        <v>-14.5</v>
      </c>
      <c r="FO51" s="18">
        <f t="shared" si="88"/>
        <v>707.64857097290883</v>
      </c>
      <c r="FP51" s="18">
        <f t="shared" si="89"/>
        <v>1448.0650883161295</v>
      </c>
      <c r="FQ51" s="18">
        <f t="shared" si="247"/>
        <v>583.27320583803873</v>
      </c>
      <c r="FR51" s="28">
        <v>45</v>
      </c>
      <c r="FS51" s="22">
        <f t="shared" si="209"/>
        <v>0.68888442180360898</v>
      </c>
      <c r="FT51" s="18">
        <f t="shared" si="210"/>
        <v>0.42992079260863253</v>
      </c>
      <c r="FU51">
        <f t="shared" si="91"/>
        <v>-0.16185363612348969</v>
      </c>
      <c r="FV51">
        <f t="shared" si="91"/>
        <v>-0.36661155023813485</v>
      </c>
      <c r="FZ51">
        <v>739</v>
      </c>
      <c r="GA51">
        <v>579</v>
      </c>
      <c r="GB51">
        <v>581</v>
      </c>
      <c r="GC51">
        <v>587</v>
      </c>
      <c r="GD51">
        <f t="shared" si="92"/>
        <v>660</v>
      </c>
      <c r="GE51">
        <f t="shared" si="92"/>
        <v>583</v>
      </c>
      <c r="GF51" s="18">
        <f t="shared" si="248"/>
        <v>434</v>
      </c>
      <c r="GG51" s="18">
        <f t="shared" si="249"/>
        <v>-19</v>
      </c>
      <c r="GH51" s="18">
        <f t="shared" si="94"/>
        <v>434.41569953214167</v>
      </c>
      <c r="GI51">
        <f t="shared" si="95"/>
        <v>880.61853262351906</v>
      </c>
      <c r="GJ51">
        <v>45</v>
      </c>
      <c r="GK51" s="22">
        <f t="shared" si="211"/>
        <v>0.62074461456395646</v>
      </c>
      <c r="GL51" s="18">
        <f t="shared" si="212"/>
        <v>0.23982858386953698</v>
      </c>
      <c r="GM51">
        <f t="shared" si="96"/>
        <v>-0.20708703959506872</v>
      </c>
      <c r="GN51">
        <f t="shared" si="97"/>
        <v>-0.62009905694603507</v>
      </c>
      <c r="GR51">
        <v>930</v>
      </c>
      <c r="GS51">
        <v>573</v>
      </c>
      <c r="GT51">
        <v>792</v>
      </c>
      <c r="GU51">
        <v>580</v>
      </c>
      <c r="GV51">
        <f t="shared" si="98"/>
        <v>861</v>
      </c>
      <c r="GW51">
        <f t="shared" si="98"/>
        <v>576.5</v>
      </c>
      <c r="GX51" s="18">
        <f t="shared" si="250"/>
        <v>616</v>
      </c>
      <c r="GY51" s="18">
        <f t="shared" si="251"/>
        <v>-28</v>
      </c>
      <c r="GZ51" s="18">
        <f t="shared" si="100"/>
        <v>616.63603527526675</v>
      </c>
      <c r="HA51">
        <f t="shared" si="101"/>
        <v>1036.1820544672639</v>
      </c>
      <c r="HB51">
        <v>45</v>
      </c>
      <c r="HC51" s="22">
        <f t="shared" si="213"/>
        <v>0.55735270655680025</v>
      </c>
      <c r="HD51" s="18">
        <f t="shared" si="214"/>
        <v>0.32750800827920334</v>
      </c>
      <c r="HE51">
        <f t="shared" si="102"/>
        <v>-0.25386988555598389</v>
      </c>
      <c r="HF51">
        <f t="shared" si="103"/>
        <v>-0.48477807610289891</v>
      </c>
      <c r="HJ51">
        <v>940</v>
      </c>
      <c r="HK51">
        <v>575</v>
      </c>
      <c r="HL51">
        <v>799</v>
      </c>
      <c r="HM51">
        <v>579</v>
      </c>
      <c r="HN51">
        <f t="shared" si="104"/>
        <v>869.5</v>
      </c>
      <c r="HO51">
        <f t="shared" si="104"/>
        <v>577</v>
      </c>
      <c r="HP51" s="18">
        <f t="shared" si="221"/>
        <v>614.5</v>
      </c>
      <c r="HQ51" s="18">
        <f t="shared" si="252"/>
        <v>-24.5</v>
      </c>
      <c r="HR51" s="18">
        <f t="shared" si="215"/>
        <v>614.98821126912674</v>
      </c>
      <c r="HS51">
        <f t="shared" si="107"/>
        <v>1043.5321030040236</v>
      </c>
      <c r="HT51">
        <v>45</v>
      </c>
      <c r="HU51" s="22">
        <f t="shared" si="216"/>
        <v>0.59908292108436734</v>
      </c>
      <c r="HV51" s="18">
        <f t="shared" si="217"/>
        <v>0.36159311761443991</v>
      </c>
      <c r="HW51">
        <f t="shared" si="108"/>
        <v>-0.22251306128852441</v>
      </c>
      <c r="HX51">
        <f t="shared" si="109"/>
        <v>-0.44177984426558004</v>
      </c>
      <c r="IB51">
        <v>1230</v>
      </c>
      <c r="IC51">
        <v>560</v>
      </c>
      <c r="ID51">
        <v>967</v>
      </c>
      <c r="IE51">
        <v>573</v>
      </c>
      <c r="IF51">
        <f t="shared" si="110"/>
        <v>1098.5</v>
      </c>
      <c r="IG51">
        <f t="shared" si="111"/>
        <v>566.5</v>
      </c>
      <c r="IH51">
        <f t="shared" si="112"/>
        <v>552</v>
      </c>
      <c r="II51">
        <f t="shared" si="113"/>
        <v>-17</v>
      </c>
      <c r="IJ51">
        <f t="shared" si="114"/>
        <v>552.26171332077695</v>
      </c>
      <c r="IL51">
        <v>45</v>
      </c>
      <c r="IM51">
        <f t="shared" si="218"/>
        <v>0.56153033537394803</v>
      </c>
      <c r="IN51">
        <f t="shared" si="219"/>
        <v>0.30986453243013945</v>
      </c>
      <c r="IO51">
        <f t="shared" si="115"/>
        <v>-0.25062677701669051</v>
      </c>
      <c r="IP51">
        <f t="shared" si="116"/>
        <v>-0.50882813092880341</v>
      </c>
    </row>
    <row r="52" spans="11:250" x14ac:dyDescent="0.25">
      <c r="K52" s="18">
        <v>1096</v>
      </c>
      <c r="L52" s="18">
        <v>576</v>
      </c>
      <c r="M52" s="18">
        <v>843</v>
      </c>
      <c r="N52" s="18">
        <v>579</v>
      </c>
      <c r="O52" s="18">
        <f t="shared" si="189"/>
        <v>969.5</v>
      </c>
      <c r="P52" s="18">
        <f t="shared" si="190"/>
        <v>577.5</v>
      </c>
      <c r="Q52" s="18">
        <f t="shared" si="222"/>
        <v>193</v>
      </c>
      <c r="R52" s="18">
        <f t="shared" si="223"/>
        <v>-3</v>
      </c>
      <c r="S52" s="49">
        <f t="shared" si="42"/>
        <v>193.02331465395574</v>
      </c>
      <c r="T52" s="26">
        <f t="shared" si="191"/>
        <v>15.990664787834957</v>
      </c>
      <c r="U52" s="18">
        <f t="shared" si="192"/>
        <v>158.96527685886906</v>
      </c>
      <c r="V52" s="28">
        <v>46</v>
      </c>
      <c r="W52" s="22">
        <f t="shared" si="193"/>
        <v>0.16545452130525026</v>
      </c>
      <c r="X52" s="18">
        <f t="shared" si="194"/>
        <v>2.172902982118239E-2</v>
      </c>
      <c r="Y52">
        <f t="shared" si="220"/>
        <v>-0.78132136056159562</v>
      </c>
      <c r="Z52">
        <f t="shared" si="44"/>
        <v>-1.662959664048232</v>
      </c>
      <c r="AD52" s="18">
        <v>1042</v>
      </c>
      <c r="AE52" s="18">
        <v>572</v>
      </c>
      <c r="AF52" s="18">
        <v>756</v>
      </c>
      <c r="AG52" s="18">
        <v>577</v>
      </c>
      <c r="AH52" s="18">
        <f t="shared" si="45"/>
        <v>899</v>
      </c>
      <c r="AI52" s="18">
        <f t="shared" si="45"/>
        <v>574.5</v>
      </c>
      <c r="AJ52" s="18">
        <f t="shared" si="224"/>
        <v>236.5</v>
      </c>
      <c r="AK52" s="18">
        <f t="shared" si="225"/>
        <v>4</v>
      </c>
      <c r="AL52" s="18">
        <f t="shared" si="47"/>
        <v>236.53382421970858</v>
      </c>
      <c r="AM52" s="18">
        <f t="shared" si="48"/>
        <v>1066.8885836862255</v>
      </c>
      <c r="AN52" s="18">
        <f t="shared" si="226"/>
        <v>192.60230334093728</v>
      </c>
      <c r="AO52" s="28">
        <v>46</v>
      </c>
      <c r="AP52" s="22">
        <f t="shared" si="195"/>
        <v>0.13780426387174488</v>
      </c>
      <c r="AQ52" s="18">
        <f t="shared" si="196"/>
        <v>2.6004457764306488E-2</v>
      </c>
      <c r="AR52">
        <f t="shared" si="49"/>
        <v>-0.86073734449427342</v>
      </c>
      <c r="AS52">
        <f t="shared" si="49"/>
        <v>-1.5849521975486278</v>
      </c>
      <c r="AW52" s="18">
        <v>1226</v>
      </c>
      <c r="AX52" s="18">
        <v>580</v>
      </c>
      <c r="AY52" s="18">
        <v>853</v>
      </c>
      <c r="AZ52" s="18">
        <v>579</v>
      </c>
      <c r="BA52" s="18">
        <f t="shared" si="50"/>
        <v>1039.5</v>
      </c>
      <c r="BB52" s="18">
        <f t="shared" si="50"/>
        <v>579.5</v>
      </c>
      <c r="BC52" s="18">
        <f t="shared" si="227"/>
        <v>208</v>
      </c>
      <c r="BD52" s="18">
        <f t="shared" si="228"/>
        <v>-1.5</v>
      </c>
      <c r="BE52" s="18">
        <f t="shared" si="52"/>
        <v>208.00540858352699</v>
      </c>
      <c r="BF52" s="18">
        <f t="shared" si="53"/>
        <v>1190.117851307172</v>
      </c>
      <c r="BG52" s="18">
        <f t="shared" si="229"/>
        <v>175.74452259628765</v>
      </c>
      <c r="BH52" s="28">
        <v>46</v>
      </c>
      <c r="BI52" s="22">
        <f t="shared" si="197"/>
        <v>0.12254203678436984</v>
      </c>
      <c r="BJ52" s="18">
        <f t="shared" si="198"/>
        <v>1.7440985884678399E-2</v>
      </c>
      <c r="BK52">
        <f t="shared" si="55"/>
        <v>-0.91171490548879319</v>
      </c>
      <c r="BL52">
        <f t="shared" si="55"/>
        <v>-1.7584289693934747</v>
      </c>
      <c r="BP52">
        <v>1030</v>
      </c>
      <c r="BQ52">
        <v>574</v>
      </c>
      <c r="BR52">
        <v>864</v>
      </c>
      <c r="BS52">
        <v>574</v>
      </c>
      <c r="BT52" s="18">
        <f t="shared" si="56"/>
        <v>947</v>
      </c>
      <c r="BU52" s="18">
        <f t="shared" si="56"/>
        <v>574</v>
      </c>
      <c r="BV52" s="18">
        <f t="shared" si="230"/>
        <v>468.5</v>
      </c>
      <c r="BW52" s="18">
        <f t="shared" si="231"/>
        <v>-15.5</v>
      </c>
      <c r="BX52" s="18">
        <f t="shared" si="58"/>
        <v>468.75633329054875</v>
      </c>
      <c r="BY52" s="18">
        <f t="shared" si="59"/>
        <v>1107.3775327321753</v>
      </c>
      <c r="BZ52" s="18">
        <f t="shared" si="232"/>
        <v>348.11967139651551</v>
      </c>
      <c r="CA52" s="28">
        <v>46</v>
      </c>
      <c r="CB52" s="22">
        <f t="shared" si="199"/>
        <v>0.52807324016701618</v>
      </c>
      <c r="CC52" s="18">
        <f t="shared" si="200"/>
        <v>0.20849165772542899</v>
      </c>
      <c r="CD52">
        <f t="shared" si="61"/>
        <v>-0.27730583959777105</v>
      </c>
      <c r="CE52">
        <f t="shared" si="61"/>
        <v>-0.68091131755494538</v>
      </c>
      <c r="CI52">
        <v>1040</v>
      </c>
      <c r="CJ52">
        <v>566</v>
      </c>
      <c r="CK52">
        <v>840</v>
      </c>
      <c r="CL52">
        <v>570</v>
      </c>
      <c r="CM52" s="18">
        <f t="shared" si="62"/>
        <v>940</v>
      </c>
      <c r="CN52" s="18">
        <f t="shared" si="62"/>
        <v>568</v>
      </c>
      <c r="CO52" s="18">
        <f t="shared" si="233"/>
        <v>407.5</v>
      </c>
      <c r="CP52" s="18">
        <f t="shared" si="234"/>
        <v>-20</v>
      </c>
      <c r="CQ52" s="18">
        <f t="shared" si="64"/>
        <v>407.99050234043438</v>
      </c>
      <c r="CR52" s="18">
        <f t="shared" si="65"/>
        <v>1098.282295222863</v>
      </c>
      <c r="CS52" s="18">
        <f t="shared" si="235"/>
        <v>304.99782543916683</v>
      </c>
      <c r="CT52" s="28">
        <v>46</v>
      </c>
      <c r="CU52" s="22">
        <f t="shared" si="201"/>
        <v>0.44716078076174537</v>
      </c>
      <c r="CV52" s="18">
        <f t="shared" si="202"/>
        <v>0.15161194652672699</v>
      </c>
      <c r="CW52">
        <f t="shared" si="67"/>
        <v>-0.34953629422199561</v>
      </c>
      <c r="CX52">
        <f t="shared" si="67"/>
        <v>-0.81926657636742772</v>
      </c>
      <c r="DB52">
        <v>1215</v>
      </c>
      <c r="DC52">
        <v>560</v>
      </c>
      <c r="DD52">
        <v>999</v>
      </c>
      <c r="DE52">
        <v>571</v>
      </c>
      <c r="DF52" s="18">
        <f t="shared" si="68"/>
        <v>1107</v>
      </c>
      <c r="DG52" s="18">
        <f t="shared" si="68"/>
        <v>565.5</v>
      </c>
      <c r="DH52" s="18">
        <f t="shared" si="236"/>
        <v>565</v>
      </c>
      <c r="DI52" s="18">
        <f t="shared" si="237"/>
        <v>-19</v>
      </c>
      <c r="DJ52" s="18">
        <f t="shared" si="70"/>
        <v>565.3193787585916</v>
      </c>
      <c r="DK52" s="18">
        <f t="shared" si="71"/>
        <v>1243.0765262042398</v>
      </c>
      <c r="DL52" s="18">
        <f t="shared" si="238"/>
        <v>445.95404502584529</v>
      </c>
      <c r="DM52" s="28">
        <v>46</v>
      </c>
      <c r="DN52" s="22">
        <f t="shared" si="203"/>
        <v>0.40346259703404036</v>
      </c>
      <c r="DO52" s="18">
        <f t="shared" si="204"/>
        <v>0.18472602154033074</v>
      </c>
      <c r="DP52">
        <f t="shared" si="73"/>
        <v>-0.39419672030905972</v>
      </c>
      <c r="DQ52">
        <f t="shared" si="73"/>
        <v>-0.73347192310130127</v>
      </c>
      <c r="DU52">
        <v>1231</v>
      </c>
      <c r="DV52">
        <v>591</v>
      </c>
      <c r="DW52">
        <v>1040</v>
      </c>
      <c r="DX52">
        <v>594</v>
      </c>
      <c r="DY52" s="18">
        <f t="shared" si="74"/>
        <v>1135.5</v>
      </c>
      <c r="DZ52" s="18">
        <f t="shared" si="74"/>
        <v>592.5</v>
      </c>
      <c r="EA52" s="18">
        <f t="shared" si="239"/>
        <v>530</v>
      </c>
      <c r="EB52" s="18">
        <f t="shared" si="240"/>
        <v>-13.5</v>
      </c>
      <c r="EC52" s="18">
        <f t="shared" si="76"/>
        <v>530.17190608330054</v>
      </c>
      <c r="ED52" s="18">
        <f t="shared" si="77"/>
        <v>1280.7874530928229</v>
      </c>
      <c r="EE52" s="18">
        <f t="shared" si="241"/>
        <v>424.1275147275461</v>
      </c>
      <c r="EF52" s="28">
        <v>46</v>
      </c>
      <c r="EG52" s="22">
        <f t="shared" si="205"/>
        <v>0.95502010908320212</v>
      </c>
      <c r="EH52" s="18">
        <f t="shared" si="206"/>
        <v>0.43527759900416868</v>
      </c>
      <c r="EI52">
        <f t="shared" si="79"/>
        <v>-1.9987483733609108E-2</v>
      </c>
      <c r="EJ52">
        <f t="shared" si="79"/>
        <v>-0.36123368266849187</v>
      </c>
      <c r="EN52">
        <v>1442</v>
      </c>
      <c r="EO52">
        <v>592</v>
      </c>
      <c r="EP52">
        <v>1197</v>
      </c>
      <c r="EQ52">
        <v>592</v>
      </c>
      <c r="ER52" s="18">
        <f t="shared" si="80"/>
        <v>1319.5</v>
      </c>
      <c r="ES52" s="18">
        <f t="shared" si="80"/>
        <v>592</v>
      </c>
      <c r="ET52" s="18">
        <f t="shared" si="242"/>
        <v>703.5</v>
      </c>
      <c r="EU52" s="18">
        <f t="shared" si="243"/>
        <v>-17.5</v>
      </c>
      <c r="EV52" s="18">
        <f t="shared" si="82"/>
        <v>703.71762802987962</v>
      </c>
      <c r="EW52" s="18">
        <f t="shared" si="83"/>
        <v>1446.2172208904167</v>
      </c>
      <c r="EX52" s="18">
        <f t="shared" si="244"/>
        <v>579.6456716228447</v>
      </c>
      <c r="EY52" s="28">
        <v>46</v>
      </c>
      <c r="EZ52" s="22">
        <f t="shared" si="207"/>
        <v>0.77738653130034874</v>
      </c>
      <c r="FA52" s="18">
        <f t="shared" si="208"/>
        <v>0.45562269487889678</v>
      </c>
      <c r="FB52">
        <f t="shared" si="85"/>
        <v>-0.10936298805850686</v>
      </c>
      <c r="FC52">
        <f t="shared" si="85"/>
        <v>-0.34139465154817272</v>
      </c>
      <c r="FG52">
        <v>1478</v>
      </c>
      <c r="FH52">
        <v>590</v>
      </c>
      <c r="FI52">
        <v>1203</v>
      </c>
      <c r="FJ52">
        <v>601</v>
      </c>
      <c r="FK52" s="18">
        <f t="shared" si="86"/>
        <v>1340.5</v>
      </c>
      <c r="FL52" s="18">
        <f t="shared" si="86"/>
        <v>595.5</v>
      </c>
      <c r="FM52" s="18">
        <f t="shared" si="245"/>
        <v>728.5</v>
      </c>
      <c r="FN52" s="18">
        <f t="shared" si="246"/>
        <v>-15.5</v>
      </c>
      <c r="FO52" s="18">
        <f t="shared" si="88"/>
        <v>728.66487495967579</v>
      </c>
      <c r="FP52" s="18">
        <f t="shared" si="89"/>
        <v>1466.8198594237808</v>
      </c>
      <c r="FQ52" s="18">
        <f t="shared" si="247"/>
        <v>602.02797694569006</v>
      </c>
      <c r="FR52" s="28">
        <v>46</v>
      </c>
      <c r="FS52" s="22">
        <f t="shared" si="209"/>
        <v>0.70419296451035585</v>
      </c>
      <c r="FT52" s="18">
        <f t="shared" si="210"/>
        <v>0.44268891853768311</v>
      </c>
      <c r="FU52">
        <f t="shared" si="91"/>
        <v>-0.15230831821725929</v>
      </c>
      <c r="FV52">
        <f t="shared" si="91"/>
        <v>-0.35390134921647681</v>
      </c>
      <c r="FZ52">
        <v>752</v>
      </c>
      <c r="GA52">
        <v>578</v>
      </c>
      <c r="GB52">
        <v>598</v>
      </c>
      <c r="GC52">
        <v>587</v>
      </c>
      <c r="GD52">
        <f t="shared" si="92"/>
        <v>675</v>
      </c>
      <c r="GE52">
        <f t="shared" si="92"/>
        <v>582.5</v>
      </c>
      <c r="GF52" s="18">
        <f t="shared" si="248"/>
        <v>449</v>
      </c>
      <c r="GG52" s="18">
        <f t="shared" si="249"/>
        <v>-19.5</v>
      </c>
      <c r="GH52" s="18">
        <f t="shared" si="94"/>
        <v>449.42324149959131</v>
      </c>
      <c r="GI52">
        <f t="shared" si="95"/>
        <v>891.58917108722221</v>
      </c>
      <c r="GJ52">
        <v>46</v>
      </c>
      <c r="GK52" s="22">
        <f t="shared" si="211"/>
        <v>0.63453893933204442</v>
      </c>
      <c r="GL52" s="18">
        <f t="shared" si="212"/>
        <v>0.24811382204415269</v>
      </c>
      <c r="GM52">
        <f t="shared" si="96"/>
        <v>-0.1975417216888383</v>
      </c>
      <c r="GN52">
        <f t="shared" si="97"/>
        <v>-0.60534904116794985</v>
      </c>
      <c r="GR52">
        <v>954</v>
      </c>
      <c r="GS52">
        <v>571</v>
      </c>
      <c r="GT52">
        <v>812</v>
      </c>
      <c r="GU52">
        <v>579</v>
      </c>
      <c r="GV52">
        <f t="shared" si="98"/>
        <v>883</v>
      </c>
      <c r="GW52">
        <f t="shared" si="98"/>
        <v>575</v>
      </c>
      <c r="GX52" s="18">
        <f t="shared" si="250"/>
        <v>638</v>
      </c>
      <c r="GY52" s="18">
        <f t="shared" si="251"/>
        <v>-29.5</v>
      </c>
      <c r="GZ52" s="18">
        <f t="shared" si="100"/>
        <v>638.68164996342273</v>
      </c>
      <c r="HA52">
        <f t="shared" si="101"/>
        <v>1053.7143825534508</v>
      </c>
      <c r="HB52">
        <v>46</v>
      </c>
      <c r="HC52" s="22">
        <f t="shared" si="213"/>
        <v>0.56973832225806242</v>
      </c>
      <c r="HD52" s="18">
        <f t="shared" si="214"/>
        <v>0.33921688506352177</v>
      </c>
      <c r="HE52">
        <f t="shared" si="102"/>
        <v>-0.24432456764975352</v>
      </c>
      <c r="HF52">
        <f t="shared" si="103"/>
        <v>-0.46952253817415951</v>
      </c>
      <c r="HJ52">
        <v>960</v>
      </c>
      <c r="HK52">
        <v>574</v>
      </c>
      <c r="HL52">
        <v>817</v>
      </c>
      <c r="HM52">
        <v>579</v>
      </c>
      <c r="HN52">
        <f t="shared" si="104"/>
        <v>888.5</v>
      </c>
      <c r="HO52">
        <f t="shared" si="104"/>
        <v>576.5</v>
      </c>
      <c r="HP52" s="18">
        <f t="shared" si="221"/>
        <v>633.5</v>
      </c>
      <c r="HQ52" s="18">
        <f t="shared" si="252"/>
        <v>-25</v>
      </c>
      <c r="HR52" s="18">
        <f t="shared" si="215"/>
        <v>633.99309933153063</v>
      </c>
      <c r="HS52">
        <f t="shared" si="107"/>
        <v>1059.1432858683474</v>
      </c>
      <c r="HT52">
        <v>46</v>
      </c>
      <c r="HU52" s="22">
        <f t="shared" si="216"/>
        <v>0.61239587488624214</v>
      </c>
      <c r="HV52" s="18">
        <f t="shared" si="217"/>
        <v>0.3727673752643817</v>
      </c>
      <c r="HW52">
        <f t="shared" si="108"/>
        <v>-0.21296774338229404</v>
      </c>
      <c r="HX52">
        <f t="shared" si="109"/>
        <v>-0.42856210426510893</v>
      </c>
      <c r="IB52">
        <v>1248</v>
      </c>
      <c r="IC52">
        <v>555</v>
      </c>
      <c r="ID52">
        <v>984</v>
      </c>
      <c r="IE52">
        <v>573</v>
      </c>
      <c r="IF52">
        <f t="shared" si="110"/>
        <v>1116</v>
      </c>
      <c r="IG52">
        <f t="shared" si="111"/>
        <v>564</v>
      </c>
      <c r="IH52">
        <f t="shared" si="112"/>
        <v>569.5</v>
      </c>
      <c r="II52">
        <f t="shared" si="113"/>
        <v>-19.5</v>
      </c>
      <c r="IJ52">
        <f t="shared" si="114"/>
        <v>569.83374768435749</v>
      </c>
      <c r="IL52">
        <v>46</v>
      </c>
      <c r="IM52">
        <f t="shared" si="218"/>
        <v>0.5740087872711469</v>
      </c>
      <c r="IN52">
        <f t="shared" si="219"/>
        <v>0.31972389816305702</v>
      </c>
      <c r="IO52">
        <f t="shared" si="115"/>
        <v>-0.24108145911046008</v>
      </c>
      <c r="IP52">
        <f t="shared" si="116"/>
        <v>-0.49522490063027041</v>
      </c>
    </row>
    <row r="53" spans="11:250" x14ac:dyDescent="0.25">
      <c r="K53" s="18">
        <v>1101</v>
      </c>
      <c r="L53" s="18">
        <v>576</v>
      </c>
      <c r="M53" s="18">
        <v>849</v>
      </c>
      <c r="N53" s="18">
        <v>578</v>
      </c>
      <c r="O53" s="18">
        <f t="shared" si="189"/>
        <v>975</v>
      </c>
      <c r="P53" s="18">
        <f t="shared" si="190"/>
        <v>577</v>
      </c>
      <c r="Q53" s="18">
        <f t="shared" si="222"/>
        <v>198.5</v>
      </c>
      <c r="R53" s="18">
        <f t="shared" si="223"/>
        <v>-3.5</v>
      </c>
      <c r="S53" s="49">
        <f t="shared" si="42"/>
        <v>198.53085402526227</v>
      </c>
      <c r="T53" s="26">
        <f t="shared" si="191"/>
        <v>16.446926851566754</v>
      </c>
      <c r="U53" s="18">
        <f t="shared" si="192"/>
        <v>163.43926169632698</v>
      </c>
      <c r="V53" s="28">
        <v>47</v>
      </c>
      <c r="W53" s="22">
        <f t="shared" si="193"/>
        <v>0.16905135872492963</v>
      </c>
      <c r="X53" s="18">
        <f t="shared" si="194"/>
        <v>2.2349024807047185E-2</v>
      </c>
      <c r="Y53">
        <f t="shared" si="220"/>
        <v>-0.77198133430745219</v>
      </c>
      <c r="Z53">
        <f t="shared" si="44"/>
        <v>-1.6507414224272647</v>
      </c>
      <c r="AD53" s="18">
        <v>1050</v>
      </c>
      <c r="AE53" s="18">
        <v>572</v>
      </c>
      <c r="AF53" s="18">
        <v>762</v>
      </c>
      <c r="AG53" s="18">
        <v>574</v>
      </c>
      <c r="AH53" s="18">
        <f t="shared" si="45"/>
        <v>906</v>
      </c>
      <c r="AI53" s="18">
        <f t="shared" si="45"/>
        <v>573</v>
      </c>
      <c r="AJ53" s="18">
        <f t="shared" si="224"/>
        <v>243.5</v>
      </c>
      <c r="AK53" s="18">
        <f t="shared" si="225"/>
        <v>2.5</v>
      </c>
      <c r="AL53" s="18">
        <f t="shared" si="47"/>
        <v>243.51283333738286</v>
      </c>
      <c r="AM53" s="18">
        <f t="shared" si="48"/>
        <v>1071.9911380230715</v>
      </c>
      <c r="AN53" s="18">
        <f t="shared" si="226"/>
        <v>197.70485767778325</v>
      </c>
      <c r="AO53" s="28">
        <v>47</v>
      </c>
      <c r="AP53" s="22">
        <f t="shared" si="195"/>
        <v>0.14080000873852194</v>
      </c>
      <c r="AQ53" s="18">
        <f t="shared" si="196"/>
        <v>2.6771727935648641E-2</v>
      </c>
      <c r="AR53">
        <f t="shared" si="49"/>
        <v>-0.85139731824012999</v>
      </c>
      <c r="AS53">
        <f t="shared" si="49"/>
        <v>-1.5723235971097032</v>
      </c>
      <c r="AW53" s="18">
        <v>1232</v>
      </c>
      <c r="AX53" s="18">
        <v>579</v>
      </c>
      <c r="AY53" s="18">
        <v>858</v>
      </c>
      <c r="AZ53" s="18">
        <v>580</v>
      </c>
      <c r="BA53" s="18">
        <f t="shared" si="50"/>
        <v>1045</v>
      </c>
      <c r="BB53" s="18">
        <f t="shared" si="50"/>
        <v>579.5</v>
      </c>
      <c r="BC53" s="18">
        <f t="shared" si="227"/>
        <v>213.5</v>
      </c>
      <c r="BD53" s="18">
        <f t="shared" si="228"/>
        <v>-1.5</v>
      </c>
      <c r="BE53" s="18">
        <f t="shared" si="52"/>
        <v>213.50526925581954</v>
      </c>
      <c r="BF53" s="18">
        <f t="shared" si="53"/>
        <v>1194.9247884281253</v>
      </c>
      <c r="BG53" s="18">
        <f t="shared" si="229"/>
        <v>180.55145971724096</v>
      </c>
      <c r="BH53" s="28">
        <v>47</v>
      </c>
      <c r="BI53" s="22">
        <f t="shared" si="197"/>
        <v>0.12520599410576919</v>
      </c>
      <c r="BJ53" s="18">
        <f t="shared" si="198"/>
        <v>1.7902142125789472E-2</v>
      </c>
      <c r="BK53">
        <f t="shared" si="55"/>
        <v>-0.90237487923464976</v>
      </c>
      <c r="BL53">
        <f t="shared" si="55"/>
        <v>-1.7470949993135036</v>
      </c>
      <c r="BP53">
        <v>1039</v>
      </c>
      <c r="BQ53">
        <v>576</v>
      </c>
      <c r="BR53">
        <v>876</v>
      </c>
      <c r="BS53">
        <v>573</v>
      </c>
      <c r="BT53" s="18">
        <f t="shared" si="56"/>
        <v>957.5</v>
      </c>
      <c r="BU53" s="18">
        <f t="shared" si="56"/>
        <v>574.5</v>
      </c>
      <c r="BV53" s="18">
        <f t="shared" si="230"/>
        <v>479</v>
      </c>
      <c r="BW53" s="18">
        <f t="shared" si="231"/>
        <v>-15</v>
      </c>
      <c r="BX53" s="18">
        <f t="shared" si="58"/>
        <v>479.23480674925941</v>
      </c>
      <c r="BY53" s="18">
        <f t="shared" si="59"/>
        <v>1116.6272878628749</v>
      </c>
      <c r="BZ53" s="18">
        <f t="shared" si="232"/>
        <v>357.36942652721518</v>
      </c>
      <c r="CA53" s="28">
        <v>47</v>
      </c>
      <c r="CB53" s="22">
        <f t="shared" si="199"/>
        <v>0.53955309321412526</v>
      </c>
      <c r="CC53" s="18">
        <f t="shared" si="200"/>
        <v>0.21315223326688917</v>
      </c>
      <c r="CD53">
        <f t="shared" si="61"/>
        <v>-0.26796581334362762</v>
      </c>
      <c r="CE53">
        <f t="shared" si="61"/>
        <v>-0.67131011274518304</v>
      </c>
      <c r="CI53">
        <v>1050</v>
      </c>
      <c r="CJ53">
        <v>566</v>
      </c>
      <c r="CK53">
        <v>853</v>
      </c>
      <c r="CL53">
        <v>570</v>
      </c>
      <c r="CM53" s="18">
        <f t="shared" si="62"/>
        <v>951.5</v>
      </c>
      <c r="CN53" s="18">
        <f t="shared" si="62"/>
        <v>568</v>
      </c>
      <c r="CO53" s="18">
        <f t="shared" si="233"/>
        <v>419</v>
      </c>
      <c r="CP53" s="18">
        <f t="shared" si="234"/>
        <v>-20</v>
      </c>
      <c r="CQ53" s="18">
        <f t="shared" si="64"/>
        <v>419.47705539159114</v>
      </c>
      <c r="CR53" s="18">
        <f t="shared" si="65"/>
        <v>1108.1408980811059</v>
      </c>
      <c r="CS53" s="18">
        <f t="shared" si="235"/>
        <v>314.85642829740971</v>
      </c>
      <c r="CT53" s="28">
        <v>47</v>
      </c>
      <c r="CU53" s="22">
        <f t="shared" si="201"/>
        <v>0.4568816673000442</v>
      </c>
      <c r="CV53" s="18">
        <f t="shared" si="202"/>
        <v>0.15588042497653967</v>
      </c>
      <c r="CW53">
        <f t="shared" si="67"/>
        <v>-0.34019626796785218</v>
      </c>
      <c r="CX53">
        <f t="shared" si="67"/>
        <v>-0.80720841886141981</v>
      </c>
      <c r="DB53">
        <v>1227</v>
      </c>
      <c r="DC53">
        <v>558</v>
      </c>
      <c r="DD53">
        <v>1018</v>
      </c>
      <c r="DE53">
        <v>568</v>
      </c>
      <c r="DF53" s="18">
        <f t="shared" si="68"/>
        <v>1122.5</v>
      </c>
      <c r="DG53" s="18">
        <f t="shared" si="68"/>
        <v>563</v>
      </c>
      <c r="DH53" s="18">
        <f t="shared" si="236"/>
        <v>580.5</v>
      </c>
      <c r="DI53" s="18">
        <f t="shared" si="237"/>
        <v>-21.5</v>
      </c>
      <c r="DJ53" s="18">
        <f t="shared" si="70"/>
        <v>580.89801170257078</v>
      </c>
      <c r="DK53" s="18">
        <f t="shared" si="71"/>
        <v>1255.7767516561214</v>
      </c>
      <c r="DL53" s="18">
        <f t="shared" si="238"/>
        <v>458.65427047772687</v>
      </c>
      <c r="DM53" s="28">
        <v>47</v>
      </c>
      <c r="DN53" s="22">
        <f t="shared" si="203"/>
        <v>0.41223352305651956</v>
      </c>
      <c r="DO53" s="18">
        <f t="shared" si="204"/>
        <v>0.18981655795728117</v>
      </c>
      <c r="DP53">
        <f t="shared" si="73"/>
        <v>-0.38485669405491624</v>
      </c>
      <c r="DQ53">
        <f t="shared" si="73"/>
        <v>-0.72166590615620752</v>
      </c>
      <c r="DU53">
        <v>1244</v>
      </c>
      <c r="DV53">
        <v>591</v>
      </c>
      <c r="DW53">
        <v>1056</v>
      </c>
      <c r="DX53">
        <v>594</v>
      </c>
      <c r="DY53" s="18">
        <f t="shared" si="74"/>
        <v>1150</v>
      </c>
      <c r="DZ53" s="18">
        <f t="shared" si="74"/>
        <v>592.5</v>
      </c>
      <c r="EA53" s="18">
        <f t="shared" si="239"/>
        <v>544.5</v>
      </c>
      <c r="EB53" s="18">
        <f t="shared" si="240"/>
        <v>-13.5</v>
      </c>
      <c r="EC53" s="18">
        <f t="shared" si="76"/>
        <v>544.66732966095924</v>
      </c>
      <c r="ED53" s="18">
        <f t="shared" si="77"/>
        <v>1293.660021025617</v>
      </c>
      <c r="EE53" s="18">
        <f t="shared" si="241"/>
        <v>437.00008266034013</v>
      </c>
      <c r="EF53" s="28">
        <v>47</v>
      </c>
      <c r="EG53" s="22">
        <f t="shared" si="205"/>
        <v>0.97578141580240219</v>
      </c>
      <c r="EH53" s="18">
        <f t="shared" si="206"/>
        <v>0.44717851849657264</v>
      </c>
      <c r="EI53">
        <f t="shared" si="79"/>
        <v>-1.0647457479465709E-2</v>
      </c>
      <c r="EJ53">
        <f t="shared" si="79"/>
        <v>-0.3495190672023078</v>
      </c>
      <c r="EN53">
        <v>1463</v>
      </c>
      <c r="EO53">
        <v>591</v>
      </c>
      <c r="EP53">
        <v>1219</v>
      </c>
      <c r="EQ53">
        <v>593</v>
      </c>
      <c r="ER53" s="18">
        <f t="shared" si="80"/>
        <v>1341</v>
      </c>
      <c r="ES53" s="18">
        <f t="shared" si="80"/>
        <v>592</v>
      </c>
      <c r="ET53" s="18">
        <f t="shared" si="242"/>
        <v>725</v>
      </c>
      <c r="EU53" s="18">
        <f t="shared" si="243"/>
        <v>-17.5</v>
      </c>
      <c r="EV53" s="18">
        <f t="shared" si="82"/>
        <v>725.21117614112927</v>
      </c>
      <c r="EW53" s="18">
        <f t="shared" si="83"/>
        <v>1465.8598159442124</v>
      </c>
      <c r="EX53" s="18">
        <f t="shared" si="244"/>
        <v>599.28826667664043</v>
      </c>
      <c r="EY53" s="28">
        <v>47</v>
      </c>
      <c r="EZ53" s="22">
        <f t="shared" si="207"/>
        <v>0.79428623850253033</v>
      </c>
      <c r="FA53" s="18">
        <f t="shared" si="208"/>
        <v>0.46953871449087242</v>
      </c>
      <c r="FB53">
        <f t="shared" si="85"/>
        <v>-0.10002296180436343</v>
      </c>
      <c r="FC53">
        <f t="shared" si="85"/>
        <v>-0.32832859339450055</v>
      </c>
      <c r="FG53">
        <v>1498</v>
      </c>
      <c r="FH53">
        <v>589</v>
      </c>
      <c r="FI53">
        <v>1222</v>
      </c>
      <c r="FJ53">
        <v>600</v>
      </c>
      <c r="FK53" s="18">
        <f t="shared" si="86"/>
        <v>1360</v>
      </c>
      <c r="FL53" s="18">
        <f t="shared" si="86"/>
        <v>594.5</v>
      </c>
      <c r="FM53" s="18">
        <f t="shared" si="245"/>
        <v>748</v>
      </c>
      <c r="FN53" s="18">
        <f t="shared" si="246"/>
        <v>-16.5</v>
      </c>
      <c r="FO53" s="18">
        <f t="shared" si="88"/>
        <v>748.18196316136891</v>
      </c>
      <c r="FP53" s="18">
        <f t="shared" si="89"/>
        <v>1484.2608429787535</v>
      </c>
      <c r="FQ53" s="18">
        <f t="shared" si="247"/>
        <v>619.46896050066277</v>
      </c>
      <c r="FR53" s="28">
        <v>47</v>
      </c>
      <c r="FS53" s="22">
        <f t="shared" si="209"/>
        <v>0.71950150721710271</v>
      </c>
      <c r="FT53" s="18">
        <f t="shared" si="210"/>
        <v>0.45454621942581808</v>
      </c>
      <c r="FU53">
        <f t="shared" si="91"/>
        <v>-0.14296829196311592</v>
      </c>
      <c r="FV53">
        <f t="shared" si="91"/>
        <v>-0.34242195001951448</v>
      </c>
      <c r="FZ53">
        <v>764</v>
      </c>
      <c r="GA53">
        <v>579</v>
      </c>
      <c r="GB53">
        <v>613</v>
      </c>
      <c r="GC53">
        <v>585</v>
      </c>
      <c r="GD53">
        <f t="shared" si="92"/>
        <v>688.5</v>
      </c>
      <c r="GE53">
        <f t="shared" si="92"/>
        <v>582</v>
      </c>
      <c r="GF53" s="18">
        <f t="shared" si="248"/>
        <v>462.5</v>
      </c>
      <c r="GG53" s="18">
        <f t="shared" si="249"/>
        <v>-20</v>
      </c>
      <c r="GH53" s="18">
        <f t="shared" si="94"/>
        <v>462.93223046143589</v>
      </c>
      <c r="GI53">
        <f t="shared" si="95"/>
        <v>901.52994958570287</v>
      </c>
      <c r="GJ53">
        <v>47</v>
      </c>
      <c r="GK53" s="22">
        <f t="shared" si="211"/>
        <v>0.64833326410013237</v>
      </c>
      <c r="GL53" s="18">
        <f t="shared" si="212"/>
        <v>0.25557175161649009</v>
      </c>
      <c r="GM53">
        <f t="shared" si="96"/>
        <v>-0.18820169543469489</v>
      </c>
      <c r="GN53">
        <f t="shared" si="97"/>
        <v>-0.59248715049428868</v>
      </c>
      <c r="GR53">
        <v>972</v>
      </c>
      <c r="GS53">
        <v>573</v>
      </c>
      <c r="GT53">
        <v>828</v>
      </c>
      <c r="GU53">
        <v>578</v>
      </c>
      <c r="GV53">
        <f t="shared" si="98"/>
        <v>900</v>
      </c>
      <c r="GW53">
        <f t="shared" si="98"/>
        <v>575.5</v>
      </c>
      <c r="GX53" s="18">
        <f t="shared" si="250"/>
        <v>655</v>
      </c>
      <c r="GY53" s="18">
        <f t="shared" si="251"/>
        <v>-29</v>
      </c>
      <c r="GZ53" s="18">
        <f t="shared" si="100"/>
        <v>655.64167042676593</v>
      </c>
      <c r="HA53">
        <f t="shared" si="101"/>
        <v>1068.2697458975424</v>
      </c>
      <c r="HB53">
        <v>47</v>
      </c>
      <c r="HC53" s="22">
        <f t="shared" si="213"/>
        <v>0.58212393795932471</v>
      </c>
      <c r="HD53" s="18">
        <f t="shared" si="214"/>
        <v>0.3482246987568044</v>
      </c>
      <c r="HE53">
        <f t="shared" si="102"/>
        <v>-0.23498454139561009</v>
      </c>
      <c r="HF53">
        <f t="shared" si="103"/>
        <v>-0.45814042864264753</v>
      </c>
      <c r="HJ53">
        <v>979</v>
      </c>
      <c r="HK53">
        <v>572</v>
      </c>
      <c r="HL53">
        <v>833</v>
      </c>
      <c r="HM53">
        <v>578</v>
      </c>
      <c r="HN53">
        <f t="shared" si="104"/>
        <v>906</v>
      </c>
      <c r="HO53">
        <f t="shared" si="104"/>
        <v>575</v>
      </c>
      <c r="HP53" s="18">
        <f t="shared" si="221"/>
        <v>651</v>
      </c>
      <c r="HQ53" s="18">
        <f t="shared" si="252"/>
        <v>-26.5</v>
      </c>
      <c r="HR53" s="18">
        <f t="shared" si="215"/>
        <v>651.53913926946859</v>
      </c>
      <c r="HS53">
        <f t="shared" si="107"/>
        <v>1073.0615080227228</v>
      </c>
      <c r="HT53">
        <v>47</v>
      </c>
      <c r="HU53" s="22">
        <f t="shared" si="216"/>
        <v>0.62570882868811695</v>
      </c>
      <c r="HV53" s="18">
        <f t="shared" si="217"/>
        <v>0.38308387754310591</v>
      </c>
      <c r="HW53">
        <f t="shared" si="108"/>
        <v>-0.20362771712815067</v>
      </c>
      <c r="HX53">
        <f t="shared" si="109"/>
        <v>-0.41670612533721074</v>
      </c>
      <c r="IB53">
        <v>1264</v>
      </c>
      <c r="IC53">
        <v>553</v>
      </c>
      <c r="ID53">
        <v>1002</v>
      </c>
      <c r="IE53">
        <v>573</v>
      </c>
      <c r="IF53">
        <f t="shared" si="110"/>
        <v>1133</v>
      </c>
      <c r="IG53">
        <f t="shared" si="111"/>
        <v>563</v>
      </c>
      <c r="IH53">
        <f t="shared" si="112"/>
        <v>586.5</v>
      </c>
      <c r="II53">
        <f t="shared" si="113"/>
        <v>-20.5</v>
      </c>
      <c r="IJ53">
        <f t="shared" si="114"/>
        <v>586.85816003528487</v>
      </c>
      <c r="IL53">
        <v>47</v>
      </c>
      <c r="IM53">
        <f t="shared" si="218"/>
        <v>0.58648723916834578</v>
      </c>
      <c r="IN53">
        <f t="shared" si="219"/>
        <v>0.32927600261965168</v>
      </c>
      <c r="IO53">
        <f t="shared" si="115"/>
        <v>-0.23174143285631668</v>
      </c>
      <c r="IP53">
        <f t="shared" si="116"/>
        <v>-0.4824399191806743</v>
      </c>
    </row>
    <row r="54" spans="11:250" x14ac:dyDescent="0.25">
      <c r="K54" s="18">
        <v>1107</v>
      </c>
      <c r="L54" s="18">
        <v>577</v>
      </c>
      <c r="M54" s="18">
        <v>856</v>
      </c>
      <c r="N54" s="18">
        <v>577</v>
      </c>
      <c r="O54" s="18">
        <f t="shared" si="189"/>
        <v>981.5</v>
      </c>
      <c r="P54" s="18">
        <f t="shared" si="190"/>
        <v>577</v>
      </c>
      <c r="Q54" s="18">
        <f t="shared" si="222"/>
        <v>205</v>
      </c>
      <c r="R54" s="18">
        <f t="shared" si="223"/>
        <v>-3.5</v>
      </c>
      <c r="S54" s="49">
        <f t="shared" si="42"/>
        <v>205.02987587178606</v>
      </c>
      <c r="T54" s="26">
        <f t="shared" si="191"/>
        <v>16.985326474342315</v>
      </c>
      <c r="U54" s="18">
        <f t="shared" si="192"/>
        <v>169.0379254551591</v>
      </c>
      <c r="V54" s="28">
        <v>48</v>
      </c>
      <c r="W54" s="22">
        <f t="shared" si="193"/>
        <v>0.172648196144609</v>
      </c>
      <c r="X54" s="18">
        <f t="shared" si="194"/>
        <v>2.3080633005594601E-2</v>
      </c>
      <c r="Y54">
        <f t="shared" si="220"/>
        <v>-0.76283795486758232</v>
      </c>
      <c r="Z54">
        <f t="shared" si="44"/>
        <v>-1.6367522844648814</v>
      </c>
      <c r="AD54" s="18">
        <v>1056</v>
      </c>
      <c r="AE54" s="18">
        <v>573</v>
      </c>
      <c r="AF54" s="18">
        <v>771</v>
      </c>
      <c r="AG54" s="18">
        <v>574</v>
      </c>
      <c r="AH54" s="18">
        <f t="shared" si="45"/>
        <v>913.5</v>
      </c>
      <c r="AI54" s="18">
        <f t="shared" si="45"/>
        <v>573.5</v>
      </c>
      <c r="AJ54" s="18">
        <f t="shared" si="224"/>
        <v>251</v>
      </c>
      <c r="AK54" s="18">
        <f t="shared" si="225"/>
        <v>3</v>
      </c>
      <c r="AL54" s="18">
        <f t="shared" si="47"/>
        <v>251.01792764661252</v>
      </c>
      <c r="AM54" s="18">
        <f t="shared" si="48"/>
        <v>1078.6030317035086</v>
      </c>
      <c r="AN54" s="18">
        <f t="shared" si="226"/>
        <v>204.31675135822036</v>
      </c>
      <c r="AO54" s="28">
        <v>48</v>
      </c>
      <c r="AP54" s="22">
        <f t="shared" si="195"/>
        <v>0.143795753605299</v>
      </c>
      <c r="AQ54" s="18">
        <f t="shared" si="196"/>
        <v>2.7596835755324432E-2</v>
      </c>
      <c r="AR54">
        <f t="shared" si="49"/>
        <v>-0.84225393880026023</v>
      </c>
      <c r="AS54">
        <f t="shared" si="49"/>
        <v>-1.5591407111515381</v>
      </c>
      <c r="AW54" s="18">
        <v>1238</v>
      </c>
      <c r="AX54" s="18">
        <v>579</v>
      </c>
      <c r="AY54" s="18">
        <v>865</v>
      </c>
      <c r="AZ54" s="18">
        <v>583</v>
      </c>
      <c r="BA54" s="18">
        <f t="shared" si="50"/>
        <v>1051.5</v>
      </c>
      <c r="BB54" s="18">
        <f t="shared" si="50"/>
        <v>581</v>
      </c>
      <c r="BC54" s="18">
        <f t="shared" si="227"/>
        <v>220</v>
      </c>
      <c r="BD54" s="18">
        <f t="shared" si="228"/>
        <v>0</v>
      </c>
      <c r="BE54" s="18">
        <f t="shared" si="52"/>
        <v>220</v>
      </c>
      <c r="BF54" s="18">
        <f t="shared" si="53"/>
        <v>1201.3381081111179</v>
      </c>
      <c r="BG54" s="18">
        <f t="shared" si="229"/>
        <v>186.96477940023351</v>
      </c>
      <c r="BH54" s="28">
        <v>48</v>
      </c>
      <c r="BI54" s="22">
        <f t="shared" si="197"/>
        <v>0.12786995142716853</v>
      </c>
      <c r="BJ54" s="18">
        <f t="shared" si="198"/>
        <v>1.8446716942403203E-2</v>
      </c>
      <c r="BK54">
        <f t="shared" si="55"/>
        <v>-0.89323149979478</v>
      </c>
      <c r="BL54">
        <f t="shared" si="55"/>
        <v>-1.7340809162621165</v>
      </c>
      <c r="BP54">
        <v>1050</v>
      </c>
      <c r="BQ54">
        <v>576</v>
      </c>
      <c r="BR54">
        <v>887</v>
      </c>
      <c r="BS54">
        <v>570</v>
      </c>
      <c r="BT54" s="18">
        <f t="shared" si="56"/>
        <v>968.5</v>
      </c>
      <c r="BU54" s="18">
        <f t="shared" si="56"/>
        <v>573</v>
      </c>
      <c r="BV54" s="18">
        <f t="shared" si="230"/>
        <v>490</v>
      </c>
      <c r="BW54" s="18">
        <f t="shared" si="231"/>
        <v>-16.5</v>
      </c>
      <c r="BX54" s="18">
        <f t="shared" si="58"/>
        <v>490.27772741579849</v>
      </c>
      <c r="BY54" s="18">
        <f t="shared" si="59"/>
        <v>1125.3094018979846</v>
      </c>
      <c r="BZ54" s="18">
        <f t="shared" si="232"/>
        <v>366.05154056232482</v>
      </c>
      <c r="CA54" s="28">
        <v>48</v>
      </c>
      <c r="CB54" s="22">
        <f t="shared" si="199"/>
        <v>0.55103294626123434</v>
      </c>
      <c r="CC54" s="18">
        <f t="shared" si="200"/>
        <v>0.21806386148903006</v>
      </c>
      <c r="CD54">
        <f t="shared" si="61"/>
        <v>-0.25882243390375786</v>
      </c>
      <c r="CE54">
        <f t="shared" si="61"/>
        <v>-0.66141630166719112</v>
      </c>
      <c r="CI54">
        <v>1059</v>
      </c>
      <c r="CJ54">
        <v>566</v>
      </c>
      <c r="CK54">
        <v>865</v>
      </c>
      <c r="CL54">
        <v>570</v>
      </c>
      <c r="CM54" s="18">
        <f t="shared" si="62"/>
        <v>962</v>
      </c>
      <c r="CN54" s="18">
        <f t="shared" si="62"/>
        <v>568</v>
      </c>
      <c r="CO54" s="18">
        <f t="shared" si="233"/>
        <v>429.5</v>
      </c>
      <c r="CP54" s="18">
        <f t="shared" si="234"/>
        <v>-20</v>
      </c>
      <c r="CQ54" s="18">
        <f t="shared" si="64"/>
        <v>429.96540558514704</v>
      </c>
      <c r="CR54" s="18">
        <f t="shared" si="65"/>
        <v>1117.1696379690954</v>
      </c>
      <c r="CS54" s="18">
        <f t="shared" si="235"/>
        <v>323.88516818539927</v>
      </c>
      <c r="CT54" s="28">
        <v>48</v>
      </c>
      <c r="CU54" s="22">
        <f t="shared" si="201"/>
        <v>0.46660255383834309</v>
      </c>
      <c r="CV54" s="18">
        <f t="shared" si="202"/>
        <v>0.15977796469762889</v>
      </c>
      <c r="CW54">
        <f t="shared" si="67"/>
        <v>-0.33105288852798237</v>
      </c>
      <c r="CX54">
        <f t="shared" si="67"/>
        <v>-0.79648311532298144</v>
      </c>
      <c r="DB54">
        <v>1241</v>
      </c>
      <c r="DC54">
        <v>556</v>
      </c>
      <c r="DD54">
        <v>1037</v>
      </c>
      <c r="DE54">
        <v>567</v>
      </c>
      <c r="DF54" s="18">
        <f t="shared" si="68"/>
        <v>1139</v>
      </c>
      <c r="DG54" s="18">
        <f t="shared" si="68"/>
        <v>561.5</v>
      </c>
      <c r="DH54" s="18">
        <f t="shared" si="236"/>
        <v>597</v>
      </c>
      <c r="DI54" s="18">
        <f t="shared" si="237"/>
        <v>-23</v>
      </c>
      <c r="DJ54" s="18">
        <f t="shared" si="70"/>
        <v>597.4428842994115</v>
      </c>
      <c r="DK54" s="18">
        <f t="shared" si="71"/>
        <v>1269.8831639170589</v>
      </c>
      <c r="DL54" s="18">
        <f t="shared" si="238"/>
        <v>472.7606827386644</v>
      </c>
      <c r="DM54" s="28">
        <v>48</v>
      </c>
      <c r="DN54" s="22">
        <f t="shared" si="203"/>
        <v>0.4210044490789987</v>
      </c>
      <c r="DO54" s="18">
        <f t="shared" si="204"/>
        <v>0.19522282670826122</v>
      </c>
      <c r="DP54">
        <f t="shared" si="73"/>
        <v>-0.37571331461504648</v>
      </c>
      <c r="DQ54">
        <f t="shared" si="73"/>
        <v>-0.70946940319678908</v>
      </c>
      <c r="DU54">
        <v>1260</v>
      </c>
      <c r="DV54">
        <v>590</v>
      </c>
      <c r="DW54">
        <v>1071</v>
      </c>
      <c r="DX54">
        <v>594</v>
      </c>
      <c r="DY54" s="18">
        <f t="shared" si="74"/>
        <v>1165.5</v>
      </c>
      <c r="DZ54" s="18">
        <f t="shared" si="74"/>
        <v>592</v>
      </c>
      <c r="EA54" s="18">
        <f t="shared" si="239"/>
        <v>560</v>
      </c>
      <c r="EB54" s="18">
        <f t="shared" si="240"/>
        <v>-14</v>
      </c>
      <c r="EC54" s="18">
        <f t="shared" si="76"/>
        <v>560.17497266479154</v>
      </c>
      <c r="ED54" s="18">
        <f t="shared" si="77"/>
        <v>1307.2315211927839</v>
      </c>
      <c r="EE54" s="18">
        <f t="shared" si="241"/>
        <v>450.57158282750709</v>
      </c>
      <c r="EF54" s="28">
        <v>48</v>
      </c>
      <c r="EG54" s="22">
        <f t="shared" si="205"/>
        <v>0.99654272252160225</v>
      </c>
      <c r="EH54" s="18">
        <f t="shared" si="206"/>
        <v>0.45991048247932909</v>
      </c>
      <c r="EI54">
        <f t="shared" si="79"/>
        <v>-1.5040780395959462E-3</v>
      </c>
      <c r="EJ54">
        <f t="shared" si="79"/>
        <v>-0.33732669168482776</v>
      </c>
      <c r="EN54">
        <v>1482</v>
      </c>
      <c r="EO54">
        <v>590</v>
      </c>
      <c r="EP54">
        <v>1243</v>
      </c>
      <c r="EQ54">
        <v>593</v>
      </c>
      <c r="ER54" s="18">
        <f t="shared" si="80"/>
        <v>1362.5</v>
      </c>
      <c r="ES54" s="18">
        <f t="shared" si="80"/>
        <v>591.5</v>
      </c>
      <c r="ET54" s="18">
        <f t="shared" si="242"/>
        <v>746.5</v>
      </c>
      <c r="EU54" s="18">
        <f t="shared" si="243"/>
        <v>-18</v>
      </c>
      <c r="EV54" s="18">
        <f t="shared" si="82"/>
        <v>746.71698119166945</v>
      </c>
      <c r="EW54" s="18">
        <f t="shared" si="83"/>
        <v>1485.3546714505596</v>
      </c>
      <c r="EX54" s="18">
        <f t="shared" si="244"/>
        <v>618.78312218298765</v>
      </c>
      <c r="EY54" s="28">
        <v>48</v>
      </c>
      <c r="EZ54" s="22">
        <f t="shared" si="207"/>
        <v>0.81118594570471181</v>
      </c>
      <c r="FA54" s="18">
        <f t="shared" si="208"/>
        <v>0.48346266987067327</v>
      </c>
      <c r="FB54">
        <f t="shared" si="85"/>
        <v>-9.0879582364493686E-2</v>
      </c>
      <c r="FC54">
        <f t="shared" si="85"/>
        <v>-0.31563705393892577</v>
      </c>
      <c r="FG54">
        <v>1519</v>
      </c>
      <c r="FH54">
        <v>590</v>
      </c>
      <c r="FI54">
        <v>1240</v>
      </c>
      <c r="FJ54">
        <v>596</v>
      </c>
      <c r="FK54" s="18">
        <f t="shared" si="86"/>
        <v>1379.5</v>
      </c>
      <c r="FL54" s="18">
        <f t="shared" si="86"/>
        <v>593</v>
      </c>
      <c r="FM54" s="18">
        <f t="shared" si="245"/>
        <v>767.5</v>
      </c>
      <c r="FN54" s="18">
        <f t="shared" si="246"/>
        <v>-18</v>
      </c>
      <c r="FO54" s="18">
        <f t="shared" si="88"/>
        <v>767.71104590203731</v>
      </c>
      <c r="FP54" s="18">
        <f t="shared" si="89"/>
        <v>1501.5556100258159</v>
      </c>
      <c r="FQ54" s="18">
        <f t="shared" si="247"/>
        <v>636.76372754772513</v>
      </c>
      <c r="FR54" s="28">
        <v>48</v>
      </c>
      <c r="FS54" s="22">
        <f t="shared" si="209"/>
        <v>0.73481004992384968</v>
      </c>
      <c r="FT54" s="18">
        <f t="shared" si="210"/>
        <v>0.46641080740802021</v>
      </c>
      <c r="FU54">
        <f t="shared" si="91"/>
        <v>-0.1338249125232461</v>
      </c>
      <c r="FV54">
        <f t="shared" si="91"/>
        <v>-0.33123139490580106</v>
      </c>
      <c r="FZ54">
        <v>779</v>
      </c>
      <c r="GA54">
        <v>577</v>
      </c>
      <c r="GB54">
        <v>626</v>
      </c>
      <c r="GC54">
        <v>584</v>
      </c>
      <c r="GD54">
        <f t="shared" si="92"/>
        <v>702.5</v>
      </c>
      <c r="GE54">
        <f t="shared" si="92"/>
        <v>580.5</v>
      </c>
      <c r="GF54" s="18">
        <f t="shared" si="248"/>
        <v>476.5</v>
      </c>
      <c r="GG54" s="18">
        <f t="shared" si="249"/>
        <v>-21.5</v>
      </c>
      <c r="GH54" s="18">
        <f t="shared" si="94"/>
        <v>476.98480059641315</v>
      </c>
      <c r="GI54">
        <f t="shared" si="95"/>
        <v>911.31032036293766</v>
      </c>
      <c r="GJ54">
        <v>48</v>
      </c>
      <c r="GK54" s="22">
        <f t="shared" si="211"/>
        <v>0.66212758886822032</v>
      </c>
      <c r="GL54" s="18">
        <f t="shared" si="212"/>
        <v>0.26332977693378085</v>
      </c>
      <c r="GM54">
        <f t="shared" si="96"/>
        <v>-0.17905831599482511</v>
      </c>
      <c r="GN54">
        <f t="shared" si="97"/>
        <v>-0.57950002875250262</v>
      </c>
      <c r="GR54">
        <v>988</v>
      </c>
      <c r="GS54">
        <v>573</v>
      </c>
      <c r="GT54">
        <v>843</v>
      </c>
      <c r="GU54">
        <v>577</v>
      </c>
      <c r="GV54">
        <f t="shared" si="98"/>
        <v>915.5</v>
      </c>
      <c r="GW54">
        <f t="shared" si="98"/>
        <v>575</v>
      </c>
      <c r="GX54" s="18">
        <f t="shared" si="250"/>
        <v>670.5</v>
      </c>
      <c r="GY54" s="18">
        <f t="shared" si="251"/>
        <v>-29.5</v>
      </c>
      <c r="GZ54" s="18">
        <f t="shared" si="100"/>
        <v>671.14864225445615</v>
      </c>
      <c r="HA54">
        <f t="shared" si="101"/>
        <v>1081.0944685826489</v>
      </c>
      <c r="HB54">
        <v>48</v>
      </c>
      <c r="HC54" s="22">
        <f t="shared" si="213"/>
        <v>0.594509553660587</v>
      </c>
      <c r="HD54" s="18">
        <f t="shared" si="214"/>
        <v>0.35646076860546549</v>
      </c>
      <c r="HE54">
        <f t="shared" si="102"/>
        <v>-0.22584116195574028</v>
      </c>
      <c r="HF54">
        <f t="shared" si="103"/>
        <v>-0.44798826080710319</v>
      </c>
      <c r="HJ54">
        <v>997</v>
      </c>
      <c r="HK54">
        <v>571</v>
      </c>
      <c r="HL54">
        <v>849</v>
      </c>
      <c r="HM54">
        <v>577</v>
      </c>
      <c r="HN54">
        <f t="shared" si="104"/>
        <v>923</v>
      </c>
      <c r="HO54">
        <f t="shared" si="104"/>
        <v>574</v>
      </c>
      <c r="HP54" s="18">
        <f t="shared" si="221"/>
        <v>668</v>
      </c>
      <c r="HQ54" s="18">
        <f t="shared" si="252"/>
        <v>-27.5</v>
      </c>
      <c r="HR54" s="18">
        <f t="shared" si="215"/>
        <v>668.56581575788039</v>
      </c>
      <c r="HS54">
        <f t="shared" si="107"/>
        <v>1086.9245603996626</v>
      </c>
      <c r="HT54">
        <v>48</v>
      </c>
      <c r="HU54" s="22">
        <f t="shared" si="216"/>
        <v>0.63902178248999186</v>
      </c>
      <c r="HV54" s="18">
        <f t="shared" si="217"/>
        <v>0.39309501096199195</v>
      </c>
      <c r="HW54">
        <f t="shared" si="108"/>
        <v>-0.19448433768828086</v>
      </c>
      <c r="HX54">
        <f t="shared" si="109"/>
        <v>-0.40550246807364382</v>
      </c>
      <c r="IB54">
        <v>1282</v>
      </c>
      <c r="IC54">
        <v>553</v>
      </c>
      <c r="ID54">
        <v>1016</v>
      </c>
      <c r="IE54">
        <v>572</v>
      </c>
      <c r="IF54">
        <f t="shared" si="110"/>
        <v>1149</v>
      </c>
      <c r="IG54">
        <f t="shared" si="111"/>
        <v>562.5</v>
      </c>
      <c r="IH54">
        <f t="shared" si="112"/>
        <v>602.5</v>
      </c>
      <c r="II54">
        <f t="shared" si="113"/>
        <v>-21</v>
      </c>
      <c r="IJ54">
        <f t="shared" si="114"/>
        <v>602.86586401951797</v>
      </c>
      <c r="IL54">
        <v>48</v>
      </c>
      <c r="IM54">
        <f t="shared" si="218"/>
        <v>0.59896569106554465</v>
      </c>
      <c r="IN54">
        <f t="shared" si="219"/>
        <v>0.33825764952855736</v>
      </c>
      <c r="IO54">
        <f t="shared" si="115"/>
        <v>-0.22259805341644689</v>
      </c>
      <c r="IP54">
        <f t="shared" si="116"/>
        <v>-0.47075237326551467</v>
      </c>
    </row>
    <row r="55" spans="11:250" x14ac:dyDescent="0.25">
      <c r="K55" s="18">
        <v>1112</v>
      </c>
      <c r="L55" s="18">
        <v>578</v>
      </c>
      <c r="M55" s="18">
        <v>860</v>
      </c>
      <c r="N55" s="18">
        <v>577</v>
      </c>
      <c r="O55" s="18">
        <f t="shared" si="189"/>
        <v>986</v>
      </c>
      <c r="P55" s="18">
        <f t="shared" si="190"/>
        <v>577.5</v>
      </c>
      <c r="Q55" s="18">
        <f t="shared" si="222"/>
        <v>209.5</v>
      </c>
      <c r="R55" s="18">
        <f t="shared" si="223"/>
        <v>-3</v>
      </c>
      <c r="S55" s="49">
        <f t="shared" si="42"/>
        <v>209.52147861257566</v>
      </c>
      <c r="T55" s="26">
        <f t="shared" si="191"/>
        <v>17.357425119093339</v>
      </c>
      <c r="U55" s="18">
        <f t="shared" si="192"/>
        <v>173.1721306241551</v>
      </c>
      <c r="V55" s="28">
        <v>49</v>
      </c>
      <c r="W55" s="22">
        <f t="shared" si="193"/>
        <v>0.17624503356428833</v>
      </c>
      <c r="X55" s="18">
        <f t="shared" si="194"/>
        <v>2.3586261924435269E-2</v>
      </c>
      <c r="Y55">
        <f t="shared" si="220"/>
        <v>-0.75388311221465598</v>
      </c>
      <c r="Z55">
        <f t="shared" si="44"/>
        <v>-1.6273408829477425</v>
      </c>
      <c r="AD55" s="18">
        <v>1064</v>
      </c>
      <c r="AE55" s="18">
        <v>573</v>
      </c>
      <c r="AF55" s="18">
        <v>779</v>
      </c>
      <c r="AG55" s="18">
        <v>574</v>
      </c>
      <c r="AH55" s="18">
        <f t="shared" si="45"/>
        <v>921.5</v>
      </c>
      <c r="AI55" s="18">
        <f t="shared" si="45"/>
        <v>573.5</v>
      </c>
      <c r="AJ55" s="18">
        <f t="shared" si="224"/>
        <v>259</v>
      </c>
      <c r="AK55" s="18">
        <f t="shared" si="225"/>
        <v>3</v>
      </c>
      <c r="AL55" s="18">
        <f t="shared" si="47"/>
        <v>259.01737393464555</v>
      </c>
      <c r="AM55" s="18">
        <f t="shared" si="48"/>
        <v>1085.3867974137147</v>
      </c>
      <c r="AN55" s="18">
        <f t="shared" si="226"/>
        <v>211.10051706842648</v>
      </c>
      <c r="AO55" s="28">
        <v>49</v>
      </c>
      <c r="AP55" s="22">
        <f t="shared" si="195"/>
        <v>0.14679149847207607</v>
      </c>
      <c r="AQ55" s="18">
        <f t="shared" si="196"/>
        <v>2.8476292483431819E-2</v>
      </c>
      <c r="AR55">
        <f t="shared" si="49"/>
        <v>-0.83329909614733377</v>
      </c>
      <c r="AS55">
        <f t="shared" si="49"/>
        <v>-1.5455165550211667</v>
      </c>
      <c r="AW55" s="18">
        <v>1243</v>
      </c>
      <c r="AX55" s="18">
        <v>579</v>
      </c>
      <c r="AY55" s="18">
        <v>870</v>
      </c>
      <c r="AZ55" s="18">
        <v>581</v>
      </c>
      <c r="BA55" s="18">
        <f t="shared" si="50"/>
        <v>1056.5</v>
      </c>
      <c r="BB55" s="18">
        <f t="shared" si="50"/>
        <v>580</v>
      </c>
      <c r="BC55" s="18">
        <f t="shared" si="227"/>
        <v>225</v>
      </c>
      <c r="BD55" s="18">
        <f t="shared" si="228"/>
        <v>-1</v>
      </c>
      <c r="BE55" s="18">
        <f t="shared" si="52"/>
        <v>225.00222221124838</v>
      </c>
      <c r="BF55" s="18">
        <f t="shared" si="53"/>
        <v>1205.2353504606476</v>
      </c>
      <c r="BG55" s="18">
        <f t="shared" si="229"/>
        <v>190.86202174976324</v>
      </c>
      <c r="BH55" s="28">
        <v>49</v>
      </c>
      <c r="BI55" s="22">
        <f t="shared" si="197"/>
        <v>0.13053390874856788</v>
      </c>
      <c r="BJ55" s="18">
        <f t="shared" si="198"/>
        <v>1.8866146838830027E-2</v>
      </c>
      <c r="BK55">
        <f t="shared" si="55"/>
        <v>-0.88427665714185355</v>
      </c>
      <c r="BL55">
        <f t="shared" si="55"/>
        <v>-1.7243167896871072</v>
      </c>
      <c r="BP55">
        <v>1061</v>
      </c>
      <c r="BQ55">
        <v>574</v>
      </c>
      <c r="BR55">
        <v>900</v>
      </c>
      <c r="BS55">
        <v>569</v>
      </c>
      <c r="BT55" s="18">
        <f t="shared" si="56"/>
        <v>980.5</v>
      </c>
      <c r="BU55" s="18">
        <f t="shared" si="56"/>
        <v>571.5</v>
      </c>
      <c r="BV55" s="18">
        <f t="shared" si="230"/>
        <v>502</v>
      </c>
      <c r="BW55" s="18">
        <f t="shared" si="231"/>
        <v>-18</v>
      </c>
      <c r="BX55" s="18">
        <f t="shared" si="58"/>
        <v>502.32260550367431</v>
      </c>
      <c r="BY55" s="18">
        <f t="shared" si="59"/>
        <v>1134.8975724707495</v>
      </c>
      <c r="BZ55" s="18">
        <f t="shared" si="232"/>
        <v>375.63971113508978</v>
      </c>
      <c r="CA55" s="28">
        <v>49</v>
      </c>
      <c r="CB55" s="22">
        <f t="shared" si="199"/>
        <v>0.56251279930834341</v>
      </c>
      <c r="CC55" s="18">
        <f t="shared" si="200"/>
        <v>0.22342113651935031</v>
      </c>
      <c r="CD55">
        <f t="shared" si="61"/>
        <v>-0.24986759125083138</v>
      </c>
      <c r="CE55">
        <f t="shared" si="61"/>
        <v>-0.6508757433085941</v>
      </c>
      <c r="CI55">
        <v>1067</v>
      </c>
      <c r="CJ55">
        <v>566</v>
      </c>
      <c r="CK55">
        <v>877</v>
      </c>
      <c r="CL55">
        <v>570</v>
      </c>
      <c r="CM55" s="18">
        <f t="shared" si="62"/>
        <v>972</v>
      </c>
      <c r="CN55" s="18">
        <f t="shared" si="62"/>
        <v>568</v>
      </c>
      <c r="CO55" s="18">
        <f t="shared" si="233"/>
        <v>439.5</v>
      </c>
      <c r="CP55" s="18">
        <f t="shared" si="234"/>
        <v>-20</v>
      </c>
      <c r="CQ55" s="18">
        <f t="shared" si="64"/>
        <v>439.95482722661427</v>
      </c>
      <c r="CR55" s="18">
        <f t="shared" si="65"/>
        <v>1125.7921655438893</v>
      </c>
      <c r="CS55" s="18">
        <f t="shared" si="235"/>
        <v>332.50769576019309</v>
      </c>
      <c r="CT55" s="28">
        <v>49</v>
      </c>
      <c r="CU55" s="22">
        <f t="shared" si="201"/>
        <v>0.47632344037664187</v>
      </c>
      <c r="CV55" s="18">
        <f t="shared" si="202"/>
        <v>0.16349009929647626</v>
      </c>
      <c r="CW55">
        <f t="shared" si="67"/>
        <v>-0.32209804587505597</v>
      </c>
      <c r="CX55">
        <f t="shared" si="67"/>
        <v>-0.78650854239880152</v>
      </c>
      <c r="DB55">
        <v>1252</v>
      </c>
      <c r="DC55">
        <v>556</v>
      </c>
      <c r="DD55">
        <v>1049</v>
      </c>
      <c r="DE55">
        <v>563</v>
      </c>
      <c r="DF55" s="18">
        <f t="shared" si="68"/>
        <v>1150.5</v>
      </c>
      <c r="DG55" s="18">
        <f t="shared" si="68"/>
        <v>559.5</v>
      </c>
      <c r="DH55" s="18">
        <f t="shared" si="236"/>
        <v>608.5</v>
      </c>
      <c r="DI55" s="18">
        <f t="shared" si="237"/>
        <v>-25</v>
      </c>
      <c r="DJ55" s="18">
        <f t="shared" si="70"/>
        <v>609.01334139737855</v>
      </c>
      <c r="DK55" s="18">
        <f t="shared" si="71"/>
        <v>1279.3320522835345</v>
      </c>
      <c r="DL55" s="18">
        <f t="shared" si="238"/>
        <v>482.20957110513996</v>
      </c>
      <c r="DM55" s="28">
        <v>49</v>
      </c>
      <c r="DN55" s="22">
        <f t="shared" si="203"/>
        <v>0.42977537510147784</v>
      </c>
      <c r="DO55" s="18">
        <f t="shared" si="204"/>
        <v>0.19900363555264236</v>
      </c>
      <c r="DP55">
        <f t="shared" si="73"/>
        <v>-0.36675847196212003</v>
      </c>
      <c r="DQ55">
        <f t="shared" si="73"/>
        <v>-0.70113898948964581</v>
      </c>
      <c r="DU55">
        <v>1275</v>
      </c>
      <c r="DV55">
        <v>591</v>
      </c>
      <c r="DW55">
        <v>1088</v>
      </c>
      <c r="DX55">
        <v>596</v>
      </c>
      <c r="DY55" s="18">
        <f t="shared" si="74"/>
        <v>1181.5</v>
      </c>
      <c r="DZ55" s="18">
        <f t="shared" si="74"/>
        <v>593.5</v>
      </c>
      <c r="EA55" s="18">
        <f t="shared" si="239"/>
        <v>576</v>
      </c>
      <c r="EB55" s="18">
        <f t="shared" si="240"/>
        <v>-12.5</v>
      </c>
      <c r="EC55" s="18">
        <f t="shared" si="76"/>
        <v>576.1356177151348</v>
      </c>
      <c r="ED55" s="18">
        <f t="shared" si="77"/>
        <v>1322.1892829697267</v>
      </c>
      <c r="EE55" s="18">
        <f t="shared" si="241"/>
        <v>465.52934460444988</v>
      </c>
      <c r="EF55" s="28">
        <v>49</v>
      </c>
      <c r="EG55" s="22">
        <f t="shared" si="205"/>
        <v>1.0173040292408022</v>
      </c>
      <c r="EH55" s="18">
        <f t="shared" si="206"/>
        <v>0.47301436666548896</v>
      </c>
      <c r="EI55">
        <f t="shared" si="79"/>
        <v>7.4507646133304588E-3</v>
      </c>
      <c r="EJ55">
        <f t="shared" si="79"/>
        <v>-0.32512566841907753</v>
      </c>
      <c r="EN55">
        <v>1501</v>
      </c>
      <c r="EO55">
        <v>591</v>
      </c>
      <c r="EP55">
        <v>1264</v>
      </c>
      <c r="EQ55">
        <v>594</v>
      </c>
      <c r="ER55" s="18">
        <f t="shared" si="80"/>
        <v>1382.5</v>
      </c>
      <c r="ES55" s="18">
        <f t="shared" si="80"/>
        <v>592.5</v>
      </c>
      <c r="ET55" s="18">
        <f t="shared" si="242"/>
        <v>766.5</v>
      </c>
      <c r="EU55" s="18">
        <f t="shared" si="243"/>
        <v>-17</v>
      </c>
      <c r="EV55" s="18">
        <f t="shared" si="82"/>
        <v>766.6884960660359</v>
      </c>
      <c r="EW55" s="18">
        <f t="shared" si="83"/>
        <v>1504.1151884081219</v>
      </c>
      <c r="EX55" s="18">
        <f t="shared" si="244"/>
        <v>637.54363914054989</v>
      </c>
      <c r="EY55" s="28">
        <v>49</v>
      </c>
      <c r="EZ55" s="22">
        <f t="shared" si="207"/>
        <v>0.82808565290689329</v>
      </c>
      <c r="FA55" s="18">
        <f t="shared" si="208"/>
        <v>0.49639324751350938</v>
      </c>
      <c r="FB55">
        <f t="shared" si="85"/>
        <v>-8.1924739711567246E-2</v>
      </c>
      <c r="FC55">
        <f t="shared" si="85"/>
        <v>-0.30417413488396033</v>
      </c>
      <c r="FG55">
        <v>1541</v>
      </c>
      <c r="FH55">
        <v>591</v>
      </c>
      <c r="FI55">
        <v>1261</v>
      </c>
      <c r="FJ55">
        <v>595</v>
      </c>
      <c r="FK55" s="18">
        <f t="shared" si="86"/>
        <v>1401</v>
      </c>
      <c r="FL55" s="18">
        <f t="shared" si="86"/>
        <v>593</v>
      </c>
      <c r="FM55" s="18">
        <f t="shared" si="245"/>
        <v>789</v>
      </c>
      <c r="FN55" s="18">
        <f t="shared" si="246"/>
        <v>-18</v>
      </c>
      <c r="FO55" s="18">
        <f t="shared" si="88"/>
        <v>789.20529648501474</v>
      </c>
      <c r="FP55" s="18">
        <f t="shared" si="89"/>
        <v>1521.3316535193765</v>
      </c>
      <c r="FQ55" s="18">
        <f t="shared" si="247"/>
        <v>656.53977104128569</v>
      </c>
      <c r="FR55" s="28">
        <v>49</v>
      </c>
      <c r="FS55" s="22">
        <f t="shared" si="209"/>
        <v>0.75011859263059644</v>
      </c>
      <c r="FT55" s="18">
        <f t="shared" si="210"/>
        <v>0.47946930229688506</v>
      </c>
      <c r="FU55">
        <f t="shared" si="91"/>
        <v>-0.12487006987031972</v>
      </c>
      <c r="FV55">
        <f t="shared" si="91"/>
        <v>-0.31923919301853554</v>
      </c>
      <c r="FZ55">
        <v>794</v>
      </c>
      <c r="GA55">
        <v>577</v>
      </c>
      <c r="GB55">
        <v>642</v>
      </c>
      <c r="GC55">
        <v>583</v>
      </c>
      <c r="GD55">
        <f t="shared" si="92"/>
        <v>718</v>
      </c>
      <c r="GE55">
        <f t="shared" si="92"/>
        <v>580</v>
      </c>
      <c r="GF55" s="18">
        <f t="shared" si="248"/>
        <v>492</v>
      </c>
      <c r="GG55" s="18">
        <f t="shared" si="249"/>
        <v>-22</v>
      </c>
      <c r="GH55" s="18">
        <f t="shared" si="94"/>
        <v>492.4916242942615</v>
      </c>
      <c r="GI55">
        <f t="shared" si="95"/>
        <v>922.99729143697925</v>
      </c>
      <c r="GJ55">
        <v>49</v>
      </c>
      <c r="GK55" s="22">
        <f t="shared" si="211"/>
        <v>0.67592191363630816</v>
      </c>
      <c r="GL55" s="18">
        <f t="shared" si="212"/>
        <v>0.27189065438773757</v>
      </c>
      <c r="GM55">
        <f t="shared" si="96"/>
        <v>-0.17010347334189874</v>
      </c>
      <c r="GN55">
        <f t="shared" si="97"/>
        <v>-0.56560572002408438</v>
      </c>
      <c r="GR55">
        <v>1006</v>
      </c>
      <c r="GS55">
        <v>571</v>
      </c>
      <c r="GT55">
        <v>859</v>
      </c>
      <c r="GU55">
        <v>575</v>
      </c>
      <c r="GV55">
        <f t="shared" si="98"/>
        <v>932.5</v>
      </c>
      <c r="GW55">
        <f t="shared" si="98"/>
        <v>573</v>
      </c>
      <c r="GX55" s="18">
        <f t="shared" si="250"/>
        <v>687.5</v>
      </c>
      <c r="GY55" s="18">
        <f t="shared" si="251"/>
        <v>-31.5</v>
      </c>
      <c r="GZ55" s="18">
        <f t="shared" si="100"/>
        <v>688.22125802680637</v>
      </c>
      <c r="HA55">
        <f t="shared" si="101"/>
        <v>1094.4794424748234</v>
      </c>
      <c r="HB55">
        <v>49</v>
      </c>
      <c r="HC55" s="22">
        <f t="shared" si="213"/>
        <v>0.60689516936184917</v>
      </c>
      <c r="HD55" s="18">
        <f t="shared" si="214"/>
        <v>0.36552838396988796</v>
      </c>
      <c r="HE55">
        <f t="shared" si="102"/>
        <v>-0.21688631930281388</v>
      </c>
      <c r="HF55">
        <f t="shared" si="103"/>
        <v>-0.43707889360933011</v>
      </c>
      <c r="HJ55">
        <v>1016</v>
      </c>
      <c r="HK55">
        <v>570</v>
      </c>
      <c r="HL55">
        <v>868</v>
      </c>
      <c r="HM55">
        <v>577</v>
      </c>
      <c r="HN55">
        <f t="shared" si="104"/>
        <v>942</v>
      </c>
      <c r="HO55">
        <f t="shared" si="104"/>
        <v>573.5</v>
      </c>
      <c r="HP55" s="18">
        <f t="shared" si="221"/>
        <v>687</v>
      </c>
      <c r="HQ55" s="18">
        <f t="shared" si="252"/>
        <v>-28</v>
      </c>
      <c r="HR55" s="18">
        <f t="shared" si="215"/>
        <v>687.57036003597477</v>
      </c>
      <c r="HS55">
        <f t="shared" si="107"/>
        <v>1102.8446173418993</v>
      </c>
      <c r="HT55">
        <v>49</v>
      </c>
      <c r="HU55" s="22">
        <f t="shared" si="216"/>
        <v>0.65233473629186667</v>
      </c>
      <c r="HV55" s="18">
        <f t="shared" si="217"/>
        <v>0.40426906647791233</v>
      </c>
      <c r="HW55">
        <f t="shared" si="108"/>
        <v>-0.18552949503535443</v>
      </c>
      <c r="HX55">
        <f t="shared" si="109"/>
        <v>-0.39332948837671666</v>
      </c>
      <c r="IB55">
        <v>1295</v>
      </c>
      <c r="IC55">
        <v>553</v>
      </c>
      <c r="ID55">
        <v>1030</v>
      </c>
      <c r="IE55">
        <v>572</v>
      </c>
      <c r="IF55">
        <f t="shared" si="110"/>
        <v>1162.5</v>
      </c>
      <c r="IG55">
        <f t="shared" si="111"/>
        <v>562.5</v>
      </c>
      <c r="IH55">
        <f t="shared" si="112"/>
        <v>616</v>
      </c>
      <c r="II55">
        <f t="shared" si="113"/>
        <v>-21</v>
      </c>
      <c r="IJ55">
        <f t="shared" si="114"/>
        <v>616.35785060304056</v>
      </c>
      <c r="IL55">
        <v>49</v>
      </c>
      <c r="IM55">
        <f t="shared" si="218"/>
        <v>0.61144414296274341</v>
      </c>
      <c r="IN55">
        <f t="shared" si="219"/>
        <v>0.34582777074720611</v>
      </c>
      <c r="IO55">
        <f t="shared" si="115"/>
        <v>-0.21364321076352052</v>
      </c>
      <c r="IP55">
        <f t="shared" si="116"/>
        <v>-0.46114013483882549</v>
      </c>
    </row>
    <row r="56" spans="11:250" x14ac:dyDescent="0.25">
      <c r="K56" s="18">
        <v>1119</v>
      </c>
      <c r="L56" s="18">
        <v>578</v>
      </c>
      <c r="M56" s="18">
        <v>867</v>
      </c>
      <c r="N56" s="18">
        <v>576</v>
      </c>
      <c r="O56" s="18">
        <f t="shared" si="189"/>
        <v>993</v>
      </c>
      <c r="P56" s="18">
        <f t="shared" si="190"/>
        <v>577</v>
      </c>
      <c r="Q56" s="18">
        <f t="shared" si="222"/>
        <v>216.5</v>
      </c>
      <c r="R56" s="18">
        <f t="shared" si="223"/>
        <v>-3.5</v>
      </c>
      <c r="S56" s="49">
        <f t="shared" si="42"/>
        <v>216.52828914485977</v>
      </c>
      <c r="T56" s="26">
        <f t="shared" si="191"/>
        <v>17.937891570280822</v>
      </c>
      <c r="U56" s="18">
        <f t="shared" si="192"/>
        <v>178.96651438239235</v>
      </c>
      <c r="V56" s="28">
        <v>50</v>
      </c>
      <c r="W56" s="22">
        <f t="shared" si="193"/>
        <v>0.1798418709839677</v>
      </c>
      <c r="X56" s="18">
        <f t="shared" si="194"/>
        <v>2.437503293523428E-2</v>
      </c>
      <c r="Y56">
        <f t="shared" si="220"/>
        <v>-0.74510918790715075</v>
      </c>
      <c r="Z56">
        <f t="shared" si="44"/>
        <v>-1.6130547888158524</v>
      </c>
      <c r="AD56" s="18">
        <v>1071</v>
      </c>
      <c r="AE56" s="18">
        <v>572</v>
      </c>
      <c r="AF56" s="18">
        <v>789</v>
      </c>
      <c r="AG56" s="18">
        <v>574</v>
      </c>
      <c r="AH56" s="18">
        <f t="shared" si="45"/>
        <v>930</v>
      </c>
      <c r="AI56" s="18">
        <f t="shared" si="45"/>
        <v>573</v>
      </c>
      <c r="AJ56" s="18">
        <f t="shared" si="224"/>
        <v>267.5</v>
      </c>
      <c r="AK56" s="18">
        <f t="shared" si="225"/>
        <v>2.5</v>
      </c>
      <c r="AL56" s="18">
        <f t="shared" si="47"/>
        <v>267.51168198790873</v>
      </c>
      <c r="AM56" s="18">
        <f t="shared" si="48"/>
        <v>1092.3502185654563</v>
      </c>
      <c r="AN56" s="18">
        <f t="shared" si="226"/>
        <v>218.0639382201681</v>
      </c>
      <c r="AO56" s="28">
        <v>50</v>
      </c>
      <c r="AP56" s="22">
        <f t="shared" si="195"/>
        <v>0.14978724333885313</v>
      </c>
      <c r="AQ56" s="18">
        <f t="shared" si="196"/>
        <v>2.9410154165737827E-2</v>
      </c>
      <c r="AR56">
        <f t="shared" si="49"/>
        <v>-0.82452517183982865</v>
      </c>
      <c r="AS56">
        <f t="shared" si="49"/>
        <v>-1.5315026989491103</v>
      </c>
      <c r="AW56" s="18">
        <v>1249</v>
      </c>
      <c r="AX56" s="18">
        <v>579</v>
      </c>
      <c r="AY56" s="18">
        <v>876</v>
      </c>
      <c r="AZ56" s="18">
        <v>581</v>
      </c>
      <c r="BA56" s="18">
        <f t="shared" si="50"/>
        <v>1062.5</v>
      </c>
      <c r="BB56" s="18">
        <f t="shared" si="50"/>
        <v>580</v>
      </c>
      <c r="BC56" s="18">
        <f t="shared" si="227"/>
        <v>231</v>
      </c>
      <c r="BD56" s="18">
        <f t="shared" si="228"/>
        <v>-1</v>
      </c>
      <c r="BE56" s="18">
        <f t="shared" si="52"/>
        <v>231.00216449202375</v>
      </c>
      <c r="BF56" s="18">
        <f t="shared" si="53"/>
        <v>1210.4983477890419</v>
      </c>
      <c r="BG56" s="18">
        <f t="shared" si="229"/>
        <v>196.12501907815749</v>
      </c>
      <c r="BH56" s="28">
        <v>50</v>
      </c>
      <c r="BI56" s="22">
        <f t="shared" si="197"/>
        <v>0.13319786606996722</v>
      </c>
      <c r="BJ56" s="18">
        <f t="shared" si="198"/>
        <v>1.9369234279394663E-2</v>
      </c>
      <c r="BK56">
        <f t="shared" si="55"/>
        <v>-0.87550273283434843</v>
      </c>
      <c r="BL56">
        <f t="shared" si="55"/>
        <v>-1.7128875478305421</v>
      </c>
      <c r="BP56">
        <v>1073</v>
      </c>
      <c r="BQ56">
        <v>570</v>
      </c>
      <c r="BR56">
        <v>912</v>
      </c>
      <c r="BS56">
        <v>568</v>
      </c>
      <c r="BT56" s="18">
        <f t="shared" si="56"/>
        <v>992.5</v>
      </c>
      <c r="BU56" s="18">
        <f t="shared" si="56"/>
        <v>569</v>
      </c>
      <c r="BV56" s="18">
        <f t="shared" si="230"/>
        <v>514</v>
      </c>
      <c r="BW56" s="18">
        <f t="shared" si="231"/>
        <v>-20.5</v>
      </c>
      <c r="BX56" s="18">
        <f t="shared" si="58"/>
        <v>514.40864106272556</v>
      </c>
      <c r="BY56" s="18">
        <f t="shared" si="59"/>
        <v>1144.0355108124922</v>
      </c>
      <c r="BZ56" s="18">
        <f t="shared" si="232"/>
        <v>384.77764947683249</v>
      </c>
      <c r="CA56" s="28">
        <v>50</v>
      </c>
      <c r="CB56" s="22">
        <f t="shared" si="199"/>
        <v>0.57399265235545249</v>
      </c>
      <c r="CC56" s="18">
        <f t="shared" si="200"/>
        <v>0.22879671741304503</v>
      </c>
      <c r="CD56">
        <f t="shared" si="61"/>
        <v>-0.24109366694332621</v>
      </c>
      <c r="CE56">
        <f t="shared" si="61"/>
        <v>-0.64055021073402918</v>
      </c>
      <c r="CI56">
        <v>1075</v>
      </c>
      <c r="CJ56">
        <v>566</v>
      </c>
      <c r="CK56">
        <v>890</v>
      </c>
      <c r="CL56">
        <v>569</v>
      </c>
      <c r="CM56" s="18">
        <f t="shared" si="62"/>
        <v>982.5</v>
      </c>
      <c r="CN56" s="18">
        <f t="shared" si="62"/>
        <v>567.5</v>
      </c>
      <c r="CO56" s="18">
        <f t="shared" si="233"/>
        <v>450</v>
      </c>
      <c r="CP56" s="18">
        <f t="shared" si="234"/>
        <v>-20.5</v>
      </c>
      <c r="CQ56" s="18">
        <f t="shared" si="64"/>
        <v>450.46670243204437</v>
      </c>
      <c r="CR56" s="18">
        <f t="shared" si="65"/>
        <v>1134.6199804339776</v>
      </c>
      <c r="CS56" s="18">
        <f t="shared" si="235"/>
        <v>341.33551065028144</v>
      </c>
      <c r="CT56" s="28">
        <v>50</v>
      </c>
      <c r="CU56" s="22">
        <f t="shared" si="201"/>
        <v>0.48604432691494071</v>
      </c>
      <c r="CV56" s="18">
        <f t="shared" si="202"/>
        <v>0.16739638106626969</v>
      </c>
      <c r="CW56">
        <f t="shared" si="67"/>
        <v>-0.3133241215675508</v>
      </c>
      <c r="CX56">
        <f t="shared" si="67"/>
        <v>-0.77625393523127961</v>
      </c>
      <c r="DB56">
        <v>1270</v>
      </c>
      <c r="DC56">
        <v>555</v>
      </c>
      <c r="DD56">
        <v>1061</v>
      </c>
      <c r="DE56">
        <v>564</v>
      </c>
      <c r="DF56" s="18">
        <f t="shared" si="68"/>
        <v>1165.5</v>
      </c>
      <c r="DG56" s="18">
        <f t="shared" si="68"/>
        <v>559.5</v>
      </c>
      <c r="DH56" s="18">
        <f t="shared" si="236"/>
        <v>623.5</v>
      </c>
      <c r="DI56" s="18">
        <f t="shared" si="237"/>
        <v>-25</v>
      </c>
      <c r="DJ56" s="18">
        <f t="shared" si="70"/>
        <v>624.00100160176021</v>
      </c>
      <c r="DK56" s="18">
        <f t="shared" si="71"/>
        <v>1292.8381569245239</v>
      </c>
      <c r="DL56" s="18">
        <f t="shared" si="238"/>
        <v>495.71567574612936</v>
      </c>
      <c r="DM56" s="28">
        <v>50</v>
      </c>
      <c r="DN56" s="22">
        <f t="shared" si="203"/>
        <v>0.43854630112395698</v>
      </c>
      <c r="DO56" s="18">
        <f t="shared" si="204"/>
        <v>0.20390106335324859</v>
      </c>
      <c r="DP56">
        <f t="shared" si="73"/>
        <v>-0.3579845476546149</v>
      </c>
      <c r="DQ56">
        <f t="shared" si="73"/>
        <v>-0.69058050935062898</v>
      </c>
      <c r="DU56">
        <v>1291</v>
      </c>
      <c r="DV56">
        <v>591</v>
      </c>
      <c r="DW56">
        <v>1102</v>
      </c>
      <c r="DX56">
        <v>592</v>
      </c>
      <c r="DY56" s="18">
        <f t="shared" si="74"/>
        <v>1196.5</v>
      </c>
      <c r="DZ56" s="18">
        <f t="shared" si="74"/>
        <v>591.5</v>
      </c>
      <c r="EA56" s="18">
        <f t="shared" si="239"/>
        <v>591</v>
      </c>
      <c r="EB56" s="18">
        <f t="shared" si="240"/>
        <v>-14.5</v>
      </c>
      <c r="EC56" s="18">
        <f t="shared" si="76"/>
        <v>591.17784972036964</v>
      </c>
      <c r="ED56" s="18">
        <f t="shared" si="77"/>
        <v>1334.722630361829</v>
      </c>
      <c r="EE56" s="18">
        <f t="shared" si="241"/>
        <v>478.06269199655219</v>
      </c>
      <c r="EF56" s="28">
        <v>50</v>
      </c>
      <c r="EG56" s="22">
        <f t="shared" si="205"/>
        <v>1.0380653359600025</v>
      </c>
      <c r="EH56" s="18">
        <f t="shared" si="206"/>
        <v>0.48536422254388312</v>
      </c>
      <c r="EI56">
        <f t="shared" si="79"/>
        <v>1.6224688920835704E-2</v>
      </c>
      <c r="EJ56">
        <f t="shared" si="79"/>
        <v>-0.31393223979729667</v>
      </c>
      <c r="EN56">
        <v>1519</v>
      </c>
      <c r="EO56">
        <v>589</v>
      </c>
      <c r="EP56">
        <v>1287</v>
      </c>
      <c r="EQ56">
        <v>594</v>
      </c>
      <c r="ER56" s="18">
        <f t="shared" si="80"/>
        <v>1403</v>
      </c>
      <c r="ES56" s="18">
        <f t="shared" si="80"/>
        <v>591.5</v>
      </c>
      <c r="ET56" s="18">
        <f t="shared" si="242"/>
        <v>787</v>
      </c>
      <c r="EU56" s="18">
        <f t="shared" si="243"/>
        <v>-18</v>
      </c>
      <c r="EV56" s="18">
        <f t="shared" si="82"/>
        <v>787.20581806793075</v>
      </c>
      <c r="EW56" s="18">
        <f t="shared" si="83"/>
        <v>1522.5903093084496</v>
      </c>
      <c r="EX56" s="18">
        <f t="shared" si="244"/>
        <v>656.01876004087762</v>
      </c>
      <c r="EY56" s="28">
        <v>50</v>
      </c>
      <c r="EZ56" s="22">
        <f t="shared" si="207"/>
        <v>0.84498536010907477</v>
      </c>
      <c r="FA56" s="18">
        <f t="shared" si="208"/>
        <v>0.50967720853687093</v>
      </c>
      <c r="FB56">
        <f t="shared" si="85"/>
        <v>-7.3150815404062111E-2</v>
      </c>
      <c r="FC56">
        <f t="shared" si="85"/>
        <v>-0.29270478651719622</v>
      </c>
      <c r="FG56">
        <v>1561</v>
      </c>
      <c r="FH56">
        <v>588</v>
      </c>
      <c r="FI56">
        <v>1283</v>
      </c>
      <c r="FJ56">
        <v>594</v>
      </c>
      <c r="FK56" s="18">
        <f t="shared" si="86"/>
        <v>1422</v>
      </c>
      <c r="FL56" s="18">
        <f t="shared" si="86"/>
        <v>591</v>
      </c>
      <c r="FM56" s="18">
        <f t="shared" si="245"/>
        <v>810</v>
      </c>
      <c r="FN56" s="18">
        <f t="shared" si="246"/>
        <v>-20</v>
      </c>
      <c r="FO56" s="18">
        <f t="shared" si="88"/>
        <v>810.24687595818602</v>
      </c>
      <c r="FP56" s="18">
        <f t="shared" si="89"/>
        <v>1539.9236994085129</v>
      </c>
      <c r="FQ56" s="18">
        <f t="shared" si="247"/>
        <v>675.13181693042213</v>
      </c>
      <c r="FR56" s="28">
        <v>50</v>
      </c>
      <c r="FS56" s="22">
        <f t="shared" si="209"/>
        <v>0.76542713533734341</v>
      </c>
      <c r="FT56" s="18">
        <f t="shared" si="210"/>
        <v>0.49225278395135402</v>
      </c>
      <c r="FU56">
        <f t="shared" si="91"/>
        <v>-0.11609614556281452</v>
      </c>
      <c r="FV56">
        <f t="shared" si="91"/>
        <v>-0.30781181901657451</v>
      </c>
      <c r="FZ56">
        <v>810</v>
      </c>
      <c r="GA56">
        <v>577</v>
      </c>
      <c r="GB56">
        <v>658</v>
      </c>
      <c r="GC56">
        <v>583</v>
      </c>
      <c r="GD56">
        <f t="shared" si="92"/>
        <v>734</v>
      </c>
      <c r="GE56">
        <f t="shared" si="92"/>
        <v>580</v>
      </c>
      <c r="GF56" s="18">
        <f t="shared" si="248"/>
        <v>508</v>
      </c>
      <c r="GG56" s="18">
        <f t="shared" si="249"/>
        <v>-22</v>
      </c>
      <c r="GH56" s="18">
        <f t="shared" si="94"/>
        <v>508.47615479980965</v>
      </c>
      <c r="GI56">
        <f t="shared" si="95"/>
        <v>935.49772848468206</v>
      </c>
      <c r="GJ56">
        <v>50</v>
      </c>
      <c r="GK56" s="22">
        <f t="shared" si="211"/>
        <v>0.68971623840439611</v>
      </c>
      <c r="GL56" s="18">
        <f t="shared" si="212"/>
        <v>0.28071526021826737</v>
      </c>
      <c r="GM56">
        <f t="shared" si="96"/>
        <v>-0.16132954903439356</v>
      </c>
      <c r="GN56">
        <f t="shared" si="97"/>
        <v>-0.55173397764542176</v>
      </c>
      <c r="GR56">
        <v>1024</v>
      </c>
      <c r="GS56">
        <v>570</v>
      </c>
      <c r="GT56">
        <v>876</v>
      </c>
      <c r="GU56">
        <v>576</v>
      </c>
      <c r="GV56">
        <f t="shared" si="98"/>
        <v>950</v>
      </c>
      <c r="GW56">
        <f t="shared" si="98"/>
        <v>573</v>
      </c>
      <c r="GX56" s="18">
        <f t="shared" si="250"/>
        <v>705</v>
      </c>
      <c r="GY56" s="18">
        <f t="shared" si="251"/>
        <v>-31.5</v>
      </c>
      <c r="GZ56" s="18">
        <f t="shared" si="100"/>
        <v>705.703372529847</v>
      </c>
      <c r="HA56">
        <f t="shared" si="101"/>
        <v>1109.4273297517057</v>
      </c>
      <c r="HB56">
        <v>50</v>
      </c>
      <c r="HC56" s="22">
        <f t="shared" si="213"/>
        <v>0.61928078506311146</v>
      </c>
      <c r="HD56" s="18">
        <f t="shared" si="214"/>
        <v>0.37481349248425477</v>
      </c>
      <c r="HE56">
        <f t="shared" si="102"/>
        <v>-0.2081123949953087</v>
      </c>
      <c r="HF56">
        <f t="shared" si="103"/>
        <v>-0.42618478383017927</v>
      </c>
      <c r="HJ56">
        <v>1034</v>
      </c>
      <c r="HK56">
        <v>569</v>
      </c>
      <c r="HL56">
        <v>887</v>
      </c>
      <c r="HM56">
        <v>578</v>
      </c>
      <c r="HN56">
        <f t="shared" si="104"/>
        <v>960.5</v>
      </c>
      <c r="HO56">
        <f t="shared" si="104"/>
        <v>573.5</v>
      </c>
      <c r="HP56" s="18">
        <f t="shared" si="221"/>
        <v>705.5</v>
      </c>
      <c r="HQ56" s="18">
        <f t="shared" si="252"/>
        <v>-28</v>
      </c>
      <c r="HR56" s="18">
        <f t="shared" si="215"/>
        <v>706.05541567216949</v>
      </c>
      <c r="HS56">
        <f t="shared" si="107"/>
        <v>1118.6878474355569</v>
      </c>
      <c r="HT56">
        <v>50</v>
      </c>
      <c r="HU56" s="22">
        <f t="shared" si="216"/>
        <v>0.66564769009374147</v>
      </c>
      <c r="HV56" s="18">
        <f t="shared" si="217"/>
        <v>0.41513767952494035</v>
      </c>
      <c r="HW56">
        <f t="shared" si="108"/>
        <v>-0.17675557072784931</v>
      </c>
      <c r="HX56">
        <f t="shared" si="109"/>
        <v>-0.38180784656099154</v>
      </c>
      <c r="IB56">
        <v>1310</v>
      </c>
      <c r="IC56">
        <v>554</v>
      </c>
      <c r="ID56">
        <v>1045</v>
      </c>
      <c r="IE56">
        <v>570</v>
      </c>
      <c r="IF56">
        <f t="shared" si="110"/>
        <v>1177.5</v>
      </c>
      <c r="IG56">
        <f t="shared" si="111"/>
        <v>562</v>
      </c>
      <c r="IH56">
        <f t="shared" si="112"/>
        <v>631</v>
      </c>
      <c r="II56">
        <f t="shared" si="113"/>
        <v>-21.5</v>
      </c>
      <c r="IJ56">
        <f t="shared" si="114"/>
        <v>631.36617742796454</v>
      </c>
      <c r="IL56">
        <v>50</v>
      </c>
      <c r="IM56">
        <f t="shared" si="218"/>
        <v>0.62392259485994228</v>
      </c>
      <c r="IN56">
        <f t="shared" si="219"/>
        <v>0.35424868435028711</v>
      </c>
      <c r="IO56">
        <f t="shared" si="115"/>
        <v>-0.20486928645601535</v>
      </c>
      <c r="IP56">
        <f t="shared" si="116"/>
        <v>-0.4506917540105555</v>
      </c>
    </row>
    <row r="57" spans="11:250" x14ac:dyDescent="0.25">
      <c r="K57" s="18">
        <v>1126</v>
      </c>
      <c r="L57" s="18">
        <v>579</v>
      </c>
      <c r="M57" s="18">
        <v>873</v>
      </c>
      <c r="N57" s="18">
        <v>577</v>
      </c>
      <c r="O57" s="18">
        <f t="shared" si="189"/>
        <v>999.5</v>
      </c>
      <c r="P57" s="18">
        <f t="shared" si="190"/>
        <v>578</v>
      </c>
      <c r="Q57" s="18">
        <f t="shared" si="222"/>
        <v>223</v>
      </c>
      <c r="R57" s="18">
        <f t="shared" si="223"/>
        <v>-2.5</v>
      </c>
      <c r="S57" s="49">
        <f t="shared" si="42"/>
        <v>223.01401301263559</v>
      </c>
      <c r="T57" s="26">
        <f t="shared" si="191"/>
        <v>18.475189546237729</v>
      </c>
      <c r="U57" s="18">
        <f t="shared" si="192"/>
        <v>185.09151670313406</v>
      </c>
      <c r="V57" s="28">
        <v>51</v>
      </c>
      <c r="W57" s="22">
        <f t="shared" si="193"/>
        <v>0.18343870840364704</v>
      </c>
      <c r="X57" s="18">
        <f t="shared" si="194"/>
        <v>2.5105144153081235E-2</v>
      </c>
      <c r="Y57">
        <f t="shared" si="220"/>
        <v>-0.73650901614523323</v>
      </c>
      <c r="Z57">
        <f t="shared" si="44"/>
        <v>-1.6002372805749165</v>
      </c>
      <c r="AD57" s="18">
        <v>1079</v>
      </c>
      <c r="AE57" s="18">
        <v>572</v>
      </c>
      <c r="AF57" s="18">
        <v>799</v>
      </c>
      <c r="AG57" s="18">
        <v>574</v>
      </c>
      <c r="AH57" s="18">
        <f t="shared" si="45"/>
        <v>939</v>
      </c>
      <c r="AI57" s="18">
        <f t="shared" si="45"/>
        <v>573</v>
      </c>
      <c r="AJ57" s="18">
        <f t="shared" si="224"/>
        <v>276.5</v>
      </c>
      <c r="AK57" s="18">
        <f t="shared" si="225"/>
        <v>2.5</v>
      </c>
      <c r="AL57" s="18">
        <f t="shared" si="47"/>
        <v>276.51130175817406</v>
      </c>
      <c r="AM57" s="18">
        <f t="shared" si="48"/>
        <v>1100.0227270379462</v>
      </c>
      <c r="AN57" s="18">
        <f t="shared" si="226"/>
        <v>225.73644669265798</v>
      </c>
      <c r="AO57" s="28">
        <v>51</v>
      </c>
      <c r="AP57" s="22">
        <f t="shared" si="195"/>
        <v>0.15278298820563019</v>
      </c>
      <c r="AQ57" s="18">
        <f t="shared" si="196"/>
        <v>3.0399569666809248E-2</v>
      </c>
      <c r="AR57">
        <f t="shared" si="49"/>
        <v>-0.81592500007791113</v>
      </c>
      <c r="AS57">
        <f t="shared" si="49"/>
        <v>-1.5171325641758819</v>
      </c>
      <c r="AW57" s="18">
        <v>1256</v>
      </c>
      <c r="AX57" s="18">
        <v>580</v>
      </c>
      <c r="AY57" s="18">
        <v>882</v>
      </c>
      <c r="AZ57" s="18">
        <v>580</v>
      </c>
      <c r="BA57" s="18">
        <f t="shared" si="50"/>
        <v>1069</v>
      </c>
      <c r="BB57" s="18">
        <f t="shared" si="50"/>
        <v>580</v>
      </c>
      <c r="BC57" s="18">
        <f t="shared" si="227"/>
        <v>237.5</v>
      </c>
      <c r="BD57" s="18">
        <f t="shared" si="228"/>
        <v>-1</v>
      </c>
      <c r="BE57" s="18">
        <f t="shared" si="52"/>
        <v>237.50210525382718</v>
      </c>
      <c r="BF57" s="18">
        <f t="shared" si="53"/>
        <v>1216.207630300024</v>
      </c>
      <c r="BG57" s="18">
        <f t="shared" si="229"/>
        <v>201.83430158913961</v>
      </c>
      <c r="BH57" s="28">
        <v>51</v>
      </c>
      <c r="BI57" s="22">
        <f t="shared" si="197"/>
        <v>0.13586182339136657</v>
      </c>
      <c r="BJ57" s="18">
        <f t="shared" si="198"/>
        <v>1.991424594928274E-2</v>
      </c>
      <c r="BK57">
        <f t="shared" si="55"/>
        <v>-0.86690256107243091</v>
      </c>
      <c r="BL57">
        <f t="shared" si="55"/>
        <v>-1.7008361334557831</v>
      </c>
      <c r="BP57">
        <v>1086</v>
      </c>
      <c r="BQ57">
        <v>568</v>
      </c>
      <c r="BR57">
        <v>924</v>
      </c>
      <c r="BS57">
        <v>568</v>
      </c>
      <c r="BT57" s="18">
        <f t="shared" si="56"/>
        <v>1005</v>
      </c>
      <c r="BU57" s="18">
        <f t="shared" si="56"/>
        <v>568</v>
      </c>
      <c r="BV57" s="18">
        <f t="shared" si="230"/>
        <v>526.5</v>
      </c>
      <c r="BW57" s="18">
        <f t="shared" si="231"/>
        <v>-21.5</v>
      </c>
      <c r="BX57" s="18">
        <f t="shared" si="58"/>
        <v>526.93880100064746</v>
      </c>
      <c r="BY57" s="18">
        <f t="shared" si="59"/>
        <v>1154.4041753216245</v>
      </c>
      <c r="BZ57" s="18">
        <f t="shared" si="232"/>
        <v>395.14631398596475</v>
      </c>
      <c r="CA57" s="28">
        <v>51</v>
      </c>
      <c r="CB57" s="22">
        <f t="shared" si="199"/>
        <v>0.58547250540256146</v>
      </c>
      <c r="CC57" s="18">
        <f t="shared" si="200"/>
        <v>0.23436983425753327</v>
      </c>
      <c r="CD57">
        <f t="shared" si="61"/>
        <v>-0.23249349518140872</v>
      </c>
      <c r="CE57">
        <f t="shared" si="61"/>
        <v>-0.63009828710173987</v>
      </c>
      <c r="CI57">
        <v>1087</v>
      </c>
      <c r="CJ57">
        <v>566</v>
      </c>
      <c r="CK57">
        <v>900</v>
      </c>
      <c r="CL57">
        <v>569</v>
      </c>
      <c r="CM57" s="18">
        <f t="shared" si="62"/>
        <v>993.5</v>
      </c>
      <c r="CN57" s="18">
        <f t="shared" si="62"/>
        <v>567.5</v>
      </c>
      <c r="CO57" s="18">
        <f t="shared" si="233"/>
        <v>461</v>
      </c>
      <c r="CP57" s="18">
        <f t="shared" si="234"/>
        <v>-20.5</v>
      </c>
      <c r="CQ57" s="18">
        <f t="shared" si="64"/>
        <v>461.45557749365213</v>
      </c>
      <c r="CR57" s="18">
        <f t="shared" si="65"/>
        <v>1144.1584243451603</v>
      </c>
      <c r="CS57" s="18">
        <f t="shared" si="235"/>
        <v>350.87395456146407</v>
      </c>
      <c r="CT57" s="28">
        <v>51</v>
      </c>
      <c r="CU57" s="22">
        <f t="shared" si="201"/>
        <v>0.49576521345323948</v>
      </c>
      <c r="CV57" s="18">
        <f t="shared" si="202"/>
        <v>0.17147991911108229</v>
      </c>
      <c r="CW57">
        <f t="shared" si="67"/>
        <v>-0.30472394980563328</v>
      </c>
      <c r="CX57">
        <f t="shared" si="67"/>
        <v>-0.76578673002272346</v>
      </c>
      <c r="DB57">
        <v>1284</v>
      </c>
      <c r="DC57">
        <v>555</v>
      </c>
      <c r="DD57">
        <v>1073</v>
      </c>
      <c r="DE57">
        <v>564</v>
      </c>
      <c r="DF57" s="18">
        <f t="shared" si="68"/>
        <v>1178.5</v>
      </c>
      <c r="DG57" s="18">
        <f t="shared" si="68"/>
        <v>559.5</v>
      </c>
      <c r="DH57" s="18">
        <f t="shared" si="236"/>
        <v>636.5</v>
      </c>
      <c r="DI57" s="18">
        <f t="shared" si="237"/>
        <v>-25</v>
      </c>
      <c r="DJ57" s="18">
        <f t="shared" si="70"/>
        <v>636.99077701329395</v>
      </c>
      <c r="DK57" s="18">
        <f t="shared" si="71"/>
        <v>1304.5698524801192</v>
      </c>
      <c r="DL57" s="18">
        <f t="shared" si="238"/>
        <v>507.44737130172462</v>
      </c>
      <c r="DM57" s="28">
        <v>51</v>
      </c>
      <c r="DN57" s="22">
        <f t="shared" si="203"/>
        <v>0.44731722714643612</v>
      </c>
      <c r="DO57" s="18">
        <f t="shared" si="204"/>
        <v>0.20814565432719381</v>
      </c>
      <c r="DP57">
        <f t="shared" si="73"/>
        <v>-0.34938437589269733</v>
      </c>
      <c r="DQ57">
        <f t="shared" si="73"/>
        <v>-0.68163265189909339</v>
      </c>
      <c r="DU57">
        <v>1305</v>
      </c>
      <c r="DV57">
        <v>588</v>
      </c>
      <c r="DW57">
        <v>1120</v>
      </c>
      <c r="DX57">
        <v>592</v>
      </c>
      <c r="DY57" s="18">
        <f t="shared" si="74"/>
        <v>1212.5</v>
      </c>
      <c r="DZ57" s="18">
        <f t="shared" si="74"/>
        <v>590</v>
      </c>
      <c r="EA57" s="18">
        <f t="shared" si="239"/>
        <v>607</v>
      </c>
      <c r="EB57" s="18">
        <f t="shared" si="240"/>
        <v>-16</v>
      </c>
      <c r="EC57" s="18">
        <f t="shared" si="76"/>
        <v>607.21083653044275</v>
      </c>
      <c r="ED57" s="18">
        <f t="shared" si="77"/>
        <v>1348.4273247008903</v>
      </c>
      <c r="EE57" s="18">
        <f t="shared" si="241"/>
        <v>491.76738633561342</v>
      </c>
      <c r="EF57" s="28">
        <v>51</v>
      </c>
      <c r="EG57" s="22">
        <f t="shared" si="205"/>
        <v>1.0588266426792023</v>
      </c>
      <c r="EH57" s="18">
        <f t="shared" si="206"/>
        <v>0.49852750019680653</v>
      </c>
      <c r="EI57">
        <f t="shared" si="79"/>
        <v>2.4824860682753181E-2</v>
      </c>
      <c r="EJ57">
        <f t="shared" si="79"/>
        <v>-0.30231087977096488</v>
      </c>
      <c r="EN57">
        <v>1540</v>
      </c>
      <c r="EO57">
        <v>589</v>
      </c>
      <c r="EP57">
        <v>1309</v>
      </c>
      <c r="EQ57">
        <v>596</v>
      </c>
      <c r="ER57" s="18">
        <f t="shared" si="80"/>
        <v>1424.5</v>
      </c>
      <c r="ES57" s="18">
        <f t="shared" si="80"/>
        <v>592.5</v>
      </c>
      <c r="ET57" s="18">
        <f t="shared" si="242"/>
        <v>808.5</v>
      </c>
      <c r="EU57" s="18">
        <f t="shared" si="243"/>
        <v>-17</v>
      </c>
      <c r="EV57" s="18">
        <f t="shared" si="82"/>
        <v>808.67870628575349</v>
      </c>
      <c r="EW57" s="18">
        <f t="shared" si="83"/>
        <v>1542.8079919419656</v>
      </c>
      <c r="EX57" s="18">
        <f t="shared" si="244"/>
        <v>676.23644267439363</v>
      </c>
      <c r="EY57" s="28">
        <v>51</v>
      </c>
      <c r="EZ57" s="22">
        <f t="shared" si="207"/>
        <v>0.86188506731125625</v>
      </c>
      <c r="FA57" s="18">
        <f t="shared" si="208"/>
        <v>0.52357985187980893</v>
      </c>
      <c r="FB57">
        <f t="shared" si="85"/>
        <v>-6.4550643642144551E-2</v>
      </c>
      <c r="FC57">
        <f t="shared" si="85"/>
        <v>-0.28101707408800858</v>
      </c>
      <c r="FG57">
        <v>1583</v>
      </c>
      <c r="FH57">
        <v>588</v>
      </c>
      <c r="FI57">
        <v>1306</v>
      </c>
      <c r="FJ57">
        <v>594</v>
      </c>
      <c r="FK57" s="18">
        <f t="shared" si="86"/>
        <v>1444.5</v>
      </c>
      <c r="FL57" s="18">
        <f t="shared" si="86"/>
        <v>591</v>
      </c>
      <c r="FM57" s="18">
        <f t="shared" si="245"/>
        <v>832.5</v>
      </c>
      <c r="FN57" s="18">
        <f t="shared" si="246"/>
        <v>-20</v>
      </c>
      <c r="FO57" s="18">
        <f t="shared" si="88"/>
        <v>832.74020558635209</v>
      </c>
      <c r="FP57" s="18">
        <f t="shared" si="89"/>
        <v>1560.724591335704</v>
      </c>
      <c r="FQ57" s="18">
        <f t="shared" si="247"/>
        <v>695.93270885761319</v>
      </c>
      <c r="FR57" s="28">
        <v>51</v>
      </c>
      <c r="FS57" s="22">
        <f t="shared" si="209"/>
        <v>0.78073567804409016</v>
      </c>
      <c r="FT57" s="18">
        <f t="shared" si="210"/>
        <v>0.50591825364749587</v>
      </c>
      <c r="FU57">
        <f t="shared" si="91"/>
        <v>-0.10749597380089702</v>
      </c>
      <c r="FV57">
        <f t="shared" si="91"/>
        <v>-0.29591965086348626</v>
      </c>
      <c r="FZ57">
        <v>826</v>
      </c>
      <c r="GA57">
        <v>576</v>
      </c>
      <c r="GB57">
        <v>676</v>
      </c>
      <c r="GC57">
        <v>583</v>
      </c>
      <c r="GD57">
        <f t="shared" si="92"/>
        <v>751</v>
      </c>
      <c r="GE57">
        <f t="shared" si="92"/>
        <v>579.5</v>
      </c>
      <c r="GF57" s="18">
        <f t="shared" si="248"/>
        <v>525</v>
      </c>
      <c r="GG57" s="18">
        <f t="shared" si="249"/>
        <v>-22.5</v>
      </c>
      <c r="GH57" s="18">
        <f t="shared" si="94"/>
        <v>525.48192166810077</v>
      </c>
      <c r="GI57">
        <f t="shared" si="95"/>
        <v>948.58908385032555</v>
      </c>
      <c r="GJ57">
        <v>51</v>
      </c>
      <c r="GK57" s="22">
        <f t="shared" si="211"/>
        <v>0.70351056317248406</v>
      </c>
      <c r="GL57" s="18">
        <f t="shared" si="212"/>
        <v>0.29010366167344082</v>
      </c>
      <c r="GM57">
        <f t="shared" si="96"/>
        <v>-0.15272937727247599</v>
      </c>
      <c r="GN57">
        <f t="shared" si="97"/>
        <v>-0.5374467895202113</v>
      </c>
      <c r="GR57">
        <v>1045</v>
      </c>
      <c r="GS57">
        <v>570</v>
      </c>
      <c r="GT57">
        <v>894</v>
      </c>
      <c r="GU57">
        <v>574</v>
      </c>
      <c r="GV57">
        <f t="shared" si="98"/>
        <v>969.5</v>
      </c>
      <c r="GW57">
        <f t="shared" si="98"/>
        <v>572</v>
      </c>
      <c r="GX57" s="18">
        <f t="shared" si="250"/>
        <v>724.5</v>
      </c>
      <c r="GY57" s="18">
        <f t="shared" si="251"/>
        <v>-32.5</v>
      </c>
      <c r="GZ57" s="18">
        <f t="shared" si="100"/>
        <v>725.22858465452123</v>
      </c>
      <c r="HA57">
        <f t="shared" si="101"/>
        <v>1125.6616942936275</v>
      </c>
      <c r="HB57">
        <v>51</v>
      </c>
      <c r="HC57" s="22">
        <f t="shared" si="213"/>
        <v>0.63166640076437364</v>
      </c>
      <c r="HD57" s="18">
        <f t="shared" si="214"/>
        <v>0.38518373192594818</v>
      </c>
      <c r="HE57">
        <f t="shared" si="102"/>
        <v>-0.19951222323339118</v>
      </c>
      <c r="HF57">
        <f t="shared" si="103"/>
        <v>-0.41433206340624223</v>
      </c>
      <c r="HJ57">
        <v>1052</v>
      </c>
      <c r="HK57">
        <v>570</v>
      </c>
      <c r="HL57">
        <v>909</v>
      </c>
      <c r="HM57">
        <v>575</v>
      </c>
      <c r="HN57">
        <f t="shared" si="104"/>
        <v>980.5</v>
      </c>
      <c r="HO57">
        <f t="shared" si="104"/>
        <v>572.5</v>
      </c>
      <c r="HP57" s="18">
        <f t="shared" si="221"/>
        <v>725.5</v>
      </c>
      <c r="HQ57" s="18">
        <f t="shared" si="252"/>
        <v>-29</v>
      </c>
      <c r="HR57" s="18">
        <f t="shared" si="215"/>
        <v>726.07936893978751</v>
      </c>
      <c r="HS57">
        <f t="shared" si="107"/>
        <v>1135.4014708463258</v>
      </c>
      <c r="HT57">
        <v>51</v>
      </c>
      <c r="HU57" s="22">
        <f t="shared" si="216"/>
        <v>0.67896064389561628</v>
      </c>
      <c r="HV57" s="18">
        <f t="shared" si="217"/>
        <v>0.42691111445641955</v>
      </c>
      <c r="HW57">
        <f t="shared" si="108"/>
        <v>-0.16815539896593176</v>
      </c>
      <c r="HX57">
        <f t="shared" si="109"/>
        <v>-0.36966253836949425</v>
      </c>
      <c r="IB57">
        <v>1327</v>
      </c>
      <c r="IC57">
        <v>554</v>
      </c>
      <c r="ID57">
        <v>1061</v>
      </c>
      <c r="IE57">
        <v>567</v>
      </c>
      <c r="IF57">
        <f t="shared" si="110"/>
        <v>1194</v>
      </c>
      <c r="IG57">
        <f t="shared" si="111"/>
        <v>560.5</v>
      </c>
      <c r="IH57">
        <f t="shared" si="112"/>
        <v>647.5</v>
      </c>
      <c r="II57">
        <f t="shared" si="113"/>
        <v>-23</v>
      </c>
      <c r="IJ57">
        <f t="shared" si="114"/>
        <v>647.90836543449564</v>
      </c>
      <c r="IL57">
        <v>51</v>
      </c>
      <c r="IM57">
        <f t="shared" si="218"/>
        <v>0.63640104675714115</v>
      </c>
      <c r="IN57">
        <f t="shared" si="219"/>
        <v>0.36353022103548177</v>
      </c>
      <c r="IO57">
        <f t="shared" si="115"/>
        <v>-0.19626911469409777</v>
      </c>
      <c r="IP57">
        <f t="shared" si="116"/>
        <v>-0.43945947948614106</v>
      </c>
    </row>
    <row r="58" spans="11:250" x14ac:dyDescent="0.25">
      <c r="K58" s="18">
        <v>1132</v>
      </c>
      <c r="L58" s="18">
        <v>579</v>
      </c>
      <c r="M58" s="18">
        <v>881</v>
      </c>
      <c r="N58" s="18">
        <v>577</v>
      </c>
      <c r="O58" s="18">
        <f t="shared" si="189"/>
        <v>1006.5</v>
      </c>
      <c r="P58" s="18">
        <f t="shared" si="190"/>
        <v>578</v>
      </c>
      <c r="Q58" s="18">
        <f t="shared" si="222"/>
        <v>230</v>
      </c>
      <c r="R58" s="18">
        <f t="shared" si="223"/>
        <v>-2.5</v>
      </c>
      <c r="S58" s="49">
        <f t="shared" si="42"/>
        <v>230.01358655522938</v>
      </c>
      <c r="T58" s="26">
        <f t="shared" si="191"/>
        <v>19.055056462201094</v>
      </c>
      <c r="U58" s="18">
        <f t="shared" si="192"/>
        <v>191.15651954714428</v>
      </c>
      <c r="V58" s="28">
        <v>52</v>
      </c>
      <c r="W58" s="22">
        <f t="shared" si="193"/>
        <v>0.1870355458233264</v>
      </c>
      <c r="X58" s="18">
        <f t="shared" si="194"/>
        <v>2.5893100481130242E-2</v>
      </c>
      <c r="Y58">
        <f t="shared" si="220"/>
        <v>-0.72807584860837049</v>
      </c>
      <c r="Z58">
        <f t="shared" si="44"/>
        <v>-1.5868159433377986</v>
      </c>
      <c r="AD58" s="18">
        <v>1088</v>
      </c>
      <c r="AE58" s="18">
        <v>573</v>
      </c>
      <c r="AF58" s="18">
        <v>809</v>
      </c>
      <c r="AG58" s="18">
        <v>575</v>
      </c>
      <c r="AH58" s="18">
        <f t="shared" si="45"/>
        <v>948.5</v>
      </c>
      <c r="AI58" s="18">
        <f t="shared" si="45"/>
        <v>574</v>
      </c>
      <c r="AJ58" s="18">
        <f t="shared" si="224"/>
        <v>286</v>
      </c>
      <c r="AK58" s="18">
        <f t="shared" si="225"/>
        <v>3.5</v>
      </c>
      <c r="AL58" s="18">
        <f t="shared" si="47"/>
        <v>286.02141528214281</v>
      </c>
      <c r="AM58" s="18">
        <f t="shared" si="48"/>
        <v>1108.6605657278517</v>
      </c>
      <c r="AN58" s="18">
        <f t="shared" si="226"/>
        <v>234.37428538256347</v>
      </c>
      <c r="AO58" s="28">
        <v>52</v>
      </c>
      <c r="AP58" s="22">
        <f t="shared" si="195"/>
        <v>0.15577873307240725</v>
      </c>
      <c r="AQ58" s="18">
        <f t="shared" si="196"/>
        <v>3.1445108698208372E-2</v>
      </c>
      <c r="AR58">
        <f t="shared" si="49"/>
        <v>-0.80749183254104839</v>
      </c>
      <c r="AS58">
        <f t="shared" si="49"/>
        <v>-1.5024468996808462</v>
      </c>
      <c r="AW58" s="18">
        <v>1264</v>
      </c>
      <c r="AX58" s="18">
        <v>580</v>
      </c>
      <c r="AY58" s="18">
        <v>890</v>
      </c>
      <c r="AZ58" s="18">
        <v>580</v>
      </c>
      <c r="BA58" s="18">
        <f t="shared" si="50"/>
        <v>1077</v>
      </c>
      <c r="BB58" s="18">
        <f t="shared" si="50"/>
        <v>580</v>
      </c>
      <c r="BC58" s="18">
        <f t="shared" si="227"/>
        <v>245.5</v>
      </c>
      <c r="BD58" s="18">
        <f t="shared" si="228"/>
        <v>-1</v>
      </c>
      <c r="BE58" s="18">
        <f t="shared" si="52"/>
        <v>245.50203665142985</v>
      </c>
      <c r="BF58" s="18">
        <f t="shared" si="53"/>
        <v>1223.2452738514871</v>
      </c>
      <c r="BG58" s="18">
        <f t="shared" si="229"/>
        <v>208.87194514060275</v>
      </c>
      <c r="BH58" s="28">
        <v>52</v>
      </c>
      <c r="BI58" s="22">
        <f t="shared" si="197"/>
        <v>0.13852578071276592</v>
      </c>
      <c r="BJ58" s="18">
        <f t="shared" si="198"/>
        <v>2.058502990405647E-2</v>
      </c>
      <c r="BK58">
        <f t="shared" si="55"/>
        <v>-0.85846939353556806</v>
      </c>
      <c r="BL58">
        <f t="shared" si="55"/>
        <v>-1.6864484977625711</v>
      </c>
      <c r="BP58">
        <v>1097</v>
      </c>
      <c r="BQ58">
        <v>567</v>
      </c>
      <c r="BR58">
        <v>937</v>
      </c>
      <c r="BS58">
        <v>568</v>
      </c>
      <c r="BT58" s="18">
        <f t="shared" si="56"/>
        <v>1017</v>
      </c>
      <c r="BU58" s="18">
        <f t="shared" si="56"/>
        <v>567.5</v>
      </c>
      <c r="BV58" s="18">
        <f t="shared" si="230"/>
        <v>538.5</v>
      </c>
      <c r="BW58" s="18">
        <f t="shared" si="231"/>
        <v>-22</v>
      </c>
      <c r="BX58" s="18">
        <f t="shared" si="58"/>
        <v>538.94920910972678</v>
      </c>
      <c r="BY58" s="18">
        <f t="shared" si="59"/>
        <v>1164.6223636870452</v>
      </c>
      <c r="BZ58" s="18">
        <f t="shared" si="232"/>
        <v>405.36450235138545</v>
      </c>
      <c r="CA58" s="28">
        <v>52</v>
      </c>
      <c r="CB58" s="22">
        <f t="shared" si="199"/>
        <v>0.59695235844967054</v>
      </c>
      <c r="CC58" s="18">
        <f t="shared" si="200"/>
        <v>0.23971177786188513</v>
      </c>
      <c r="CD58">
        <f t="shared" si="61"/>
        <v>-0.22406032764454589</v>
      </c>
      <c r="CE58">
        <f t="shared" si="61"/>
        <v>-0.62031062706453954</v>
      </c>
      <c r="CI58">
        <v>1099</v>
      </c>
      <c r="CJ58">
        <v>564</v>
      </c>
      <c r="CK58">
        <v>910</v>
      </c>
      <c r="CL58">
        <v>569</v>
      </c>
      <c r="CM58" s="18">
        <f t="shared" si="62"/>
        <v>1004.5</v>
      </c>
      <c r="CN58" s="18">
        <f t="shared" si="62"/>
        <v>566.5</v>
      </c>
      <c r="CO58" s="18">
        <f t="shared" si="233"/>
        <v>472</v>
      </c>
      <c r="CP58" s="18">
        <f t="shared" si="234"/>
        <v>-21.5</v>
      </c>
      <c r="CQ58" s="18">
        <f t="shared" si="64"/>
        <v>472.48941787091911</v>
      </c>
      <c r="CR58" s="18">
        <f t="shared" si="65"/>
        <v>1153.2313297860062</v>
      </c>
      <c r="CS58" s="18">
        <f t="shared" si="235"/>
        <v>359.94686000231002</v>
      </c>
      <c r="CT58" s="28">
        <v>52</v>
      </c>
      <c r="CU58" s="22">
        <f t="shared" si="201"/>
        <v>0.50548609999153826</v>
      </c>
      <c r="CV58" s="18">
        <f t="shared" si="202"/>
        <v>0.17558016656210451</v>
      </c>
      <c r="CW58">
        <f t="shared" si="67"/>
        <v>-0.29629078226877048</v>
      </c>
      <c r="CX58">
        <f t="shared" si="67"/>
        <v>-0.75552454332233032</v>
      </c>
      <c r="DB58">
        <v>1298</v>
      </c>
      <c r="DC58">
        <v>554</v>
      </c>
      <c r="DD58">
        <v>1089</v>
      </c>
      <c r="DE58">
        <v>564</v>
      </c>
      <c r="DF58" s="18">
        <f t="shared" si="68"/>
        <v>1193.5</v>
      </c>
      <c r="DG58" s="18">
        <f t="shared" si="68"/>
        <v>559</v>
      </c>
      <c r="DH58" s="18">
        <f t="shared" si="236"/>
        <v>651.5</v>
      </c>
      <c r="DI58" s="18">
        <f t="shared" si="237"/>
        <v>-25.5</v>
      </c>
      <c r="DJ58" s="18">
        <f t="shared" si="70"/>
        <v>651.99884969223683</v>
      </c>
      <c r="DK58" s="18">
        <f t="shared" si="71"/>
        <v>1317.9238407434627</v>
      </c>
      <c r="DL58" s="18">
        <f t="shared" si="238"/>
        <v>520.8013595650682</v>
      </c>
      <c r="DM58" s="28">
        <v>52</v>
      </c>
      <c r="DN58" s="22">
        <f t="shared" si="203"/>
        <v>0.45608815316891527</v>
      </c>
      <c r="DO58" s="18">
        <f t="shared" si="204"/>
        <v>0.2130497521896397</v>
      </c>
      <c r="DP58">
        <f t="shared" si="73"/>
        <v>-0.34095120835583453</v>
      </c>
      <c r="DQ58">
        <f t="shared" si="73"/>
        <v>-0.67151896661600219</v>
      </c>
      <c r="DU58">
        <v>1322</v>
      </c>
      <c r="DV58">
        <v>589</v>
      </c>
      <c r="DW58">
        <v>1135</v>
      </c>
      <c r="DX58">
        <v>592</v>
      </c>
      <c r="DY58" s="18">
        <f t="shared" si="74"/>
        <v>1228.5</v>
      </c>
      <c r="DZ58" s="18">
        <f t="shared" si="74"/>
        <v>590.5</v>
      </c>
      <c r="EA58" s="18">
        <f t="shared" si="239"/>
        <v>623</v>
      </c>
      <c r="EB58" s="18">
        <f t="shared" si="240"/>
        <v>-15.5</v>
      </c>
      <c r="EC58" s="18">
        <f t="shared" si="76"/>
        <v>623.19278718547446</v>
      </c>
      <c r="ED58" s="18">
        <f t="shared" si="77"/>
        <v>1363.0489719742282</v>
      </c>
      <c r="EE58" s="18">
        <f t="shared" si="241"/>
        <v>506.38903360895131</v>
      </c>
      <c r="EF58" s="28">
        <v>52</v>
      </c>
      <c r="EG58" s="22">
        <f t="shared" si="205"/>
        <v>1.0795879493984024</v>
      </c>
      <c r="EH58" s="18">
        <f t="shared" si="206"/>
        <v>0.51164887654418378</v>
      </c>
      <c r="EI58">
        <f t="shared" si="79"/>
        <v>3.3258028219615987E-2</v>
      </c>
      <c r="EJ58">
        <f t="shared" si="79"/>
        <v>-0.29102797514035611</v>
      </c>
      <c r="EN58">
        <v>1559</v>
      </c>
      <c r="EO58">
        <v>590</v>
      </c>
      <c r="EP58">
        <v>1330</v>
      </c>
      <c r="EQ58">
        <v>592</v>
      </c>
      <c r="ER58" s="18">
        <f t="shared" si="80"/>
        <v>1444.5</v>
      </c>
      <c r="ES58" s="18">
        <f t="shared" si="80"/>
        <v>591</v>
      </c>
      <c r="ET58" s="18">
        <f t="shared" si="242"/>
        <v>828.5</v>
      </c>
      <c r="EU58" s="18">
        <f t="shared" si="243"/>
        <v>-18.5</v>
      </c>
      <c r="EV58" s="18">
        <f t="shared" si="82"/>
        <v>828.70652223812021</v>
      </c>
      <c r="EW58" s="18">
        <f t="shared" si="83"/>
        <v>1560.724591335704</v>
      </c>
      <c r="EX58" s="18">
        <f t="shared" si="244"/>
        <v>694.15304206813198</v>
      </c>
      <c r="EY58" s="28">
        <v>52</v>
      </c>
      <c r="EZ58" s="22">
        <f t="shared" si="207"/>
        <v>0.87878477451343784</v>
      </c>
      <c r="FA58" s="18">
        <f t="shared" si="208"/>
        <v>0.53654688171292897</v>
      </c>
      <c r="FB58">
        <f t="shared" si="85"/>
        <v>-5.6117476105281713E-2</v>
      </c>
      <c r="FC58">
        <f t="shared" si="85"/>
        <v>-0.27039232480765607</v>
      </c>
      <c r="FG58">
        <v>1604</v>
      </c>
      <c r="FH58">
        <v>589</v>
      </c>
      <c r="FI58">
        <v>1330</v>
      </c>
      <c r="FJ58">
        <v>594</v>
      </c>
      <c r="FK58" s="18">
        <f t="shared" si="86"/>
        <v>1467</v>
      </c>
      <c r="FL58" s="18">
        <f t="shared" si="86"/>
        <v>591.5</v>
      </c>
      <c r="FM58" s="18">
        <f t="shared" si="245"/>
        <v>855</v>
      </c>
      <c r="FN58" s="18">
        <f t="shared" si="246"/>
        <v>-19.5</v>
      </c>
      <c r="FO58" s="18">
        <f t="shared" si="88"/>
        <v>855.22233951177861</v>
      </c>
      <c r="FP58" s="18">
        <f t="shared" si="89"/>
        <v>1581.7589102009194</v>
      </c>
      <c r="FQ58" s="18">
        <f t="shared" si="247"/>
        <v>716.96702772282867</v>
      </c>
      <c r="FR58" s="28">
        <v>52</v>
      </c>
      <c r="FS58" s="22">
        <f t="shared" si="209"/>
        <v>0.79604422075083714</v>
      </c>
      <c r="FT58" s="18">
        <f t="shared" si="210"/>
        <v>0.51957692156999891</v>
      </c>
      <c r="FU58">
        <f t="shared" si="91"/>
        <v>-9.9062806264034173E-2</v>
      </c>
      <c r="FV58">
        <f t="shared" si="91"/>
        <v>-0.28435014754780297</v>
      </c>
      <c r="FZ58">
        <v>843</v>
      </c>
      <c r="GA58">
        <v>575</v>
      </c>
      <c r="GB58">
        <v>690</v>
      </c>
      <c r="GC58">
        <v>582</v>
      </c>
      <c r="GD58">
        <f t="shared" si="92"/>
        <v>766.5</v>
      </c>
      <c r="GE58">
        <f t="shared" si="92"/>
        <v>578.5</v>
      </c>
      <c r="GF58" s="18">
        <f t="shared" si="248"/>
        <v>540.5</v>
      </c>
      <c r="GG58" s="18">
        <f t="shared" si="249"/>
        <v>-23.5</v>
      </c>
      <c r="GH58" s="18">
        <f t="shared" si="94"/>
        <v>541.01062836140295</v>
      </c>
      <c r="GI58">
        <f t="shared" si="95"/>
        <v>960.30437882996239</v>
      </c>
      <c r="GJ58">
        <v>52</v>
      </c>
      <c r="GK58" s="22">
        <f t="shared" si="211"/>
        <v>0.71730488794057201</v>
      </c>
      <c r="GL58" s="18">
        <f t="shared" si="212"/>
        <v>0.29867662010839385</v>
      </c>
      <c r="GM58">
        <f t="shared" si="96"/>
        <v>-0.14429620973561319</v>
      </c>
      <c r="GN58">
        <f t="shared" si="97"/>
        <v>-0.52479877188971513</v>
      </c>
      <c r="GR58">
        <v>1065</v>
      </c>
      <c r="GS58">
        <v>569</v>
      </c>
      <c r="GT58">
        <v>916</v>
      </c>
      <c r="GU58">
        <v>573</v>
      </c>
      <c r="GV58">
        <f t="shared" si="98"/>
        <v>990.5</v>
      </c>
      <c r="GW58">
        <f t="shared" si="98"/>
        <v>571</v>
      </c>
      <c r="GX58" s="18">
        <f t="shared" si="250"/>
        <v>745.5</v>
      </c>
      <c r="GY58" s="18">
        <f t="shared" si="251"/>
        <v>-33.5</v>
      </c>
      <c r="GZ58" s="18">
        <f t="shared" si="100"/>
        <v>746.25230317902538</v>
      </c>
      <c r="HA58">
        <f t="shared" si="101"/>
        <v>1143.2984081157465</v>
      </c>
      <c r="HB58">
        <v>52</v>
      </c>
      <c r="HC58" s="22">
        <f t="shared" si="213"/>
        <v>0.64405201646563592</v>
      </c>
      <c r="HD58" s="18">
        <f t="shared" si="214"/>
        <v>0.3963498587604094</v>
      </c>
      <c r="HE58">
        <f t="shared" si="102"/>
        <v>-0.19107905569652833</v>
      </c>
      <c r="HF58">
        <f t="shared" si="103"/>
        <v>-0.40192129223174178</v>
      </c>
      <c r="HJ58">
        <v>1071</v>
      </c>
      <c r="HK58">
        <v>567</v>
      </c>
      <c r="HL58">
        <v>928</v>
      </c>
      <c r="HM58">
        <v>575</v>
      </c>
      <c r="HN58">
        <f t="shared" si="104"/>
        <v>999.5</v>
      </c>
      <c r="HO58">
        <f t="shared" si="104"/>
        <v>571</v>
      </c>
      <c r="HP58" s="18">
        <f t="shared" si="221"/>
        <v>744.5</v>
      </c>
      <c r="HQ58" s="18">
        <f t="shared" si="252"/>
        <v>-30.5</v>
      </c>
      <c r="HR58" s="18">
        <f t="shared" si="215"/>
        <v>745.12448624374167</v>
      </c>
      <c r="HS58">
        <f t="shared" si="107"/>
        <v>1151.1043610376951</v>
      </c>
      <c r="HT58">
        <v>52</v>
      </c>
      <c r="HU58" s="22">
        <f t="shared" si="216"/>
        <v>0.69227359769749119</v>
      </c>
      <c r="HV58" s="18">
        <f t="shared" si="217"/>
        <v>0.43810902559533055</v>
      </c>
      <c r="HW58">
        <f t="shared" si="108"/>
        <v>-0.15972223142906891</v>
      </c>
      <c r="HX58">
        <f t="shared" si="109"/>
        <v>-0.35841779971871657</v>
      </c>
      <c r="IB58">
        <v>1343</v>
      </c>
      <c r="IC58">
        <v>555</v>
      </c>
      <c r="ID58">
        <v>1077</v>
      </c>
      <c r="IE58">
        <v>566</v>
      </c>
      <c r="IF58">
        <f t="shared" si="110"/>
        <v>1210</v>
      </c>
      <c r="IG58">
        <f t="shared" si="111"/>
        <v>560.5</v>
      </c>
      <c r="IH58">
        <f t="shared" si="112"/>
        <v>663.5</v>
      </c>
      <c r="II58">
        <f t="shared" si="113"/>
        <v>-23</v>
      </c>
      <c r="IJ58">
        <f t="shared" si="114"/>
        <v>663.89852387243639</v>
      </c>
      <c r="IL58">
        <v>52</v>
      </c>
      <c r="IM58">
        <f t="shared" si="218"/>
        <v>0.64887949865434003</v>
      </c>
      <c r="IN58">
        <f t="shared" si="219"/>
        <v>0.37250202344065486</v>
      </c>
      <c r="IO58">
        <f t="shared" si="115"/>
        <v>-0.18783594715723495</v>
      </c>
      <c r="IP58">
        <f t="shared" si="116"/>
        <v>-0.42887136381038871</v>
      </c>
    </row>
    <row r="59" spans="11:250" x14ac:dyDescent="0.25">
      <c r="K59" s="18">
        <v>1137</v>
      </c>
      <c r="L59" s="18">
        <v>579</v>
      </c>
      <c r="M59" s="18">
        <v>887</v>
      </c>
      <c r="N59" s="18">
        <v>577</v>
      </c>
      <c r="O59" s="18">
        <f t="shared" si="189"/>
        <v>1012</v>
      </c>
      <c r="P59" s="18">
        <f t="shared" si="190"/>
        <v>578</v>
      </c>
      <c r="Q59" s="18">
        <f t="shared" si="222"/>
        <v>235.5</v>
      </c>
      <c r="R59" s="18">
        <f t="shared" si="223"/>
        <v>-2.5</v>
      </c>
      <c r="S59" s="49">
        <f t="shared" si="42"/>
        <v>235.51326926523694</v>
      </c>
      <c r="T59" s="26">
        <f t="shared" si="191"/>
        <v>19.510667655143482</v>
      </c>
      <c r="U59" s="18">
        <f t="shared" si="192"/>
        <v>195.92923221054582</v>
      </c>
      <c r="V59" s="28">
        <v>53</v>
      </c>
      <c r="W59" s="22">
        <f t="shared" si="193"/>
        <v>0.19063238324300577</v>
      </c>
      <c r="X59" s="18">
        <f t="shared" si="194"/>
        <v>2.6512211026543036E-2</v>
      </c>
      <c r="Y59">
        <f t="shared" si="220"/>
        <v>-0.71980332264238056</v>
      </c>
      <c r="Z59">
        <f t="shared" si="44"/>
        <v>-1.5765540521014723</v>
      </c>
      <c r="AD59" s="18">
        <v>1096</v>
      </c>
      <c r="AE59" s="18">
        <v>572</v>
      </c>
      <c r="AF59" s="18">
        <v>817</v>
      </c>
      <c r="AG59" s="18">
        <v>573</v>
      </c>
      <c r="AH59" s="18">
        <f t="shared" si="45"/>
        <v>956.5</v>
      </c>
      <c r="AI59" s="18">
        <f t="shared" si="45"/>
        <v>572.5</v>
      </c>
      <c r="AJ59" s="18">
        <f t="shared" si="224"/>
        <v>294</v>
      </c>
      <c r="AK59" s="18">
        <f t="shared" si="225"/>
        <v>2</v>
      </c>
      <c r="AL59" s="18">
        <f t="shared" si="47"/>
        <v>294.00680264238787</v>
      </c>
      <c r="AM59" s="18">
        <f t="shared" si="48"/>
        <v>1114.7414498438641</v>
      </c>
      <c r="AN59" s="18">
        <f t="shared" si="226"/>
        <v>240.45516949857586</v>
      </c>
      <c r="AO59" s="28">
        <v>53</v>
      </c>
      <c r="AP59" s="22">
        <f t="shared" si="195"/>
        <v>0.15877447793918431</v>
      </c>
      <c r="AQ59" s="18">
        <f t="shared" si="196"/>
        <v>3.23230197920071E-2</v>
      </c>
      <c r="AR59">
        <f t="shared" si="49"/>
        <v>-0.79921930657505846</v>
      </c>
      <c r="AS59">
        <f t="shared" si="49"/>
        <v>-1.4904880718534994</v>
      </c>
      <c r="AW59" s="18">
        <v>1270</v>
      </c>
      <c r="AX59" s="18">
        <v>580</v>
      </c>
      <c r="AY59" s="18">
        <v>896</v>
      </c>
      <c r="AZ59" s="18">
        <v>580</v>
      </c>
      <c r="BA59" s="18">
        <f t="shared" si="50"/>
        <v>1083</v>
      </c>
      <c r="BB59" s="18">
        <f t="shared" si="50"/>
        <v>580</v>
      </c>
      <c r="BC59" s="18">
        <f t="shared" si="227"/>
        <v>251.5</v>
      </c>
      <c r="BD59" s="18">
        <f t="shared" si="228"/>
        <v>-1</v>
      </c>
      <c r="BE59" s="18">
        <f t="shared" si="52"/>
        <v>251.50198806371293</v>
      </c>
      <c r="BF59" s="18">
        <f t="shared" si="53"/>
        <v>1228.5312368841096</v>
      </c>
      <c r="BG59" s="18">
        <f t="shared" si="229"/>
        <v>214.15790817322522</v>
      </c>
      <c r="BH59" s="28">
        <v>53</v>
      </c>
      <c r="BI59" s="22">
        <f t="shared" si="197"/>
        <v>0.14118973803416524</v>
      </c>
      <c r="BJ59" s="18">
        <f t="shared" si="198"/>
        <v>2.108811811028628E-2</v>
      </c>
      <c r="BK59">
        <f t="shared" si="55"/>
        <v>-0.85019686756957824</v>
      </c>
      <c r="BL59">
        <f t="shared" si="55"/>
        <v>-1.6759621746836779</v>
      </c>
      <c r="BP59">
        <v>1110</v>
      </c>
      <c r="BQ59">
        <v>567</v>
      </c>
      <c r="BR59">
        <v>948</v>
      </c>
      <c r="BS59">
        <v>567</v>
      </c>
      <c r="BT59" s="18">
        <f t="shared" si="56"/>
        <v>1029</v>
      </c>
      <c r="BU59" s="18">
        <f t="shared" si="56"/>
        <v>567</v>
      </c>
      <c r="BV59" s="18">
        <f t="shared" si="230"/>
        <v>550.5</v>
      </c>
      <c r="BW59" s="18">
        <f t="shared" si="231"/>
        <v>-22.5</v>
      </c>
      <c r="BX59" s="18">
        <f t="shared" si="58"/>
        <v>550.95961739495931</v>
      </c>
      <c r="BY59" s="18">
        <f t="shared" si="59"/>
        <v>1174.8744613787467</v>
      </c>
      <c r="BZ59" s="18">
        <f t="shared" si="232"/>
        <v>415.61660004308692</v>
      </c>
      <c r="CA59" s="28">
        <v>53</v>
      </c>
      <c r="CB59" s="22">
        <f t="shared" si="199"/>
        <v>0.60843221149677951</v>
      </c>
      <c r="CC59" s="18">
        <f t="shared" si="200"/>
        <v>0.24505372154458577</v>
      </c>
      <c r="CD59">
        <f t="shared" si="61"/>
        <v>-0.21578780167855607</v>
      </c>
      <c r="CE59">
        <f t="shared" si="61"/>
        <v>-0.61073869762388777</v>
      </c>
      <c r="CI59">
        <v>1110</v>
      </c>
      <c r="CJ59">
        <v>566</v>
      </c>
      <c r="CK59">
        <v>921</v>
      </c>
      <c r="CL59">
        <v>569</v>
      </c>
      <c r="CM59" s="18">
        <f t="shared" si="62"/>
        <v>1015.5</v>
      </c>
      <c r="CN59" s="18">
        <f t="shared" si="62"/>
        <v>567.5</v>
      </c>
      <c r="CO59" s="18">
        <f t="shared" si="233"/>
        <v>483</v>
      </c>
      <c r="CP59" s="18">
        <f t="shared" si="234"/>
        <v>-20.5</v>
      </c>
      <c r="CQ59" s="18">
        <f t="shared" si="64"/>
        <v>483.43484566174993</v>
      </c>
      <c r="CR59" s="18">
        <f t="shared" si="65"/>
        <v>1163.3127266560784</v>
      </c>
      <c r="CS59" s="18">
        <f t="shared" si="235"/>
        <v>370.02825687238226</v>
      </c>
      <c r="CT59" s="28">
        <v>53</v>
      </c>
      <c r="CU59" s="22">
        <f t="shared" si="201"/>
        <v>0.5152069865298371</v>
      </c>
      <c r="CV59" s="18">
        <f t="shared" si="202"/>
        <v>0.17964755931614199</v>
      </c>
      <c r="CW59">
        <f t="shared" si="67"/>
        <v>-0.28801825630278061</v>
      </c>
      <c r="CX59">
        <f t="shared" si="67"/>
        <v>-0.74557867872502592</v>
      </c>
      <c r="DB59">
        <v>1314</v>
      </c>
      <c r="DC59">
        <v>558</v>
      </c>
      <c r="DD59">
        <v>1105</v>
      </c>
      <c r="DE59">
        <v>564</v>
      </c>
      <c r="DF59" s="18">
        <f t="shared" si="68"/>
        <v>1209.5</v>
      </c>
      <c r="DG59" s="18">
        <f t="shared" si="68"/>
        <v>561</v>
      </c>
      <c r="DH59" s="18">
        <f t="shared" si="236"/>
        <v>667.5</v>
      </c>
      <c r="DI59" s="18">
        <f t="shared" si="237"/>
        <v>-23.5</v>
      </c>
      <c r="DJ59" s="18">
        <f t="shared" si="70"/>
        <v>667.91354230918239</v>
      </c>
      <c r="DK59" s="18">
        <f t="shared" si="71"/>
        <v>1333.2708839541949</v>
      </c>
      <c r="DL59" s="18">
        <f t="shared" si="238"/>
        <v>536.14840277580038</v>
      </c>
      <c r="DM59" s="28">
        <v>53</v>
      </c>
      <c r="DN59" s="22">
        <f t="shared" si="203"/>
        <v>0.46485907919139435</v>
      </c>
      <c r="DO59" s="18">
        <f t="shared" si="204"/>
        <v>0.21825010080960278</v>
      </c>
      <c r="DP59">
        <f t="shared" si="73"/>
        <v>-0.33267868238984472</v>
      </c>
      <c r="DQ59">
        <f t="shared" si="73"/>
        <v>-0.6610455470219615</v>
      </c>
      <c r="DU59">
        <v>1338</v>
      </c>
      <c r="DV59">
        <v>589</v>
      </c>
      <c r="DW59">
        <v>1152</v>
      </c>
      <c r="DX59">
        <v>592</v>
      </c>
      <c r="DY59" s="18">
        <f t="shared" si="74"/>
        <v>1245</v>
      </c>
      <c r="DZ59" s="18">
        <f t="shared" si="74"/>
        <v>590.5</v>
      </c>
      <c r="EA59" s="18">
        <f t="shared" si="239"/>
        <v>639.5</v>
      </c>
      <c r="EB59" s="18">
        <f t="shared" si="240"/>
        <v>-15.5</v>
      </c>
      <c r="EC59" s="18">
        <f t="shared" si="76"/>
        <v>639.68781448453433</v>
      </c>
      <c r="ED59" s="18">
        <f t="shared" si="77"/>
        <v>1377.9387685960505</v>
      </c>
      <c r="EE59" s="18">
        <f t="shared" si="241"/>
        <v>521.27883023077368</v>
      </c>
      <c r="EF59" s="28">
        <v>53</v>
      </c>
      <c r="EG59" s="22">
        <f t="shared" si="205"/>
        <v>1.1003492561176025</v>
      </c>
      <c r="EH59" s="18">
        <f t="shared" si="206"/>
        <v>0.52519149507198415</v>
      </c>
      <c r="EI59">
        <f t="shared" si="79"/>
        <v>4.1530554185605875E-2</v>
      </c>
      <c r="EJ59">
        <f t="shared" si="79"/>
        <v>-0.27968231547138817</v>
      </c>
      <c r="EN59">
        <v>1579</v>
      </c>
      <c r="EO59">
        <v>590</v>
      </c>
      <c r="EP59">
        <v>1352</v>
      </c>
      <c r="EQ59">
        <v>592</v>
      </c>
      <c r="ER59" s="18">
        <f t="shared" si="80"/>
        <v>1465.5</v>
      </c>
      <c r="ES59" s="18">
        <f t="shared" si="80"/>
        <v>591</v>
      </c>
      <c r="ET59" s="18">
        <f t="shared" si="242"/>
        <v>849.5</v>
      </c>
      <c r="EU59" s="18">
        <f t="shared" si="243"/>
        <v>-18.5</v>
      </c>
      <c r="EV59" s="18">
        <f t="shared" si="82"/>
        <v>849.70141814639805</v>
      </c>
      <c r="EW59" s="18">
        <f t="shared" si="83"/>
        <v>1580.1807649759569</v>
      </c>
      <c r="EX59" s="18">
        <f t="shared" si="244"/>
        <v>713.60921570838491</v>
      </c>
      <c r="EY59" s="28">
        <v>53</v>
      </c>
      <c r="EZ59" s="22">
        <f t="shared" si="207"/>
        <v>0.89568448171561921</v>
      </c>
      <c r="FA59" s="18">
        <f t="shared" si="208"/>
        <v>0.55014004844830211</v>
      </c>
      <c r="FB59">
        <f t="shared" si="85"/>
        <v>-4.7844950139291888E-2</v>
      </c>
      <c r="FC59">
        <f t="shared" si="85"/>
        <v>-0.259526738640454</v>
      </c>
      <c r="FG59">
        <v>1625</v>
      </c>
      <c r="FH59">
        <v>586</v>
      </c>
      <c r="FI59">
        <v>1353</v>
      </c>
      <c r="FJ59">
        <v>593</v>
      </c>
      <c r="FK59" s="18">
        <f t="shared" si="86"/>
        <v>1489</v>
      </c>
      <c r="FL59" s="18">
        <f t="shared" si="86"/>
        <v>589.5</v>
      </c>
      <c r="FM59" s="18">
        <f t="shared" si="245"/>
        <v>877</v>
      </c>
      <c r="FN59" s="18">
        <f t="shared" si="246"/>
        <v>-21.5</v>
      </c>
      <c r="FO59" s="18">
        <f t="shared" si="88"/>
        <v>877.26350089354571</v>
      </c>
      <c r="FP59" s="18">
        <f t="shared" si="89"/>
        <v>1601.4466116608446</v>
      </c>
      <c r="FQ59" s="18">
        <f t="shared" si="247"/>
        <v>736.65472918275384</v>
      </c>
      <c r="FR59" s="28">
        <v>53</v>
      </c>
      <c r="FS59" s="22">
        <f t="shared" si="209"/>
        <v>0.81135276345758389</v>
      </c>
      <c r="FT59" s="18">
        <f t="shared" si="210"/>
        <v>0.53296768353852253</v>
      </c>
      <c r="FU59">
        <f t="shared" si="91"/>
        <v>-9.079028029804434E-2</v>
      </c>
      <c r="FV59">
        <f t="shared" si="91"/>
        <v>-0.27329912359329106</v>
      </c>
      <c r="FZ59">
        <v>862</v>
      </c>
      <c r="GA59">
        <v>574</v>
      </c>
      <c r="GB59">
        <v>704</v>
      </c>
      <c r="GC59">
        <v>581</v>
      </c>
      <c r="GD59">
        <f t="shared" si="92"/>
        <v>783</v>
      </c>
      <c r="GE59">
        <f t="shared" si="92"/>
        <v>577.5</v>
      </c>
      <c r="GF59" s="18">
        <f t="shared" si="248"/>
        <v>557</v>
      </c>
      <c r="GG59" s="18">
        <f t="shared" si="249"/>
        <v>-24.5</v>
      </c>
      <c r="GH59" s="18">
        <f t="shared" si="94"/>
        <v>557.53856368864751</v>
      </c>
      <c r="GI59">
        <f t="shared" si="95"/>
        <v>972.93126684262745</v>
      </c>
      <c r="GJ59">
        <v>53</v>
      </c>
      <c r="GK59" s="22">
        <f t="shared" si="211"/>
        <v>0.73109921270865985</v>
      </c>
      <c r="GL59" s="18">
        <f t="shared" si="212"/>
        <v>0.30780122432525192</v>
      </c>
      <c r="GM59">
        <f t="shared" si="96"/>
        <v>-0.13602368376962334</v>
      </c>
      <c r="GN59">
        <f t="shared" si="97"/>
        <v>-0.5117296570300649</v>
      </c>
      <c r="GR59">
        <v>1084</v>
      </c>
      <c r="GS59">
        <v>567</v>
      </c>
      <c r="GT59">
        <v>940</v>
      </c>
      <c r="GU59">
        <v>572</v>
      </c>
      <c r="GV59">
        <f t="shared" si="98"/>
        <v>1012</v>
      </c>
      <c r="GW59">
        <f t="shared" si="98"/>
        <v>569.5</v>
      </c>
      <c r="GX59" s="18">
        <f t="shared" si="250"/>
        <v>767</v>
      </c>
      <c r="GY59" s="18">
        <f t="shared" si="251"/>
        <v>-35</v>
      </c>
      <c r="GZ59" s="18">
        <f t="shared" si="100"/>
        <v>767.79815055781421</v>
      </c>
      <c r="HA59">
        <f t="shared" si="101"/>
        <v>1161.2382399835101</v>
      </c>
      <c r="HB59">
        <v>53</v>
      </c>
      <c r="HC59" s="22">
        <f t="shared" si="213"/>
        <v>0.6564376321668981</v>
      </c>
      <c r="HD59" s="18">
        <f t="shared" si="214"/>
        <v>0.40779329890669413</v>
      </c>
      <c r="HE59">
        <f t="shared" si="102"/>
        <v>-0.18280652973053849</v>
      </c>
      <c r="HF59">
        <f t="shared" si="103"/>
        <v>-0.38955991507518328</v>
      </c>
      <c r="HJ59">
        <v>1087</v>
      </c>
      <c r="HK59">
        <v>568</v>
      </c>
      <c r="HL59">
        <v>949</v>
      </c>
      <c r="HM59">
        <v>572</v>
      </c>
      <c r="HN59">
        <f t="shared" si="104"/>
        <v>1018</v>
      </c>
      <c r="HO59">
        <f t="shared" si="104"/>
        <v>570</v>
      </c>
      <c r="HP59" s="18">
        <f t="shared" si="221"/>
        <v>763</v>
      </c>
      <c r="HQ59" s="18">
        <f t="shared" si="252"/>
        <v>-31.5</v>
      </c>
      <c r="HR59" s="18">
        <f t="shared" si="215"/>
        <v>763.64995253060806</v>
      </c>
      <c r="HS59">
        <f t="shared" si="107"/>
        <v>1166.7150466159251</v>
      </c>
      <c r="HT59">
        <v>53</v>
      </c>
      <c r="HU59" s="22">
        <f t="shared" si="216"/>
        <v>0.70558655149936589</v>
      </c>
      <c r="HV59" s="18">
        <f t="shared" si="217"/>
        <v>0.44900139879400602</v>
      </c>
      <c r="HW59">
        <f t="shared" si="108"/>
        <v>-0.15144970546307909</v>
      </c>
      <c r="HX59">
        <f t="shared" si="109"/>
        <v>-0.34775230601767487</v>
      </c>
      <c r="IB59">
        <v>1359</v>
      </c>
      <c r="IC59">
        <v>555</v>
      </c>
      <c r="ID59">
        <v>1093</v>
      </c>
      <c r="IE59">
        <v>566</v>
      </c>
      <c r="IF59">
        <f t="shared" si="110"/>
        <v>1226</v>
      </c>
      <c r="IG59">
        <f t="shared" si="111"/>
        <v>560.5</v>
      </c>
      <c r="IH59">
        <f t="shared" si="112"/>
        <v>679.5</v>
      </c>
      <c r="II59">
        <f t="shared" si="113"/>
        <v>-23</v>
      </c>
      <c r="IJ59">
        <f t="shared" si="114"/>
        <v>679.88914537592086</v>
      </c>
      <c r="IL59">
        <v>53</v>
      </c>
      <c r="IM59">
        <f t="shared" si="218"/>
        <v>0.66135795055153879</v>
      </c>
      <c r="IN59">
        <f t="shared" si="219"/>
        <v>0.38147408566392643</v>
      </c>
      <c r="IO59">
        <f t="shared" si="115"/>
        <v>-0.17956342119124513</v>
      </c>
      <c r="IP59">
        <f t="shared" si="116"/>
        <v>-0.41853495924362133</v>
      </c>
    </row>
    <row r="60" spans="11:250" x14ac:dyDescent="0.25">
      <c r="K60" s="18">
        <v>1143</v>
      </c>
      <c r="L60" s="18">
        <v>579</v>
      </c>
      <c r="M60" s="18">
        <v>896</v>
      </c>
      <c r="N60" s="18">
        <v>577</v>
      </c>
      <c r="O60" s="18">
        <f t="shared" si="189"/>
        <v>1019.5</v>
      </c>
      <c r="P60" s="18">
        <f t="shared" si="190"/>
        <v>578</v>
      </c>
      <c r="Q60" s="18">
        <f t="shared" si="222"/>
        <v>243</v>
      </c>
      <c r="R60" s="18">
        <f t="shared" si="223"/>
        <v>-2.5</v>
      </c>
      <c r="S60" s="49">
        <f t="shared" si="42"/>
        <v>243.01285974203094</v>
      </c>
      <c r="T60" s="26">
        <f t="shared" si="191"/>
        <v>20.131957562921958</v>
      </c>
      <c r="U60" s="18">
        <f t="shared" si="192"/>
        <v>202.4477506112629</v>
      </c>
      <c r="V60" s="28">
        <v>54</v>
      </c>
      <c r="W60" s="22">
        <f t="shared" si="193"/>
        <v>0.19422922066268514</v>
      </c>
      <c r="X60" s="18">
        <f t="shared" si="194"/>
        <v>2.7356455284854822E-2</v>
      </c>
      <c r="Y60">
        <f t="shared" si="220"/>
        <v>-0.71168543242020099</v>
      </c>
      <c r="Z60">
        <f t="shared" si="44"/>
        <v>-1.5629401770528117</v>
      </c>
      <c r="AD60" s="18">
        <v>1106</v>
      </c>
      <c r="AE60" s="18">
        <v>572</v>
      </c>
      <c r="AF60" s="18">
        <v>826</v>
      </c>
      <c r="AG60" s="18">
        <v>575</v>
      </c>
      <c r="AH60" s="18">
        <f t="shared" si="45"/>
        <v>966</v>
      </c>
      <c r="AI60" s="18">
        <f t="shared" si="45"/>
        <v>573.5</v>
      </c>
      <c r="AJ60" s="18">
        <f t="shared" si="224"/>
        <v>303.5</v>
      </c>
      <c r="AK60" s="18">
        <f t="shared" si="225"/>
        <v>3</v>
      </c>
      <c r="AL60" s="18">
        <f t="shared" si="47"/>
        <v>303.51482665596421</v>
      </c>
      <c r="AM60" s="18">
        <f t="shared" si="48"/>
        <v>1123.4136593436988</v>
      </c>
      <c r="AN60" s="18">
        <f t="shared" si="226"/>
        <v>249.12737899841056</v>
      </c>
      <c r="AO60" s="28">
        <v>54</v>
      </c>
      <c r="AP60" s="22">
        <f t="shared" si="195"/>
        <v>0.16177022280596137</v>
      </c>
      <c r="AQ60" s="18">
        <f t="shared" si="196"/>
        <v>3.3368329103259743E-2</v>
      </c>
      <c r="AR60">
        <f t="shared" si="49"/>
        <v>-0.79110141635287901</v>
      </c>
      <c r="AS60">
        <f t="shared" si="49"/>
        <v>-1.4766655398061699</v>
      </c>
      <c r="AW60" s="18">
        <v>1275</v>
      </c>
      <c r="AX60" s="18">
        <v>580</v>
      </c>
      <c r="AY60" s="18">
        <v>904</v>
      </c>
      <c r="AZ60" s="18">
        <v>580</v>
      </c>
      <c r="BA60" s="18">
        <f t="shared" si="50"/>
        <v>1089.5</v>
      </c>
      <c r="BB60" s="18">
        <f t="shared" si="50"/>
        <v>580</v>
      </c>
      <c r="BC60" s="18">
        <f t="shared" si="227"/>
        <v>258</v>
      </c>
      <c r="BD60" s="18">
        <f t="shared" si="228"/>
        <v>-1</v>
      </c>
      <c r="BE60" s="18">
        <f t="shared" si="52"/>
        <v>258.00193797721755</v>
      </c>
      <c r="BF60" s="18">
        <f t="shared" si="53"/>
        <v>1234.2650647247535</v>
      </c>
      <c r="BG60" s="18">
        <f t="shared" si="229"/>
        <v>219.89173601386915</v>
      </c>
      <c r="BH60" s="28">
        <v>54</v>
      </c>
      <c r="BI60" s="22">
        <f t="shared" si="197"/>
        <v>0.14385369535556461</v>
      </c>
      <c r="BJ60" s="18">
        <f t="shared" si="198"/>
        <v>2.1633130547532724E-2</v>
      </c>
      <c r="BK60">
        <f t="shared" si="55"/>
        <v>-0.84207897734739878</v>
      </c>
      <c r="BL60">
        <f t="shared" si="55"/>
        <v>-1.6648806289131446</v>
      </c>
      <c r="BP60">
        <v>1122</v>
      </c>
      <c r="BQ60">
        <v>566</v>
      </c>
      <c r="BR60">
        <v>958</v>
      </c>
      <c r="BS60">
        <v>566</v>
      </c>
      <c r="BT60" s="18">
        <f t="shared" si="56"/>
        <v>1040</v>
      </c>
      <c r="BU60" s="18">
        <f t="shared" si="56"/>
        <v>566</v>
      </c>
      <c r="BV60" s="18">
        <f t="shared" si="230"/>
        <v>561.5</v>
      </c>
      <c r="BW60" s="18">
        <f t="shared" si="231"/>
        <v>-23.5</v>
      </c>
      <c r="BX60" s="18">
        <f t="shared" si="58"/>
        <v>561.99154797914889</v>
      </c>
      <c r="BY60" s="18">
        <f t="shared" si="59"/>
        <v>1184.0422289766527</v>
      </c>
      <c r="BZ60" s="18">
        <f t="shared" si="232"/>
        <v>424.78436764099297</v>
      </c>
      <c r="CA60" s="28">
        <v>54</v>
      </c>
      <c r="CB60" s="22">
        <f t="shared" si="199"/>
        <v>0.61991206454388859</v>
      </c>
      <c r="CC60" s="18">
        <f t="shared" si="200"/>
        <v>0.24996046163973004</v>
      </c>
      <c r="CD60">
        <f t="shared" si="61"/>
        <v>-0.20766991145637659</v>
      </c>
      <c r="CE60">
        <f t="shared" si="61"/>
        <v>-0.60212868192668789</v>
      </c>
      <c r="CI60">
        <v>1122</v>
      </c>
      <c r="CJ60">
        <v>566</v>
      </c>
      <c r="CK60">
        <v>934</v>
      </c>
      <c r="CL60">
        <v>569</v>
      </c>
      <c r="CM60" s="18">
        <f t="shared" si="62"/>
        <v>1028</v>
      </c>
      <c r="CN60" s="18">
        <f t="shared" si="62"/>
        <v>567.5</v>
      </c>
      <c r="CO60" s="18">
        <f t="shared" si="233"/>
        <v>495.5</v>
      </c>
      <c r="CP60" s="18">
        <f t="shared" si="234"/>
        <v>-20.5</v>
      </c>
      <c r="CQ60" s="18">
        <f t="shared" si="64"/>
        <v>495.92388528886164</v>
      </c>
      <c r="CR60" s="18">
        <f t="shared" si="65"/>
        <v>1174.2402863128143</v>
      </c>
      <c r="CS60" s="18">
        <f t="shared" si="235"/>
        <v>380.95581652911812</v>
      </c>
      <c r="CT60" s="28">
        <v>54</v>
      </c>
      <c r="CU60" s="22">
        <f t="shared" si="201"/>
        <v>0.52492787306813593</v>
      </c>
      <c r="CV60" s="18">
        <f t="shared" si="202"/>
        <v>0.18428856835251381</v>
      </c>
      <c r="CW60">
        <f t="shared" si="67"/>
        <v>-0.27990036608060109</v>
      </c>
      <c r="CX60">
        <f t="shared" si="67"/>
        <v>-0.73450160376845963</v>
      </c>
      <c r="DB60">
        <v>1331</v>
      </c>
      <c r="DC60">
        <v>559</v>
      </c>
      <c r="DD60">
        <v>1120</v>
      </c>
      <c r="DE60">
        <v>565</v>
      </c>
      <c r="DF60" s="18">
        <f t="shared" si="68"/>
        <v>1225.5</v>
      </c>
      <c r="DG60" s="18">
        <f t="shared" si="68"/>
        <v>562</v>
      </c>
      <c r="DH60" s="18">
        <f t="shared" si="236"/>
        <v>683.5</v>
      </c>
      <c r="DI60" s="18">
        <f t="shared" si="237"/>
        <v>-22.5</v>
      </c>
      <c r="DJ60" s="18">
        <f t="shared" si="70"/>
        <v>683.87023622906702</v>
      </c>
      <c r="DK60" s="18">
        <f t="shared" si="71"/>
        <v>1348.218917683623</v>
      </c>
      <c r="DL60" s="18">
        <f t="shared" si="238"/>
        <v>551.09643650522844</v>
      </c>
      <c r="DM60" s="28">
        <v>54</v>
      </c>
      <c r="DN60" s="22">
        <f t="shared" si="203"/>
        <v>0.47363000521387355</v>
      </c>
      <c r="DO60" s="18">
        <f t="shared" si="204"/>
        <v>0.22346417394332391</v>
      </c>
      <c r="DP60">
        <f t="shared" si="73"/>
        <v>-0.3245607921676652</v>
      </c>
      <c r="DQ60">
        <f t="shared" si="73"/>
        <v>-0.65079209358743639</v>
      </c>
      <c r="DU60">
        <v>1353</v>
      </c>
      <c r="DV60">
        <v>586</v>
      </c>
      <c r="DW60">
        <v>1167</v>
      </c>
      <c r="DX60">
        <v>591</v>
      </c>
      <c r="DY60" s="18">
        <f t="shared" si="74"/>
        <v>1260</v>
      </c>
      <c r="DZ60" s="18">
        <f t="shared" si="74"/>
        <v>588.5</v>
      </c>
      <c r="EA60" s="18">
        <f t="shared" si="239"/>
        <v>654.5</v>
      </c>
      <c r="EB60" s="18">
        <f t="shared" si="240"/>
        <v>-17.5</v>
      </c>
      <c r="EC60" s="18">
        <f t="shared" si="76"/>
        <v>654.73391541908074</v>
      </c>
      <c r="ED60" s="18">
        <f t="shared" si="77"/>
        <v>1390.6589265524456</v>
      </c>
      <c r="EE60" s="18">
        <f t="shared" si="241"/>
        <v>533.99898818716872</v>
      </c>
      <c r="EF60" s="28">
        <v>54</v>
      </c>
      <c r="EG60" s="22">
        <f t="shared" si="205"/>
        <v>1.1211105628368025</v>
      </c>
      <c r="EH60" s="18">
        <f t="shared" si="206"/>
        <v>0.53754452738851499</v>
      </c>
      <c r="EI60">
        <f t="shared" si="79"/>
        <v>4.9648444407785347E-2</v>
      </c>
      <c r="EJ60">
        <f t="shared" si="79"/>
        <v>-0.26958555522970784</v>
      </c>
      <c r="EN60">
        <v>1601</v>
      </c>
      <c r="EO60">
        <v>589</v>
      </c>
      <c r="EP60">
        <v>1373</v>
      </c>
      <c r="EQ60">
        <v>592</v>
      </c>
      <c r="ER60" s="18">
        <f t="shared" si="80"/>
        <v>1487</v>
      </c>
      <c r="ES60" s="18">
        <f t="shared" si="80"/>
        <v>590.5</v>
      </c>
      <c r="ET60" s="18">
        <f t="shared" si="242"/>
        <v>871</v>
      </c>
      <c r="EU60" s="18">
        <f t="shared" si="243"/>
        <v>-19</v>
      </c>
      <c r="EV60" s="18">
        <f t="shared" si="82"/>
        <v>871.20720841829586</v>
      </c>
      <c r="EW60" s="18">
        <f t="shared" si="83"/>
        <v>1599.9560150204129</v>
      </c>
      <c r="EX60" s="18">
        <f t="shared" si="244"/>
        <v>733.38446575284092</v>
      </c>
      <c r="EY60" s="28">
        <v>54</v>
      </c>
      <c r="EZ60" s="22">
        <f t="shared" si="207"/>
        <v>0.9125841889178008</v>
      </c>
      <c r="FA60" s="18">
        <f t="shared" si="208"/>
        <v>0.56406399425965592</v>
      </c>
      <c r="FB60">
        <f t="shared" si="85"/>
        <v>-3.9727059917112381E-2</v>
      </c>
      <c r="FC60">
        <f t="shared" si="85"/>
        <v>-0.2486716215889421</v>
      </c>
      <c r="FG60">
        <v>1648</v>
      </c>
      <c r="FH60">
        <v>583</v>
      </c>
      <c r="FI60">
        <v>1377</v>
      </c>
      <c r="FJ60">
        <v>594</v>
      </c>
      <c r="FK60" s="18">
        <f t="shared" si="86"/>
        <v>1512.5</v>
      </c>
      <c r="FL60" s="18">
        <f t="shared" si="86"/>
        <v>588.5</v>
      </c>
      <c r="FM60" s="18">
        <f t="shared" si="245"/>
        <v>900.5</v>
      </c>
      <c r="FN60" s="18">
        <f t="shared" si="246"/>
        <v>-22.5</v>
      </c>
      <c r="FO60" s="18">
        <f t="shared" si="88"/>
        <v>900.78104997829519</v>
      </c>
      <c r="FP60" s="18">
        <f t="shared" si="89"/>
        <v>1622.9567153809123</v>
      </c>
      <c r="FQ60" s="18">
        <f t="shared" si="247"/>
        <v>758.16483290282156</v>
      </c>
      <c r="FR60" s="28">
        <v>54</v>
      </c>
      <c r="FS60" s="22">
        <f t="shared" si="209"/>
        <v>0.82666130616433087</v>
      </c>
      <c r="FT60" s="18">
        <f t="shared" si="210"/>
        <v>0.54725540170465581</v>
      </c>
      <c r="FU60">
        <f t="shared" si="91"/>
        <v>-8.2672390075864827E-2</v>
      </c>
      <c r="FV60">
        <f t="shared" si="91"/>
        <v>-0.26180994301914984</v>
      </c>
      <c r="FZ60">
        <v>876</v>
      </c>
      <c r="GA60">
        <v>574</v>
      </c>
      <c r="GB60">
        <v>718</v>
      </c>
      <c r="GC60">
        <v>582</v>
      </c>
      <c r="GD60">
        <f t="shared" si="92"/>
        <v>797</v>
      </c>
      <c r="GE60">
        <f t="shared" si="92"/>
        <v>578</v>
      </c>
      <c r="GF60" s="18">
        <f t="shared" si="248"/>
        <v>571</v>
      </c>
      <c r="GG60" s="18">
        <f t="shared" si="249"/>
        <v>-24</v>
      </c>
      <c r="GH60" s="18">
        <f t="shared" si="94"/>
        <v>571.5041557154243</v>
      </c>
      <c r="GI60">
        <f t="shared" si="95"/>
        <v>984.52678988435855</v>
      </c>
      <c r="GJ60">
        <v>54</v>
      </c>
      <c r="GK60" s="22">
        <f t="shared" si="211"/>
        <v>0.7448935374767478</v>
      </c>
      <c r="GL60" s="18">
        <f t="shared" si="212"/>
        <v>0.31551123149646781</v>
      </c>
      <c r="GM60">
        <f t="shared" si="96"/>
        <v>-0.12790579354744386</v>
      </c>
      <c r="GN60">
        <f t="shared" si="97"/>
        <v>-0.50098517622929395</v>
      </c>
      <c r="GR60">
        <v>1100</v>
      </c>
      <c r="GS60">
        <v>566</v>
      </c>
      <c r="GT60">
        <v>960</v>
      </c>
      <c r="GU60">
        <v>572</v>
      </c>
      <c r="GV60">
        <f t="shared" si="98"/>
        <v>1030</v>
      </c>
      <c r="GW60">
        <f t="shared" si="98"/>
        <v>569</v>
      </c>
      <c r="GX60" s="18">
        <f t="shared" si="250"/>
        <v>785</v>
      </c>
      <c r="GY60" s="18">
        <f t="shared" si="251"/>
        <v>-35.5</v>
      </c>
      <c r="GZ60" s="18">
        <f t="shared" si="100"/>
        <v>785.80229701878579</v>
      </c>
      <c r="HA60">
        <f t="shared" si="101"/>
        <v>1176.7161934808239</v>
      </c>
      <c r="HB60">
        <v>54</v>
      </c>
      <c r="HC60" s="22">
        <f t="shared" si="213"/>
        <v>0.66882324786816039</v>
      </c>
      <c r="HD60" s="18">
        <f t="shared" si="214"/>
        <v>0.41735566926924955</v>
      </c>
      <c r="HE60">
        <f t="shared" si="102"/>
        <v>-0.174688639508359</v>
      </c>
      <c r="HF60">
        <f t="shared" si="103"/>
        <v>-0.37949368276024953</v>
      </c>
      <c r="HJ60">
        <v>1102</v>
      </c>
      <c r="HK60">
        <v>567</v>
      </c>
      <c r="HL60">
        <v>969</v>
      </c>
      <c r="HM60">
        <v>570</v>
      </c>
      <c r="HN60">
        <f t="shared" si="104"/>
        <v>1035.5</v>
      </c>
      <c r="HO60">
        <f t="shared" si="104"/>
        <v>568.5</v>
      </c>
      <c r="HP60" s="18">
        <f t="shared" si="221"/>
        <v>780.5</v>
      </c>
      <c r="HQ60" s="18">
        <f t="shared" si="252"/>
        <v>-33</v>
      </c>
      <c r="HR60" s="18">
        <f t="shared" si="215"/>
        <v>781.19731822376355</v>
      </c>
      <c r="HS60">
        <f t="shared" si="107"/>
        <v>1181.2927240950908</v>
      </c>
      <c r="HT60">
        <v>54</v>
      </c>
      <c r="HU60" s="22">
        <f t="shared" si="216"/>
        <v>0.7188995053012408</v>
      </c>
      <c r="HV60" s="18">
        <f t="shared" si="217"/>
        <v>0.45931868057378977</v>
      </c>
      <c r="HW60">
        <f t="shared" si="108"/>
        <v>-0.14333181524089958</v>
      </c>
      <c r="HX60">
        <f t="shared" si="109"/>
        <v>-0.3378858913877863</v>
      </c>
      <c r="IB60">
        <v>1374</v>
      </c>
      <c r="IC60">
        <v>555</v>
      </c>
      <c r="ID60">
        <v>1110</v>
      </c>
      <c r="IE60">
        <v>563</v>
      </c>
      <c r="IF60">
        <f t="shared" si="110"/>
        <v>1242</v>
      </c>
      <c r="IG60">
        <f t="shared" si="111"/>
        <v>559</v>
      </c>
      <c r="IH60">
        <f t="shared" si="112"/>
        <v>695.5</v>
      </c>
      <c r="II60">
        <f t="shared" si="113"/>
        <v>-24.5</v>
      </c>
      <c r="IJ60">
        <f t="shared" si="114"/>
        <v>695.93139029648603</v>
      </c>
      <c r="IL60">
        <v>54</v>
      </c>
      <c r="IM60">
        <f t="shared" si="218"/>
        <v>0.67383640244873766</v>
      </c>
      <c r="IN60">
        <f t="shared" si="219"/>
        <v>0.39047511289710229</v>
      </c>
      <c r="IO60">
        <f t="shared" si="115"/>
        <v>-0.17144553096906565</v>
      </c>
      <c r="IP60">
        <f t="shared" si="116"/>
        <v>-0.40840664085425726</v>
      </c>
    </row>
    <row r="61" spans="11:250" x14ac:dyDescent="0.25">
      <c r="K61" s="18">
        <v>1149</v>
      </c>
      <c r="L61" s="18">
        <v>579</v>
      </c>
      <c r="M61" s="18">
        <v>901</v>
      </c>
      <c r="N61" s="18">
        <v>577</v>
      </c>
      <c r="O61" s="18">
        <f t="shared" si="189"/>
        <v>1025</v>
      </c>
      <c r="P61" s="18">
        <f t="shared" si="190"/>
        <v>578</v>
      </c>
      <c r="Q61" s="18">
        <f t="shared" si="222"/>
        <v>248.5</v>
      </c>
      <c r="R61" s="18">
        <f t="shared" si="223"/>
        <v>-2.5</v>
      </c>
      <c r="S61" s="49">
        <f t="shared" si="42"/>
        <v>248.51257513453922</v>
      </c>
      <c r="T61" s="26">
        <f t="shared" si="191"/>
        <v>20.587571463386567</v>
      </c>
      <c r="U61" s="18">
        <f t="shared" si="192"/>
        <v>207.23542865490356</v>
      </c>
      <c r="V61" s="28">
        <v>55</v>
      </c>
      <c r="W61" s="22">
        <f t="shared" si="193"/>
        <v>0.19782605808236448</v>
      </c>
      <c r="X61" s="18">
        <f t="shared" si="194"/>
        <v>2.7975569509403653E-2</v>
      </c>
      <c r="Y61">
        <f t="shared" si="220"/>
        <v>-0.70371650274892572</v>
      </c>
      <c r="Z61">
        <f t="shared" si="44"/>
        <v>-1.5532210636101991</v>
      </c>
      <c r="AD61" s="18">
        <v>1113</v>
      </c>
      <c r="AE61" s="18">
        <v>576</v>
      </c>
      <c r="AF61" s="18">
        <v>835</v>
      </c>
      <c r="AG61" s="18">
        <v>573</v>
      </c>
      <c r="AH61" s="18">
        <f t="shared" si="45"/>
        <v>974</v>
      </c>
      <c r="AI61" s="18">
        <f t="shared" si="45"/>
        <v>574.5</v>
      </c>
      <c r="AJ61" s="18">
        <f t="shared" si="224"/>
        <v>311.5</v>
      </c>
      <c r="AK61" s="18">
        <f t="shared" si="225"/>
        <v>4</v>
      </c>
      <c r="AL61" s="18">
        <f t="shared" si="47"/>
        <v>311.52568112436575</v>
      </c>
      <c r="AM61" s="18">
        <f t="shared" si="48"/>
        <v>1130.8077864960076</v>
      </c>
      <c r="AN61" s="18">
        <f t="shared" si="226"/>
        <v>256.52150615071935</v>
      </c>
      <c r="AO61" s="28">
        <v>55</v>
      </c>
      <c r="AP61" s="22">
        <f t="shared" si="195"/>
        <v>0.16476596767273843</v>
      </c>
      <c r="AQ61" s="18">
        <f t="shared" si="196"/>
        <v>3.424904004329872E-2</v>
      </c>
      <c r="AR61">
        <f t="shared" si="49"/>
        <v>-0.78313248668160362</v>
      </c>
      <c r="AS61">
        <f t="shared" si="49"/>
        <v>-1.4653515967187327</v>
      </c>
      <c r="AW61" s="18">
        <v>1281</v>
      </c>
      <c r="AX61" s="18">
        <v>578</v>
      </c>
      <c r="AY61" s="18">
        <v>912</v>
      </c>
      <c r="AZ61" s="18">
        <v>580</v>
      </c>
      <c r="BA61" s="18">
        <f t="shared" si="50"/>
        <v>1096.5</v>
      </c>
      <c r="BB61" s="18">
        <f t="shared" si="50"/>
        <v>579</v>
      </c>
      <c r="BC61" s="18">
        <f t="shared" si="227"/>
        <v>265</v>
      </c>
      <c r="BD61" s="18">
        <f t="shared" si="228"/>
        <v>-2</v>
      </c>
      <c r="BE61" s="18">
        <f t="shared" si="52"/>
        <v>265.00754706234312</v>
      </c>
      <c r="BF61" s="18">
        <f t="shared" si="53"/>
        <v>1239.9811490502586</v>
      </c>
      <c r="BG61" s="18">
        <f t="shared" si="229"/>
        <v>225.60782033937426</v>
      </c>
      <c r="BH61" s="28">
        <v>55</v>
      </c>
      <c r="BI61" s="22">
        <f t="shared" si="197"/>
        <v>0.14651765267696393</v>
      </c>
      <c r="BJ61" s="18">
        <f t="shared" si="198"/>
        <v>2.2220541855725633E-2</v>
      </c>
      <c r="BK61">
        <f t="shared" si="55"/>
        <v>-0.83411004767612351</v>
      </c>
      <c r="BL61">
        <f t="shared" si="55"/>
        <v>-1.6532453548423895</v>
      </c>
      <c r="BP61">
        <v>1134</v>
      </c>
      <c r="BQ61">
        <v>566</v>
      </c>
      <c r="BR61">
        <v>969</v>
      </c>
      <c r="BS61">
        <v>565</v>
      </c>
      <c r="BT61" s="18">
        <f t="shared" si="56"/>
        <v>1051.5</v>
      </c>
      <c r="BU61" s="18">
        <f t="shared" si="56"/>
        <v>565.5</v>
      </c>
      <c r="BV61" s="18">
        <f t="shared" si="230"/>
        <v>573</v>
      </c>
      <c r="BW61" s="18">
        <f t="shared" si="231"/>
        <v>-24</v>
      </c>
      <c r="BX61" s="18">
        <f t="shared" si="58"/>
        <v>573.50239755383757</v>
      </c>
      <c r="BY61" s="18">
        <f t="shared" si="59"/>
        <v>1193.9189670995263</v>
      </c>
      <c r="BZ61" s="18">
        <f t="shared" si="232"/>
        <v>434.66110576386654</v>
      </c>
      <c r="CA61" s="28">
        <v>55</v>
      </c>
      <c r="CB61" s="22">
        <f t="shared" si="199"/>
        <v>0.63139191759099766</v>
      </c>
      <c r="CC61" s="18">
        <f t="shared" si="200"/>
        <v>0.25508021350059151</v>
      </c>
      <c r="CD61">
        <f t="shared" si="61"/>
        <v>-0.19970098178510123</v>
      </c>
      <c r="CE61">
        <f t="shared" si="61"/>
        <v>-0.59332322818278327</v>
      </c>
      <c r="CI61">
        <v>1133</v>
      </c>
      <c r="CJ61">
        <v>566</v>
      </c>
      <c r="CK61">
        <v>945</v>
      </c>
      <c r="CL61">
        <v>569</v>
      </c>
      <c r="CM61" s="18">
        <f t="shared" si="62"/>
        <v>1039</v>
      </c>
      <c r="CN61" s="18">
        <f t="shared" si="62"/>
        <v>567.5</v>
      </c>
      <c r="CO61" s="18">
        <f t="shared" si="233"/>
        <v>506.5</v>
      </c>
      <c r="CP61" s="18">
        <f t="shared" si="234"/>
        <v>-20.5</v>
      </c>
      <c r="CQ61" s="18">
        <f t="shared" si="64"/>
        <v>506.91468710227758</v>
      </c>
      <c r="CR61" s="18">
        <f t="shared" si="65"/>
        <v>1183.8822787760614</v>
      </c>
      <c r="CS61" s="18">
        <f t="shared" si="235"/>
        <v>390.59780899236523</v>
      </c>
      <c r="CT61" s="28">
        <v>55</v>
      </c>
      <c r="CU61" s="22">
        <f t="shared" si="201"/>
        <v>0.53464875960643476</v>
      </c>
      <c r="CV61" s="18">
        <f t="shared" si="202"/>
        <v>0.18837282239093514</v>
      </c>
      <c r="CW61">
        <f t="shared" si="67"/>
        <v>-0.27193143640932577</v>
      </c>
      <c r="CX61">
        <f t="shared" si="67"/>
        <v>-0.72498175513685748</v>
      </c>
      <c r="DB61">
        <v>1349</v>
      </c>
      <c r="DC61">
        <v>559</v>
      </c>
      <c r="DD61">
        <v>1134</v>
      </c>
      <c r="DE61">
        <v>566</v>
      </c>
      <c r="DF61" s="18">
        <f t="shared" si="68"/>
        <v>1241.5</v>
      </c>
      <c r="DG61" s="18">
        <f t="shared" si="68"/>
        <v>562.5</v>
      </c>
      <c r="DH61" s="18">
        <f t="shared" si="236"/>
        <v>699.5</v>
      </c>
      <c r="DI61" s="18">
        <f t="shared" si="237"/>
        <v>-22</v>
      </c>
      <c r="DJ61" s="18">
        <f t="shared" si="70"/>
        <v>699.84587588982765</v>
      </c>
      <c r="DK61" s="18">
        <f t="shared" si="71"/>
        <v>1362.985142985792</v>
      </c>
      <c r="DL61" s="18">
        <f t="shared" si="238"/>
        <v>565.86266180739744</v>
      </c>
      <c r="DM61" s="28">
        <v>55</v>
      </c>
      <c r="DN61" s="22">
        <f t="shared" si="203"/>
        <v>0.48240093123635264</v>
      </c>
      <c r="DO61" s="18">
        <f t="shared" si="204"/>
        <v>0.22868443786311859</v>
      </c>
      <c r="DP61">
        <f t="shared" si="73"/>
        <v>-0.31659186249638988</v>
      </c>
      <c r="DQ61">
        <f t="shared" si="73"/>
        <v>-0.64076338843274017</v>
      </c>
      <c r="DU61">
        <v>1369</v>
      </c>
      <c r="DV61">
        <v>586</v>
      </c>
      <c r="DW61">
        <v>1182</v>
      </c>
      <c r="DX61">
        <v>592</v>
      </c>
      <c r="DY61" s="18">
        <f t="shared" si="74"/>
        <v>1275.5</v>
      </c>
      <c r="DZ61" s="18">
        <f t="shared" si="74"/>
        <v>589</v>
      </c>
      <c r="EA61" s="18">
        <f t="shared" si="239"/>
        <v>670</v>
      </c>
      <c r="EB61" s="18">
        <f t="shared" si="240"/>
        <v>-17</v>
      </c>
      <c r="EC61" s="18">
        <f t="shared" si="76"/>
        <v>670.21563694082818</v>
      </c>
      <c r="ED61" s="18">
        <f t="shared" si="77"/>
        <v>1404.9274892320955</v>
      </c>
      <c r="EE61" s="18">
        <f t="shared" si="241"/>
        <v>548.26755086681862</v>
      </c>
      <c r="EF61" s="28">
        <v>55</v>
      </c>
      <c r="EG61" s="22">
        <f t="shared" si="205"/>
        <v>1.1418718695560026</v>
      </c>
      <c r="EH61" s="18">
        <f t="shared" si="206"/>
        <v>0.55025520951843265</v>
      </c>
      <c r="EI61">
        <f t="shared" si="79"/>
        <v>5.7617374079060694E-2</v>
      </c>
      <c r="EJ61">
        <f t="shared" si="79"/>
        <v>-0.25943583709010964</v>
      </c>
      <c r="EN61">
        <v>1622</v>
      </c>
      <c r="EO61">
        <v>588</v>
      </c>
      <c r="EP61">
        <v>1395</v>
      </c>
      <c r="EQ61">
        <v>593</v>
      </c>
      <c r="ER61" s="18">
        <f t="shared" si="80"/>
        <v>1508.5</v>
      </c>
      <c r="ES61" s="18">
        <f t="shared" si="80"/>
        <v>590.5</v>
      </c>
      <c r="ET61" s="18">
        <f t="shared" si="242"/>
        <v>892.5</v>
      </c>
      <c r="EU61" s="18">
        <f t="shared" si="243"/>
        <v>-19</v>
      </c>
      <c r="EV61" s="18">
        <f t="shared" si="82"/>
        <v>892.70221798761088</v>
      </c>
      <c r="EW61" s="18">
        <f t="shared" si="83"/>
        <v>1619.9575611725143</v>
      </c>
      <c r="EX61" s="18">
        <f t="shared" si="244"/>
        <v>753.38601190494228</v>
      </c>
      <c r="EY61" s="28">
        <v>55</v>
      </c>
      <c r="EZ61" s="22">
        <f t="shared" si="207"/>
        <v>0.92948389611998217</v>
      </c>
      <c r="FA61" s="18">
        <f t="shared" si="208"/>
        <v>0.57798096009414424</v>
      </c>
      <c r="FB61">
        <f t="shared" si="85"/>
        <v>-3.1758130245837103E-2</v>
      </c>
      <c r="FC61">
        <f t="shared" si="85"/>
        <v>-0.23808646791553584</v>
      </c>
      <c r="FG61">
        <v>1668</v>
      </c>
      <c r="FH61">
        <v>583</v>
      </c>
      <c r="FI61">
        <v>1400</v>
      </c>
      <c r="FJ61">
        <v>593</v>
      </c>
      <c r="FK61" s="18">
        <f t="shared" si="86"/>
        <v>1534</v>
      </c>
      <c r="FL61" s="18">
        <f t="shared" si="86"/>
        <v>588</v>
      </c>
      <c r="FM61" s="18">
        <f t="shared" si="245"/>
        <v>922</v>
      </c>
      <c r="FN61" s="18">
        <f t="shared" si="246"/>
        <v>-23</v>
      </c>
      <c r="FO61" s="18">
        <f t="shared" si="88"/>
        <v>922.28683173945399</v>
      </c>
      <c r="FP61" s="18">
        <f t="shared" si="89"/>
        <v>1642.8329190760696</v>
      </c>
      <c r="FQ61" s="18">
        <f t="shared" si="247"/>
        <v>778.04103659797886</v>
      </c>
      <c r="FR61" s="28">
        <v>55</v>
      </c>
      <c r="FS61" s="22">
        <f t="shared" si="209"/>
        <v>0.84196984887107762</v>
      </c>
      <c r="FT61" s="18">
        <f t="shared" si="210"/>
        <v>0.56032090218000352</v>
      </c>
      <c r="FU61">
        <f t="shared" si="91"/>
        <v>-7.4703460404589542E-2</v>
      </c>
      <c r="FV61">
        <f t="shared" si="91"/>
        <v>-0.25156317633286684</v>
      </c>
      <c r="FZ61">
        <v>892</v>
      </c>
      <c r="GA61">
        <v>572</v>
      </c>
      <c r="GB61">
        <v>732</v>
      </c>
      <c r="GC61">
        <v>580</v>
      </c>
      <c r="GD61">
        <f t="shared" si="92"/>
        <v>812</v>
      </c>
      <c r="GE61">
        <f t="shared" si="92"/>
        <v>576</v>
      </c>
      <c r="GF61" s="18">
        <f t="shared" si="248"/>
        <v>586</v>
      </c>
      <c r="GG61" s="18">
        <f t="shared" si="249"/>
        <v>-26</v>
      </c>
      <c r="GH61" s="18">
        <f t="shared" si="94"/>
        <v>586.57650822377809</v>
      </c>
      <c r="GI61">
        <f t="shared" si="95"/>
        <v>995.55009919139684</v>
      </c>
      <c r="GJ61">
        <v>55</v>
      </c>
      <c r="GK61" s="22">
        <f t="shared" si="211"/>
        <v>0.75868786224483575</v>
      </c>
      <c r="GL61" s="18">
        <f t="shared" si="212"/>
        <v>0.32383224973212094</v>
      </c>
      <c r="GM61">
        <f t="shared" si="96"/>
        <v>-0.1199368638761685</v>
      </c>
      <c r="GN61">
        <f t="shared" si="97"/>
        <v>-0.48967990300922754</v>
      </c>
      <c r="GR61">
        <v>1115</v>
      </c>
      <c r="GS61">
        <v>566</v>
      </c>
      <c r="GT61">
        <v>976</v>
      </c>
      <c r="GU61">
        <v>570</v>
      </c>
      <c r="GV61">
        <f t="shared" si="98"/>
        <v>1045.5</v>
      </c>
      <c r="GW61">
        <f t="shared" si="98"/>
        <v>568</v>
      </c>
      <c r="GX61" s="18">
        <f t="shared" si="250"/>
        <v>800.5</v>
      </c>
      <c r="GY61" s="18">
        <f t="shared" si="251"/>
        <v>-36.5</v>
      </c>
      <c r="GZ61" s="18">
        <f t="shared" si="100"/>
        <v>801.33170410261448</v>
      </c>
      <c r="HA61">
        <f t="shared" si="101"/>
        <v>1189.8295045929899</v>
      </c>
      <c r="HB61">
        <v>55</v>
      </c>
      <c r="HC61" s="22">
        <f t="shared" si="213"/>
        <v>0.68120886356942256</v>
      </c>
      <c r="HD61" s="18">
        <f t="shared" si="214"/>
        <v>0.4256036549412372</v>
      </c>
      <c r="HE61">
        <f t="shared" si="102"/>
        <v>-0.1667197098370837</v>
      </c>
      <c r="HF61">
        <f t="shared" si="103"/>
        <v>-0.37099465112185387</v>
      </c>
      <c r="HJ61">
        <v>1119</v>
      </c>
      <c r="HK61">
        <v>566</v>
      </c>
      <c r="HL61">
        <v>989</v>
      </c>
      <c r="HM61">
        <v>569</v>
      </c>
      <c r="HN61">
        <f t="shared" si="104"/>
        <v>1054</v>
      </c>
      <c r="HO61">
        <f t="shared" si="104"/>
        <v>567.5</v>
      </c>
      <c r="HP61" s="18">
        <f t="shared" si="221"/>
        <v>799</v>
      </c>
      <c r="HQ61" s="18">
        <f t="shared" si="252"/>
        <v>-34</v>
      </c>
      <c r="HR61" s="18">
        <f t="shared" si="215"/>
        <v>799.72307707105711</v>
      </c>
      <c r="HS61">
        <f t="shared" si="107"/>
        <v>1197.0681893693441</v>
      </c>
      <c r="HT61">
        <v>55</v>
      </c>
      <c r="HU61" s="22">
        <f t="shared" si="216"/>
        <v>0.73221245910311561</v>
      </c>
      <c r="HV61" s="18">
        <f t="shared" si="217"/>
        <v>0.4702112257885056</v>
      </c>
      <c r="HW61">
        <f t="shared" si="108"/>
        <v>-0.13536288556962425</v>
      </c>
      <c r="HX61">
        <f t="shared" si="109"/>
        <v>-0.32770700677252929</v>
      </c>
      <c r="IB61">
        <v>1388</v>
      </c>
      <c r="IC61">
        <v>556</v>
      </c>
      <c r="ID61">
        <v>1125</v>
      </c>
      <c r="IE61">
        <v>565</v>
      </c>
      <c r="IF61">
        <f t="shared" si="110"/>
        <v>1256.5</v>
      </c>
      <c r="IG61">
        <f t="shared" si="111"/>
        <v>560.5</v>
      </c>
      <c r="IH61">
        <f t="shared" si="112"/>
        <v>710</v>
      </c>
      <c r="II61">
        <f t="shared" si="113"/>
        <v>-23</v>
      </c>
      <c r="IJ61">
        <f t="shared" si="114"/>
        <v>710.37243752837151</v>
      </c>
      <c r="IL61">
        <v>55</v>
      </c>
      <c r="IM61">
        <f t="shared" si="218"/>
        <v>0.68631485434593653</v>
      </c>
      <c r="IN61">
        <f t="shared" si="219"/>
        <v>0.39857773569418653</v>
      </c>
      <c r="IO61">
        <f t="shared" si="115"/>
        <v>-0.16347660129779029</v>
      </c>
      <c r="IP61">
        <f t="shared" si="116"/>
        <v>-0.39948696437916581</v>
      </c>
    </row>
    <row r="62" spans="11:250" x14ac:dyDescent="0.25">
      <c r="K62" s="18">
        <v>1155</v>
      </c>
      <c r="L62" s="18">
        <v>579</v>
      </c>
      <c r="M62" s="18">
        <v>907</v>
      </c>
      <c r="N62" s="18">
        <v>575</v>
      </c>
      <c r="O62" s="18">
        <f t="shared" si="189"/>
        <v>1031</v>
      </c>
      <c r="P62" s="18">
        <f t="shared" si="190"/>
        <v>577</v>
      </c>
      <c r="Q62" s="18">
        <f t="shared" si="222"/>
        <v>254.5</v>
      </c>
      <c r="R62" s="18">
        <f t="shared" si="223"/>
        <v>-3.5</v>
      </c>
      <c r="S62" s="49">
        <f t="shared" si="42"/>
        <v>254.52406565981144</v>
      </c>
      <c r="T62" s="26">
        <f t="shared" si="191"/>
        <v>21.085582442201265</v>
      </c>
      <c r="U62" s="18">
        <f t="shared" si="192"/>
        <v>211.97672767943925</v>
      </c>
      <c r="V62" s="28">
        <v>56</v>
      </c>
      <c r="W62" s="22">
        <f t="shared" si="193"/>
        <v>0.20142289550204384</v>
      </c>
      <c r="X62" s="18">
        <f t="shared" si="194"/>
        <v>2.8652295308707082E-2</v>
      </c>
      <c r="Y62">
        <f t="shared" si="220"/>
        <v>-0.69589116523696914</v>
      </c>
      <c r="Z62">
        <f t="shared" si="44"/>
        <v>-1.5428405813762867</v>
      </c>
      <c r="AD62" s="18">
        <v>1121</v>
      </c>
      <c r="AE62" s="18">
        <v>575</v>
      </c>
      <c r="AF62" s="18">
        <v>844</v>
      </c>
      <c r="AG62" s="18">
        <v>572</v>
      </c>
      <c r="AH62" s="18">
        <f t="shared" si="45"/>
        <v>982.5</v>
      </c>
      <c r="AI62" s="18">
        <f t="shared" si="45"/>
        <v>573.5</v>
      </c>
      <c r="AJ62" s="18">
        <f t="shared" si="224"/>
        <v>320</v>
      </c>
      <c r="AK62" s="18">
        <f t="shared" si="225"/>
        <v>3</v>
      </c>
      <c r="AL62" s="18">
        <f t="shared" si="47"/>
        <v>320.01406219102307</v>
      </c>
      <c r="AM62" s="18">
        <f t="shared" si="48"/>
        <v>1137.6328493850729</v>
      </c>
      <c r="AN62" s="18">
        <f t="shared" si="226"/>
        <v>263.34656903978464</v>
      </c>
      <c r="AO62" s="28">
        <v>56</v>
      </c>
      <c r="AP62" s="22">
        <f t="shared" si="195"/>
        <v>0.16776171253951552</v>
      </c>
      <c r="AQ62" s="18">
        <f t="shared" si="196"/>
        <v>3.5182250114473131E-2</v>
      </c>
      <c r="AR62">
        <f t="shared" si="49"/>
        <v>-0.77530714916964705</v>
      </c>
      <c r="AS62">
        <f t="shared" si="49"/>
        <v>-1.4536763882711274</v>
      </c>
      <c r="AW62" s="18">
        <v>1288</v>
      </c>
      <c r="AX62" s="18">
        <v>578</v>
      </c>
      <c r="AY62" s="18">
        <v>917</v>
      </c>
      <c r="AZ62" s="18">
        <v>581</v>
      </c>
      <c r="BA62" s="18">
        <f t="shared" si="50"/>
        <v>1102.5</v>
      </c>
      <c r="BB62" s="18">
        <f t="shared" si="50"/>
        <v>579.5</v>
      </c>
      <c r="BC62" s="18">
        <f t="shared" si="227"/>
        <v>271</v>
      </c>
      <c r="BD62" s="18">
        <f t="shared" si="228"/>
        <v>-1.5</v>
      </c>
      <c r="BE62" s="18">
        <f t="shared" si="52"/>
        <v>271.00415125971779</v>
      </c>
      <c r="BF62" s="18">
        <f t="shared" si="53"/>
        <v>1245.5225810879544</v>
      </c>
      <c r="BG62" s="18">
        <f t="shared" si="229"/>
        <v>231.14925237707007</v>
      </c>
      <c r="BH62" s="28">
        <v>56</v>
      </c>
      <c r="BI62" s="22">
        <f t="shared" si="197"/>
        <v>0.1491816099983633</v>
      </c>
      <c r="BJ62" s="18">
        <f t="shared" si="198"/>
        <v>2.2723349402291985E-2</v>
      </c>
      <c r="BK62">
        <f t="shared" si="55"/>
        <v>-0.82628471016416682</v>
      </c>
      <c r="BL62">
        <f t="shared" si="55"/>
        <v>-1.6435276536070385</v>
      </c>
      <c r="BP62">
        <v>1145</v>
      </c>
      <c r="BQ62">
        <v>565</v>
      </c>
      <c r="BR62">
        <v>980</v>
      </c>
      <c r="BS62">
        <v>568</v>
      </c>
      <c r="BT62" s="18">
        <f t="shared" si="56"/>
        <v>1062.5</v>
      </c>
      <c r="BU62" s="18">
        <f t="shared" si="56"/>
        <v>566.5</v>
      </c>
      <c r="BV62" s="18">
        <f t="shared" si="230"/>
        <v>584</v>
      </c>
      <c r="BW62" s="18">
        <f t="shared" si="231"/>
        <v>-23</v>
      </c>
      <c r="BX62" s="18">
        <f t="shared" si="58"/>
        <v>584.45273547139811</v>
      </c>
      <c r="BY62" s="18">
        <f t="shared" si="59"/>
        <v>1204.0882442744801</v>
      </c>
      <c r="BZ62" s="18">
        <f t="shared" si="232"/>
        <v>444.83038293882032</v>
      </c>
      <c r="CA62" s="28">
        <v>56</v>
      </c>
      <c r="CB62" s="22">
        <f t="shared" si="199"/>
        <v>0.64287177063810674</v>
      </c>
      <c r="CC62" s="18">
        <f t="shared" si="200"/>
        <v>0.25995066312003318</v>
      </c>
      <c r="CD62">
        <f t="shared" si="61"/>
        <v>-0.19187564427314463</v>
      </c>
      <c r="CE62">
        <f t="shared" si="61"/>
        <v>-0.58510907036733606</v>
      </c>
      <c r="CI62">
        <v>1145</v>
      </c>
      <c r="CJ62">
        <v>566</v>
      </c>
      <c r="CK62">
        <v>954</v>
      </c>
      <c r="CL62">
        <v>570</v>
      </c>
      <c r="CM62" s="18">
        <f t="shared" si="62"/>
        <v>1049.5</v>
      </c>
      <c r="CN62" s="18">
        <f t="shared" si="62"/>
        <v>568</v>
      </c>
      <c r="CO62" s="18">
        <f t="shared" si="233"/>
        <v>517</v>
      </c>
      <c r="CP62" s="18">
        <f t="shared" si="234"/>
        <v>-20</v>
      </c>
      <c r="CQ62" s="18">
        <f t="shared" si="64"/>
        <v>517.38670257361662</v>
      </c>
      <c r="CR62" s="18">
        <f t="shared" si="65"/>
        <v>1193.3458216292543</v>
      </c>
      <c r="CS62" s="18">
        <f t="shared" si="235"/>
        <v>400.06135184555808</v>
      </c>
      <c r="CT62" s="28">
        <v>56</v>
      </c>
      <c r="CU62" s="22">
        <f t="shared" si="201"/>
        <v>0.5443696461447336</v>
      </c>
      <c r="CV62" s="18">
        <f t="shared" si="202"/>
        <v>0.19226429202211523</v>
      </c>
      <c r="CW62">
        <f t="shared" si="67"/>
        <v>-0.26410609889736919</v>
      </c>
      <c r="CX62">
        <f t="shared" si="67"/>
        <v>-0.71610136691983906</v>
      </c>
      <c r="DB62">
        <v>1367</v>
      </c>
      <c r="DC62">
        <v>559</v>
      </c>
      <c r="DD62">
        <v>1145</v>
      </c>
      <c r="DE62">
        <v>563</v>
      </c>
      <c r="DF62" s="18">
        <f t="shared" si="68"/>
        <v>1256</v>
      </c>
      <c r="DG62" s="18">
        <f t="shared" si="68"/>
        <v>561</v>
      </c>
      <c r="DH62" s="18">
        <f t="shared" si="236"/>
        <v>714</v>
      </c>
      <c r="DI62" s="18">
        <f t="shared" si="237"/>
        <v>-23.5</v>
      </c>
      <c r="DJ62" s="18">
        <f t="shared" si="70"/>
        <v>714.38662501477449</v>
      </c>
      <c r="DK62" s="18">
        <f t="shared" si="71"/>
        <v>1375.5933265322276</v>
      </c>
      <c r="DL62" s="18">
        <f t="shared" si="238"/>
        <v>578.47084535383306</v>
      </c>
      <c r="DM62" s="28">
        <v>56</v>
      </c>
      <c r="DN62" s="22">
        <f t="shared" si="203"/>
        <v>0.49117185725883183</v>
      </c>
      <c r="DO62" s="18">
        <f t="shared" si="204"/>
        <v>0.23343583121171721</v>
      </c>
      <c r="DP62">
        <f t="shared" si="73"/>
        <v>-0.3087665249844333</v>
      </c>
      <c r="DQ62">
        <f t="shared" si="73"/>
        <v>-0.63183248118191848</v>
      </c>
      <c r="DU62">
        <v>1384</v>
      </c>
      <c r="DV62">
        <v>586</v>
      </c>
      <c r="DW62">
        <v>1197</v>
      </c>
      <c r="DX62">
        <v>592</v>
      </c>
      <c r="DY62" s="18">
        <f t="shared" si="74"/>
        <v>1290.5</v>
      </c>
      <c r="DZ62" s="18">
        <f t="shared" si="74"/>
        <v>589</v>
      </c>
      <c r="EA62" s="18">
        <f t="shared" si="239"/>
        <v>685</v>
      </c>
      <c r="EB62" s="18">
        <f t="shared" si="240"/>
        <v>-17</v>
      </c>
      <c r="EC62" s="18">
        <f t="shared" si="76"/>
        <v>685.21091643376496</v>
      </c>
      <c r="ED62" s="18">
        <f t="shared" si="77"/>
        <v>1418.5595687175071</v>
      </c>
      <c r="EE62" s="18">
        <f t="shared" si="241"/>
        <v>561.89963035223025</v>
      </c>
      <c r="EF62" s="28">
        <v>56</v>
      </c>
      <c r="EG62" s="22">
        <f t="shared" si="205"/>
        <v>1.1626331762752027</v>
      </c>
      <c r="EH62" s="18">
        <f t="shared" si="206"/>
        <v>0.56256651681176262</v>
      </c>
      <c r="EI62">
        <f t="shared" si="79"/>
        <v>6.5442711591017277E-2</v>
      </c>
      <c r="EJ62">
        <f t="shared" si="79"/>
        <v>-0.24982612001409268</v>
      </c>
      <c r="EN62">
        <v>1644</v>
      </c>
      <c r="EO62">
        <v>586</v>
      </c>
      <c r="EP62">
        <v>1416</v>
      </c>
      <c r="EQ62">
        <v>593</v>
      </c>
      <c r="ER62" s="18">
        <f t="shared" si="80"/>
        <v>1530</v>
      </c>
      <c r="ES62" s="18">
        <f t="shared" si="80"/>
        <v>589.5</v>
      </c>
      <c r="ET62" s="18">
        <f t="shared" si="242"/>
        <v>914</v>
      </c>
      <c r="EU62" s="18">
        <f t="shared" si="243"/>
        <v>-20</v>
      </c>
      <c r="EV62" s="18">
        <f t="shared" si="82"/>
        <v>914.21879219364109</v>
      </c>
      <c r="EW62" s="18">
        <f t="shared" si="83"/>
        <v>1639.63723121915</v>
      </c>
      <c r="EX62" s="18">
        <f t="shared" si="244"/>
        <v>773.06568195157797</v>
      </c>
      <c r="EY62" s="28">
        <v>56</v>
      </c>
      <c r="EZ62" s="22">
        <f t="shared" si="207"/>
        <v>0.94638360332216376</v>
      </c>
      <c r="FA62" s="18">
        <f t="shared" si="208"/>
        <v>0.59191188797463345</v>
      </c>
      <c r="FB62">
        <f t="shared" si="85"/>
        <v>-2.3932792733880489E-2</v>
      </c>
      <c r="FC62">
        <f t="shared" si="85"/>
        <v>-0.22774293755823891</v>
      </c>
      <c r="FG62">
        <v>1688</v>
      </c>
      <c r="FH62">
        <v>583</v>
      </c>
      <c r="FI62">
        <v>1423</v>
      </c>
      <c r="FJ62">
        <v>593</v>
      </c>
      <c r="FK62" s="18">
        <f t="shared" si="86"/>
        <v>1555.5</v>
      </c>
      <c r="FL62" s="18">
        <f t="shared" si="86"/>
        <v>588</v>
      </c>
      <c r="FM62" s="18">
        <f t="shared" si="245"/>
        <v>943.5</v>
      </c>
      <c r="FN62" s="18">
        <f t="shared" si="246"/>
        <v>-23</v>
      </c>
      <c r="FO62" s="18">
        <f t="shared" si="88"/>
        <v>943.78029752691918</v>
      </c>
      <c r="FP62" s="18">
        <f t="shared" si="89"/>
        <v>1662.9264114806765</v>
      </c>
      <c r="FQ62" s="18">
        <f t="shared" si="247"/>
        <v>798.13452900258574</v>
      </c>
      <c r="FR62" s="28">
        <v>56</v>
      </c>
      <c r="FS62" s="22">
        <f t="shared" si="209"/>
        <v>0.85727839157782459</v>
      </c>
      <c r="FT62" s="18">
        <f t="shared" si="210"/>
        <v>0.57337892027866133</v>
      </c>
      <c r="FU62">
        <f t="shared" si="91"/>
        <v>-6.6878122892632924E-2</v>
      </c>
      <c r="FV62">
        <f t="shared" si="91"/>
        <v>-0.24155827751255346</v>
      </c>
      <c r="FZ62">
        <v>909</v>
      </c>
      <c r="GA62">
        <v>571</v>
      </c>
      <c r="GB62">
        <v>748</v>
      </c>
      <c r="GC62">
        <v>580</v>
      </c>
      <c r="GD62">
        <f t="shared" si="92"/>
        <v>828.5</v>
      </c>
      <c r="GE62">
        <f t="shared" si="92"/>
        <v>575.5</v>
      </c>
      <c r="GF62" s="18">
        <f t="shared" si="248"/>
        <v>602.5</v>
      </c>
      <c r="GG62" s="18">
        <f t="shared" si="249"/>
        <v>-26.5</v>
      </c>
      <c r="GH62" s="18">
        <f t="shared" si="94"/>
        <v>603.08249850248512</v>
      </c>
      <c r="GI62">
        <f t="shared" si="95"/>
        <v>1008.7678127299661</v>
      </c>
      <c r="GJ62">
        <v>56</v>
      </c>
      <c r="GK62" s="22">
        <f t="shared" si="211"/>
        <v>0.7724821870129237</v>
      </c>
      <c r="GL62" s="18">
        <f t="shared" si="212"/>
        <v>0.33294473871023572</v>
      </c>
      <c r="GM62">
        <f t="shared" si="96"/>
        <v>-0.11211152636421193</v>
      </c>
      <c r="GN62">
        <f t="shared" si="97"/>
        <v>-0.4776278435651472</v>
      </c>
      <c r="GR62">
        <v>1131</v>
      </c>
      <c r="GS62">
        <v>563</v>
      </c>
      <c r="GT62">
        <v>994</v>
      </c>
      <c r="GU62">
        <v>569</v>
      </c>
      <c r="GV62">
        <f t="shared" si="98"/>
        <v>1062.5</v>
      </c>
      <c r="GW62">
        <f t="shared" si="98"/>
        <v>566</v>
      </c>
      <c r="GX62" s="18">
        <f t="shared" si="250"/>
        <v>817.5</v>
      </c>
      <c r="GY62" s="18">
        <f t="shared" si="251"/>
        <v>-38.5</v>
      </c>
      <c r="GZ62" s="18">
        <f t="shared" si="100"/>
        <v>818.40607280249333</v>
      </c>
      <c r="HA62">
        <f t="shared" si="101"/>
        <v>1203.8530848903449</v>
      </c>
      <c r="HB62">
        <v>56</v>
      </c>
      <c r="HC62" s="22">
        <f t="shared" si="213"/>
        <v>0.69359447927068485</v>
      </c>
      <c r="HD62" s="18">
        <f t="shared" si="214"/>
        <v>0.43467220132131668</v>
      </c>
      <c r="HE62">
        <f t="shared" si="102"/>
        <v>-0.15889437232512707</v>
      </c>
      <c r="HF62">
        <f t="shared" si="103"/>
        <v>-0.3618381334433835</v>
      </c>
      <c r="HJ62">
        <v>1137</v>
      </c>
      <c r="HK62">
        <v>565</v>
      </c>
      <c r="HL62">
        <v>1008</v>
      </c>
      <c r="HM62">
        <v>569</v>
      </c>
      <c r="HN62">
        <f t="shared" si="104"/>
        <v>1072.5</v>
      </c>
      <c r="HO62">
        <f t="shared" si="104"/>
        <v>567</v>
      </c>
      <c r="HP62" s="18">
        <f t="shared" si="221"/>
        <v>817.5</v>
      </c>
      <c r="HQ62" s="18">
        <f t="shared" si="252"/>
        <v>-34.5</v>
      </c>
      <c r="HR62" s="18">
        <f t="shared" si="215"/>
        <v>818.2276578067989</v>
      </c>
      <c r="HS62">
        <f t="shared" si="107"/>
        <v>1213.1550807707974</v>
      </c>
      <c r="HT62">
        <v>56</v>
      </c>
      <c r="HU62" s="22">
        <f t="shared" si="216"/>
        <v>0.74552541290499041</v>
      </c>
      <c r="HV62" s="18">
        <f t="shared" si="217"/>
        <v>0.48109131896066054</v>
      </c>
      <c r="HW62">
        <f t="shared" si="108"/>
        <v>-0.1275375480576677</v>
      </c>
      <c r="HX62">
        <f t="shared" si="109"/>
        <v>-0.31777247964180727</v>
      </c>
      <c r="IB62">
        <v>1405</v>
      </c>
      <c r="IC62">
        <v>556</v>
      </c>
      <c r="ID62">
        <v>1143</v>
      </c>
      <c r="IE62">
        <v>566</v>
      </c>
      <c r="IF62">
        <f t="shared" si="110"/>
        <v>1274</v>
      </c>
      <c r="IG62">
        <f t="shared" si="111"/>
        <v>561</v>
      </c>
      <c r="IH62">
        <f t="shared" si="112"/>
        <v>727.5</v>
      </c>
      <c r="II62">
        <f t="shared" si="113"/>
        <v>-22.5</v>
      </c>
      <c r="IJ62">
        <f t="shared" si="114"/>
        <v>727.84785498069584</v>
      </c>
      <c r="IL62">
        <v>56</v>
      </c>
      <c r="IM62">
        <f t="shared" si="218"/>
        <v>0.6987933062431354</v>
      </c>
      <c r="IN62">
        <f t="shared" si="219"/>
        <v>0.40838289134281053</v>
      </c>
      <c r="IO62">
        <f t="shared" si="115"/>
        <v>-0.15565126378583372</v>
      </c>
      <c r="IP62">
        <f t="shared" si="116"/>
        <v>-0.38893246039278423</v>
      </c>
    </row>
    <row r="63" spans="11:250" x14ac:dyDescent="0.25">
      <c r="K63" s="18">
        <v>1162</v>
      </c>
      <c r="L63" s="18">
        <v>578</v>
      </c>
      <c r="M63" s="18">
        <v>915</v>
      </c>
      <c r="N63" s="18">
        <v>576</v>
      </c>
      <c r="O63" s="18">
        <f t="shared" si="189"/>
        <v>1038.5</v>
      </c>
      <c r="P63" s="18">
        <f t="shared" si="190"/>
        <v>577</v>
      </c>
      <c r="Q63" s="18">
        <f t="shared" si="222"/>
        <v>262</v>
      </c>
      <c r="R63" s="18">
        <f t="shared" si="223"/>
        <v>-3.5</v>
      </c>
      <c r="S63" s="49">
        <f t="shared" si="42"/>
        <v>262.02337681970289</v>
      </c>
      <c r="T63" s="26">
        <f t="shared" si="191"/>
        <v>21.706849210479902</v>
      </c>
      <c r="U63" s="18">
        <f t="shared" si="192"/>
        <v>218.52714314363459</v>
      </c>
      <c r="V63" s="28">
        <v>57</v>
      </c>
      <c r="W63" s="22">
        <f t="shared" si="193"/>
        <v>0.20501973292172318</v>
      </c>
      <c r="X63" s="18">
        <f t="shared" si="194"/>
        <v>2.9496508123743138E-2</v>
      </c>
      <c r="Y63">
        <f t="shared" si="220"/>
        <v>-0.68820433657067814</v>
      </c>
      <c r="Z63">
        <f t="shared" si="44"/>
        <v>-1.5302293939320111</v>
      </c>
      <c r="AD63" s="18">
        <v>1129</v>
      </c>
      <c r="AE63" s="18">
        <v>575</v>
      </c>
      <c r="AF63" s="18">
        <v>853</v>
      </c>
      <c r="AG63" s="18">
        <v>570</v>
      </c>
      <c r="AH63" s="18">
        <f t="shared" si="45"/>
        <v>991</v>
      </c>
      <c r="AI63" s="18">
        <f t="shared" si="45"/>
        <v>572.5</v>
      </c>
      <c r="AJ63" s="18">
        <f t="shared" si="224"/>
        <v>328.5</v>
      </c>
      <c r="AK63" s="18">
        <f t="shared" si="225"/>
        <v>2</v>
      </c>
      <c r="AL63" s="18">
        <f t="shared" si="47"/>
        <v>328.50608822364313</v>
      </c>
      <c r="AM63" s="18">
        <f t="shared" si="48"/>
        <v>1144.4812143499778</v>
      </c>
      <c r="AN63" s="18">
        <f t="shared" si="226"/>
        <v>270.19493400468957</v>
      </c>
      <c r="AO63" s="28">
        <v>57</v>
      </c>
      <c r="AP63" s="22">
        <f t="shared" si="195"/>
        <v>0.17075745740629256</v>
      </c>
      <c r="AQ63" s="18">
        <f t="shared" si="196"/>
        <v>3.6115860912113378E-2</v>
      </c>
      <c r="AR63">
        <f t="shared" si="49"/>
        <v>-0.76762032050335616</v>
      </c>
      <c r="AS63">
        <f t="shared" si="49"/>
        <v>-1.4423020281822327</v>
      </c>
      <c r="AW63" s="18">
        <v>1295</v>
      </c>
      <c r="AX63" s="18">
        <v>578</v>
      </c>
      <c r="AY63" s="18">
        <v>924</v>
      </c>
      <c r="AZ63" s="18">
        <v>580</v>
      </c>
      <c r="BA63" s="18">
        <f t="shared" si="50"/>
        <v>1109.5</v>
      </c>
      <c r="BB63" s="18">
        <f t="shared" si="50"/>
        <v>579</v>
      </c>
      <c r="BC63" s="18">
        <f t="shared" si="227"/>
        <v>278</v>
      </c>
      <c r="BD63" s="18">
        <f t="shared" si="228"/>
        <v>-2</v>
      </c>
      <c r="BE63" s="18">
        <f t="shared" si="52"/>
        <v>278.00719415151832</v>
      </c>
      <c r="BF63" s="18">
        <f t="shared" si="53"/>
        <v>1251.4916100397957</v>
      </c>
      <c r="BG63" s="18">
        <f t="shared" si="229"/>
        <v>237.11828132891128</v>
      </c>
      <c r="BH63" s="28">
        <v>57</v>
      </c>
      <c r="BI63" s="22">
        <f t="shared" si="197"/>
        <v>0.15184556731976262</v>
      </c>
      <c r="BJ63" s="18">
        <f t="shared" si="198"/>
        <v>2.3310545538476314E-2</v>
      </c>
      <c r="BK63">
        <f t="shared" si="55"/>
        <v>-0.81859788149787593</v>
      </c>
      <c r="BL63">
        <f t="shared" si="55"/>
        <v>-1.6324475625335835</v>
      </c>
      <c r="BP63">
        <v>1156</v>
      </c>
      <c r="BQ63">
        <v>565</v>
      </c>
      <c r="BR63">
        <v>994</v>
      </c>
      <c r="BS63">
        <v>567</v>
      </c>
      <c r="BT63" s="18">
        <f t="shared" si="56"/>
        <v>1075</v>
      </c>
      <c r="BU63" s="18">
        <f t="shared" si="56"/>
        <v>566</v>
      </c>
      <c r="BV63" s="18">
        <f t="shared" si="230"/>
        <v>596.5</v>
      </c>
      <c r="BW63" s="18">
        <f t="shared" si="231"/>
        <v>-23.5</v>
      </c>
      <c r="BX63" s="18">
        <f t="shared" si="58"/>
        <v>596.96272915484428</v>
      </c>
      <c r="BY63" s="18">
        <f t="shared" si="59"/>
        <v>1214.8995843278572</v>
      </c>
      <c r="BZ63" s="18">
        <f t="shared" si="232"/>
        <v>455.6417229921974</v>
      </c>
      <c r="CA63" s="28">
        <v>57</v>
      </c>
      <c r="CB63" s="22">
        <f t="shared" si="199"/>
        <v>0.65435162368521571</v>
      </c>
      <c r="CC63" s="18">
        <f t="shared" si="200"/>
        <v>0.26551481049461312</v>
      </c>
      <c r="CD63">
        <f t="shared" si="61"/>
        <v>-0.18418881560685371</v>
      </c>
      <c r="CE63">
        <f t="shared" si="61"/>
        <v>-0.57591124883227207</v>
      </c>
      <c r="CI63">
        <v>1156</v>
      </c>
      <c r="CJ63">
        <v>566</v>
      </c>
      <c r="CK63">
        <v>963</v>
      </c>
      <c r="CL63">
        <v>567</v>
      </c>
      <c r="CM63" s="18">
        <f t="shared" si="62"/>
        <v>1059.5</v>
      </c>
      <c r="CN63" s="18">
        <f t="shared" si="62"/>
        <v>566.5</v>
      </c>
      <c r="CO63" s="18">
        <f t="shared" si="233"/>
        <v>527</v>
      </c>
      <c r="CP63" s="18">
        <f t="shared" si="234"/>
        <v>-21.5</v>
      </c>
      <c r="CQ63" s="18">
        <f t="shared" si="64"/>
        <v>527.43838502710435</v>
      </c>
      <c r="CR63" s="18">
        <f t="shared" si="65"/>
        <v>1201.4418421213738</v>
      </c>
      <c r="CS63" s="18">
        <f t="shared" si="235"/>
        <v>408.15737233767766</v>
      </c>
      <c r="CT63" s="28">
        <v>57</v>
      </c>
      <c r="CU63" s="22">
        <f t="shared" si="201"/>
        <v>0.55409053268303232</v>
      </c>
      <c r="CV63" s="18">
        <f t="shared" si="202"/>
        <v>0.19599956314705483</v>
      </c>
      <c r="CW63">
        <f t="shared" si="67"/>
        <v>-0.25641927023107824</v>
      </c>
      <c r="CX63">
        <f t="shared" si="67"/>
        <v>-0.70774489661819195</v>
      </c>
      <c r="DB63">
        <v>1382</v>
      </c>
      <c r="DC63">
        <v>559</v>
      </c>
      <c r="DD63">
        <v>1161</v>
      </c>
      <c r="DE63">
        <v>563</v>
      </c>
      <c r="DF63" s="18">
        <f t="shared" si="68"/>
        <v>1271.5</v>
      </c>
      <c r="DG63" s="18">
        <f t="shared" si="68"/>
        <v>561</v>
      </c>
      <c r="DH63" s="18">
        <f t="shared" si="236"/>
        <v>729.5</v>
      </c>
      <c r="DI63" s="18">
        <f t="shared" si="237"/>
        <v>-23.5</v>
      </c>
      <c r="DJ63" s="18">
        <f t="shared" si="70"/>
        <v>729.87841453217402</v>
      </c>
      <c r="DK63" s="18">
        <f t="shared" si="71"/>
        <v>1389.7601411754476</v>
      </c>
      <c r="DL63" s="18">
        <f t="shared" si="238"/>
        <v>592.63765999705311</v>
      </c>
      <c r="DM63" s="28">
        <v>57</v>
      </c>
      <c r="DN63" s="22">
        <f t="shared" si="203"/>
        <v>0.49994278328131092</v>
      </c>
      <c r="DO63" s="18">
        <f t="shared" si="204"/>
        <v>0.23849799032321561</v>
      </c>
      <c r="DP63">
        <f t="shared" si="73"/>
        <v>-0.30107969631814235</v>
      </c>
      <c r="DQ63">
        <f t="shared" si="73"/>
        <v>-0.62251527614258884</v>
      </c>
      <c r="DU63">
        <v>1400</v>
      </c>
      <c r="DV63">
        <v>586</v>
      </c>
      <c r="DW63">
        <v>1215</v>
      </c>
      <c r="DX63">
        <v>593</v>
      </c>
      <c r="DY63" s="18">
        <f t="shared" si="74"/>
        <v>1307.5</v>
      </c>
      <c r="DZ63" s="18">
        <f t="shared" si="74"/>
        <v>589.5</v>
      </c>
      <c r="EA63" s="18">
        <f t="shared" si="239"/>
        <v>702</v>
      </c>
      <c r="EB63" s="18">
        <f t="shared" si="240"/>
        <v>-16.5</v>
      </c>
      <c r="EC63" s="18">
        <f t="shared" si="76"/>
        <v>702.19388348233281</v>
      </c>
      <c r="ED63" s="18">
        <f t="shared" si="77"/>
        <v>1434.2477122171051</v>
      </c>
      <c r="EE63" s="18">
        <f t="shared" si="241"/>
        <v>577.58777385182827</v>
      </c>
      <c r="EF63" s="28">
        <v>57</v>
      </c>
      <c r="EG63" s="22">
        <f t="shared" si="205"/>
        <v>1.1833944829944025</v>
      </c>
      <c r="EH63" s="18">
        <f t="shared" si="206"/>
        <v>0.57650973982310416</v>
      </c>
      <c r="EI63">
        <f t="shared" si="79"/>
        <v>7.3129540257308182E-2</v>
      </c>
      <c r="EJ63">
        <f t="shared" si="79"/>
        <v>-0.23919335113476825</v>
      </c>
      <c r="EN63">
        <v>1664</v>
      </c>
      <c r="EO63">
        <v>587</v>
      </c>
      <c r="EP63">
        <v>1437</v>
      </c>
      <c r="EQ63">
        <v>592</v>
      </c>
      <c r="ER63" s="18">
        <f t="shared" si="80"/>
        <v>1550.5</v>
      </c>
      <c r="ES63" s="18">
        <f t="shared" si="80"/>
        <v>589.5</v>
      </c>
      <c r="ET63" s="18">
        <f t="shared" si="242"/>
        <v>934.5</v>
      </c>
      <c r="EU63" s="18">
        <f t="shared" si="243"/>
        <v>-20</v>
      </c>
      <c r="EV63" s="18">
        <f t="shared" si="82"/>
        <v>934.71399369004848</v>
      </c>
      <c r="EW63" s="18">
        <f t="shared" si="83"/>
        <v>1658.782836901805</v>
      </c>
      <c r="EX63" s="18">
        <f t="shared" si="244"/>
        <v>792.21128763423303</v>
      </c>
      <c r="EY63" s="28">
        <v>57</v>
      </c>
      <c r="EZ63" s="22">
        <f t="shared" si="207"/>
        <v>0.96328331052434524</v>
      </c>
      <c r="FA63" s="18">
        <f t="shared" si="208"/>
        <v>0.60518152705419137</v>
      </c>
      <c r="FB63">
        <f t="shared" si="85"/>
        <v>-1.6245964067589515E-2</v>
      </c>
      <c r="FC63">
        <f t="shared" si="85"/>
        <v>-0.21811433712749087</v>
      </c>
      <c r="FG63">
        <v>1708</v>
      </c>
      <c r="FH63">
        <v>582</v>
      </c>
      <c r="FI63">
        <v>1445</v>
      </c>
      <c r="FJ63">
        <v>592</v>
      </c>
      <c r="FK63" s="18">
        <f t="shared" si="86"/>
        <v>1576.5</v>
      </c>
      <c r="FL63" s="18">
        <f t="shared" si="86"/>
        <v>587</v>
      </c>
      <c r="FM63" s="18">
        <f t="shared" si="245"/>
        <v>964.5</v>
      </c>
      <c r="FN63" s="18">
        <f t="shared" si="246"/>
        <v>-24</v>
      </c>
      <c r="FO63" s="18">
        <f t="shared" si="88"/>
        <v>964.79855410339417</v>
      </c>
      <c r="FP63" s="18">
        <f t="shared" si="89"/>
        <v>1682.2369779552464</v>
      </c>
      <c r="FQ63" s="18">
        <f t="shared" si="247"/>
        <v>817.44509547715563</v>
      </c>
      <c r="FR63" s="28">
        <v>57</v>
      </c>
      <c r="FS63" s="22">
        <f t="shared" si="209"/>
        <v>0.87258693428457135</v>
      </c>
      <c r="FT63" s="18">
        <f t="shared" si="210"/>
        <v>0.58614823247297043</v>
      </c>
      <c r="FU63">
        <f t="shared" si="91"/>
        <v>-5.9191294226341992E-2</v>
      </c>
      <c r="FV63">
        <f t="shared" si="91"/>
        <v>-0.23199254028874897</v>
      </c>
      <c r="FZ63">
        <v>926</v>
      </c>
      <c r="GA63">
        <v>571</v>
      </c>
      <c r="GB63">
        <v>764</v>
      </c>
      <c r="GC63">
        <v>579</v>
      </c>
      <c r="GD63">
        <f t="shared" si="92"/>
        <v>845</v>
      </c>
      <c r="GE63">
        <f t="shared" si="92"/>
        <v>575</v>
      </c>
      <c r="GF63" s="18">
        <f t="shared" si="248"/>
        <v>619</v>
      </c>
      <c r="GG63" s="18">
        <f t="shared" si="249"/>
        <v>-27</v>
      </c>
      <c r="GH63" s="18">
        <f t="shared" si="94"/>
        <v>619.58857316771105</v>
      </c>
      <c r="GI63">
        <f t="shared" si="95"/>
        <v>1022.0812100806863</v>
      </c>
      <c r="GJ63">
        <v>57</v>
      </c>
      <c r="GK63" s="22">
        <f t="shared" si="211"/>
        <v>0.78627651178101154</v>
      </c>
      <c r="GL63" s="18">
        <f t="shared" si="212"/>
        <v>0.34205727427575355</v>
      </c>
      <c r="GM63">
        <f t="shared" si="96"/>
        <v>-0.10442469769792098</v>
      </c>
      <c r="GN63">
        <f t="shared" si="97"/>
        <v>-0.46590116932588838</v>
      </c>
      <c r="GR63">
        <v>1145</v>
      </c>
      <c r="GS63">
        <v>563</v>
      </c>
      <c r="GT63">
        <v>1015</v>
      </c>
      <c r="GU63">
        <v>569</v>
      </c>
      <c r="GV63">
        <f t="shared" si="98"/>
        <v>1080</v>
      </c>
      <c r="GW63">
        <f t="shared" si="98"/>
        <v>566</v>
      </c>
      <c r="GX63" s="18">
        <f t="shared" si="250"/>
        <v>835</v>
      </c>
      <c r="GY63" s="18">
        <f t="shared" si="251"/>
        <v>-38.5</v>
      </c>
      <c r="GZ63" s="18">
        <f t="shared" si="100"/>
        <v>835.88710362105724</v>
      </c>
      <c r="HA63">
        <f t="shared" si="101"/>
        <v>1219.3260433534585</v>
      </c>
      <c r="HB63">
        <v>57</v>
      </c>
      <c r="HC63" s="22">
        <f t="shared" si="213"/>
        <v>0.70598009497194703</v>
      </c>
      <c r="HD63" s="18">
        <f t="shared" si="214"/>
        <v>0.44395673426869714</v>
      </c>
      <c r="HE63">
        <f t="shared" si="102"/>
        <v>-0.15120754365883612</v>
      </c>
      <c r="HF63">
        <f t="shared" si="103"/>
        <v>-0.35265935192124082</v>
      </c>
      <c r="HJ63">
        <v>1156</v>
      </c>
      <c r="HK63">
        <v>565</v>
      </c>
      <c r="HL63">
        <v>1025</v>
      </c>
      <c r="HM63">
        <v>569</v>
      </c>
      <c r="HN63">
        <f t="shared" si="104"/>
        <v>1090.5</v>
      </c>
      <c r="HO63">
        <f t="shared" si="104"/>
        <v>567</v>
      </c>
      <c r="HP63" s="18">
        <f t="shared" si="221"/>
        <v>835.5</v>
      </c>
      <c r="HQ63" s="18">
        <f t="shared" si="252"/>
        <v>-34.5</v>
      </c>
      <c r="HR63" s="18">
        <f t="shared" si="215"/>
        <v>836.21199465207383</v>
      </c>
      <c r="HS63">
        <f t="shared" si="107"/>
        <v>1229.0969245751126</v>
      </c>
      <c r="HT63">
        <v>57</v>
      </c>
      <c r="HU63" s="22">
        <f t="shared" si="216"/>
        <v>0.75883836670686522</v>
      </c>
      <c r="HV63" s="18">
        <f t="shared" si="217"/>
        <v>0.49166552560226617</v>
      </c>
      <c r="HW63">
        <f t="shared" si="108"/>
        <v>-0.11985071939137673</v>
      </c>
      <c r="HX63">
        <f t="shared" si="109"/>
        <v>-0.30833024232117084</v>
      </c>
      <c r="IB63">
        <v>1422</v>
      </c>
      <c r="IC63">
        <v>554</v>
      </c>
      <c r="ID63">
        <v>1163</v>
      </c>
      <c r="IE63">
        <v>565</v>
      </c>
      <c r="IF63">
        <f t="shared" si="110"/>
        <v>1292.5</v>
      </c>
      <c r="IG63">
        <f t="shared" si="111"/>
        <v>559.5</v>
      </c>
      <c r="IH63">
        <f t="shared" si="112"/>
        <v>746</v>
      </c>
      <c r="II63">
        <f t="shared" si="113"/>
        <v>-24</v>
      </c>
      <c r="IJ63">
        <f t="shared" si="114"/>
        <v>746.38595913910387</v>
      </c>
      <c r="IL63">
        <v>57</v>
      </c>
      <c r="IM63">
        <f t="shared" si="218"/>
        <v>0.71127175814033416</v>
      </c>
      <c r="IN63">
        <f t="shared" si="219"/>
        <v>0.41878430219319446</v>
      </c>
      <c r="IO63">
        <f t="shared" si="115"/>
        <v>-0.14796443511954277</v>
      </c>
      <c r="IP63">
        <f t="shared" si="116"/>
        <v>-0.37800960588203447</v>
      </c>
    </row>
    <row r="64" spans="11:250" x14ac:dyDescent="0.25">
      <c r="K64" s="18">
        <v>1168</v>
      </c>
      <c r="L64" s="18">
        <v>575</v>
      </c>
      <c r="M64" s="18">
        <v>923</v>
      </c>
      <c r="N64" s="18">
        <v>576</v>
      </c>
      <c r="O64" s="18">
        <f t="shared" si="189"/>
        <v>1045.5</v>
      </c>
      <c r="P64" s="18">
        <f t="shared" si="190"/>
        <v>575.5</v>
      </c>
      <c r="Q64" s="18">
        <f t="shared" si="222"/>
        <v>269</v>
      </c>
      <c r="R64" s="18">
        <f t="shared" si="223"/>
        <v>-5</v>
      </c>
      <c r="S64" s="49">
        <f t="shared" si="42"/>
        <v>269.04646438858845</v>
      </c>
      <c r="T64" s="26">
        <f t="shared" si="191"/>
        <v>22.288664103105663</v>
      </c>
      <c r="U64" s="18">
        <f t="shared" si="192"/>
        <v>223.92688519841829</v>
      </c>
      <c r="V64" s="28">
        <v>58</v>
      </c>
      <c r="W64" s="22">
        <f t="shared" si="193"/>
        <v>0.20861657034140255</v>
      </c>
      <c r="X64" s="18">
        <f t="shared" si="194"/>
        <v>3.0287111473885964E-2</v>
      </c>
      <c r="Y64">
        <f t="shared" si="220"/>
        <v>-0.68065119868023227</v>
      </c>
      <c r="Z64">
        <f t="shared" si="44"/>
        <v>-1.5187421439920246</v>
      </c>
      <c r="AD64" s="18">
        <v>1137</v>
      </c>
      <c r="AE64" s="18">
        <v>574</v>
      </c>
      <c r="AF64" s="18">
        <v>861</v>
      </c>
      <c r="AG64" s="18">
        <v>570</v>
      </c>
      <c r="AH64" s="18">
        <f t="shared" si="45"/>
        <v>999</v>
      </c>
      <c r="AI64" s="18">
        <f t="shared" si="45"/>
        <v>572</v>
      </c>
      <c r="AJ64" s="18">
        <f t="shared" si="224"/>
        <v>336.5</v>
      </c>
      <c r="AK64" s="18">
        <f t="shared" si="225"/>
        <v>1.5</v>
      </c>
      <c r="AL64" s="18">
        <f t="shared" si="47"/>
        <v>336.50334322261943</v>
      </c>
      <c r="AM64" s="18">
        <f t="shared" si="48"/>
        <v>1151.1667993822616</v>
      </c>
      <c r="AN64" s="18">
        <f t="shared" si="226"/>
        <v>276.8805190369734</v>
      </c>
      <c r="AO64" s="28">
        <v>58</v>
      </c>
      <c r="AP64" s="22">
        <f t="shared" si="195"/>
        <v>0.17375320227306965</v>
      </c>
      <c r="AQ64" s="18">
        <f t="shared" si="196"/>
        <v>3.6995076730558421E-2</v>
      </c>
      <c r="AR64">
        <f t="shared" si="49"/>
        <v>-0.76006718261291017</v>
      </c>
      <c r="AS64">
        <f t="shared" si="49"/>
        <v>-1.4318560675820993</v>
      </c>
      <c r="AW64" s="18">
        <v>1302</v>
      </c>
      <c r="AX64" s="18">
        <v>578</v>
      </c>
      <c r="AY64" s="18">
        <v>932</v>
      </c>
      <c r="AZ64" s="18">
        <v>580</v>
      </c>
      <c r="BA64" s="18">
        <f t="shared" si="50"/>
        <v>1117</v>
      </c>
      <c r="BB64" s="18">
        <f t="shared" si="50"/>
        <v>579</v>
      </c>
      <c r="BC64" s="18">
        <f t="shared" si="227"/>
        <v>285.5</v>
      </c>
      <c r="BD64" s="18">
        <f t="shared" si="228"/>
        <v>-2</v>
      </c>
      <c r="BE64" s="18">
        <f t="shared" si="52"/>
        <v>285.50700516799935</v>
      </c>
      <c r="BF64" s="18">
        <f t="shared" si="53"/>
        <v>1258.1454605887191</v>
      </c>
      <c r="BG64" s="18">
        <f t="shared" si="229"/>
        <v>243.77213187783468</v>
      </c>
      <c r="BH64" s="28">
        <v>58</v>
      </c>
      <c r="BI64" s="22">
        <f t="shared" si="197"/>
        <v>0.15450952464116197</v>
      </c>
      <c r="BJ64" s="18">
        <f t="shared" si="198"/>
        <v>2.3939395042760603E-2</v>
      </c>
      <c r="BK64">
        <f t="shared" si="55"/>
        <v>-0.81104474360743006</v>
      </c>
      <c r="BL64">
        <f t="shared" si="55"/>
        <v>-1.620886828570814</v>
      </c>
      <c r="BP64">
        <v>1167</v>
      </c>
      <c r="BQ64">
        <v>566</v>
      </c>
      <c r="BR64">
        <v>1007</v>
      </c>
      <c r="BS64">
        <v>566</v>
      </c>
      <c r="BT64" s="18">
        <f t="shared" si="56"/>
        <v>1087</v>
      </c>
      <c r="BU64" s="18">
        <f t="shared" si="56"/>
        <v>566</v>
      </c>
      <c r="BV64" s="18">
        <f t="shared" si="230"/>
        <v>608.5</v>
      </c>
      <c r="BW64" s="18">
        <f t="shared" si="231"/>
        <v>-23.5</v>
      </c>
      <c r="BX64" s="18">
        <f t="shared" si="58"/>
        <v>608.95361071267166</v>
      </c>
      <c r="BY64" s="18">
        <f t="shared" si="59"/>
        <v>1225.5304973765442</v>
      </c>
      <c r="BZ64" s="18">
        <f t="shared" si="232"/>
        <v>466.27263604088444</v>
      </c>
      <c r="CA64" s="28">
        <v>58</v>
      </c>
      <c r="CB64" s="22">
        <f t="shared" si="199"/>
        <v>0.66583147673232479</v>
      </c>
      <c r="CC64" s="18">
        <f t="shared" si="200"/>
        <v>0.27084806915382181</v>
      </c>
      <c r="CD64">
        <f t="shared" si="61"/>
        <v>-0.17663567771640779</v>
      </c>
      <c r="CE64">
        <f t="shared" si="61"/>
        <v>-0.5672742561034706</v>
      </c>
      <c r="CI64">
        <v>1167</v>
      </c>
      <c r="CJ64">
        <v>566</v>
      </c>
      <c r="CK64">
        <v>975</v>
      </c>
      <c r="CL64">
        <v>567</v>
      </c>
      <c r="CM64" s="18">
        <f t="shared" si="62"/>
        <v>1071</v>
      </c>
      <c r="CN64" s="18">
        <f t="shared" si="62"/>
        <v>566.5</v>
      </c>
      <c r="CO64" s="18">
        <f t="shared" si="233"/>
        <v>538.5</v>
      </c>
      <c r="CP64" s="18">
        <f t="shared" si="234"/>
        <v>-21.5</v>
      </c>
      <c r="CQ64" s="18">
        <f t="shared" si="64"/>
        <v>538.92903057823855</v>
      </c>
      <c r="CR64" s="18">
        <f t="shared" si="65"/>
        <v>1211.5953326090357</v>
      </c>
      <c r="CS64" s="18">
        <f t="shared" si="235"/>
        <v>418.31086282533954</v>
      </c>
      <c r="CT64" s="28">
        <v>58</v>
      </c>
      <c r="CU64" s="22">
        <f t="shared" si="201"/>
        <v>0.56381141922133116</v>
      </c>
      <c r="CV64" s="18">
        <f t="shared" si="202"/>
        <v>0.2002695623967003</v>
      </c>
      <c r="CW64">
        <f t="shared" si="67"/>
        <v>-0.24886613234063237</v>
      </c>
      <c r="CX64">
        <f t="shared" si="67"/>
        <v>-0.6983850511439097</v>
      </c>
      <c r="DB64">
        <v>1394</v>
      </c>
      <c r="DC64">
        <v>560</v>
      </c>
      <c r="DD64">
        <v>1176</v>
      </c>
      <c r="DE64">
        <v>563</v>
      </c>
      <c r="DF64" s="18">
        <f t="shared" si="68"/>
        <v>1285</v>
      </c>
      <c r="DG64" s="18">
        <f t="shared" si="68"/>
        <v>561.5</v>
      </c>
      <c r="DH64" s="18">
        <f t="shared" si="236"/>
        <v>743</v>
      </c>
      <c r="DI64" s="18">
        <f t="shared" si="237"/>
        <v>-23</v>
      </c>
      <c r="DJ64" s="18">
        <f t="shared" si="70"/>
        <v>743.35590399215903</v>
      </c>
      <c r="DK64" s="18">
        <f t="shared" si="71"/>
        <v>1402.322092102952</v>
      </c>
      <c r="DL64" s="18">
        <f t="shared" si="238"/>
        <v>605.19961092455742</v>
      </c>
      <c r="DM64" s="28">
        <v>58</v>
      </c>
      <c r="DN64" s="22">
        <f t="shared" si="203"/>
        <v>0.50871370930379012</v>
      </c>
      <c r="DO64" s="18">
        <f t="shared" si="204"/>
        <v>0.24290194869054044</v>
      </c>
      <c r="DP64">
        <f t="shared" si="73"/>
        <v>-0.29352655842769643</v>
      </c>
      <c r="DQ64">
        <f t="shared" si="73"/>
        <v>-0.6145690010361462</v>
      </c>
      <c r="DU64">
        <v>1416</v>
      </c>
      <c r="DV64">
        <v>586</v>
      </c>
      <c r="DW64">
        <v>1231</v>
      </c>
      <c r="DX64">
        <v>592</v>
      </c>
      <c r="DY64" s="18">
        <f t="shared" si="74"/>
        <v>1323.5</v>
      </c>
      <c r="DZ64" s="18">
        <f t="shared" si="74"/>
        <v>589</v>
      </c>
      <c r="EA64" s="18">
        <f t="shared" si="239"/>
        <v>718</v>
      </c>
      <c r="EB64" s="18">
        <f t="shared" si="240"/>
        <v>-17</v>
      </c>
      <c r="EC64" s="18">
        <f t="shared" si="76"/>
        <v>718.2012252843906</v>
      </c>
      <c r="ED64" s="18">
        <f t="shared" si="77"/>
        <v>1448.6453154585495</v>
      </c>
      <c r="EE64" s="18">
        <f t="shared" si="241"/>
        <v>591.98537709327263</v>
      </c>
      <c r="EF64" s="28">
        <v>58</v>
      </c>
      <c r="EG64" s="22">
        <f t="shared" si="205"/>
        <v>1.2041557897136028</v>
      </c>
      <c r="EH64" s="18">
        <f t="shared" si="206"/>
        <v>0.58965196261177089</v>
      </c>
      <c r="EI64">
        <f t="shared" si="79"/>
        <v>8.068267814775415E-2</v>
      </c>
      <c r="EJ64">
        <f t="shared" si="79"/>
        <v>-0.2294042516056275</v>
      </c>
      <c r="EN64">
        <v>1685</v>
      </c>
      <c r="EO64">
        <v>587</v>
      </c>
      <c r="EP64">
        <v>1457</v>
      </c>
      <c r="EQ64">
        <v>593</v>
      </c>
      <c r="ER64" s="18">
        <f t="shared" si="80"/>
        <v>1571</v>
      </c>
      <c r="ES64" s="18">
        <f t="shared" si="80"/>
        <v>590</v>
      </c>
      <c r="ET64" s="18">
        <f t="shared" si="242"/>
        <v>955</v>
      </c>
      <c r="EU64" s="18">
        <f t="shared" si="243"/>
        <v>-19.5</v>
      </c>
      <c r="EV64" s="18">
        <f t="shared" si="82"/>
        <v>955.19906302299103</v>
      </c>
      <c r="EW64" s="18">
        <f t="shared" si="83"/>
        <v>1678.136168491699</v>
      </c>
      <c r="EX64" s="18">
        <f t="shared" si="244"/>
        <v>811.564619224127</v>
      </c>
      <c r="EY64" s="28">
        <v>58</v>
      </c>
      <c r="EZ64" s="22">
        <f t="shared" si="207"/>
        <v>0.98018301772652672</v>
      </c>
      <c r="FA64" s="18">
        <f t="shared" si="208"/>
        <v>0.61844460605419627</v>
      </c>
      <c r="FB64">
        <f t="shared" si="85"/>
        <v>-8.6928261771436373E-3</v>
      </c>
      <c r="FC64">
        <f t="shared" si="85"/>
        <v>-0.20869919395299164</v>
      </c>
      <c r="FG64">
        <v>1728</v>
      </c>
      <c r="FH64">
        <v>582</v>
      </c>
      <c r="FI64">
        <v>1470</v>
      </c>
      <c r="FJ64">
        <v>592</v>
      </c>
      <c r="FK64" s="18">
        <f t="shared" si="86"/>
        <v>1599</v>
      </c>
      <c r="FL64" s="18">
        <f t="shared" si="86"/>
        <v>587</v>
      </c>
      <c r="FM64" s="18">
        <f t="shared" si="245"/>
        <v>987</v>
      </c>
      <c r="FN64" s="18">
        <f t="shared" si="246"/>
        <v>-24</v>
      </c>
      <c r="FO64" s="18">
        <f t="shared" si="88"/>
        <v>987.29175019342688</v>
      </c>
      <c r="FP64" s="18">
        <f t="shared" si="89"/>
        <v>1703.3408349476038</v>
      </c>
      <c r="FQ64" s="18">
        <f t="shared" si="247"/>
        <v>838.54895246951298</v>
      </c>
      <c r="FR64" s="28">
        <v>58</v>
      </c>
      <c r="FS64" s="22">
        <f t="shared" si="209"/>
        <v>0.88789547699131832</v>
      </c>
      <c r="FT64" s="18">
        <f t="shared" si="210"/>
        <v>0.59981362104011338</v>
      </c>
      <c r="FU64">
        <f t="shared" si="91"/>
        <v>-5.1638156335896059E-2</v>
      </c>
      <c r="FV64">
        <f t="shared" si="91"/>
        <v>-0.22198367616336878</v>
      </c>
      <c r="FZ64">
        <v>942</v>
      </c>
      <c r="GA64">
        <v>570</v>
      </c>
      <c r="GB64">
        <v>779</v>
      </c>
      <c r="GC64">
        <v>578</v>
      </c>
      <c r="GD64">
        <f t="shared" si="92"/>
        <v>860.5</v>
      </c>
      <c r="GE64">
        <f t="shared" si="92"/>
        <v>574</v>
      </c>
      <c r="GF64" s="18">
        <f t="shared" si="248"/>
        <v>634.5</v>
      </c>
      <c r="GG64" s="18">
        <f t="shared" si="249"/>
        <v>-28</v>
      </c>
      <c r="GH64" s="18">
        <f t="shared" si="94"/>
        <v>635.1175088123457</v>
      </c>
      <c r="GI64">
        <f t="shared" si="95"/>
        <v>1034.3772280942769</v>
      </c>
      <c r="GJ64">
        <v>58</v>
      </c>
      <c r="GK64" s="22">
        <f t="shared" si="211"/>
        <v>0.8000708365490995</v>
      </c>
      <c r="GL64" s="18">
        <f t="shared" si="212"/>
        <v>0.35063035910824214</v>
      </c>
      <c r="GM64">
        <f t="shared" si="96"/>
        <v>-9.6871559807475083E-2</v>
      </c>
      <c r="GN64">
        <f t="shared" si="97"/>
        <v>-0.45515048350072335</v>
      </c>
      <c r="GR64">
        <v>1168</v>
      </c>
      <c r="GS64">
        <v>562</v>
      </c>
      <c r="GT64">
        <v>1036</v>
      </c>
      <c r="GU64">
        <v>567</v>
      </c>
      <c r="GV64">
        <f t="shared" si="98"/>
        <v>1102</v>
      </c>
      <c r="GW64">
        <f t="shared" si="98"/>
        <v>564.5</v>
      </c>
      <c r="GX64" s="18">
        <f t="shared" si="250"/>
        <v>857</v>
      </c>
      <c r="GY64" s="18">
        <f t="shared" si="251"/>
        <v>-40</v>
      </c>
      <c r="GZ64" s="18">
        <f t="shared" si="100"/>
        <v>857.93298106553755</v>
      </c>
      <c r="HA64">
        <f t="shared" si="101"/>
        <v>1238.1697177689334</v>
      </c>
      <c r="HB64">
        <v>58</v>
      </c>
      <c r="HC64" s="22">
        <f t="shared" si="213"/>
        <v>0.71836571067320931</v>
      </c>
      <c r="HD64" s="18">
        <f t="shared" si="214"/>
        <v>0.45566575060827258</v>
      </c>
      <c r="HE64">
        <f t="shared" si="102"/>
        <v>-0.14365440576839023</v>
      </c>
      <c r="HF64">
        <f t="shared" si="103"/>
        <v>-0.34135361324512231</v>
      </c>
      <c r="HJ64">
        <v>1177</v>
      </c>
      <c r="HK64">
        <v>565</v>
      </c>
      <c r="HL64">
        <v>1047</v>
      </c>
      <c r="HM64">
        <v>568</v>
      </c>
      <c r="HN64">
        <f t="shared" si="104"/>
        <v>1112</v>
      </c>
      <c r="HO64">
        <f t="shared" si="104"/>
        <v>566.5</v>
      </c>
      <c r="HP64" s="18">
        <f t="shared" si="221"/>
        <v>857</v>
      </c>
      <c r="HQ64" s="18">
        <f t="shared" si="252"/>
        <v>-35</v>
      </c>
      <c r="HR64" s="18">
        <f t="shared" si="215"/>
        <v>857.71440468258436</v>
      </c>
      <c r="HS64">
        <f t="shared" si="107"/>
        <v>1247.9848757096377</v>
      </c>
      <c r="HT64">
        <v>58</v>
      </c>
      <c r="HU64" s="22">
        <f t="shared" si="216"/>
        <v>0.77215132050874014</v>
      </c>
      <c r="HV64" s="18">
        <f t="shared" si="217"/>
        <v>0.50430824514824102</v>
      </c>
      <c r="HW64">
        <f t="shared" si="108"/>
        <v>-0.1122975815009308</v>
      </c>
      <c r="HX64">
        <f t="shared" si="109"/>
        <v>-0.29730393131913108</v>
      </c>
      <c r="IB64">
        <v>1438</v>
      </c>
      <c r="IC64">
        <v>549</v>
      </c>
      <c r="ID64">
        <v>1182</v>
      </c>
      <c r="IE64">
        <v>563</v>
      </c>
      <c r="IF64">
        <f t="shared" si="110"/>
        <v>1310</v>
      </c>
      <c r="IG64">
        <f t="shared" si="111"/>
        <v>556</v>
      </c>
      <c r="IH64">
        <f t="shared" si="112"/>
        <v>763.5</v>
      </c>
      <c r="II64">
        <f t="shared" si="113"/>
        <v>-27.5</v>
      </c>
      <c r="IJ64">
        <f t="shared" si="114"/>
        <v>763.99509160726939</v>
      </c>
      <c r="IL64">
        <v>58</v>
      </c>
      <c r="IM64">
        <f t="shared" si="218"/>
        <v>0.72375021003753304</v>
      </c>
      <c r="IN64">
        <f t="shared" si="219"/>
        <v>0.42866448303343158</v>
      </c>
      <c r="IO64">
        <f t="shared" si="115"/>
        <v>-0.14041129722909687</v>
      </c>
      <c r="IP64">
        <f t="shared" si="116"/>
        <v>-0.36788249843848858</v>
      </c>
    </row>
    <row r="65" spans="11:250" x14ac:dyDescent="0.25">
      <c r="K65" s="18">
        <v>1176</v>
      </c>
      <c r="L65" s="18">
        <v>575</v>
      </c>
      <c r="M65" s="18">
        <v>931</v>
      </c>
      <c r="N65" s="18">
        <v>576</v>
      </c>
      <c r="O65" s="18">
        <f t="shared" si="189"/>
        <v>1053.5</v>
      </c>
      <c r="P65" s="18">
        <f t="shared" si="190"/>
        <v>575.5</v>
      </c>
      <c r="Q65" s="18">
        <f t="shared" si="222"/>
        <v>277</v>
      </c>
      <c r="R65" s="18">
        <f t="shared" si="223"/>
        <v>-5</v>
      </c>
      <c r="S65" s="49">
        <f t="shared" si="42"/>
        <v>277.04512267859906</v>
      </c>
      <c r="T65" s="26">
        <f t="shared" si="191"/>
        <v>22.951298374500794</v>
      </c>
      <c r="U65" s="18">
        <f t="shared" si="192"/>
        <v>230.94146630940816</v>
      </c>
      <c r="V65" s="28">
        <v>59</v>
      </c>
      <c r="W65" s="22">
        <f t="shared" si="193"/>
        <v>0.21221340776108188</v>
      </c>
      <c r="X65" s="18">
        <f t="shared" si="194"/>
        <v>3.1187536817967716E-2</v>
      </c>
      <c r="Y65">
        <f t="shared" si="220"/>
        <v>-0.67322718060102538</v>
      </c>
      <c r="Z65">
        <f t="shared" si="44"/>
        <v>-1.5060189243325501</v>
      </c>
      <c r="AD65" s="18">
        <v>1145</v>
      </c>
      <c r="AE65" s="18">
        <v>573</v>
      </c>
      <c r="AF65" s="18">
        <v>871</v>
      </c>
      <c r="AG65" s="18">
        <v>572</v>
      </c>
      <c r="AH65" s="18">
        <f t="shared" si="45"/>
        <v>1008</v>
      </c>
      <c r="AI65" s="18">
        <f t="shared" si="45"/>
        <v>572.5</v>
      </c>
      <c r="AJ65" s="18">
        <f t="shared" si="224"/>
        <v>345.5</v>
      </c>
      <c r="AK65" s="18">
        <f t="shared" si="225"/>
        <v>2</v>
      </c>
      <c r="AL65" s="18">
        <f t="shared" si="47"/>
        <v>345.50578866351862</v>
      </c>
      <c r="AM65" s="18">
        <f t="shared" si="48"/>
        <v>1159.2326125502163</v>
      </c>
      <c r="AN65" s="18">
        <f t="shared" si="226"/>
        <v>284.94633220492813</v>
      </c>
      <c r="AO65" s="28">
        <v>59</v>
      </c>
      <c r="AP65" s="22">
        <f t="shared" si="195"/>
        <v>0.17674894713984668</v>
      </c>
      <c r="AQ65" s="18">
        <f t="shared" si="196"/>
        <v>3.79848028850127E-2</v>
      </c>
      <c r="AR65">
        <f t="shared" si="49"/>
        <v>-0.75264316453370328</v>
      </c>
      <c r="AS65">
        <f t="shared" si="49"/>
        <v>-1.4203901229433451</v>
      </c>
      <c r="AW65" s="18">
        <v>1308</v>
      </c>
      <c r="AX65" s="18">
        <v>579</v>
      </c>
      <c r="AY65" s="18">
        <v>938</v>
      </c>
      <c r="AZ65" s="18">
        <v>580</v>
      </c>
      <c r="BA65" s="18">
        <f t="shared" si="50"/>
        <v>1123</v>
      </c>
      <c r="BB65" s="18">
        <f t="shared" si="50"/>
        <v>579.5</v>
      </c>
      <c r="BC65" s="18">
        <f t="shared" si="227"/>
        <v>291.5</v>
      </c>
      <c r="BD65" s="18">
        <f t="shared" si="228"/>
        <v>-1.5</v>
      </c>
      <c r="BE65" s="18">
        <f t="shared" si="52"/>
        <v>291.50385932265118</v>
      </c>
      <c r="BF65" s="18">
        <f t="shared" si="53"/>
        <v>1263.7045738621032</v>
      </c>
      <c r="BG65" s="18">
        <f t="shared" si="229"/>
        <v>249.33124515121881</v>
      </c>
      <c r="BH65" s="28">
        <v>59</v>
      </c>
      <c r="BI65" s="22">
        <f t="shared" si="197"/>
        <v>0.15717348196256131</v>
      </c>
      <c r="BJ65" s="18">
        <f t="shared" si="198"/>
        <v>2.4442223547923043E-2</v>
      </c>
      <c r="BK65">
        <f t="shared" si="55"/>
        <v>-0.80362072552822306</v>
      </c>
      <c r="BL65">
        <f t="shared" si="55"/>
        <v>-1.6118592881730425</v>
      </c>
      <c r="BP65">
        <v>1178</v>
      </c>
      <c r="BQ65">
        <v>566</v>
      </c>
      <c r="BR65">
        <v>1020</v>
      </c>
      <c r="BS65">
        <v>565</v>
      </c>
      <c r="BT65" s="18">
        <f t="shared" si="56"/>
        <v>1099</v>
      </c>
      <c r="BU65" s="18">
        <f t="shared" si="56"/>
        <v>565.5</v>
      </c>
      <c r="BV65" s="18">
        <f t="shared" si="230"/>
        <v>620.5</v>
      </c>
      <c r="BW65" s="18">
        <f t="shared" si="231"/>
        <v>-24</v>
      </c>
      <c r="BX65" s="18">
        <f t="shared" si="58"/>
        <v>620.96396835887344</v>
      </c>
      <c r="BY65" s="18">
        <f t="shared" si="59"/>
        <v>1235.9576246781278</v>
      </c>
      <c r="BZ65" s="18">
        <f t="shared" si="232"/>
        <v>476.69976334246803</v>
      </c>
      <c r="CA65" s="28">
        <v>59</v>
      </c>
      <c r="CB65" s="22">
        <f t="shared" si="199"/>
        <v>0.67731132977943387</v>
      </c>
      <c r="CC65" s="18">
        <f t="shared" si="200"/>
        <v>0.27618999031348707</v>
      </c>
      <c r="CD65">
        <f t="shared" si="61"/>
        <v>-0.16921165963720086</v>
      </c>
      <c r="CE65">
        <f t="shared" si="61"/>
        <v>-0.5587920651867575</v>
      </c>
      <c r="CI65">
        <v>1177</v>
      </c>
      <c r="CJ65">
        <v>565</v>
      </c>
      <c r="CK65">
        <v>985</v>
      </c>
      <c r="CL65">
        <v>567</v>
      </c>
      <c r="CM65" s="18">
        <f t="shared" si="62"/>
        <v>1081</v>
      </c>
      <c r="CN65" s="18">
        <f t="shared" si="62"/>
        <v>566</v>
      </c>
      <c r="CO65" s="18">
        <f t="shared" si="233"/>
        <v>548.5</v>
      </c>
      <c r="CP65" s="18">
        <f t="shared" si="234"/>
        <v>-22</v>
      </c>
      <c r="CQ65" s="18">
        <f t="shared" si="64"/>
        <v>548.94102597637936</v>
      </c>
      <c r="CR65" s="18">
        <f t="shared" si="65"/>
        <v>1220.2118668493599</v>
      </c>
      <c r="CS65" s="18">
        <f t="shared" si="235"/>
        <v>426.92739706566374</v>
      </c>
      <c r="CT65" s="28">
        <v>59</v>
      </c>
      <c r="CU65" s="22">
        <f t="shared" si="201"/>
        <v>0.57353230575962999</v>
      </c>
      <c r="CV65" s="18">
        <f t="shared" si="202"/>
        <v>0.20399008555158044</v>
      </c>
      <c r="CW65">
        <f t="shared" si="67"/>
        <v>-0.24144211426142545</v>
      </c>
      <c r="CX65">
        <f t="shared" si="67"/>
        <v>-0.69039093990191658</v>
      </c>
      <c r="DB65">
        <v>1407</v>
      </c>
      <c r="DC65">
        <v>558</v>
      </c>
      <c r="DD65">
        <v>1191</v>
      </c>
      <c r="DE65">
        <v>563</v>
      </c>
      <c r="DF65" s="18">
        <f t="shared" si="68"/>
        <v>1299</v>
      </c>
      <c r="DG65" s="18">
        <f t="shared" si="68"/>
        <v>560.5</v>
      </c>
      <c r="DH65" s="18">
        <f t="shared" si="236"/>
        <v>757</v>
      </c>
      <c r="DI65" s="18">
        <f t="shared" si="237"/>
        <v>-24</v>
      </c>
      <c r="DJ65" s="18">
        <f t="shared" si="70"/>
        <v>757.38035358728439</v>
      </c>
      <c r="DK65" s="18">
        <f t="shared" si="71"/>
        <v>1414.7654399228163</v>
      </c>
      <c r="DL65" s="18">
        <f t="shared" si="238"/>
        <v>617.64295874442178</v>
      </c>
      <c r="DM65" s="28">
        <v>59</v>
      </c>
      <c r="DN65" s="22">
        <f t="shared" si="203"/>
        <v>0.5174846353262692</v>
      </c>
      <c r="DO65" s="18">
        <f t="shared" si="204"/>
        <v>0.24748463393952197</v>
      </c>
      <c r="DP65">
        <f t="shared" si="73"/>
        <v>-0.28610254034848953</v>
      </c>
      <c r="DQ65">
        <f t="shared" si="73"/>
        <v>-0.60645176078068297</v>
      </c>
      <c r="DU65">
        <v>1431</v>
      </c>
      <c r="DV65">
        <v>586</v>
      </c>
      <c r="DW65">
        <v>1249</v>
      </c>
      <c r="DX65">
        <v>593</v>
      </c>
      <c r="DY65" s="18">
        <f t="shared" si="74"/>
        <v>1340</v>
      </c>
      <c r="DZ65" s="18">
        <f t="shared" si="74"/>
        <v>589.5</v>
      </c>
      <c r="EA65" s="18">
        <f t="shared" si="239"/>
        <v>734.5</v>
      </c>
      <c r="EB65" s="18">
        <f t="shared" si="240"/>
        <v>-16.5</v>
      </c>
      <c r="EC65" s="18">
        <f t="shared" si="76"/>
        <v>734.68530678107345</v>
      </c>
      <c r="ED65" s="18">
        <f t="shared" si="77"/>
        <v>1463.9365594177912</v>
      </c>
      <c r="EE65" s="18">
        <f t="shared" si="241"/>
        <v>607.27662105251432</v>
      </c>
      <c r="EF65" s="28">
        <v>59</v>
      </c>
      <c r="EG65" s="22">
        <f t="shared" si="205"/>
        <v>1.2249170964328027</v>
      </c>
      <c r="EH65" s="18">
        <f t="shared" si="206"/>
        <v>0.60318559450236331</v>
      </c>
      <c r="EI65">
        <f t="shared" si="79"/>
        <v>8.810669622696099E-2</v>
      </c>
      <c r="EJ65">
        <f t="shared" si="79"/>
        <v>-0.21954903899312131</v>
      </c>
      <c r="EN65">
        <v>1710</v>
      </c>
      <c r="EO65">
        <v>587</v>
      </c>
      <c r="EP65">
        <v>1478</v>
      </c>
      <c r="EQ65">
        <v>593</v>
      </c>
      <c r="ER65" s="18">
        <f t="shared" si="80"/>
        <v>1594</v>
      </c>
      <c r="ES65" s="18">
        <f t="shared" si="80"/>
        <v>590</v>
      </c>
      <c r="ET65" s="18">
        <f t="shared" si="242"/>
        <v>978</v>
      </c>
      <c r="EU65" s="18">
        <f t="shared" si="243"/>
        <v>-19.5</v>
      </c>
      <c r="EV65" s="18">
        <f t="shared" si="82"/>
        <v>978.19438252322834</v>
      </c>
      <c r="EW65" s="18">
        <f t="shared" si="83"/>
        <v>1699.6870300146436</v>
      </c>
      <c r="EX65" s="18">
        <f t="shared" si="244"/>
        <v>833.11548074707162</v>
      </c>
      <c r="EY65" s="28">
        <v>59</v>
      </c>
      <c r="EZ65" s="22">
        <f t="shared" si="207"/>
        <v>0.9970827249287082</v>
      </c>
      <c r="FA65" s="18">
        <f t="shared" si="208"/>
        <v>0.63333294908125837</v>
      </c>
      <c r="FB65">
        <f t="shared" si="85"/>
        <v>-1.2688080979367359E-3</v>
      </c>
      <c r="FC65">
        <f t="shared" si="85"/>
        <v>-0.19836791725936997</v>
      </c>
      <c r="FG65">
        <v>1749</v>
      </c>
      <c r="FH65">
        <v>587</v>
      </c>
      <c r="FI65">
        <v>1492</v>
      </c>
      <c r="FJ65">
        <v>591</v>
      </c>
      <c r="FK65" s="18">
        <f t="shared" si="86"/>
        <v>1620.5</v>
      </c>
      <c r="FL65" s="18">
        <f t="shared" si="86"/>
        <v>589</v>
      </c>
      <c r="FM65" s="18">
        <f t="shared" si="245"/>
        <v>1008.5</v>
      </c>
      <c r="FN65" s="18">
        <f t="shared" si="246"/>
        <v>-22</v>
      </c>
      <c r="FO65" s="18">
        <f t="shared" si="88"/>
        <v>1008.7399317960998</v>
      </c>
      <c r="FP65" s="18">
        <f t="shared" si="89"/>
        <v>1724.2219259712481</v>
      </c>
      <c r="FQ65" s="18">
        <f t="shared" si="247"/>
        <v>859.43004349315731</v>
      </c>
      <c r="FR65" s="28">
        <v>59</v>
      </c>
      <c r="FS65" s="22">
        <f t="shared" si="209"/>
        <v>0.90320401969806507</v>
      </c>
      <c r="FT65" s="18">
        <f t="shared" si="210"/>
        <v>0.61284412744240502</v>
      </c>
      <c r="FU65">
        <f t="shared" si="91"/>
        <v>-4.4214138256689205E-2</v>
      </c>
      <c r="FV65">
        <f t="shared" si="91"/>
        <v>-0.21264997115814863</v>
      </c>
      <c r="FZ65">
        <v>956</v>
      </c>
      <c r="GA65">
        <v>570</v>
      </c>
      <c r="GB65">
        <v>799</v>
      </c>
      <c r="GC65">
        <v>577</v>
      </c>
      <c r="GD65">
        <f t="shared" si="92"/>
        <v>877.5</v>
      </c>
      <c r="GE65">
        <f t="shared" si="92"/>
        <v>573.5</v>
      </c>
      <c r="GF65" s="18">
        <f t="shared" si="248"/>
        <v>651.5</v>
      </c>
      <c r="GG65" s="18">
        <f t="shared" si="249"/>
        <v>-28.5</v>
      </c>
      <c r="GH65" s="18">
        <f t="shared" si="94"/>
        <v>652.12307120665503</v>
      </c>
      <c r="GI65">
        <f t="shared" si="95"/>
        <v>1048.2883668151621</v>
      </c>
      <c r="GJ65">
        <v>59</v>
      </c>
      <c r="GK65" s="22">
        <f t="shared" si="211"/>
        <v>0.81386516131718734</v>
      </c>
      <c r="GL65" s="18">
        <f t="shared" si="212"/>
        <v>0.36001864767913089</v>
      </c>
      <c r="GM65">
        <f t="shared" si="96"/>
        <v>-8.9447541728268229E-2</v>
      </c>
      <c r="GN65">
        <f t="shared" si="97"/>
        <v>-0.44367500374825614</v>
      </c>
      <c r="GR65">
        <v>1188</v>
      </c>
      <c r="GS65">
        <v>564</v>
      </c>
      <c r="GT65">
        <v>1056</v>
      </c>
      <c r="GU65">
        <v>567</v>
      </c>
      <c r="GV65">
        <f t="shared" si="98"/>
        <v>1122</v>
      </c>
      <c r="GW65">
        <f t="shared" si="98"/>
        <v>565.5</v>
      </c>
      <c r="GX65" s="18">
        <f t="shared" si="250"/>
        <v>877</v>
      </c>
      <c r="GY65" s="18">
        <f t="shared" si="251"/>
        <v>-39</v>
      </c>
      <c r="GZ65" s="18">
        <f t="shared" si="100"/>
        <v>877.86673248278407</v>
      </c>
      <c r="HA65">
        <f t="shared" si="101"/>
        <v>1256.4530432929039</v>
      </c>
      <c r="HB65">
        <v>59</v>
      </c>
      <c r="HC65" s="22">
        <f t="shared" si="213"/>
        <v>0.73075132637447149</v>
      </c>
      <c r="HD65" s="18">
        <f t="shared" si="214"/>
        <v>0.46625297362270585</v>
      </c>
      <c r="HE65">
        <f t="shared" si="102"/>
        <v>-0.13623038768918333</v>
      </c>
      <c r="HF65">
        <f t="shared" si="103"/>
        <v>-0.33137838537346676</v>
      </c>
      <c r="HJ65">
        <v>1196</v>
      </c>
      <c r="HK65">
        <v>563</v>
      </c>
      <c r="HL65">
        <v>1064</v>
      </c>
      <c r="HM65">
        <v>569</v>
      </c>
      <c r="HN65">
        <f t="shared" si="104"/>
        <v>1130</v>
      </c>
      <c r="HO65">
        <f t="shared" si="104"/>
        <v>566</v>
      </c>
      <c r="HP65" s="18">
        <f t="shared" si="221"/>
        <v>875</v>
      </c>
      <c r="HQ65" s="18">
        <f t="shared" si="252"/>
        <v>-35.5</v>
      </c>
      <c r="HR65" s="18">
        <f t="shared" si="215"/>
        <v>875.71984675465706</v>
      </c>
      <c r="HS65">
        <f t="shared" si="107"/>
        <v>1263.8259373822013</v>
      </c>
      <c r="HT65">
        <v>59</v>
      </c>
      <c r="HU65" s="22">
        <f t="shared" si="216"/>
        <v>0.78546427431061483</v>
      </c>
      <c r="HV65" s="18">
        <f t="shared" si="217"/>
        <v>0.51489486097853676</v>
      </c>
      <c r="HW65">
        <f t="shared" si="108"/>
        <v>-0.10487356342172396</v>
      </c>
      <c r="HX65">
        <f t="shared" si="109"/>
        <v>-0.28828144272277806</v>
      </c>
      <c r="IB65">
        <v>1452</v>
      </c>
      <c r="IC65">
        <v>548</v>
      </c>
      <c r="ID65">
        <v>1197</v>
      </c>
      <c r="IE65">
        <v>560</v>
      </c>
      <c r="IF65">
        <f t="shared" si="110"/>
        <v>1324.5</v>
      </c>
      <c r="IG65">
        <f t="shared" si="111"/>
        <v>554</v>
      </c>
      <c r="IH65">
        <f t="shared" si="112"/>
        <v>778</v>
      </c>
      <c r="II65">
        <f t="shared" si="113"/>
        <v>-29.5</v>
      </c>
      <c r="IJ65">
        <f t="shared" si="114"/>
        <v>778.55908574751084</v>
      </c>
      <c r="IL65">
        <v>59</v>
      </c>
      <c r="IM65">
        <f t="shared" si="218"/>
        <v>0.73622866193473191</v>
      </c>
      <c r="IN65">
        <f t="shared" si="219"/>
        <v>0.4368360892225428</v>
      </c>
      <c r="IO65">
        <f t="shared" si="115"/>
        <v>-0.13298727914988995</v>
      </c>
      <c r="IP65">
        <f t="shared" si="116"/>
        <v>-0.35968148957355361</v>
      </c>
    </row>
    <row r="66" spans="11:250" x14ac:dyDescent="0.25">
      <c r="K66" s="18">
        <v>1183</v>
      </c>
      <c r="L66" s="18">
        <v>578</v>
      </c>
      <c r="M66" s="18">
        <v>938</v>
      </c>
      <c r="N66" s="18">
        <v>576</v>
      </c>
      <c r="O66" s="18">
        <f t="shared" si="189"/>
        <v>1060.5</v>
      </c>
      <c r="P66" s="18">
        <f t="shared" si="190"/>
        <v>577</v>
      </c>
      <c r="Q66" s="18">
        <f t="shared" si="222"/>
        <v>284</v>
      </c>
      <c r="R66" s="18">
        <f t="shared" si="223"/>
        <v>-3.5</v>
      </c>
      <c r="S66" s="49">
        <f t="shared" si="42"/>
        <v>284.02156608257764</v>
      </c>
      <c r="T66" s="26">
        <f t="shared" si="191"/>
        <v>23.529249116276834</v>
      </c>
      <c r="U66" s="18">
        <f t="shared" si="192"/>
        <v>237.80544938108744</v>
      </c>
      <c r="V66" s="28">
        <v>60</v>
      </c>
      <c r="W66" s="22">
        <f t="shared" si="193"/>
        <v>0.21581024518076125</v>
      </c>
      <c r="X66" s="18">
        <f t="shared" si="194"/>
        <v>3.1972889338944821E-2</v>
      </c>
      <c r="Y66">
        <f t="shared" si="220"/>
        <v>-0.66592794185952597</v>
      </c>
      <c r="Z66">
        <f t="shared" si="44"/>
        <v>-1.495218115456177</v>
      </c>
      <c r="AD66" s="18">
        <v>1154</v>
      </c>
      <c r="AE66" s="18">
        <v>573</v>
      </c>
      <c r="AF66" s="18">
        <v>879</v>
      </c>
      <c r="AG66" s="18">
        <v>574</v>
      </c>
      <c r="AH66" s="18">
        <f t="shared" si="45"/>
        <v>1016.5</v>
      </c>
      <c r="AI66" s="18">
        <f t="shared" si="45"/>
        <v>573.5</v>
      </c>
      <c r="AJ66" s="18">
        <f t="shared" si="224"/>
        <v>354</v>
      </c>
      <c r="AK66" s="18">
        <f t="shared" si="225"/>
        <v>3</v>
      </c>
      <c r="AL66" s="18">
        <f t="shared" si="47"/>
        <v>354.01271163617838</v>
      </c>
      <c r="AM66" s="18">
        <f t="shared" si="48"/>
        <v>1167.1223157835686</v>
      </c>
      <c r="AN66" s="18">
        <f t="shared" si="226"/>
        <v>292.83603543828042</v>
      </c>
      <c r="AO66" s="28">
        <v>60</v>
      </c>
      <c r="AP66" s="22">
        <f t="shared" si="195"/>
        <v>0.17974469200662377</v>
      </c>
      <c r="AQ66" s="18">
        <f t="shared" si="196"/>
        <v>3.8920051447777479E-2</v>
      </c>
      <c r="AR66">
        <f t="shared" si="49"/>
        <v>-0.74534392579220377</v>
      </c>
      <c r="AS66">
        <f t="shared" si="49"/>
        <v>-1.4098265943165558</v>
      </c>
      <c r="AW66" s="18">
        <v>1315</v>
      </c>
      <c r="AX66" s="18">
        <v>579</v>
      </c>
      <c r="AY66" s="18">
        <v>945</v>
      </c>
      <c r="AZ66" s="18">
        <v>580</v>
      </c>
      <c r="BA66" s="18">
        <f t="shared" si="50"/>
        <v>1130</v>
      </c>
      <c r="BB66" s="18">
        <f t="shared" si="50"/>
        <v>579.5</v>
      </c>
      <c r="BC66" s="18">
        <f t="shared" si="227"/>
        <v>298.5</v>
      </c>
      <c r="BD66" s="18">
        <f t="shared" si="228"/>
        <v>-1.5</v>
      </c>
      <c r="BE66" s="18">
        <f t="shared" si="52"/>
        <v>298.50376882042877</v>
      </c>
      <c r="BF66" s="18">
        <f t="shared" si="53"/>
        <v>1269.9292303116738</v>
      </c>
      <c r="BG66" s="18">
        <f t="shared" si="229"/>
        <v>255.55590160078941</v>
      </c>
      <c r="BH66" s="28">
        <v>60</v>
      </c>
      <c r="BI66" s="22">
        <f t="shared" si="197"/>
        <v>0.15983743928396066</v>
      </c>
      <c r="BJ66" s="18">
        <f t="shared" si="198"/>
        <v>2.5029156953050056E-2</v>
      </c>
      <c r="BK66">
        <f t="shared" si="55"/>
        <v>-0.79632148678672365</v>
      </c>
      <c r="BL66">
        <f t="shared" si="55"/>
        <v>-1.6015537783104501</v>
      </c>
      <c r="BP66">
        <v>1189</v>
      </c>
      <c r="BQ66">
        <v>563</v>
      </c>
      <c r="BR66">
        <v>1032</v>
      </c>
      <c r="BS66">
        <v>566</v>
      </c>
      <c r="BT66" s="18">
        <f t="shared" si="56"/>
        <v>1110.5</v>
      </c>
      <c r="BU66" s="18">
        <f t="shared" si="56"/>
        <v>564.5</v>
      </c>
      <c r="BV66" s="18">
        <f t="shared" si="230"/>
        <v>632</v>
      </c>
      <c r="BW66" s="18">
        <f t="shared" si="231"/>
        <v>-25</v>
      </c>
      <c r="BX66" s="18">
        <f t="shared" si="58"/>
        <v>632.49426874873734</v>
      </c>
      <c r="BY66" s="18">
        <f t="shared" si="59"/>
        <v>1245.7409441774</v>
      </c>
      <c r="BZ66" s="18">
        <f t="shared" si="232"/>
        <v>486.48308284174027</v>
      </c>
      <c r="CA66" s="28">
        <v>60</v>
      </c>
      <c r="CB66" s="22">
        <f t="shared" si="199"/>
        <v>0.68879118282654295</v>
      </c>
      <c r="CC66" s="18">
        <f t="shared" si="200"/>
        <v>0.28131839343388781</v>
      </c>
      <c r="CD66">
        <f t="shared" si="61"/>
        <v>-0.1619124208957014</v>
      </c>
      <c r="CE66">
        <f t="shared" si="61"/>
        <v>-0.55080187144059367</v>
      </c>
      <c r="CI66">
        <v>1189</v>
      </c>
      <c r="CJ66">
        <v>565</v>
      </c>
      <c r="CK66">
        <v>997</v>
      </c>
      <c r="CL66">
        <v>566</v>
      </c>
      <c r="CM66" s="18">
        <f t="shared" si="62"/>
        <v>1093</v>
      </c>
      <c r="CN66" s="18">
        <f t="shared" si="62"/>
        <v>565.5</v>
      </c>
      <c r="CO66" s="18">
        <f t="shared" si="233"/>
        <v>560.5</v>
      </c>
      <c r="CP66" s="18">
        <f t="shared" si="234"/>
        <v>-22.5</v>
      </c>
      <c r="CQ66" s="18">
        <f t="shared" si="64"/>
        <v>560.95142392189359</v>
      </c>
      <c r="CR66" s="18">
        <f t="shared" si="65"/>
        <v>1230.6255523106938</v>
      </c>
      <c r="CS66" s="18">
        <f t="shared" si="235"/>
        <v>437.34108252699764</v>
      </c>
      <c r="CT66" s="28">
        <v>60</v>
      </c>
      <c r="CU66" s="22">
        <f t="shared" si="201"/>
        <v>0.58325319229792882</v>
      </c>
      <c r="CV66" s="18">
        <f t="shared" si="202"/>
        <v>0.20845322819983897</v>
      </c>
      <c r="CW66">
        <f t="shared" si="67"/>
        <v>-0.23414287551992599</v>
      </c>
      <c r="CX66">
        <f t="shared" si="67"/>
        <v>-0.68099137480719418</v>
      </c>
      <c r="DB66">
        <v>1421</v>
      </c>
      <c r="DC66">
        <v>558</v>
      </c>
      <c r="DD66">
        <v>1207</v>
      </c>
      <c r="DE66">
        <v>563</v>
      </c>
      <c r="DF66" s="18">
        <f t="shared" si="68"/>
        <v>1314</v>
      </c>
      <c r="DG66" s="18">
        <f t="shared" si="68"/>
        <v>560.5</v>
      </c>
      <c r="DH66" s="18">
        <f t="shared" si="236"/>
        <v>772</v>
      </c>
      <c r="DI66" s="18">
        <f t="shared" si="237"/>
        <v>-24</v>
      </c>
      <c r="DJ66" s="18">
        <f t="shared" si="70"/>
        <v>772.37296690135395</v>
      </c>
      <c r="DK66" s="18">
        <f t="shared" si="71"/>
        <v>1428.5504016309681</v>
      </c>
      <c r="DL66" s="18">
        <f t="shared" si="238"/>
        <v>631.42792045257352</v>
      </c>
      <c r="DM66" s="28">
        <v>60</v>
      </c>
      <c r="DN66" s="22">
        <f t="shared" si="203"/>
        <v>0.5262555613487484</v>
      </c>
      <c r="DO66" s="18">
        <f t="shared" si="204"/>
        <v>0.25238368023806274</v>
      </c>
      <c r="DP66">
        <f t="shared" si="73"/>
        <v>-0.27880330160699007</v>
      </c>
      <c r="DQ66">
        <f t="shared" si="73"/>
        <v>-0.59793873109074336</v>
      </c>
      <c r="DU66">
        <v>1447</v>
      </c>
      <c r="DV66">
        <v>586</v>
      </c>
      <c r="DW66">
        <v>1266</v>
      </c>
      <c r="DX66">
        <v>593</v>
      </c>
      <c r="DY66" s="18">
        <f t="shared" si="74"/>
        <v>1356.5</v>
      </c>
      <c r="DZ66" s="18">
        <f t="shared" si="74"/>
        <v>589.5</v>
      </c>
      <c r="EA66" s="18">
        <f t="shared" si="239"/>
        <v>751</v>
      </c>
      <c r="EB66" s="18">
        <f t="shared" si="240"/>
        <v>-16.5</v>
      </c>
      <c r="EC66" s="18">
        <f t="shared" si="76"/>
        <v>751.18123645362709</v>
      </c>
      <c r="ED66" s="18">
        <f t="shared" si="77"/>
        <v>1479.0545966934419</v>
      </c>
      <c r="EE66" s="18">
        <f t="shared" si="241"/>
        <v>622.39465832816506</v>
      </c>
      <c r="EF66" s="28">
        <v>60</v>
      </c>
      <c r="EG66" s="22">
        <f t="shared" si="205"/>
        <v>1.2456784031520027</v>
      </c>
      <c r="EH66" s="18">
        <f t="shared" si="206"/>
        <v>0.61672895388980431</v>
      </c>
      <c r="EI66">
        <f t="shared" si="79"/>
        <v>9.5405934968460435E-2</v>
      </c>
      <c r="EJ66">
        <f t="shared" si="79"/>
        <v>-0.2099056620497842</v>
      </c>
      <c r="EN66">
        <v>1730</v>
      </c>
      <c r="EO66">
        <v>586</v>
      </c>
      <c r="EP66">
        <v>1498</v>
      </c>
      <c r="EQ66">
        <v>589</v>
      </c>
      <c r="ER66" s="18">
        <f t="shared" si="80"/>
        <v>1614</v>
      </c>
      <c r="ES66" s="18">
        <f t="shared" si="80"/>
        <v>587.5</v>
      </c>
      <c r="ET66" s="18">
        <f t="shared" si="242"/>
        <v>998</v>
      </c>
      <c r="EU66" s="18">
        <f t="shared" si="243"/>
        <v>-22</v>
      </c>
      <c r="EV66" s="18">
        <f t="shared" si="82"/>
        <v>998.24245551869808</v>
      </c>
      <c r="EW66" s="18">
        <f t="shared" si="83"/>
        <v>1717.600724848473</v>
      </c>
      <c r="EX66" s="18">
        <f t="shared" si="244"/>
        <v>851.02917558090098</v>
      </c>
      <c r="EY66" s="28">
        <v>60</v>
      </c>
      <c r="EZ66" s="22">
        <f t="shared" si="207"/>
        <v>1.0139824321308897</v>
      </c>
      <c r="FA66" s="18">
        <f t="shared" si="208"/>
        <v>0.64631309435756368</v>
      </c>
      <c r="FB66">
        <f t="shared" si="85"/>
        <v>6.0304306435626995E-3</v>
      </c>
      <c r="FC66">
        <f t="shared" si="85"/>
        <v>-0.18955704514552157</v>
      </c>
      <c r="FG66">
        <v>1770</v>
      </c>
      <c r="FH66">
        <v>584</v>
      </c>
      <c r="FI66">
        <v>1515</v>
      </c>
      <c r="FJ66">
        <v>590</v>
      </c>
      <c r="FK66" s="18">
        <f t="shared" si="86"/>
        <v>1642.5</v>
      </c>
      <c r="FL66" s="18">
        <f t="shared" si="86"/>
        <v>587</v>
      </c>
      <c r="FM66" s="18">
        <f t="shared" si="245"/>
        <v>1030.5</v>
      </c>
      <c r="FN66" s="18">
        <f t="shared" si="246"/>
        <v>-24</v>
      </c>
      <c r="FO66" s="18">
        <f t="shared" si="88"/>
        <v>1030.7794380952698</v>
      </c>
      <c r="FP66" s="18">
        <f t="shared" si="89"/>
        <v>1744.2405940695223</v>
      </c>
      <c r="FQ66" s="18">
        <f t="shared" si="247"/>
        <v>879.44871159143156</v>
      </c>
      <c r="FR66" s="28">
        <v>60</v>
      </c>
      <c r="FS66" s="22">
        <f t="shared" si="209"/>
        <v>0.91851256240481205</v>
      </c>
      <c r="FT66" s="18">
        <f t="shared" si="210"/>
        <v>0.62623388389145018</v>
      </c>
      <c r="FU66">
        <f t="shared" si="91"/>
        <v>-3.6914899515189711E-2</v>
      </c>
      <c r="FV66">
        <f t="shared" si="91"/>
        <v>-0.20326343753519438</v>
      </c>
      <c r="FZ66">
        <v>971</v>
      </c>
      <c r="GA66">
        <v>571</v>
      </c>
      <c r="GB66">
        <v>821</v>
      </c>
      <c r="GC66">
        <v>576</v>
      </c>
      <c r="GD66">
        <f t="shared" si="92"/>
        <v>896</v>
      </c>
      <c r="GE66">
        <f t="shared" si="92"/>
        <v>573.5</v>
      </c>
      <c r="GF66" s="18">
        <f t="shared" si="248"/>
        <v>670</v>
      </c>
      <c r="GG66" s="18">
        <f t="shared" si="249"/>
        <v>-28.5</v>
      </c>
      <c r="GH66" s="18">
        <f t="shared" si="94"/>
        <v>670.60588276572696</v>
      </c>
      <c r="GI66">
        <f t="shared" si="95"/>
        <v>1063.8224710918641</v>
      </c>
      <c r="GJ66">
        <v>60</v>
      </c>
      <c r="GK66" s="22">
        <f t="shared" si="211"/>
        <v>0.82765948608527529</v>
      </c>
      <c r="GL66" s="18">
        <f t="shared" si="212"/>
        <v>0.3702224836061328</v>
      </c>
      <c r="GM66">
        <f t="shared" si="96"/>
        <v>-8.214830298676877E-2</v>
      </c>
      <c r="GN66">
        <f t="shared" si="97"/>
        <v>-0.43153721008454199</v>
      </c>
      <c r="GR66">
        <v>1209</v>
      </c>
      <c r="GS66">
        <v>563</v>
      </c>
      <c r="GT66">
        <v>1075</v>
      </c>
      <c r="GU66">
        <v>565</v>
      </c>
      <c r="GV66">
        <f t="shared" si="98"/>
        <v>1142</v>
      </c>
      <c r="GW66">
        <f t="shared" si="98"/>
        <v>564</v>
      </c>
      <c r="GX66" s="18">
        <f t="shared" si="250"/>
        <v>897</v>
      </c>
      <c r="GY66" s="18">
        <f t="shared" si="251"/>
        <v>-40.5</v>
      </c>
      <c r="GZ66" s="18">
        <f t="shared" si="100"/>
        <v>897.91383216876659</v>
      </c>
      <c r="HA66">
        <f t="shared" si="101"/>
        <v>1273.6797085609867</v>
      </c>
      <c r="HB66">
        <v>60</v>
      </c>
      <c r="HC66" s="22">
        <f t="shared" si="213"/>
        <v>0.74313694207573366</v>
      </c>
      <c r="HD66" s="18">
        <f t="shared" si="214"/>
        <v>0.47690039822058855</v>
      </c>
      <c r="HE66">
        <f t="shared" si="102"/>
        <v>-0.12893114894768393</v>
      </c>
      <c r="HF66">
        <f t="shared" si="103"/>
        <v>-0.3215723149221153</v>
      </c>
      <c r="HJ66">
        <v>1216</v>
      </c>
      <c r="HK66">
        <v>562</v>
      </c>
      <c r="HL66">
        <v>1080</v>
      </c>
      <c r="HM66">
        <v>568</v>
      </c>
      <c r="HN66">
        <f t="shared" si="104"/>
        <v>1148</v>
      </c>
      <c r="HO66">
        <f t="shared" si="104"/>
        <v>565</v>
      </c>
      <c r="HP66" s="18">
        <f t="shared" si="221"/>
        <v>893</v>
      </c>
      <c r="HQ66" s="18">
        <f t="shared" si="252"/>
        <v>-36.5</v>
      </c>
      <c r="HR66" s="18">
        <f t="shared" si="215"/>
        <v>893.74562935994265</v>
      </c>
      <c r="HS66">
        <f t="shared" si="107"/>
        <v>1279.5034192998469</v>
      </c>
      <c r="HT66">
        <v>60</v>
      </c>
      <c r="HU66" s="22">
        <f t="shared" si="216"/>
        <v>0.79877722811248975</v>
      </c>
      <c r="HV66" s="18">
        <f t="shared" si="217"/>
        <v>0.52549343638250168</v>
      </c>
      <c r="HW66">
        <f t="shared" si="108"/>
        <v>-9.7574324680224478E-2</v>
      </c>
      <c r="HX66">
        <f t="shared" si="109"/>
        <v>-0.27943270410893206</v>
      </c>
      <c r="IB66">
        <v>1467</v>
      </c>
      <c r="IC66">
        <v>546</v>
      </c>
      <c r="ID66">
        <v>1214</v>
      </c>
      <c r="IE66">
        <v>559</v>
      </c>
      <c r="IF66">
        <f t="shared" si="110"/>
        <v>1340.5</v>
      </c>
      <c r="IG66">
        <f t="shared" si="111"/>
        <v>552.5</v>
      </c>
      <c r="IH66">
        <f t="shared" si="112"/>
        <v>794</v>
      </c>
      <c r="II66">
        <f t="shared" si="113"/>
        <v>-31</v>
      </c>
      <c r="IJ66">
        <f t="shared" si="114"/>
        <v>794.60493328445932</v>
      </c>
      <c r="IL66">
        <v>60</v>
      </c>
      <c r="IM66">
        <f t="shared" si="218"/>
        <v>0.74870711383193078</v>
      </c>
      <c r="IN66">
        <f t="shared" si="219"/>
        <v>0.44583913782170204</v>
      </c>
      <c r="IO66">
        <f t="shared" si="115"/>
        <v>-0.12568804040839049</v>
      </c>
      <c r="IP66">
        <f t="shared" si="116"/>
        <v>-0.35082180980390915</v>
      </c>
    </row>
    <row r="67" spans="11:250" x14ac:dyDescent="0.25">
      <c r="K67" s="18">
        <v>1190</v>
      </c>
      <c r="L67" s="18">
        <v>575</v>
      </c>
      <c r="M67" s="18">
        <v>946</v>
      </c>
      <c r="N67" s="18">
        <v>576</v>
      </c>
      <c r="O67" s="18">
        <f t="shared" si="189"/>
        <v>1068</v>
      </c>
      <c r="P67" s="18">
        <f t="shared" si="190"/>
        <v>575.5</v>
      </c>
      <c r="Q67" s="18">
        <f t="shared" si="222"/>
        <v>291.5</v>
      </c>
      <c r="R67" s="18">
        <f t="shared" si="223"/>
        <v>-5</v>
      </c>
      <c r="S67" s="49">
        <f t="shared" si="42"/>
        <v>291.54287849302716</v>
      </c>
      <c r="T67" s="26">
        <f t="shared" si="191"/>
        <v>24.152338538068694</v>
      </c>
      <c r="U67" s="18">
        <f t="shared" si="192"/>
        <v>243.68647967106756</v>
      </c>
      <c r="V67" s="28">
        <v>61</v>
      </c>
      <c r="W67" s="22">
        <f t="shared" si="193"/>
        <v>0.21940708260044059</v>
      </c>
      <c r="X67" s="18">
        <f t="shared" si="194"/>
        <v>3.2819578879812357E-2</v>
      </c>
      <c r="Y67">
        <f t="shared" si="220"/>
        <v>-0.65874935723240258</v>
      </c>
      <c r="Z67">
        <f t="shared" si="44"/>
        <v>-1.483866995840728</v>
      </c>
      <c r="AD67" s="18">
        <v>1162</v>
      </c>
      <c r="AE67" s="18">
        <v>573</v>
      </c>
      <c r="AF67" s="18">
        <v>887</v>
      </c>
      <c r="AG67" s="18">
        <v>572</v>
      </c>
      <c r="AH67" s="18">
        <f t="shared" si="45"/>
        <v>1024.5</v>
      </c>
      <c r="AI67" s="18">
        <f t="shared" si="45"/>
        <v>572.5</v>
      </c>
      <c r="AJ67" s="18">
        <f t="shared" si="224"/>
        <v>362</v>
      </c>
      <c r="AK67" s="18">
        <f t="shared" si="225"/>
        <v>2</v>
      </c>
      <c r="AL67" s="18">
        <f t="shared" si="47"/>
        <v>362.00552481971874</v>
      </c>
      <c r="AM67" s="18">
        <f t="shared" si="48"/>
        <v>1173.6083247830172</v>
      </c>
      <c r="AN67" s="18">
        <f t="shared" si="226"/>
        <v>299.32204443772901</v>
      </c>
      <c r="AO67" s="28">
        <v>61</v>
      </c>
      <c r="AP67" s="22">
        <f t="shared" si="195"/>
        <v>0.1827404368734008</v>
      </c>
      <c r="AQ67" s="18">
        <f t="shared" si="196"/>
        <v>3.9798778934364364E-2</v>
      </c>
      <c r="AR67">
        <f t="shared" si="49"/>
        <v>-0.73816534116508048</v>
      </c>
      <c r="AS67">
        <f t="shared" si="49"/>
        <v>-1.4001302523032622</v>
      </c>
      <c r="AW67" s="18">
        <v>1320</v>
      </c>
      <c r="AX67" s="18">
        <v>579</v>
      </c>
      <c r="AY67" s="18">
        <v>953</v>
      </c>
      <c r="AZ67" s="18">
        <v>579</v>
      </c>
      <c r="BA67" s="18">
        <f t="shared" si="50"/>
        <v>1136.5</v>
      </c>
      <c r="BB67" s="18">
        <f t="shared" si="50"/>
        <v>579</v>
      </c>
      <c r="BC67" s="18">
        <f t="shared" si="227"/>
        <v>305</v>
      </c>
      <c r="BD67" s="18">
        <f t="shared" si="228"/>
        <v>-2</v>
      </c>
      <c r="BE67" s="18">
        <f t="shared" si="52"/>
        <v>305.00655730656024</v>
      </c>
      <c r="BF67" s="18">
        <f t="shared" si="53"/>
        <v>1275.4894158714137</v>
      </c>
      <c r="BG67" s="18">
        <f t="shared" si="229"/>
        <v>261.11608716052933</v>
      </c>
      <c r="BH67" s="28">
        <v>61</v>
      </c>
      <c r="BI67" s="22">
        <f t="shared" si="197"/>
        <v>0.16250139660536</v>
      </c>
      <c r="BJ67" s="18">
        <f t="shared" si="198"/>
        <v>2.5574407400959082E-2</v>
      </c>
      <c r="BK67">
        <f t="shared" si="55"/>
        <v>-0.78914290215960026</v>
      </c>
      <c r="BL67">
        <f t="shared" si="55"/>
        <v>-1.5921944207819869</v>
      </c>
      <c r="BP67">
        <v>1200</v>
      </c>
      <c r="BQ67">
        <v>565</v>
      </c>
      <c r="BR67">
        <v>1043</v>
      </c>
      <c r="BS67">
        <v>566</v>
      </c>
      <c r="BT67" s="18">
        <f t="shared" si="56"/>
        <v>1121.5</v>
      </c>
      <c r="BU67" s="18">
        <f t="shared" si="56"/>
        <v>565.5</v>
      </c>
      <c r="BV67" s="18">
        <f t="shared" si="230"/>
        <v>643</v>
      </c>
      <c r="BW67" s="18">
        <f t="shared" si="231"/>
        <v>-24</v>
      </c>
      <c r="BX67" s="18">
        <f t="shared" si="58"/>
        <v>643.44774457604558</v>
      </c>
      <c r="BY67" s="18">
        <f t="shared" si="59"/>
        <v>1256.0065684541621</v>
      </c>
      <c r="BZ67" s="18">
        <f t="shared" si="232"/>
        <v>496.74870711850235</v>
      </c>
      <c r="CA67" s="28">
        <v>61</v>
      </c>
      <c r="CB67" s="22">
        <f t="shared" si="199"/>
        <v>0.70027103587365191</v>
      </c>
      <c r="CC67" s="18">
        <f t="shared" si="200"/>
        <v>0.28619023872088351</v>
      </c>
      <c r="CD67">
        <f t="shared" si="61"/>
        <v>-0.15473383626857806</v>
      </c>
      <c r="CE67">
        <f t="shared" si="61"/>
        <v>-0.54334518309179647</v>
      </c>
      <c r="CI67">
        <v>1200</v>
      </c>
      <c r="CJ67">
        <v>565</v>
      </c>
      <c r="CK67">
        <v>1010</v>
      </c>
      <c r="CL67">
        <v>564</v>
      </c>
      <c r="CM67" s="18">
        <f t="shared" si="62"/>
        <v>1105</v>
      </c>
      <c r="CN67" s="18">
        <f t="shared" si="62"/>
        <v>564.5</v>
      </c>
      <c r="CO67" s="18">
        <f t="shared" si="233"/>
        <v>572.5</v>
      </c>
      <c r="CP67" s="18">
        <f t="shared" si="234"/>
        <v>-23.5</v>
      </c>
      <c r="CQ67" s="18">
        <f t="shared" si="64"/>
        <v>572.98211141361128</v>
      </c>
      <c r="CR67" s="18">
        <f t="shared" si="65"/>
        <v>1240.8405417296776</v>
      </c>
      <c r="CS67" s="18">
        <f t="shared" si="235"/>
        <v>447.55607194598144</v>
      </c>
      <c r="CT67" s="28">
        <v>61</v>
      </c>
      <c r="CU67" s="22">
        <f t="shared" si="201"/>
        <v>0.59297407883622755</v>
      </c>
      <c r="CV67" s="18">
        <f t="shared" si="202"/>
        <v>0.21292391057653823</v>
      </c>
      <c r="CW67">
        <f t="shared" si="67"/>
        <v>-0.22696429089280265</v>
      </c>
      <c r="CX67">
        <f t="shared" si="67"/>
        <v>-0.67177556614095291</v>
      </c>
      <c r="DB67">
        <v>1435</v>
      </c>
      <c r="DC67">
        <v>557</v>
      </c>
      <c r="DD67">
        <v>1225</v>
      </c>
      <c r="DE67">
        <v>563</v>
      </c>
      <c r="DF67" s="18">
        <f t="shared" si="68"/>
        <v>1330</v>
      </c>
      <c r="DG67" s="18">
        <f t="shared" si="68"/>
        <v>560</v>
      </c>
      <c r="DH67" s="18">
        <f t="shared" si="236"/>
        <v>788</v>
      </c>
      <c r="DI67" s="18">
        <f t="shared" si="237"/>
        <v>-24.5</v>
      </c>
      <c r="DJ67" s="18">
        <f t="shared" si="70"/>
        <v>788.38077728975611</v>
      </c>
      <c r="DK67" s="18">
        <f t="shared" si="71"/>
        <v>1443.0869689661813</v>
      </c>
      <c r="DL67" s="18">
        <f t="shared" si="238"/>
        <v>645.96448778778677</v>
      </c>
      <c r="DM67" s="28">
        <v>61</v>
      </c>
      <c r="DN67" s="22">
        <f t="shared" si="203"/>
        <v>0.53502648737122749</v>
      </c>
      <c r="DO67" s="18">
        <f t="shared" si="204"/>
        <v>0.25761445639350794</v>
      </c>
      <c r="DP67">
        <f t="shared" si="73"/>
        <v>-0.27162471697986668</v>
      </c>
      <c r="DQ67">
        <f t="shared" si="73"/>
        <v>-0.58902976958952846</v>
      </c>
      <c r="DU67">
        <v>1462</v>
      </c>
      <c r="DV67">
        <v>586</v>
      </c>
      <c r="DW67">
        <v>1282</v>
      </c>
      <c r="DX67">
        <v>593</v>
      </c>
      <c r="DY67" s="18">
        <f t="shared" si="74"/>
        <v>1372</v>
      </c>
      <c r="DZ67" s="18">
        <f t="shared" si="74"/>
        <v>589.5</v>
      </c>
      <c r="EA67" s="18">
        <f t="shared" si="239"/>
        <v>766.5</v>
      </c>
      <c r="EB67" s="18">
        <f t="shared" si="240"/>
        <v>-16.5</v>
      </c>
      <c r="EC67" s="18">
        <f t="shared" si="76"/>
        <v>766.67757238620197</v>
      </c>
      <c r="ED67" s="18">
        <f t="shared" si="77"/>
        <v>1493.2830441681176</v>
      </c>
      <c r="EE67" s="18">
        <f t="shared" si="241"/>
        <v>636.62310580284077</v>
      </c>
      <c r="EF67" s="28">
        <v>61</v>
      </c>
      <c r="EG67" s="22">
        <f t="shared" si="205"/>
        <v>1.2664397098712028</v>
      </c>
      <c r="EH67" s="18">
        <f t="shared" si="206"/>
        <v>0.62945163462919729</v>
      </c>
      <c r="EI67">
        <f t="shared" si="79"/>
        <v>0.10258451959558385</v>
      </c>
      <c r="EJ67">
        <f t="shared" si="79"/>
        <v>-0.20103763429418189</v>
      </c>
      <c r="EN67">
        <v>1752</v>
      </c>
      <c r="EO67">
        <v>586</v>
      </c>
      <c r="EP67">
        <v>1520</v>
      </c>
      <c r="EQ67">
        <v>589</v>
      </c>
      <c r="ER67" s="18">
        <f t="shared" si="80"/>
        <v>1636</v>
      </c>
      <c r="ES67" s="18">
        <f t="shared" si="80"/>
        <v>587.5</v>
      </c>
      <c r="ET67" s="18">
        <f t="shared" si="242"/>
        <v>1020</v>
      </c>
      <c r="EU67" s="18">
        <f t="shared" si="243"/>
        <v>-22</v>
      </c>
      <c r="EV67" s="18">
        <f t="shared" si="82"/>
        <v>1020.2372273152946</v>
      </c>
      <c r="EW67" s="18">
        <f t="shared" si="83"/>
        <v>1738.29003621375</v>
      </c>
      <c r="EX67" s="18">
        <f t="shared" si="244"/>
        <v>871.71848694617802</v>
      </c>
      <c r="EY67" s="28">
        <v>61</v>
      </c>
      <c r="EZ67" s="22">
        <f t="shared" si="207"/>
        <v>1.0308821393330712</v>
      </c>
      <c r="FA67" s="18">
        <f t="shared" si="208"/>
        <v>0.66055363175502413</v>
      </c>
      <c r="FB67">
        <f t="shared" si="85"/>
        <v>1.3209015270686094E-2</v>
      </c>
      <c r="FC67">
        <f t="shared" si="85"/>
        <v>-0.18009191532473989</v>
      </c>
      <c r="FG67">
        <v>1790</v>
      </c>
      <c r="FH67">
        <v>586</v>
      </c>
      <c r="FI67">
        <v>1537</v>
      </c>
      <c r="FJ67">
        <v>590</v>
      </c>
      <c r="FK67" s="18">
        <f t="shared" si="86"/>
        <v>1663.5</v>
      </c>
      <c r="FL67" s="18">
        <f t="shared" si="86"/>
        <v>588</v>
      </c>
      <c r="FM67" s="18">
        <f t="shared" si="245"/>
        <v>1051.5</v>
      </c>
      <c r="FN67" s="18">
        <f t="shared" si="246"/>
        <v>-23</v>
      </c>
      <c r="FO67" s="18">
        <f t="shared" si="88"/>
        <v>1051.7515153304985</v>
      </c>
      <c r="FP67" s="18">
        <f t="shared" si="89"/>
        <v>1764.362845335392</v>
      </c>
      <c r="FQ67" s="18">
        <f t="shared" si="247"/>
        <v>899.5709628573012</v>
      </c>
      <c r="FR67" s="28">
        <v>61</v>
      </c>
      <c r="FS67" s="22">
        <f t="shared" si="209"/>
        <v>0.9338211051115588</v>
      </c>
      <c r="FT67" s="18">
        <f t="shared" si="210"/>
        <v>0.63897514055112647</v>
      </c>
      <c r="FU67">
        <f t="shared" si="91"/>
        <v>-2.973631488806636E-2</v>
      </c>
      <c r="FV67">
        <f t="shared" si="91"/>
        <v>-0.19451603782201091</v>
      </c>
      <c r="FZ67">
        <v>984</v>
      </c>
      <c r="GA67">
        <v>570</v>
      </c>
      <c r="GB67">
        <v>840</v>
      </c>
      <c r="GC67">
        <v>574</v>
      </c>
      <c r="GD67">
        <f t="shared" si="92"/>
        <v>912</v>
      </c>
      <c r="GE67">
        <f t="shared" si="92"/>
        <v>572</v>
      </c>
      <c r="GF67" s="18">
        <f t="shared" si="248"/>
        <v>686</v>
      </c>
      <c r="GG67" s="18">
        <f t="shared" si="249"/>
        <v>-30</v>
      </c>
      <c r="GH67" s="18">
        <f t="shared" si="94"/>
        <v>686.65566334226071</v>
      </c>
      <c r="GI67">
        <f t="shared" si="95"/>
        <v>1076.5351828899973</v>
      </c>
      <c r="GJ67">
        <v>61</v>
      </c>
      <c r="GK67" s="22">
        <f t="shared" si="211"/>
        <v>0.84145381085336324</v>
      </c>
      <c r="GL67" s="18">
        <f t="shared" si="212"/>
        <v>0.37908311214978901</v>
      </c>
      <c r="GM67">
        <f t="shared" si="96"/>
        <v>-7.4969718359645346E-2</v>
      </c>
      <c r="GN67">
        <f t="shared" si="97"/>
        <v>-0.42126556261530645</v>
      </c>
      <c r="GR67">
        <v>1227</v>
      </c>
      <c r="GS67">
        <v>562</v>
      </c>
      <c r="GT67">
        <v>1091</v>
      </c>
      <c r="GU67">
        <v>566</v>
      </c>
      <c r="GV67">
        <f t="shared" si="98"/>
        <v>1159</v>
      </c>
      <c r="GW67">
        <f t="shared" si="98"/>
        <v>564</v>
      </c>
      <c r="GX67" s="18">
        <f t="shared" si="250"/>
        <v>914</v>
      </c>
      <c r="GY67" s="18">
        <f t="shared" si="251"/>
        <v>-40.5</v>
      </c>
      <c r="GZ67" s="18">
        <f t="shared" si="100"/>
        <v>914.89685210956975</v>
      </c>
      <c r="HA67">
        <f t="shared" si="101"/>
        <v>1288.9441415360093</v>
      </c>
      <c r="HB67">
        <v>61</v>
      </c>
      <c r="HC67" s="22">
        <f t="shared" si="213"/>
        <v>0.75552255777699595</v>
      </c>
      <c r="HD67" s="18">
        <f t="shared" si="214"/>
        <v>0.48592042740667973</v>
      </c>
      <c r="HE67">
        <f t="shared" si="102"/>
        <v>-0.12175256432056049</v>
      </c>
      <c r="HF67">
        <f t="shared" si="103"/>
        <v>-0.31343484342819539</v>
      </c>
      <c r="HJ67">
        <v>1236</v>
      </c>
      <c r="HK67">
        <v>560</v>
      </c>
      <c r="HL67">
        <v>1096</v>
      </c>
      <c r="HM67">
        <v>568</v>
      </c>
      <c r="HN67">
        <f t="shared" si="104"/>
        <v>1166</v>
      </c>
      <c r="HO67">
        <f t="shared" si="104"/>
        <v>564</v>
      </c>
      <c r="HP67" s="18">
        <f t="shared" si="221"/>
        <v>911</v>
      </c>
      <c r="HQ67" s="18">
        <f t="shared" si="252"/>
        <v>-37.5</v>
      </c>
      <c r="HR67" s="18">
        <f t="shared" si="215"/>
        <v>911.77149001271141</v>
      </c>
      <c r="HS67">
        <f t="shared" si="107"/>
        <v>1295.2420623188548</v>
      </c>
      <c r="HT67">
        <v>61</v>
      </c>
      <c r="HU67" s="22">
        <f t="shared" si="216"/>
        <v>0.81209018191436455</v>
      </c>
      <c r="HV67" s="18">
        <f t="shared" si="217"/>
        <v>0.53609205767585477</v>
      </c>
      <c r="HW67">
        <f t="shared" si="108"/>
        <v>-9.0395740053101095E-2</v>
      </c>
      <c r="HX67">
        <f t="shared" si="109"/>
        <v>-0.2707606268972465</v>
      </c>
      <c r="IB67">
        <v>1481</v>
      </c>
      <c r="IC67">
        <v>547</v>
      </c>
      <c r="ID67">
        <v>1231</v>
      </c>
      <c r="IE67">
        <v>555</v>
      </c>
      <c r="IF67">
        <f t="shared" si="110"/>
        <v>1356</v>
      </c>
      <c r="IG67">
        <f t="shared" si="111"/>
        <v>551</v>
      </c>
      <c r="IH67">
        <f t="shared" si="112"/>
        <v>809.5</v>
      </c>
      <c r="II67">
        <f t="shared" si="113"/>
        <v>-32.5</v>
      </c>
      <c r="IJ67">
        <f t="shared" si="114"/>
        <v>810.15214620464963</v>
      </c>
      <c r="IL67">
        <v>61</v>
      </c>
      <c r="IM67">
        <f t="shared" si="218"/>
        <v>0.76118556572912954</v>
      </c>
      <c r="IN67">
        <f t="shared" si="219"/>
        <v>0.45456241112837126</v>
      </c>
      <c r="IO67">
        <f t="shared" si="115"/>
        <v>-0.11850945578126715</v>
      </c>
      <c r="IP67">
        <f t="shared" si="116"/>
        <v>-0.34240647999352225</v>
      </c>
    </row>
    <row r="68" spans="11:250" x14ac:dyDescent="0.25">
      <c r="K68" s="18">
        <v>1197</v>
      </c>
      <c r="L68" s="18">
        <v>577</v>
      </c>
      <c r="M68" s="18">
        <v>953</v>
      </c>
      <c r="N68" s="18">
        <v>576</v>
      </c>
      <c r="O68" s="18">
        <f t="shared" si="189"/>
        <v>1075</v>
      </c>
      <c r="P68" s="18">
        <f t="shared" si="190"/>
        <v>576.5</v>
      </c>
      <c r="Q68" s="18">
        <f t="shared" si="222"/>
        <v>298.5</v>
      </c>
      <c r="R68" s="18">
        <f t="shared" si="223"/>
        <v>-4</v>
      </c>
      <c r="S68" s="49">
        <f t="shared" si="42"/>
        <v>298.52679946698254</v>
      </c>
      <c r="T68" s="26">
        <f t="shared" si="191"/>
        <v>24.730908745504312</v>
      </c>
      <c r="U68" s="18">
        <f t="shared" si="192"/>
        <v>250.32556910764686</v>
      </c>
      <c r="V68" s="28">
        <v>62</v>
      </c>
      <c r="W68" s="22">
        <f t="shared" si="193"/>
        <v>0.22300392002011993</v>
      </c>
      <c r="X68" s="18">
        <f t="shared" si="194"/>
        <v>3.3605773166154991E-2</v>
      </c>
      <c r="Y68">
        <f t="shared" si="220"/>
        <v>-0.65168750274491571</v>
      </c>
      <c r="Z68">
        <f t="shared" si="44"/>
        <v>-1.4735861083592585</v>
      </c>
      <c r="AD68" s="18">
        <v>1170</v>
      </c>
      <c r="AE68" s="18">
        <v>574</v>
      </c>
      <c r="AF68" s="18">
        <v>891</v>
      </c>
      <c r="AG68" s="18">
        <v>573</v>
      </c>
      <c r="AH68" s="18">
        <f t="shared" si="45"/>
        <v>1030.5</v>
      </c>
      <c r="AI68" s="18">
        <f t="shared" si="45"/>
        <v>573.5</v>
      </c>
      <c r="AJ68" s="18">
        <f t="shared" si="224"/>
        <v>368</v>
      </c>
      <c r="AK68" s="18">
        <f t="shared" si="225"/>
        <v>3</v>
      </c>
      <c r="AL68" s="18">
        <f t="shared" si="47"/>
        <v>368.01222805771005</v>
      </c>
      <c r="AM68" s="18">
        <f t="shared" si="48"/>
        <v>1179.3356180494168</v>
      </c>
      <c r="AN68" s="18">
        <f t="shared" si="226"/>
        <v>305.04933770412856</v>
      </c>
      <c r="AO68" s="28">
        <v>62</v>
      </c>
      <c r="AP68" s="22">
        <f t="shared" si="195"/>
        <v>0.18573618174017786</v>
      </c>
      <c r="AQ68" s="18">
        <f t="shared" si="196"/>
        <v>4.0459154088617048E-2</v>
      </c>
      <c r="AR68">
        <f t="shared" si="49"/>
        <v>-0.73110348667759362</v>
      </c>
      <c r="AS68">
        <f t="shared" si="49"/>
        <v>-1.3929832016068915</v>
      </c>
      <c r="AW68" s="18">
        <v>1327</v>
      </c>
      <c r="AX68" s="18">
        <v>579</v>
      </c>
      <c r="AY68" s="18">
        <v>961</v>
      </c>
      <c r="AZ68" s="18">
        <v>578</v>
      </c>
      <c r="BA68" s="18">
        <f t="shared" si="50"/>
        <v>1144</v>
      </c>
      <c r="BB68" s="18">
        <f t="shared" si="50"/>
        <v>578.5</v>
      </c>
      <c r="BC68" s="18">
        <f t="shared" si="227"/>
        <v>312.5</v>
      </c>
      <c r="BD68" s="18">
        <f t="shared" si="228"/>
        <v>-2.5</v>
      </c>
      <c r="BE68" s="18">
        <f t="shared" si="52"/>
        <v>312.50999984000509</v>
      </c>
      <c r="BF68" s="18">
        <f t="shared" si="53"/>
        <v>1281.9509546000579</v>
      </c>
      <c r="BG68" s="18">
        <f t="shared" si="229"/>
        <v>267.57762588917353</v>
      </c>
      <c r="BH68" s="28">
        <v>62</v>
      </c>
      <c r="BI68" s="22">
        <f t="shared" si="197"/>
        <v>0.16516535392675932</v>
      </c>
      <c r="BJ68" s="18">
        <f t="shared" si="198"/>
        <v>2.6203561403268384E-2</v>
      </c>
      <c r="BK68">
        <f t="shared" si="55"/>
        <v>-0.78208104767211351</v>
      </c>
      <c r="BL68">
        <f t="shared" si="55"/>
        <v>-1.5816396784255065</v>
      </c>
      <c r="BP68" s="10">
        <v>1213</v>
      </c>
      <c r="BQ68" s="10">
        <v>565</v>
      </c>
      <c r="BR68" s="10">
        <v>1055</v>
      </c>
      <c r="BS68" s="10">
        <v>565</v>
      </c>
      <c r="BT68" s="11">
        <f t="shared" si="56"/>
        <v>1134</v>
      </c>
      <c r="BU68" s="11">
        <f t="shared" si="56"/>
        <v>565</v>
      </c>
      <c r="BV68" s="11">
        <f t="shared" si="230"/>
        <v>655.5</v>
      </c>
      <c r="BW68" s="11">
        <f t="shared" si="231"/>
        <v>-24.5</v>
      </c>
      <c r="BX68" s="11">
        <f t="shared" si="58"/>
        <v>655.95769680673766</v>
      </c>
      <c r="BY68" s="11">
        <f t="shared" si="59"/>
        <v>1266.9573789200645</v>
      </c>
      <c r="BZ68" s="11">
        <f t="shared" si="232"/>
        <v>507.6995175844047</v>
      </c>
      <c r="CA68" s="28">
        <v>62</v>
      </c>
      <c r="CB68" s="38">
        <f t="shared" si="199"/>
        <v>0.71175088892076088</v>
      </c>
      <c r="CC68" s="11">
        <f t="shared" si="200"/>
        <v>0.29175436765826523</v>
      </c>
      <c r="CD68" s="10">
        <f t="shared" si="61"/>
        <v>-0.14767198178109125</v>
      </c>
      <c r="CE68" s="10">
        <f t="shared" si="61"/>
        <v>-0.53498263370355148</v>
      </c>
      <c r="CI68">
        <v>1212</v>
      </c>
      <c r="CJ68">
        <v>561</v>
      </c>
      <c r="CK68">
        <v>1022</v>
      </c>
      <c r="CL68">
        <v>562</v>
      </c>
      <c r="CM68" s="18">
        <f t="shared" si="62"/>
        <v>1117</v>
      </c>
      <c r="CN68" s="18">
        <f t="shared" si="62"/>
        <v>561.5</v>
      </c>
      <c r="CO68" s="18">
        <f t="shared" si="233"/>
        <v>584.5</v>
      </c>
      <c r="CP68" s="18">
        <f t="shared" si="234"/>
        <v>-26.5</v>
      </c>
      <c r="CQ68" s="18">
        <f t="shared" si="64"/>
        <v>585.10041873169087</v>
      </c>
      <c r="CR68" s="18">
        <f t="shared" si="65"/>
        <v>1250.1884857892428</v>
      </c>
      <c r="CS68" s="18">
        <f t="shared" si="235"/>
        <v>456.90401600554662</v>
      </c>
      <c r="CT68" s="28">
        <v>62</v>
      </c>
      <c r="CU68" s="22">
        <f t="shared" si="201"/>
        <v>0.60269496537452638</v>
      </c>
      <c r="CV68" s="18">
        <f t="shared" si="202"/>
        <v>0.21742715305537924</v>
      </c>
      <c r="CW68">
        <f t="shared" si="67"/>
        <v>-0.21990243640531579</v>
      </c>
      <c r="CX68">
        <f t="shared" si="67"/>
        <v>-0.66268622066486627</v>
      </c>
      <c r="DB68">
        <v>1449</v>
      </c>
      <c r="DC68">
        <v>554</v>
      </c>
      <c r="DD68">
        <v>1239</v>
      </c>
      <c r="DE68">
        <v>556</v>
      </c>
      <c r="DF68" s="18">
        <f t="shared" si="68"/>
        <v>1344</v>
      </c>
      <c r="DG68" s="18">
        <f t="shared" si="68"/>
        <v>555</v>
      </c>
      <c r="DH68" s="18">
        <f t="shared" si="236"/>
        <v>802</v>
      </c>
      <c r="DI68" s="18">
        <f t="shared" si="237"/>
        <v>-29.5</v>
      </c>
      <c r="DJ68" s="18">
        <f t="shared" si="70"/>
        <v>802.54236648291658</v>
      </c>
      <c r="DK68" s="18">
        <f t="shared" si="71"/>
        <v>1454.0842479031262</v>
      </c>
      <c r="DL68" s="18">
        <f t="shared" si="238"/>
        <v>656.96176672473166</v>
      </c>
      <c r="DM68" s="28">
        <v>62</v>
      </c>
      <c r="DN68" s="22">
        <f t="shared" si="203"/>
        <v>0.54379741339370657</v>
      </c>
      <c r="DO68" s="18">
        <f t="shared" si="204"/>
        <v>0.26224195392611627</v>
      </c>
      <c r="DP68">
        <f t="shared" si="73"/>
        <v>-0.26456286249237987</v>
      </c>
      <c r="DQ68">
        <f t="shared" si="73"/>
        <v>-0.58129782789739781</v>
      </c>
      <c r="DU68">
        <v>1477</v>
      </c>
      <c r="DV68">
        <v>584</v>
      </c>
      <c r="DW68">
        <v>1299</v>
      </c>
      <c r="DX68">
        <v>592</v>
      </c>
      <c r="DY68" s="18">
        <f t="shared" si="74"/>
        <v>1388</v>
      </c>
      <c r="DZ68" s="18">
        <f t="shared" si="74"/>
        <v>588</v>
      </c>
      <c r="EA68" s="18">
        <f t="shared" si="239"/>
        <v>782.5</v>
      </c>
      <c r="EB68" s="18">
        <f t="shared" si="240"/>
        <v>-18</v>
      </c>
      <c r="EC68" s="18">
        <f t="shared" si="76"/>
        <v>782.70700137407744</v>
      </c>
      <c r="ED68" s="18">
        <f t="shared" si="77"/>
        <v>1507.4110255666833</v>
      </c>
      <c r="EE68" s="18">
        <f t="shared" si="241"/>
        <v>650.75108720140645</v>
      </c>
      <c r="EF68" s="28">
        <v>62</v>
      </c>
      <c r="EG68" s="22">
        <f t="shared" si="205"/>
        <v>1.2872010165904029</v>
      </c>
      <c r="EH68" s="18">
        <f t="shared" si="206"/>
        <v>0.64261199126671764</v>
      </c>
      <c r="EI68">
        <f t="shared" si="79"/>
        <v>0.10964637408307069</v>
      </c>
      <c r="EJ68">
        <f t="shared" si="79"/>
        <v>-0.19205117468805277</v>
      </c>
      <c r="EN68">
        <v>1773</v>
      </c>
      <c r="EO68">
        <v>586</v>
      </c>
      <c r="EP68">
        <v>1540</v>
      </c>
      <c r="EQ68">
        <v>589</v>
      </c>
      <c r="ER68" s="18">
        <f t="shared" si="80"/>
        <v>1656.5</v>
      </c>
      <c r="ES68" s="18">
        <f t="shared" si="80"/>
        <v>587.5</v>
      </c>
      <c r="ET68" s="18">
        <f t="shared" si="242"/>
        <v>1040.5</v>
      </c>
      <c r="EU68" s="18">
        <f t="shared" si="243"/>
        <v>-22</v>
      </c>
      <c r="EV68" s="18">
        <f t="shared" si="82"/>
        <v>1040.7325545018759</v>
      </c>
      <c r="EW68" s="18">
        <f t="shared" si="83"/>
        <v>1757.5973657240158</v>
      </c>
      <c r="EX68" s="18">
        <f t="shared" si="244"/>
        <v>891.02581645644386</v>
      </c>
      <c r="EY68" s="28">
        <v>62</v>
      </c>
      <c r="EZ68" s="22">
        <f t="shared" si="207"/>
        <v>1.0477818465352526</v>
      </c>
      <c r="FA68" s="18">
        <f t="shared" si="208"/>
        <v>0.6738233522128132</v>
      </c>
      <c r="FB68">
        <f t="shared" si="85"/>
        <v>2.0270869758172931E-2</v>
      </c>
      <c r="FC68">
        <f t="shared" si="85"/>
        <v>-0.17145394206159861</v>
      </c>
      <c r="FG68">
        <v>1813</v>
      </c>
      <c r="FH68">
        <v>585</v>
      </c>
      <c r="FI68">
        <v>1560</v>
      </c>
      <c r="FJ68">
        <v>590</v>
      </c>
      <c r="FK68" s="18">
        <f t="shared" si="86"/>
        <v>1686.5</v>
      </c>
      <c r="FL68" s="18">
        <f t="shared" si="86"/>
        <v>587.5</v>
      </c>
      <c r="FM68" s="18">
        <f t="shared" si="245"/>
        <v>1074.5</v>
      </c>
      <c r="FN68" s="18">
        <f t="shared" si="246"/>
        <v>-23.5</v>
      </c>
      <c r="FO68" s="18">
        <f t="shared" si="88"/>
        <v>1074.7569492680659</v>
      </c>
      <c r="FP68" s="18">
        <f t="shared" si="89"/>
        <v>1785.8999132090241</v>
      </c>
      <c r="FQ68" s="18">
        <f t="shared" si="247"/>
        <v>921.10803073093336</v>
      </c>
      <c r="FR68" s="28">
        <v>62</v>
      </c>
      <c r="FS68" s="22">
        <f t="shared" si="209"/>
        <v>0.94912964781830567</v>
      </c>
      <c r="FT68" s="18">
        <f t="shared" si="210"/>
        <v>0.65295173119010219</v>
      </c>
      <c r="FU68">
        <f t="shared" si="91"/>
        <v>-2.2674460400579521E-2</v>
      </c>
      <c r="FV68">
        <f t="shared" si="91"/>
        <v>-0.18511892232767885</v>
      </c>
      <c r="FZ68">
        <v>999</v>
      </c>
      <c r="GA68">
        <v>568</v>
      </c>
      <c r="GB68">
        <v>857</v>
      </c>
      <c r="GC68">
        <v>573</v>
      </c>
      <c r="GD68">
        <f t="shared" si="92"/>
        <v>928</v>
      </c>
      <c r="GE68">
        <f t="shared" si="92"/>
        <v>570.5</v>
      </c>
      <c r="GF68" s="18">
        <f t="shared" si="248"/>
        <v>702</v>
      </c>
      <c r="GG68" s="18">
        <f t="shared" si="249"/>
        <v>-31.5</v>
      </c>
      <c r="GH68" s="18">
        <f t="shared" si="94"/>
        <v>702.70637538021526</v>
      </c>
      <c r="GI68">
        <f t="shared" si="95"/>
        <v>1089.3366100521914</v>
      </c>
      <c r="GJ68">
        <v>62</v>
      </c>
      <c r="GK68" s="22">
        <f t="shared" si="211"/>
        <v>0.85524813562145108</v>
      </c>
      <c r="GL68" s="18">
        <f t="shared" si="212"/>
        <v>0.38794425492687129</v>
      </c>
      <c r="GM68">
        <f t="shared" si="96"/>
        <v>-6.7907863872158553E-2</v>
      </c>
      <c r="GN68">
        <f t="shared" si="97"/>
        <v>-0.41123067522270973</v>
      </c>
      <c r="GR68">
        <v>1243</v>
      </c>
      <c r="GS68">
        <v>561</v>
      </c>
      <c r="GT68">
        <v>1107</v>
      </c>
      <c r="GU68">
        <v>565</v>
      </c>
      <c r="GV68">
        <f t="shared" si="98"/>
        <v>1175</v>
      </c>
      <c r="GW68">
        <f t="shared" si="98"/>
        <v>563</v>
      </c>
      <c r="GX68" s="18">
        <f t="shared" si="250"/>
        <v>930</v>
      </c>
      <c r="GY68" s="18">
        <f t="shared" si="251"/>
        <v>-41.5</v>
      </c>
      <c r="GZ68" s="18">
        <f t="shared" si="100"/>
        <v>930.92548036886387</v>
      </c>
      <c r="HA68">
        <f t="shared" si="101"/>
        <v>1302.9174954693026</v>
      </c>
      <c r="HB68">
        <v>62</v>
      </c>
      <c r="HC68" s="22">
        <f t="shared" si="213"/>
        <v>0.76790817347825813</v>
      </c>
      <c r="HD68" s="18">
        <f t="shared" si="214"/>
        <v>0.49443355965381769</v>
      </c>
      <c r="HE68">
        <f t="shared" si="102"/>
        <v>-0.11469070983307368</v>
      </c>
      <c r="HF68">
        <f t="shared" si="103"/>
        <v>-0.30589205920195611</v>
      </c>
      <c r="HJ68">
        <v>1255</v>
      </c>
      <c r="HK68">
        <v>559</v>
      </c>
      <c r="HL68">
        <v>1116</v>
      </c>
      <c r="HM68">
        <v>566</v>
      </c>
      <c r="HN68">
        <f t="shared" si="104"/>
        <v>1185.5</v>
      </c>
      <c r="HO68">
        <f t="shared" si="104"/>
        <v>562.5</v>
      </c>
      <c r="HP68" s="18">
        <f t="shared" si="221"/>
        <v>930.5</v>
      </c>
      <c r="HQ68" s="18">
        <f t="shared" si="252"/>
        <v>-39</v>
      </c>
      <c r="HR68" s="18">
        <f t="shared" si="215"/>
        <v>931.3169439025578</v>
      </c>
      <c r="HS68">
        <f t="shared" si="107"/>
        <v>1312.1800562422827</v>
      </c>
      <c r="HT68">
        <v>62</v>
      </c>
      <c r="HU68" s="22">
        <f t="shared" si="216"/>
        <v>0.82540313571623936</v>
      </c>
      <c r="HV68" s="18">
        <f t="shared" si="217"/>
        <v>0.54758415049603082</v>
      </c>
      <c r="HW68">
        <f t="shared" si="108"/>
        <v>-8.333388556561426E-2</v>
      </c>
      <c r="HX68">
        <f t="shared" si="109"/>
        <v>-0.26154913075669456</v>
      </c>
      <c r="IB68">
        <v>1494</v>
      </c>
      <c r="IC68">
        <v>547</v>
      </c>
      <c r="ID68">
        <v>1249</v>
      </c>
      <c r="IE68">
        <v>555</v>
      </c>
      <c r="IF68">
        <f t="shared" si="110"/>
        <v>1371.5</v>
      </c>
      <c r="IG68">
        <f t="shared" si="111"/>
        <v>551</v>
      </c>
      <c r="IH68">
        <f t="shared" si="112"/>
        <v>825</v>
      </c>
      <c r="II68">
        <f t="shared" si="113"/>
        <v>-32.5</v>
      </c>
      <c r="IJ68">
        <f t="shared" si="114"/>
        <v>825.6399033477004</v>
      </c>
      <c r="IL68">
        <v>62</v>
      </c>
      <c r="IM68">
        <f t="shared" si="218"/>
        <v>0.77366401762632842</v>
      </c>
      <c r="IN68">
        <f t="shared" si="219"/>
        <v>0.46325232482285078</v>
      </c>
      <c r="IO68">
        <f t="shared" si="115"/>
        <v>-0.11144760129378029</v>
      </c>
      <c r="IP68">
        <f t="shared" si="116"/>
        <v>-0.33418239250512094</v>
      </c>
    </row>
    <row r="69" spans="11:250" x14ac:dyDescent="0.25">
      <c r="K69" s="18">
        <v>1204</v>
      </c>
      <c r="L69" s="18">
        <v>577</v>
      </c>
      <c r="M69" s="18">
        <v>957</v>
      </c>
      <c r="N69" s="18">
        <v>580</v>
      </c>
      <c r="O69" s="18">
        <f t="shared" si="189"/>
        <v>1080.5</v>
      </c>
      <c r="P69" s="18">
        <f t="shared" si="190"/>
        <v>578.5</v>
      </c>
      <c r="Q69" s="18">
        <f t="shared" si="222"/>
        <v>304</v>
      </c>
      <c r="R69" s="18">
        <f t="shared" si="223"/>
        <v>-2</v>
      </c>
      <c r="S69" s="49">
        <f t="shared" si="42"/>
        <v>304.00657887618155</v>
      </c>
      <c r="T69" s="26">
        <f t="shared" si="191"/>
        <v>25.184871085757731</v>
      </c>
      <c r="U69" s="18">
        <f t="shared" si="192"/>
        <v>256.11807085472503</v>
      </c>
      <c r="V69" s="28">
        <v>63</v>
      </c>
      <c r="W69" s="22">
        <f t="shared" si="193"/>
        <v>0.22660075743979932</v>
      </c>
      <c r="X69" s="18">
        <f t="shared" si="194"/>
        <v>3.4222643156235986E-2</v>
      </c>
      <c r="Y69">
        <f t="shared" si="220"/>
        <v>-0.64473864278958781</v>
      </c>
      <c r="Z69">
        <f t="shared" si="44"/>
        <v>-1.4656864511409702</v>
      </c>
      <c r="AD69" s="18">
        <v>1180</v>
      </c>
      <c r="AE69" s="18">
        <v>573</v>
      </c>
      <c r="AF69" s="18">
        <v>899</v>
      </c>
      <c r="AG69" s="18">
        <v>573</v>
      </c>
      <c r="AH69" s="18">
        <f t="shared" si="45"/>
        <v>1039.5</v>
      </c>
      <c r="AI69" s="18">
        <f t="shared" si="45"/>
        <v>573</v>
      </c>
      <c r="AJ69" s="18">
        <f t="shared" si="224"/>
        <v>377</v>
      </c>
      <c r="AK69" s="18">
        <f t="shared" si="225"/>
        <v>2.5</v>
      </c>
      <c r="AL69" s="18">
        <f t="shared" si="47"/>
        <v>377.00828903354369</v>
      </c>
      <c r="AM69" s="18">
        <f t="shared" si="48"/>
        <v>1186.9664064328022</v>
      </c>
      <c r="AN69" s="18">
        <f t="shared" si="226"/>
        <v>312.68012608751394</v>
      </c>
      <c r="AO69" s="28">
        <v>63</v>
      </c>
      <c r="AP69" s="22">
        <f t="shared" si="195"/>
        <v>0.18873192660695495</v>
      </c>
      <c r="AQ69" s="18">
        <f t="shared" si="196"/>
        <v>4.1448178336894931E-2</v>
      </c>
      <c r="AR69">
        <f t="shared" si="49"/>
        <v>-0.72415462672226572</v>
      </c>
      <c r="AS69">
        <f t="shared" si="49"/>
        <v>-1.3824945521009109</v>
      </c>
      <c r="AW69" s="18">
        <v>1333</v>
      </c>
      <c r="AX69" s="18">
        <v>579</v>
      </c>
      <c r="AY69" s="18">
        <v>968</v>
      </c>
      <c r="AZ69" s="18">
        <v>580</v>
      </c>
      <c r="BA69" s="18">
        <f t="shared" si="50"/>
        <v>1150.5</v>
      </c>
      <c r="BB69" s="18">
        <f t="shared" si="50"/>
        <v>579.5</v>
      </c>
      <c r="BC69" s="18">
        <f t="shared" si="227"/>
        <v>319</v>
      </c>
      <c r="BD69" s="18">
        <f t="shared" si="228"/>
        <v>-1.5</v>
      </c>
      <c r="BE69" s="18">
        <f t="shared" si="52"/>
        <v>319.00352662627415</v>
      </c>
      <c r="BF69" s="18">
        <f t="shared" si="53"/>
        <v>1288.204370431959</v>
      </c>
      <c r="BG69" s="18">
        <f t="shared" si="229"/>
        <v>273.8310417210746</v>
      </c>
      <c r="BH69" s="28">
        <v>63</v>
      </c>
      <c r="BI69" s="22">
        <f t="shared" si="197"/>
        <v>0.1678293112481587</v>
      </c>
      <c r="BJ69" s="18">
        <f t="shared" si="198"/>
        <v>2.6748035269560284E-2</v>
      </c>
      <c r="BK69">
        <f t="shared" si="55"/>
        <v>-0.7751321877167856</v>
      </c>
      <c r="BL69">
        <f t="shared" si="55"/>
        <v>-1.5727081128175349</v>
      </c>
      <c r="BP69">
        <v>1224</v>
      </c>
      <c r="BQ69">
        <v>565</v>
      </c>
      <c r="BR69">
        <v>1065</v>
      </c>
      <c r="BS69">
        <v>565</v>
      </c>
      <c r="BT69" s="18">
        <f t="shared" si="56"/>
        <v>1144.5</v>
      </c>
      <c r="BU69" s="18">
        <f t="shared" si="56"/>
        <v>565</v>
      </c>
      <c r="BV69" s="18">
        <f t="shared" si="230"/>
        <v>666</v>
      </c>
      <c r="BW69" s="18">
        <f t="shared" si="231"/>
        <v>-24.5</v>
      </c>
      <c r="BX69" s="18">
        <f t="shared" si="58"/>
        <v>666.45048578270234</v>
      </c>
      <c r="BY69" s="18">
        <f t="shared" si="59"/>
        <v>1276.3640742358741</v>
      </c>
      <c r="BZ69" s="18">
        <f t="shared" si="232"/>
        <v>517.10621290021436</v>
      </c>
      <c r="CA69" s="28">
        <v>63</v>
      </c>
      <c r="CB69" s="22">
        <f t="shared" si="199"/>
        <v>0.72323074196787007</v>
      </c>
      <c r="CC69" s="18">
        <f t="shared" si="200"/>
        <v>0.2964213104010015</v>
      </c>
      <c r="CD69">
        <f t="shared" si="61"/>
        <v>-0.14072312182576335</v>
      </c>
      <c r="CE69">
        <f t="shared" si="61"/>
        <v>-0.52809057715400154</v>
      </c>
      <c r="CI69">
        <v>1217</v>
      </c>
      <c r="CJ69">
        <v>560</v>
      </c>
      <c r="CK69">
        <v>1034</v>
      </c>
      <c r="CL69">
        <v>560</v>
      </c>
      <c r="CM69" s="18">
        <f t="shared" si="62"/>
        <v>1125.5</v>
      </c>
      <c r="CN69" s="18">
        <f t="shared" si="62"/>
        <v>560</v>
      </c>
      <c r="CO69" s="18">
        <f t="shared" si="233"/>
        <v>593</v>
      </c>
      <c r="CP69" s="18">
        <f t="shared" si="234"/>
        <v>-28</v>
      </c>
      <c r="CQ69" s="18">
        <f t="shared" si="64"/>
        <v>593.66067749178069</v>
      </c>
      <c r="CR69" s="18">
        <f t="shared" si="65"/>
        <v>1257.1198232467739</v>
      </c>
      <c r="CS69" s="18">
        <f t="shared" si="235"/>
        <v>463.83535346307769</v>
      </c>
      <c r="CT69" s="28">
        <v>63</v>
      </c>
      <c r="CU69" s="22">
        <f t="shared" si="201"/>
        <v>0.61241585191282522</v>
      </c>
      <c r="CV69" s="18">
        <f t="shared" si="202"/>
        <v>0.22060820135416229</v>
      </c>
      <c r="CW69">
        <f t="shared" si="67"/>
        <v>-0.21295357644998794</v>
      </c>
      <c r="CX69">
        <f t="shared" si="67"/>
        <v>-0.6563783462174555</v>
      </c>
      <c r="DB69">
        <v>1461</v>
      </c>
      <c r="DC69">
        <v>553</v>
      </c>
      <c r="DD69">
        <v>1259</v>
      </c>
      <c r="DE69">
        <v>555</v>
      </c>
      <c r="DF69" s="18">
        <f t="shared" si="68"/>
        <v>1360</v>
      </c>
      <c r="DG69" s="18">
        <f t="shared" si="68"/>
        <v>554</v>
      </c>
      <c r="DH69" s="18">
        <f t="shared" si="236"/>
        <v>818</v>
      </c>
      <c r="DI69" s="18">
        <f t="shared" si="237"/>
        <v>-30.5</v>
      </c>
      <c r="DJ69" s="18">
        <f t="shared" si="70"/>
        <v>818.56841497824723</v>
      </c>
      <c r="DK69" s="18">
        <f t="shared" si="71"/>
        <v>1468.5080864605411</v>
      </c>
      <c r="DL69" s="18">
        <f t="shared" si="238"/>
        <v>671.38560528214657</v>
      </c>
      <c r="DM69" s="28">
        <v>63</v>
      </c>
      <c r="DN69" s="22">
        <f t="shared" si="203"/>
        <v>0.55256833941618577</v>
      </c>
      <c r="DO69" s="18">
        <f t="shared" si="204"/>
        <v>0.26747868963833576</v>
      </c>
      <c r="DP69">
        <f t="shared" si="73"/>
        <v>-0.25761400253705202</v>
      </c>
      <c r="DQ69">
        <f t="shared" si="73"/>
        <v>-0.57271081304890592</v>
      </c>
      <c r="DU69">
        <v>1492</v>
      </c>
      <c r="DV69">
        <v>582</v>
      </c>
      <c r="DW69">
        <v>1314</v>
      </c>
      <c r="DX69">
        <v>588</v>
      </c>
      <c r="DY69" s="18">
        <f t="shared" si="74"/>
        <v>1403</v>
      </c>
      <c r="DZ69" s="18">
        <f t="shared" si="74"/>
        <v>585</v>
      </c>
      <c r="EA69" s="18">
        <f t="shared" si="239"/>
        <v>797.5</v>
      </c>
      <c r="EB69" s="18">
        <f t="shared" si="240"/>
        <v>-21</v>
      </c>
      <c r="EC69" s="18">
        <f t="shared" si="76"/>
        <v>797.77644111618133</v>
      </c>
      <c r="ED69" s="18">
        <f t="shared" si="77"/>
        <v>1520.0769717353132</v>
      </c>
      <c r="EE69" s="18">
        <f t="shared" si="241"/>
        <v>663.41703337003639</v>
      </c>
      <c r="EF69" s="28">
        <v>63</v>
      </c>
      <c r="EG69" s="22">
        <f t="shared" si="205"/>
        <v>1.3079623233096029</v>
      </c>
      <c r="EH69" s="18">
        <f t="shared" si="206"/>
        <v>0.65498418502881117</v>
      </c>
      <c r="EI69">
        <f t="shared" si="79"/>
        <v>0.11659523403839854</v>
      </c>
      <c r="EJ69">
        <f t="shared" si="79"/>
        <v>-0.1837691861725502</v>
      </c>
      <c r="EN69">
        <v>1794</v>
      </c>
      <c r="EO69">
        <v>582</v>
      </c>
      <c r="EP69">
        <v>1563</v>
      </c>
      <c r="EQ69">
        <v>589</v>
      </c>
      <c r="ER69" s="18">
        <f t="shared" si="80"/>
        <v>1678.5</v>
      </c>
      <c r="ES69" s="18">
        <f t="shared" si="80"/>
        <v>585.5</v>
      </c>
      <c r="ET69" s="18">
        <f t="shared" si="242"/>
        <v>1062.5</v>
      </c>
      <c r="EU69" s="18">
        <f t="shared" si="243"/>
        <v>-24</v>
      </c>
      <c r="EV69" s="18">
        <f t="shared" si="82"/>
        <v>1062.7710242568717</v>
      </c>
      <c r="EW69" s="18">
        <f t="shared" si="83"/>
        <v>1777.6874022167115</v>
      </c>
      <c r="EX69" s="18">
        <f t="shared" si="244"/>
        <v>911.11585294913948</v>
      </c>
      <c r="EY69" s="28">
        <v>63</v>
      </c>
      <c r="EZ69" s="22">
        <f t="shared" si="207"/>
        <v>1.0646815537374343</v>
      </c>
      <c r="FA69" s="18">
        <f t="shared" si="208"/>
        <v>0.68809218189793786</v>
      </c>
      <c r="FB69">
        <f t="shared" si="85"/>
        <v>2.7219729713500847E-2</v>
      </c>
      <c r="FC69">
        <f t="shared" si="85"/>
        <v>-0.16235337657865259</v>
      </c>
      <c r="FG69">
        <v>1833</v>
      </c>
      <c r="FH69">
        <v>586</v>
      </c>
      <c r="FI69">
        <v>1582</v>
      </c>
      <c r="FJ69">
        <v>590</v>
      </c>
      <c r="FK69" s="18">
        <f t="shared" si="86"/>
        <v>1707.5</v>
      </c>
      <c r="FL69" s="18">
        <f t="shared" si="86"/>
        <v>588</v>
      </c>
      <c r="FM69" s="18">
        <f t="shared" si="245"/>
        <v>1095.5</v>
      </c>
      <c r="FN69" s="18">
        <f t="shared" si="246"/>
        <v>-23</v>
      </c>
      <c r="FO69" s="18">
        <f t="shared" si="88"/>
        <v>1095.7414156633854</v>
      </c>
      <c r="FP69" s="18">
        <f t="shared" si="89"/>
        <v>1805.9070435656427</v>
      </c>
      <c r="FQ69" s="18">
        <f t="shared" si="247"/>
        <v>941.11516108755188</v>
      </c>
      <c r="FR69" s="28">
        <v>63</v>
      </c>
      <c r="FS69" s="22">
        <f t="shared" si="209"/>
        <v>0.96443819052505264</v>
      </c>
      <c r="FT69" s="18">
        <f t="shared" si="210"/>
        <v>0.66570051468971636</v>
      </c>
      <c r="FU69">
        <f t="shared" si="91"/>
        <v>-1.572560044525164E-2</v>
      </c>
      <c r="FV69">
        <f t="shared" si="91"/>
        <v>-0.1767211072712265</v>
      </c>
      <c r="FZ69">
        <v>1012</v>
      </c>
      <c r="GA69">
        <v>568</v>
      </c>
      <c r="GB69">
        <v>873</v>
      </c>
      <c r="GC69">
        <v>573</v>
      </c>
      <c r="GD69">
        <f t="shared" si="92"/>
        <v>942.5</v>
      </c>
      <c r="GE69">
        <f t="shared" si="92"/>
        <v>570.5</v>
      </c>
      <c r="GF69" s="18">
        <f t="shared" si="248"/>
        <v>716.5</v>
      </c>
      <c r="GG69" s="18">
        <f t="shared" si="249"/>
        <v>-31.5</v>
      </c>
      <c r="GH69" s="18">
        <f t="shared" si="94"/>
        <v>717.19209421186451</v>
      </c>
      <c r="GI69">
        <f t="shared" si="95"/>
        <v>1101.7152535932323</v>
      </c>
      <c r="GJ69">
        <v>63</v>
      </c>
      <c r="GK69" s="22">
        <f t="shared" si="211"/>
        <v>0.86904246038953914</v>
      </c>
      <c r="GL69" s="18">
        <f t="shared" si="212"/>
        <v>0.39594140935169586</v>
      </c>
      <c r="GM69">
        <f t="shared" si="96"/>
        <v>-6.0959003916830651E-2</v>
      </c>
      <c r="GN69">
        <f t="shared" si="97"/>
        <v>-0.40236907538219446</v>
      </c>
      <c r="GR69">
        <v>1262</v>
      </c>
      <c r="GS69">
        <v>560</v>
      </c>
      <c r="GT69">
        <v>1123</v>
      </c>
      <c r="GU69">
        <v>564</v>
      </c>
      <c r="GV69">
        <f t="shared" si="98"/>
        <v>1192.5</v>
      </c>
      <c r="GW69">
        <f t="shared" si="98"/>
        <v>562</v>
      </c>
      <c r="GX69" s="18">
        <f t="shared" si="250"/>
        <v>947.5</v>
      </c>
      <c r="GY69" s="18">
        <f t="shared" si="251"/>
        <v>-42.5</v>
      </c>
      <c r="GZ69" s="18">
        <f t="shared" si="100"/>
        <v>948.45268727543817</v>
      </c>
      <c r="HA69">
        <f t="shared" si="101"/>
        <v>1318.2944473826778</v>
      </c>
      <c r="HB69">
        <v>63</v>
      </c>
      <c r="HC69" s="22">
        <f t="shared" si="213"/>
        <v>0.78029378917952041</v>
      </c>
      <c r="HD69" s="18">
        <f t="shared" si="214"/>
        <v>0.50374261766582185</v>
      </c>
      <c r="HE69">
        <f t="shared" si="102"/>
        <v>-0.10774184987774582</v>
      </c>
      <c r="HF69">
        <f t="shared" si="103"/>
        <v>-0.29779130537786092</v>
      </c>
      <c r="HJ69">
        <v>1272</v>
      </c>
      <c r="HK69">
        <v>558</v>
      </c>
      <c r="HL69">
        <v>1136</v>
      </c>
      <c r="HM69">
        <v>565</v>
      </c>
      <c r="HN69">
        <f t="shared" si="104"/>
        <v>1204</v>
      </c>
      <c r="HO69">
        <f t="shared" si="104"/>
        <v>561.5</v>
      </c>
      <c r="HP69" s="18">
        <f t="shared" si="221"/>
        <v>949</v>
      </c>
      <c r="HQ69" s="18">
        <f t="shared" si="252"/>
        <v>-40</v>
      </c>
      <c r="HR69" s="18">
        <f t="shared" si="215"/>
        <v>949.84261854267208</v>
      </c>
      <c r="HS69">
        <f t="shared" si="107"/>
        <v>1328.4947308890614</v>
      </c>
      <c r="HT69">
        <v>63</v>
      </c>
      <c r="HU69" s="22">
        <f t="shared" si="216"/>
        <v>0.83871608951811427</v>
      </c>
      <c r="HV69" s="18">
        <f t="shared" si="217"/>
        <v>0.55847664619965698</v>
      </c>
      <c r="HW69">
        <f t="shared" si="108"/>
        <v>-7.6385025610286386E-2</v>
      </c>
      <c r="HX69">
        <f t="shared" si="109"/>
        <v>-0.25299498304735202</v>
      </c>
      <c r="IB69">
        <v>1510</v>
      </c>
      <c r="IC69">
        <v>547</v>
      </c>
      <c r="ID69">
        <v>1269</v>
      </c>
      <c r="IE69">
        <v>555</v>
      </c>
      <c r="IF69">
        <f t="shared" si="110"/>
        <v>1389.5</v>
      </c>
      <c r="IG69">
        <f t="shared" si="111"/>
        <v>551</v>
      </c>
      <c r="IH69">
        <f t="shared" si="112"/>
        <v>843</v>
      </c>
      <c r="II69">
        <f t="shared" si="113"/>
        <v>-32.5</v>
      </c>
      <c r="IJ69">
        <f t="shared" si="114"/>
        <v>843.62625018428628</v>
      </c>
      <c r="IL69">
        <v>63</v>
      </c>
      <c r="IM69">
        <f t="shared" si="218"/>
        <v>0.78614246952352729</v>
      </c>
      <c r="IN69">
        <f t="shared" si="219"/>
        <v>0.47334415414618425</v>
      </c>
      <c r="IO69">
        <f t="shared" si="115"/>
        <v>-0.10449874133845244</v>
      </c>
      <c r="IP69">
        <f t="shared" si="116"/>
        <v>-0.32482298209943283</v>
      </c>
    </row>
    <row r="70" spans="11:250" x14ac:dyDescent="0.25">
      <c r="K70" s="18">
        <v>1212</v>
      </c>
      <c r="L70" s="18">
        <v>577</v>
      </c>
      <c r="M70" s="18">
        <v>961</v>
      </c>
      <c r="N70" s="18">
        <v>578</v>
      </c>
      <c r="O70" s="18">
        <f t="shared" ref="O70:O101" si="253">(K70+M70)/2</f>
        <v>1086.5</v>
      </c>
      <c r="P70" s="18">
        <f t="shared" ref="P70:P101" si="254">(L70+N70)/2</f>
        <v>577.5</v>
      </c>
      <c r="Q70" s="18">
        <f t="shared" si="222"/>
        <v>310</v>
      </c>
      <c r="R70" s="18">
        <f t="shared" si="223"/>
        <v>-3</v>
      </c>
      <c r="S70" s="49">
        <f t="shared" si="42"/>
        <v>310.01451578918045</v>
      </c>
      <c r="T70" s="26">
        <f>S70*($I$6/$J$6)</f>
        <v>25.68258767203881</v>
      </c>
      <c r="U70" s="18">
        <f t="shared" si="192"/>
        <v>260.94123972343016</v>
      </c>
      <c r="V70" s="28">
        <v>64</v>
      </c>
      <c r="W70" s="22">
        <f t="shared" ref="W70:W101" si="255">(V70*(1/60))/$L$4</f>
        <v>0.23019759485947866</v>
      </c>
      <c r="X70" s="18">
        <f t="shared" ref="X70:X101" si="256">(S70*(I$6/J$6)+I$4)/$M$4</f>
        <v>3.4898968918128402E-2</v>
      </c>
      <c r="Y70">
        <f t="shared" si="220"/>
        <v>-0.63789921825928242</v>
      </c>
      <c r="Z70">
        <f t="shared" si="44"/>
        <v>-1.4571874039801362</v>
      </c>
      <c r="AD70" s="18">
        <v>1190</v>
      </c>
      <c r="AE70" s="18">
        <v>574</v>
      </c>
      <c r="AF70" s="18">
        <v>908</v>
      </c>
      <c r="AG70" s="18">
        <v>573</v>
      </c>
      <c r="AH70" s="18">
        <f t="shared" si="45"/>
        <v>1049</v>
      </c>
      <c r="AI70" s="18">
        <f t="shared" si="45"/>
        <v>573.5</v>
      </c>
      <c r="AJ70" s="18">
        <f t="shared" si="224"/>
        <v>386.5</v>
      </c>
      <c r="AK70" s="18">
        <f t="shared" si="225"/>
        <v>3</v>
      </c>
      <c r="AL70" s="18">
        <f t="shared" si="47"/>
        <v>386.51164277418604</v>
      </c>
      <c r="AM70" s="18">
        <f t="shared" si="48"/>
        <v>1195.5347130050218</v>
      </c>
      <c r="AN70" s="18">
        <f t="shared" si="226"/>
        <v>321.24843265973357</v>
      </c>
      <c r="AO70" s="28">
        <v>64</v>
      </c>
      <c r="AP70" s="22">
        <f t="shared" ref="AP70:AP101" si="257">(AO70*(1/60))/AE$4</f>
        <v>0.19172767147373201</v>
      </c>
      <c r="AQ70" s="18">
        <f t="shared" ref="AQ70:AQ101" si="258">((AL70*(AB$6/AC$6))+AB$4)/AF$4</f>
        <v>4.2492974199740532E-2</v>
      </c>
      <c r="AR70">
        <f t="shared" si="49"/>
        <v>-0.71731520219196032</v>
      </c>
      <c r="AS70">
        <f t="shared" si="49"/>
        <v>-1.3716828703854145</v>
      </c>
      <c r="AW70" s="18">
        <v>1338</v>
      </c>
      <c r="AX70" s="18">
        <v>578</v>
      </c>
      <c r="AY70" s="18">
        <v>976</v>
      </c>
      <c r="AZ70" s="18">
        <v>580</v>
      </c>
      <c r="BA70" s="18">
        <f t="shared" si="50"/>
        <v>1157</v>
      </c>
      <c r="BB70" s="18">
        <f t="shared" si="50"/>
        <v>579</v>
      </c>
      <c r="BC70" s="18">
        <f t="shared" si="227"/>
        <v>325.5</v>
      </c>
      <c r="BD70" s="18">
        <f t="shared" si="228"/>
        <v>-2</v>
      </c>
      <c r="BE70" s="18">
        <f t="shared" si="52"/>
        <v>325.50614433524908</v>
      </c>
      <c r="BF70" s="18">
        <f t="shared" si="53"/>
        <v>1293.789009073736</v>
      </c>
      <c r="BG70" s="18">
        <f t="shared" si="229"/>
        <v>279.41568036285162</v>
      </c>
      <c r="BH70" s="28">
        <v>64</v>
      </c>
      <c r="BI70" s="22">
        <f t="shared" ref="BI70:BI101" si="259">(BH70*(1/60))/$AX$4</f>
        <v>0.17049326856955804</v>
      </c>
      <c r="BJ70" s="18">
        <f t="shared" ref="BJ70:BJ101" si="260">((BE70*(AU$6/AV$6))+AU$4)/$AY$4</f>
        <v>2.7293271398024462E-2</v>
      </c>
      <c r="BK70">
        <f t="shared" si="55"/>
        <v>-0.7682927631864801</v>
      </c>
      <c r="BL70">
        <f t="shared" si="55"/>
        <v>-1.5639444062516685</v>
      </c>
      <c r="BP70">
        <v>1235</v>
      </c>
      <c r="BQ70">
        <v>565</v>
      </c>
      <c r="BR70">
        <v>1079</v>
      </c>
      <c r="BS70">
        <v>565</v>
      </c>
      <c r="BT70" s="18">
        <f t="shared" si="56"/>
        <v>1157</v>
      </c>
      <c r="BU70" s="18">
        <f t="shared" si="56"/>
        <v>565</v>
      </c>
      <c r="BV70" s="18">
        <f t="shared" si="230"/>
        <v>678.5</v>
      </c>
      <c r="BW70" s="18">
        <f t="shared" si="231"/>
        <v>-24.5</v>
      </c>
      <c r="BX70" s="18">
        <f t="shared" si="58"/>
        <v>678.94219194273091</v>
      </c>
      <c r="BY70" s="18">
        <f t="shared" si="59"/>
        <v>1287.5845603299226</v>
      </c>
      <c r="BZ70" s="18">
        <f t="shared" si="232"/>
        <v>528.32669899426287</v>
      </c>
      <c r="CA70" s="28">
        <v>64</v>
      </c>
      <c r="CB70" s="22">
        <f t="shared" ref="CB70:CB101" si="261">(CA70*(1/60))/$BQ$4</f>
        <v>0.73471059501497904</v>
      </c>
      <c r="CC70" s="18">
        <f t="shared" ref="CC70:CC101" si="262">((BX70*(BN$6/BO$6))+BN$4)/$BR$4</f>
        <v>0.3019773239205224</v>
      </c>
      <c r="CD70">
        <f t="shared" si="61"/>
        <v>-0.13388369729545793</v>
      </c>
      <c r="CE70">
        <f t="shared" si="61"/>
        <v>-0.52002566785720583</v>
      </c>
      <c r="CI70">
        <v>1229</v>
      </c>
      <c r="CJ70">
        <v>560</v>
      </c>
      <c r="CK70">
        <v>1047</v>
      </c>
      <c r="CL70">
        <v>560</v>
      </c>
      <c r="CM70" s="18">
        <f t="shared" si="62"/>
        <v>1138</v>
      </c>
      <c r="CN70" s="18">
        <f t="shared" si="62"/>
        <v>560</v>
      </c>
      <c r="CO70" s="18">
        <f t="shared" si="233"/>
        <v>605.5</v>
      </c>
      <c r="CP70" s="18">
        <f t="shared" si="234"/>
        <v>-28</v>
      </c>
      <c r="CQ70" s="18">
        <f t="shared" si="64"/>
        <v>606.14705311500109</v>
      </c>
      <c r="CR70" s="18">
        <f t="shared" si="65"/>
        <v>1268.3233026322587</v>
      </c>
      <c r="CS70" s="18">
        <f t="shared" si="235"/>
        <v>475.03883284856249</v>
      </c>
      <c r="CT70" s="28">
        <v>64</v>
      </c>
      <c r="CU70" s="22">
        <f t="shared" ref="CU70:CU101" si="263">(CT70*(1/60))/$CJ$4</f>
        <v>0.62213673845112405</v>
      </c>
      <c r="CV70" s="18">
        <f t="shared" ref="CV70:CV101" si="264">((CQ70*(CG$6/CH$6))+CG$4)/$CK$4</f>
        <v>0.22524822042921591</v>
      </c>
      <c r="CW70">
        <f t="shared" si="67"/>
        <v>-0.20611415191968246</v>
      </c>
      <c r="CX70">
        <f t="shared" si="67"/>
        <v>-0.64733863147353721</v>
      </c>
      <c r="DB70">
        <v>1473</v>
      </c>
      <c r="DC70">
        <v>552</v>
      </c>
      <c r="DD70">
        <v>1278</v>
      </c>
      <c r="DE70">
        <v>555</v>
      </c>
      <c r="DF70" s="18">
        <f t="shared" si="68"/>
        <v>1375.5</v>
      </c>
      <c r="DG70" s="18">
        <f t="shared" si="68"/>
        <v>553.5</v>
      </c>
      <c r="DH70" s="18">
        <f t="shared" si="236"/>
        <v>833.5</v>
      </c>
      <c r="DI70" s="18">
        <f t="shared" si="237"/>
        <v>-31</v>
      </c>
      <c r="DJ70" s="18">
        <f t="shared" si="70"/>
        <v>834.07628547993136</v>
      </c>
      <c r="DK70" s="18">
        <f t="shared" si="71"/>
        <v>1482.6875935273756</v>
      </c>
      <c r="DL70" s="18">
        <f t="shared" si="238"/>
        <v>685.56511234898107</v>
      </c>
      <c r="DM70" s="28">
        <v>64</v>
      </c>
      <c r="DN70" s="22">
        <f t="shared" ref="DN70:DN89" si="265">(DM70*(1/60))/$DC$4</f>
        <v>0.56133926543866497</v>
      </c>
      <c r="DO70" s="18">
        <f t="shared" ref="DO70:DO89" si="266">((DJ70*(CZ$6/DA$6))+CZ$4)/$DD$4</f>
        <v>0.27254610343658459</v>
      </c>
      <c r="DP70">
        <f t="shared" si="73"/>
        <v>-0.25077457800674652</v>
      </c>
      <c r="DQ70">
        <f t="shared" si="73"/>
        <v>-0.56456002265513106</v>
      </c>
      <c r="DU70">
        <v>1508</v>
      </c>
      <c r="DV70">
        <v>582</v>
      </c>
      <c r="DW70">
        <v>1330</v>
      </c>
      <c r="DX70">
        <v>587</v>
      </c>
      <c r="DY70" s="18">
        <f t="shared" si="74"/>
        <v>1419</v>
      </c>
      <c r="DZ70" s="18">
        <f t="shared" si="74"/>
        <v>584.5</v>
      </c>
      <c r="EA70" s="18">
        <f t="shared" si="239"/>
        <v>813.5</v>
      </c>
      <c r="EB70" s="18">
        <f t="shared" si="240"/>
        <v>-21.5</v>
      </c>
      <c r="EC70" s="18">
        <f t="shared" si="76"/>
        <v>813.7840622671348</v>
      </c>
      <c r="ED70" s="18">
        <f t="shared" si="77"/>
        <v>1534.6664947147312</v>
      </c>
      <c r="EE70" s="18">
        <f t="shared" si="241"/>
        <v>678.0065563494544</v>
      </c>
      <c r="EF70" s="28">
        <v>64</v>
      </c>
      <c r="EG70" s="22">
        <f t="shared" ref="EG70:EG84" si="267">(EF70*(1/60))/$DV$4</f>
        <v>1.328723630028803</v>
      </c>
      <c r="EH70" s="18">
        <f t="shared" ref="EH70:EH84" si="268">((EC70*(DS$6/DT$6))+DS$4)/$DW$4</f>
        <v>0.66812663716632703</v>
      </c>
      <c r="EI70">
        <f t="shared" si="79"/>
        <v>0.123434658568704</v>
      </c>
      <c r="EJ70">
        <f t="shared" si="79"/>
        <v>-0.17514121325791471</v>
      </c>
      <c r="EN70">
        <v>1814</v>
      </c>
      <c r="EO70">
        <v>584</v>
      </c>
      <c r="EP70">
        <v>1584</v>
      </c>
      <c r="EQ70">
        <v>589</v>
      </c>
      <c r="ER70" s="18">
        <f t="shared" si="80"/>
        <v>1699</v>
      </c>
      <c r="ES70" s="18">
        <f t="shared" si="80"/>
        <v>586.5</v>
      </c>
      <c r="ET70" s="18">
        <f t="shared" si="242"/>
        <v>1083</v>
      </c>
      <c r="EU70" s="18">
        <f t="shared" si="243"/>
        <v>-23</v>
      </c>
      <c r="EV70" s="18">
        <f t="shared" si="82"/>
        <v>1083.2442014615172</v>
      </c>
      <c r="EW70" s="18">
        <f t="shared" si="83"/>
        <v>1797.382332727236</v>
      </c>
      <c r="EX70" s="18">
        <f t="shared" si="244"/>
        <v>930.81078345966398</v>
      </c>
      <c r="EY70" s="28">
        <v>64</v>
      </c>
      <c r="EZ70" s="22">
        <f>(EY70*(1/60))/$EO$4</f>
        <v>1.0815812609396156</v>
      </c>
      <c r="FA70" s="18">
        <f t="shared" si="208"/>
        <v>0.70134756132736675</v>
      </c>
      <c r="FB70">
        <f t="shared" si="85"/>
        <v>3.4059154243806213E-2</v>
      </c>
      <c r="FC70">
        <f t="shared" si="85"/>
        <v>-0.15406670876749545</v>
      </c>
      <c r="FG70">
        <v>1800</v>
      </c>
      <c r="FH70">
        <v>586</v>
      </c>
      <c r="FI70">
        <v>1604</v>
      </c>
      <c r="FK70" s="18"/>
      <c r="FL70" s="18"/>
      <c r="FP70" s="18"/>
      <c r="FQ70" s="18"/>
      <c r="FR70" s="18"/>
      <c r="FS70" s="22"/>
      <c r="FT70" s="18"/>
      <c r="FZ70">
        <v>1027</v>
      </c>
      <c r="GA70">
        <v>568</v>
      </c>
      <c r="GB70">
        <v>889</v>
      </c>
      <c r="GC70">
        <v>571</v>
      </c>
      <c r="GD70">
        <f t="shared" si="92"/>
        <v>958</v>
      </c>
      <c r="GE70">
        <f t="shared" si="92"/>
        <v>569.5</v>
      </c>
      <c r="GF70" s="18">
        <f t="shared" si="248"/>
        <v>732</v>
      </c>
      <c r="GG70" s="18">
        <f t="shared" si="249"/>
        <v>-32.5</v>
      </c>
      <c r="GH70" s="18">
        <f t="shared" si="94"/>
        <v>732.72112703265213</v>
      </c>
      <c r="GI70">
        <f t="shared" si="95"/>
        <v>1114.4928218701098</v>
      </c>
      <c r="GJ70">
        <v>64</v>
      </c>
      <c r="GK70" s="22">
        <f t="shared" ref="GK70:GK101" si="269">(GJ70*(1/60))/$GA$4</f>
        <v>0.88283678515762698</v>
      </c>
      <c r="GL70" s="18">
        <f t="shared" ref="GL70:GL101" si="270">((GH70*($FX$6/$FY$6))+FX$4)/$GB$4</f>
        <v>0.40451454783238167</v>
      </c>
      <c r="GM70">
        <f t="shared" si="96"/>
        <v>-5.4119579386525223E-2</v>
      </c>
      <c r="GN70">
        <f t="shared" si="97"/>
        <v>-0.3930658549423996</v>
      </c>
      <c r="GR70">
        <v>1283</v>
      </c>
      <c r="GS70">
        <v>560</v>
      </c>
      <c r="GT70">
        <v>1142</v>
      </c>
      <c r="GU70">
        <v>564</v>
      </c>
      <c r="GV70">
        <f t="shared" si="98"/>
        <v>1212.5</v>
      </c>
      <c r="GW70">
        <f t="shared" si="98"/>
        <v>562</v>
      </c>
      <c r="GX70" s="18">
        <f t="shared" si="250"/>
        <v>967.5</v>
      </c>
      <c r="GY70" s="18">
        <f t="shared" si="251"/>
        <v>-42.5</v>
      </c>
      <c r="GZ70" s="18">
        <f t="shared" si="100"/>
        <v>968.43301265497962</v>
      </c>
      <c r="HA70">
        <f t="shared" si="101"/>
        <v>1336.4132033169981</v>
      </c>
      <c r="HB70">
        <v>64</v>
      </c>
      <c r="HC70" s="22">
        <f t="shared" ref="HC70:HC101" si="271">(HB70*(1/60))/$GS$4</f>
        <v>0.79267940488078259</v>
      </c>
      <c r="HD70" s="18">
        <f t="shared" ref="HD70:HD102" si="272">((GZ70*(GP$6/GQ$6))+GP$4)/$GT$4</f>
        <v>0.51435457706404752</v>
      </c>
      <c r="HE70">
        <f t="shared" si="102"/>
        <v>-0.10090242534744037</v>
      </c>
      <c r="HF70">
        <f t="shared" si="103"/>
        <v>-0.28873739117531649</v>
      </c>
      <c r="HJ70">
        <v>1292</v>
      </c>
      <c r="HK70">
        <v>558</v>
      </c>
      <c r="HL70">
        <v>1157</v>
      </c>
      <c r="HM70">
        <v>563</v>
      </c>
      <c r="HN70">
        <f t="shared" si="104"/>
        <v>1224.5</v>
      </c>
      <c r="HO70">
        <f t="shared" si="104"/>
        <v>560.5</v>
      </c>
      <c r="HP70" s="18">
        <f t="shared" si="221"/>
        <v>969.5</v>
      </c>
      <c r="HQ70" s="18">
        <f t="shared" si="252"/>
        <v>-41</v>
      </c>
      <c r="HR70" s="18">
        <f t="shared" ref="HR70:HR101" si="273">(HP70^2+HQ70^2)^(1/2)</f>
        <v>970.36655445249141</v>
      </c>
      <c r="HS70">
        <f t="shared" si="107"/>
        <v>1346.6850040005643</v>
      </c>
      <c r="HT70">
        <v>64</v>
      </c>
      <c r="HU70" s="22">
        <f t="shared" ref="HU70:HU101" si="274">(HT70*(1/60))/$HK$4</f>
        <v>0.85202904331998908</v>
      </c>
      <c r="HV70" s="18">
        <f t="shared" ref="HV70:HV103" si="275">((HR70*(HH$6/HI$6))+HH$4)/$HL$4</f>
        <v>0.57054405470499314</v>
      </c>
      <c r="HW70">
        <f t="shared" si="108"/>
        <v>-6.9545601079980937E-2</v>
      </c>
      <c r="HX70">
        <f t="shared" si="109"/>
        <v>-0.24371081579161646</v>
      </c>
      <c r="IB70">
        <v>1526</v>
      </c>
      <c r="IC70">
        <v>548</v>
      </c>
      <c r="ID70">
        <v>1284</v>
      </c>
      <c r="IE70">
        <v>552</v>
      </c>
      <c r="IF70">
        <f t="shared" si="110"/>
        <v>1405</v>
      </c>
      <c r="IG70">
        <f t="shared" si="111"/>
        <v>550</v>
      </c>
      <c r="IH70">
        <f t="shared" si="112"/>
        <v>858.5</v>
      </c>
      <c r="II70">
        <f t="shared" si="113"/>
        <v>-33.5</v>
      </c>
      <c r="IJ70">
        <f t="shared" si="114"/>
        <v>859.15336232828656</v>
      </c>
      <c r="IL70">
        <v>64</v>
      </c>
      <c r="IM70">
        <f t="shared" ref="IM70:IM87" si="276">(IL70*(1/60))/$IC$4</f>
        <v>0.79862092142072616</v>
      </c>
      <c r="IN70">
        <f t="shared" ref="IN70:IN87" si="277">((IJ70*$HZ$6/$IA$6)+$HZ$4)/$ID$4</f>
        <v>0.48205614925364954</v>
      </c>
      <c r="IO70">
        <f t="shared" si="115"/>
        <v>-9.7659316808146962E-2</v>
      </c>
      <c r="IP70">
        <f t="shared" si="116"/>
        <v>-0.31690237277612204</v>
      </c>
    </row>
    <row r="71" spans="11:250" x14ac:dyDescent="0.25">
      <c r="K71" s="18">
        <v>1218</v>
      </c>
      <c r="L71" s="18">
        <v>577</v>
      </c>
      <c r="M71" s="18">
        <v>968</v>
      </c>
      <c r="N71" s="18">
        <v>577</v>
      </c>
      <c r="O71" s="18">
        <f t="shared" si="253"/>
        <v>1093</v>
      </c>
      <c r="P71" s="18">
        <f t="shared" si="254"/>
        <v>577</v>
      </c>
      <c r="Q71" s="18">
        <f t="shared" si="222"/>
        <v>316.5</v>
      </c>
      <c r="R71" s="18">
        <f t="shared" si="223"/>
        <v>-3.5</v>
      </c>
      <c r="S71" s="49">
        <f t="shared" ref="S71:S119" si="278">(Q71^2+R71^2)^(1/2)</f>
        <v>316.51935169907068</v>
      </c>
      <c r="T71" s="26">
        <f t="shared" ref="T71:T119" si="279">S71*($I$6/$J$6)</f>
        <v>26.221468950299951</v>
      </c>
      <c r="U71" s="18">
        <f t="shared" si="192"/>
        <v>266.45110405911089</v>
      </c>
      <c r="V71" s="28">
        <v>65</v>
      </c>
      <c r="W71" s="22">
        <f t="shared" si="255"/>
        <v>0.233794432279158</v>
      </c>
      <c r="X71" s="18">
        <f t="shared" si="256"/>
        <v>3.563123161769554E-2</v>
      </c>
      <c r="Y71">
        <f t="shared" ref="Y71:Y102" si="280">LOG10(W71)</f>
        <v>-0.63116583560031403</v>
      </c>
      <c r="Z71">
        <f t="shared" ref="Z71:Z119" si="281">LOG10(X71)</f>
        <v>-1.4481691657061118</v>
      </c>
      <c r="AD71" s="18">
        <v>1200</v>
      </c>
      <c r="AE71" s="18">
        <v>574</v>
      </c>
      <c r="AF71" s="18">
        <v>918</v>
      </c>
      <c r="AG71" s="18">
        <v>573</v>
      </c>
      <c r="AH71" s="18">
        <f t="shared" ref="AH71:AI109" si="282">(AD71+AF71)/2</f>
        <v>1059</v>
      </c>
      <c r="AI71" s="18">
        <f t="shared" si="282"/>
        <v>573.5</v>
      </c>
      <c r="AJ71" s="18">
        <f t="shared" si="224"/>
        <v>396.5</v>
      </c>
      <c r="AK71" s="18">
        <f t="shared" si="225"/>
        <v>3</v>
      </c>
      <c r="AL71" s="18">
        <f t="shared" ref="AL71:AL109" si="283">(AJ71^2+AK71^2)^(1/2)</f>
        <v>396.5113491440062</v>
      </c>
      <c r="AM71" s="18">
        <f t="shared" ref="AM71:AM109" si="284">(AI71^2+AH71^2)^(1/2)</f>
        <v>1204.3185832660724</v>
      </c>
      <c r="AN71" s="18">
        <f t="shared" si="226"/>
        <v>330.03230292078422</v>
      </c>
      <c r="AO71" s="28">
        <v>65</v>
      </c>
      <c r="AP71" s="22">
        <f t="shared" si="257"/>
        <v>0.19472341634050905</v>
      </c>
      <c r="AQ71" s="18">
        <f t="shared" si="258"/>
        <v>4.3592338921920451E-2</v>
      </c>
      <c r="AR71">
        <f t="shared" ref="AR71:AS109" si="285">LOG10(AP71)</f>
        <v>-0.71058181953299193</v>
      </c>
      <c r="AS71">
        <f t="shared" si="285"/>
        <v>-1.3605898285360531</v>
      </c>
      <c r="AW71" s="18">
        <v>1345</v>
      </c>
      <c r="AX71" s="18">
        <v>578</v>
      </c>
      <c r="AY71" s="18">
        <v>984</v>
      </c>
      <c r="AZ71" s="18">
        <v>581</v>
      </c>
      <c r="BA71" s="18">
        <f t="shared" ref="BA71:BB108" si="286">(AW71+AY71)/2</f>
        <v>1164.5</v>
      </c>
      <c r="BB71" s="18">
        <f t="shared" si="286"/>
        <v>579.5</v>
      </c>
      <c r="BC71" s="18">
        <f t="shared" si="227"/>
        <v>333</v>
      </c>
      <c r="BD71" s="18">
        <f t="shared" si="228"/>
        <v>-1.5</v>
      </c>
      <c r="BE71" s="18">
        <f t="shared" ref="BE71:BE108" si="287">(BC71^2+BD71^2)^(1/2)</f>
        <v>333.00337836124123</v>
      </c>
      <c r="BF71" s="18">
        <f t="shared" ref="BF71:BF108" si="288">(BB71^2+BA71^2)^(1/2)</f>
        <v>1300.7230681432538</v>
      </c>
      <c r="BG71" s="18">
        <f t="shared" si="229"/>
        <v>286.34973943236946</v>
      </c>
      <c r="BH71" s="28">
        <v>65</v>
      </c>
      <c r="BI71" s="22">
        <f t="shared" si="259"/>
        <v>0.17315722589095736</v>
      </c>
      <c r="BJ71" s="18">
        <f t="shared" si="260"/>
        <v>2.7921904824971876E-2</v>
      </c>
      <c r="BK71">
        <f t="shared" ref="BK71:BL108" si="289">LOG10(BI71)</f>
        <v>-0.76155938052751171</v>
      </c>
      <c r="BL71">
        <f t="shared" si="289"/>
        <v>-1.5540549575834008</v>
      </c>
      <c r="BP71">
        <v>1248</v>
      </c>
      <c r="BQ71">
        <v>565</v>
      </c>
      <c r="BR71">
        <v>1088</v>
      </c>
      <c r="BS71">
        <v>561</v>
      </c>
      <c r="BT71" s="18">
        <f t="shared" ref="BT71:BU118" si="290">(BP71+BR71)/2</f>
        <v>1168</v>
      </c>
      <c r="BU71" s="18">
        <f t="shared" si="290"/>
        <v>563</v>
      </c>
      <c r="BV71" s="18">
        <f t="shared" si="230"/>
        <v>689.5</v>
      </c>
      <c r="BW71" s="18">
        <f t="shared" si="231"/>
        <v>-26.5</v>
      </c>
      <c r="BX71" s="18">
        <f t="shared" ref="BX71:BX118" si="291">(BV71^2+BW71^2)^(1/2)</f>
        <v>690.00905791156106</v>
      </c>
      <c r="BY71" s="18">
        <f t="shared" ref="BY71:BY118" si="292">(BU71^2+BT71^2)^(1/2)</f>
        <v>1296.6082677509039</v>
      </c>
      <c r="BZ71" s="18">
        <f t="shared" si="232"/>
        <v>537.35040641524415</v>
      </c>
      <c r="CA71" s="28">
        <v>65</v>
      </c>
      <c r="CB71" s="22">
        <f t="shared" si="261"/>
        <v>0.74619044806208812</v>
      </c>
      <c r="CC71" s="18">
        <f t="shared" si="262"/>
        <v>0.30689960244307485</v>
      </c>
      <c r="CD71">
        <f t="shared" ref="CD71:CE118" si="293">LOG10(CB71)</f>
        <v>-0.12715031463648951</v>
      </c>
      <c r="CE71">
        <f t="shared" si="293"/>
        <v>-0.51300367415172465</v>
      </c>
      <c r="CI71">
        <v>1236</v>
      </c>
      <c r="CJ71">
        <v>560</v>
      </c>
      <c r="CK71">
        <v>1059</v>
      </c>
      <c r="CL71">
        <v>561</v>
      </c>
      <c r="CM71" s="18">
        <f t="shared" ref="CM71:CN118" si="294">(CI71+CK71)/2</f>
        <v>1147.5</v>
      </c>
      <c r="CN71" s="18">
        <f t="shared" si="294"/>
        <v>560.5</v>
      </c>
      <c r="CO71" s="18">
        <f t="shared" si="233"/>
        <v>615</v>
      </c>
      <c r="CP71" s="18">
        <f t="shared" si="234"/>
        <v>-27.5</v>
      </c>
      <c r="CQ71" s="18">
        <f t="shared" ref="CQ71:CQ118" si="295">(CO71^2+CP71^2)^(1/2)</f>
        <v>615.61453036782689</v>
      </c>
      <c r="CR71" s="18">
        <f t="shared" ref="CR71:CR118" si="296">(CN71^2+CM71^2)^(1/2)</f>
        <v>1277.073412141996</v>
      </c>
      <c r="CS71" s="18">
        <f t="shared" si="235"/>
        <v>483.78894235829978</v>
      </c>
      <c r="CT71" s="28">
        <v>65</v>
      </c>
      <c r="CU71" s="22">
        <f t="shared" si="263"/>
        <v>0.63185762498942288</v>
      </c>
      <c r="CV71" s="18">
        <f t="shared" si="264"/>
        <v>0.22876639707000626</v>
      </c>
      <c r="CW71">
        <f t="shared" ref="CW71:CX118" si="297">LOG10(CU71)</f>
        <v>-0.19938076926071405</v>
      </c>
      <c r="CX71">
        <f t="shared" si="297"/>
        <v>-0.64060776763612037</v>
      </c>
      <c r="DB71">
        <v>1488</v>
      </c>
      <c r="DC71">
        <v>552</v>
      </c>
      <c r="DD71">
        <v>1293</v>
      </c>
      <c r="DE71">
        <v>557</v>
      </c>
      <c r="DF71" s="18">
        <f t="shared" ref="DF71:DG89" si="298">(DB71+DD71)/2</f>
        <v>1390.5</v>
      </c>
      <c r="DG71" s="18">
        <f t="shared" si="298"/>
        <v>554.5</v>
      </c>
      <c r="DH71" s="18">
        <f t="shared" si="236"/>
        <v>848.5</v>
      </c>
      <c r="DI71" s="18">
        <f t="shared" si="237"/>
        <v>-30</v>
      </c>
      <c r="DJ71" s="18">
        <f t="shared" ref="DJ71:DJ89" si="299">(DH71^2+DI71^2)^(1/2)</f>
        <v>849.03018203123963</v>
      </c>
      <c r="DK71" s="18">
        <f t="shared" ref="DK71:DK89" si="300">(DG71^2+DF71^2)^(1/2)</f>
        <v>1496.9838008475576</v>
      </c>
      <c r="DL71" s="18">
        <f t="shared" si="238"/>
        <v>699.86131966916309</v>
      </c>
      <c r="DM71" s="28">
        <v>65</v>
      </c>
      <c r="DN71" s="22">
        <f t="shared" si="265"/>
        <v>0.57011019146114406</v>
      </c>
      <c r="DO71" s="18">
        <f t="shared" si="266"/>
        <v>0.27743249849085438</v>
      </c>
      <c r="DP71">
        <f t="shared" ref="DP71:DQ89" si="301">LOG10(DN71)</f>
        <v>-0.24404119534777816</v>
      </c>
      <c r="DQ71">
        <f t="shared" si="301"/>
        <v>-0.5568426669521257</v>
      </c>
      <c r="DU71">
        <v>1524</v>
      </c>
      <c r="DV71">
        <v>582</v>
      </c>
      <c r="DW71">
        <v>1345</v>
      </c>
      <c r="DX71">
        <v>587</v>
      </c>
      <c r="DY71" s="18">
        <f t="shared" ref="DY71:DZ84" si="302">(DU71+DW71)/2</f>
        <v>1434.5</v>
      </c>
      <c r="DZ71" s="18">
        <f t="shared" si="302"/>
        <v>584.5</v>
      </c>
      <c r="EA71" s="18">
        <f t="shared" si="239"/>
        <v>829</v>
      </c>
      <c r="EB71" s="18">
        <f t="shared" si="240"/>
        <v>-21.5</v>
      </c>
      <c r="EC71" s="18">
        <f t="shared" ref="EC71:EC84" si="303">(EA71^2+EB71^2)^(1/2)</f>
        <v>829.27875289313909</v>
      </c>
      <c r="ED71" s="18">
        <f t="shared" ref="ED71:ED84" si="304">(DZ71^2+DY71^2)^(1/2)</f>
        <v>1549.0095222431655</v>
      </c>
      <c r="EE71" s="18">
        <f t="shared" si="241"/>
        <v>692.34958387788868</v>
      </c>
      <c r="EF71" s="28">
        <v>65</v>
      </c>
      <c r="EG71" s="22">
        <f t="shared" si="267"/>
        <v>1.3494849367480029</v>
      </c>
      <c r="EH71" s="18">
        <f t="shared" si="268"/>
        <v>0.68084796708896522</v>
      </c>
      <c r="EI71">
        <f t="shared" ref="EI71:EJ84" si="305">LOG10(EG71)</f>
        <v>0.13016804122767234</v>
      </c>
      <c r="EJ71">
        <f t="shared" si="305"/>
        <v>-0.1669498549384347</v>
      </c>
      <c r="ER71" s="18"/>
      <c r="ES71" s="18"/>
      <c r="EW71" s="18"/>
      <c r="EX71" s="18"/>
      <c r="EY71" s="18"/>
      <c r="EZ71" s="22"/>
      <c r="FA71" s="18"/>
      <c r="FK71" s="18"/>
      <c r="FL71" s="18"/>
      <c r="FP71" s="18"/>
      <c r="FQ71" s="18"/>
      <c r="FR71" s="18"/>
      <c r="FS71" s="18"/>
      <c r="FT71" s="18"/>
      <c r="FZ71">
        <v>1045</v>
      </c>
      <c r="GA71">
        <v>567</v>
      </c>
      <c r="GB71">
        <v>907</v>
      </c>
      <c r="GC71">
        <v>570</v>
      </c>
      <c r="GD71">
        <f t="shared" ref="GD71:GE115" si="306">AVERAGE(FZ71,GB71)</f>
        <v>976</v>
      </c>
      <c r="GE71">
        <f t="shared" si="306"/>
        <v>568.5</v>
      </c>
      <c r="GF71" s="18">
        <f t="shared" si="248"/>
        <v>750</v>
      </c>
      <c r="GG71" s="18">
        <f t="shared" si="249"/>
        <v>-33.5</v>
      </c>
      <c r="GH71" s="18">
        <f t="shared" ref="GH71:GH115" si="307">(GF71^2+GG71^2)^(1/2)</f>
        <v>750.74779386955242</v>
      </c>
      <c r="GI71">
        <f t="shared" ref="GI71:GI115" si="308">SQRT(GD71^2+GE71^2)</f>
        <v>1129.499114652154</v>
      </c>
      <c r="GJ71">
        <v>65</v>
      </c>
      <c r="GK71" s="22">
        <f t="shared" si="269"/>
        <v>0.89663110992571493</v>
      </c>
      <c r="GL71" s="18">
        <f t="shared" si="270"/>
        <v>0.41446655919854059</v>
      </c>
      <c r="GM71">
        <f t="shared" ref="GM71:GM115" si="309">LOG10(GK71)</f>
        <v>-4.7386196727556805E-2</v>
      </c>
      <c r="GN71">
        <f t="shared" ref="GN71:GN115" si="310">LOG(GL71)</f>
        <v>-0.38251050429687122</v>
      </c>
      <c r="GR71">
        <v>1303</v>
      </c>
      <c r="GS71">
        <v>559</v>
      </c>
      <c r="GT71">
        <v>1164</v>
      </c>
      <c r="GU71">
        <v>561</v>
      </c>
      <c r="GV71">
        <f t="shared" ref="GV71:GW102" si="311">AVERAGE(GR71,GT71)</f>
        <v>1233.5</v>
      </c>
      <c r="GW71">
        <f t="shared" si="311"/>
        <v>560</v>
      </c>
      <c r="GX71" s="18">
        <f t="shared" si="250"/>
        <v>988.5</v>
      </c>
      <c r="GY71" s="18">
        <f t="shared" si="251"/>
        <v>-44.5</v>
      </c>
      <c r="GZ71" s="18">
        <f t="shared" ref="GZ71:GZ102" si="312">(GX71^2+GY71^2)^(1/2)</f>
        <v>989.50113693719425</v>
      </c>
      <c r="HA71">
        <f t="shared" ref="HA71:HA102" si="313">SQRT(GV71^2+GW71^2)</f>
        <v>1354.6668409612748</v>
      </c>
      <c r="HB71">
        <v>65</v>
      </c>
      <c r="HC71" s="22">
        <f t="shared" si="271"/>
        <v>0.80506502058204477</v>
      </c>
      <c r="HD71" s="18">
        <f t="shared" si="272"/>
        <v>0.52554428870450764</v>
      </c>
      <c r="HE71">
        <f t="shared" ref="HE71:HE102" si="314">LOG10(HC71)</f>
        <v>-9.4169042688471996E-2</v>
      </c>
      <c r="HF71">
        <f t="shared" ref="HF71:HF102" si="315">LOG(HD71)</f>
        <v>-0.27939067919901828</v>
      </c>
      <c r="HJ71">
        <v>1311</v>
      </c>
      <c r="HK71">
        <v>557</v>
      </c>
      <c r="HL71">
        <v>1177</v>
      </c>
      <c r="HM71">
        <v>562</v>
      </c>
      <c r="HN71">
        <f t="shared" ref="HN71:HO103" si="316">AVERAGE(HJ71,HL71)</f>
        <v>1244</v>
      </c>
      <c r="HO71">
        <f t="shared" si="316"/>
        <v>559.5</v>
      </c>
      <c r="HP71" s="18">
        <f t="shared" ref="HP71:HP103" si="317">HN71-HN$6</f>
        <v>989</v>
      </c>
      <c r="HQ71" s="18">
        <f t="shared" si="252"/>
        <v>-42</v>
      </c>
      <c r="HR71" s="18">
        <f t="shared" si="273"/>
        <v>989.89140818576664</v>
      </c>
      <c r="HS71">
        <f t="shared" ref="HS71:HS103" si="318">SQRT(HN71^2+HO71^2)</f>
        <v>1364.0294168382147</v>
      </c>
      <c r="HT71">
        <v>65</v>
      </c>
      <c r="HU71" s="22">
        <f t="shared" si="274"/>
        <v>0.86534199712186388</v>
      </c>
      <c r="HV71" s="18">
        <f t="shared" si="275"/>
        <v>0.58202403530138758</v>
      </c>
      <c r="HW71">
        <f t="shared" ref="HW71:HW103" si="319">LOG10(HU71)</f>
        <v>-6.2812218421012547E-2</v>
      </c>
      <c r="HX71">
        <f t="shared" ref="HX71:HX103" si="320">LOG(HV71)</f>
        <v>-0.23505908032738274</v>
      </c>
      <c r="IB71">
        <v>1541</v>
      </c>
      <c r="IC71">
        <v>548</v>
      </c>
      <c r="ID71">
        <v>1299</v>
      </c>
      <c r="IE71">
        <v>552</v>
      </c>
      <c r="IF71">
        <f t="shared" ref="IF71:IF87" si="321">AVERAGE(IB71,ID71)</f>
        <v>1420</v>
      </c>
      <c r="IG71">
        <f t="shared" ref="IG71:IG87" si="322">AVERAGE(IC71,IE71)</f>
        <v>550</v>
      </c>
      <c r="IH71">
        <f t="shared" ref="IH71:IH87" si="323">IF71-$IF$6</f>
        <v>873.5</v>
      </c>
      <c r="II71">
        <f t="shared" ref="II71:II87" si="324">IG71-$IG$6</f>
        <v>-33.5</v>
      </c>
      <c r="IJ71">
        <f t="shared" ref="IJ71:IJ87" si="325">SQRT(IH71^2+II71^2)</f>
        <v>874.14215091139499</v>
      </c>
      <c r="IL71">
        <v>65</v>
      </c>
      <c r="IM71">
        <f t="shared" si="276"/>
        <v>0.81109937331792492</v>
      </c>
      <c r="IN71">
        <f t="shared" si="277"/>
        <v>0.49046610028587218</v>
      </c>
      <c r="IO71">
        <f t="shared" ref="IO71:IO87" si="326">LOG(IM71)</f>
        <v>-9.0925934149178614E-2</v>
      </c>
      <c r="IP71">
        <f t="shared" ref="IP71:IP87" si="327">LOG(IN71)</f>
        <v>-0.3093910045277854</v>
      </c>
    </row>
    <row r="72" spans="11:250" x14ac:dyDescent="0.25">
      <c r="K72" s="18">
        <v>1225</v>
      </c>
      <c r="L72" s="18">
        <v>577</v>
      </c>
      <c r="M72" s="18">
        <v>973</v>
      </c>
      <c r="N72" s="18">
        <v>578</v>
      </c>
      <c r="O72" s="18">
        <f t="shared" si="253"/>
        <v>1099</v>
      </c>
      <c r="P72" s="18">
        <f t="shared" si="254"/>
        <v>577.5</v>
      </c>
      <c r="Q72" s="18">
        <f t="shared" si="222"/>
        <v>322.5</v>
      </c>
      <c r="R72" s="18">
        <f t="shared" si="223"/>
        <v>-3</v>
      </c>
      <c r="S72" s="49">
        <f t="shared" si="278"/>
        <v>322.51395318652493</v>
      </c>
      <c r="T72" s="26">
        <f t="shared" si="279"/>
        <v>26.71808078755074</v>
      </c>
      <c r="U72" s="18">
        <f t="shared" ref="U72:U119" si="328">SQRT(O72^2+P72^2)-SQRT($O$6^2+$P$6^2)</f>
        <v>271.99279851470249</v>
      </c>
      <c r="V72" s="28">
        <v>66</v>
      </c>
      <c r="W72" s="22">
        <f t="shared" si="255"/>
        <v>0.23739126969883739</v>
      </c>
      <c r="X72" s="18">
        <f t="shared" si="256"/>
        <v>3.6306056183424903E-2</v>
      </c>
      <c r="Y72">
        <f t="shared" si="280"/>
        <v>-0.62453525670130083</v>
      </c>
      <c r="Z72">
        <f t="shared" si="281"/>
        <v>-1.4400209246150548</v>
      </c>
      <c r="AD72" s="18">
        <v>1211</v>
      </c>
      <c r="AE72" s="18">
        <v>574</v>
      </c>
      <c r="AF72" s="18">
        <v>929</v>
      </c>
      <c r="AG72" s="18">
        <v>572</v>
      </c>
      <c r="AH72" s="18">
        <f t="shared" si="282"/>
        <v>1070</v>
      </c>
      <c r="AI72" s="18">
        <f t="shared" si="282"/>
        <v>573</v>
      </c>
      <c r="AJ72" s="18">
        <f t="shared" si="224"/>
        <v>407.5</v>
      </c>
      <c r="AK72" s="18">
        <f t="shared" si="225"/>
        <v>2.5</v>
      </c>
      <c r="AL72" s="18">
        <f t="shared" si="283"/>
        <v>407.50766863949934</v>
      </c>
      <c r="AM72" s="18">
        <f t="shared" si="284"/>
        <v>1213.7664519997247</v>
      </c>
      <c r="AN72" s="18">
        <f t="shared" si="226"/>
        <v>339.4801716544365</v>
      </c>
      <c r="AO72" s="28">
        <v>66</v>
      </c>
      <c r="AP72" s="22">
        <f t="shared" si="257"/>
        <v>0.19771916120728614</v>
      </c>
      <c r="AQ72" s="18">
        <f t="shared" si="258"/>
        <v>4.4801270992531034E-2</v>
      </c>
      <c r="AR72">
        <f t="shared" si="285"/>
        <v>-0.70395124063397885</v>
      </c>
      <c r="AS72">
        <f t="shared" si="285"/>
        <v>-1.348709665081925</v>
      </c>
      <c r="AW72" s="18">
        <v>1353</v>
      </c>
      <c r="AX72" s="18">
        <v>577</v>
      </c>
      <c r="AY72" s="18">
        <v>992</v>
      </c>
      <c r="AZ72" s="18">
        <v>581</v>
      </c>
      <c r="BA72" s="18">
        <f t="shared" si="286"/>
        <v>1172.5</v>
      </c>
      <c r="BB72" s="18">
        <f t="shared" si="286"/>
        <v>579</v>
      </c>
      <c r="BC72" s="18">
        <f t="shared" si="227"/>
        <v>341</v>
      </c>
      <c r="BD72" s="18">
        <f t="shared" si="228"/>
        <v>-2</v>
      </c>
      <c r="BE72" s="18">
        <f t="shared" si="287"/>
        <v>341.0058650522011</v>
      </c>
      <c r="BF72" s="18">
        <f t="shared" si="288"/>
        <v>1307.6686315729992</v>
      </c>
      <c r="BG72" s="18">
        <f t="shared" si="229"/>
        <v>293.2953028621148</v>
      </c>
      <c r="BH72" s="28">
        <v>66</v>
      </c>
      <c r="BI72" s="22">
        <f t="shared" si="259"/>
        <v>0.17582118321235674</v>
      </c>
      <c r="BJ72" s="18">
        <f t="shared" si="260"/>
        <v>2.85929030378059E-2</v>
      </c>
      <c r="BK72">
        <f t="shared" si="289"/>
        <v>-0.75492880162849862</v>
      </c>
      <c r="BL72">
        <f t="shared" si="289"/>
        <v>-1.5437417484792084</v>
      </c>
      <c r="BP72">
        <v>1260</v>
      </c>
      <c r="BQ72">
        <v>565</v>
      </c>
      <c r="BR72">
        <v>1098</v>
      </c>
      <c r="BS72">
        <v>564</v>
      </c>
      <c r="BT72" s="18">
        <f t="shared" si="290"/>
        <v>1179</v>
      </c>
      <c r="BU72" s="18">
        <f t="shared" si="290"/>
        <v>564.5</v>
      </c>
      <c r="BV72" s="18">
        <f t="shared" si="230"/>
        <v>700.5</v>
      </c>
      <c r="BW72" s="18">
        <f t="shared" si="231"/>
        <v>-25</v>
      </c>
      <c r="BX72" s="18">
        <f t="shared" si="291"/>
        <v>700.94596796044129</v>
      </c>
      <c r="BY72" s="18">
        <f t="shared" si="292"/>
        <v>1307.1729992621481</v>
      </c>
      <c r="BZ72" s="18">
        <f t="shared" si="232"/>
        <v>547.91513792648834</v>
      </c>
      <c r="CA72" s="28">
        <v>66</v>
      </c>
      <c r="CB72" s="22">
        <f t="shared" si="261"/>
        <v>0.75767030110919731</v>
      </c>
      <c r="CC72" s="18">
        <f t="shared" si="262"/>
        <v>0.31176407966619452</v>
      </c>
      <c r="CD72">
        <f t="shared" si="293"/>
        <v>-0.12051973573747633</v>
      </c>
      <c r="CE72">
        <f t="shared" si="293"/>
        <v>-0.50617392411001672</v>
      </c>
      <c r="CI72">
        <v>1248</v>
      </c>
      <c r="CJ72">
        <v>560</v>
      </c>
      <c r="CK72">
        <v>1070</v>
      </c>
      <c r="CL72">
        <v>561</v>
      </c>
      <c r="CM72" s="18">
        <f t="shared" si="294"/>
        <v>1159</v>
      </c>
      <c r="CN72" s="18">
        <f t="shared" si="294"/>
        <v>560.5</v>
      </c>
      <c r="CO72" s="18">
        <f t="shared" si="233"/>
        <v>626.5</v>
      </c>
      <c r="CP72" s="18">
        <f t="shared" si="234"/>
        <v>-27.5</v>
      </c>
      <c r="CQ72" s="18">
        <f t="shared" si="295"/>
        <v>627.10326103441685</v>
      </c>
      <c r="CR72" s="18">
        <f t="shared" si="296"/>
        <v>1287.4165021468382</v>
      </c>
      <c r="CS72" s="18">
        <f t="shared" si="235"/>
        <v>494.132032363142</v>
      </c>
      <c r="CT72" s="28">
        <v>66</v>
      </c>
      <c r="CU72" s="22">
        <f t="shared" si="263"/>
        <v>0.64157851152772172</v>
      </c>
      <c r="CV72" s="18">
        <f t="shared" si="264"/>
        <v>0.23303568473599606</v>
      </c>
      <c r="CW72">
        <f t="shared" si="297"/>
        <v>-0.19275019036170093</v>
      </c>
      <c r="CX72">
        <f t="shared" si="297"/>
        <v>-0.63257757040191609</v>
      </c>
      <c r="DB72">
        <v>1503</v>
      </c>
      <c r="DC72">
        <v>552</v>
      </c>
      <c r="DD72">
        <v>1306</v>
      </c>
      <c r="DE72">
        <v>557</v>
      </c>
      <c r="DF72" s="18">
        <f t="shared" si="298"/>
        <v>1404.5</v>
      </c>
      <c r="DG72" s="18">
        <f t="shared" si="298"/>
        <v>554.5</v>
      </c>
      <c r="DH72" s="18">
        <f t="shared" si="236"/>
        <v>862.5</v>
      </c>
      <c r="DI72" s="18">
        <f t="shared" si="237"/>
        <v>-30</v>
      </c>
      <c r="DJ72" s="18">
        <f t="shared" si="299"/>
        <v>863.02158142192479</v>
      </c>
      <c r="DK72" s="18">
        <f t="shared" si="300"/>
        <v>1509.9968543013592</v>
      </c>
      <c r="DL72" s="18">
        <f t="shared" si="238"/>
        <v>712.8743731229647</v>
      </c>
      <c r="DM72" s="28">
        <v>66</v>
      </c>
      <c r="DN72" s="22">
        <f t="shared" si="265"/>
        <v>0.57888111748362325</v>
      </c>
      <c r="DO72" s="18">
        <f t="shared" si="266"/>
        <v>0.28200438412282874</v>
      </c>
      <c r="DP72">
        <f t="shared" si="301"/>
        <v>-0.23741061644876499</v>
      </c>
      <c r="DQ72">
        <f t="shared" si="301"/>
        <v>-0.54974413995882199</v>
      </c>
      <c r="DU72">
        <v>1541</v>
      </c>
      <c r="DV72">
        <v>582</v>
      </c>
      <c r="DW72">
        <v>1363</v>
      </c>
      <c r="DX72">
        <v>585</v>
      </c>
      <c r="DY72" s="18">
        <f t="shared" si="302"/>
        <v>1452</v>
      </c>
      <c r="DZ72" s="18">
        <f t="shared" si="302"/>
        <v>583.5</v>
      </c>
      <c r="EA72" s="18">
        <f t="shared" si="239"/>
        <v>846.5</v>
      </c>
      <c r="EB72" s="18">
        <f t="shared" si="240"/>
        <v>-22.5</v>
      </c>
      <c r="EC72" s="18">
        <f t="shared" si="303"/>
        <v>846.79897260211646</v>
      </c>
      <c r="ED72" s="18">
        <f t="shared" si="304"/>
        <v>1564.856622825235</v>
      </c>
      <c r="EE72" s="18">
        <f t="shared" si="241"/>
        <v>708.19668445995819</v>
      </c>
      <c r="EF72" s="28">
        <v>66</v>
      </c>
      <c r="EG72" s="22">
        <f t="shared" si="267"/>
        <v>1.3702462434672031</v>
      </c>
      <c r="EH72" s="18">
        <f t="shared" si="268"/>
        <v>0.69523228108494473</v>
      </c>
      <c r="EI72">
        <f t="shared" si="305"/>
        <v>0.13679862012668553</v>
      </c>
      <c r="EJ72">
        <f t="shared" si="305"/>
        <v>-0.15787007089256161</v>
      </c>
      <c r="ER72" s="18"/>
      <c r="ES72" s="18"/>
      <c r="EW72" s="18"/>
      <c r="EX72" s="18"/>
      <c r="EY72" s="18"/>
      <c r="EZ72" s="18"/>
      <c r="FA72" s="18"/>
      <c r="FK72" s="18"/>
      <c r="FL72" s="18"/>
      <c r="FP72" s="18"/>
      <c r="FQ72" s="18"/>
      <c r="FR72" s="18"/>
      <c r="FS72" s="18"/>
      <c r="FT72" s="18"/>
      <c r="FZ72">
        <v>1063</v>
      </c>
      <c r="GA72">
        <v>567</v>
      </c>
      <c r="GB72">
        <v>924</v>
      </c>
      <c r="GC72">
        <v>570</v>
      </c>
      <c r="GD72">
        <f t="shared" si="306"/>
        <v>993.5</v>
      </c>
      <c r="GE72">
        <f t="shared" si="306"/>
        <v>568.5</v>
      </c>
      <c r="GF72" s="18">
        <f t="shared" si="248"/>
        <v>767.5</v>
      </c>
      <c r="GG72" s="18">
        <f t="shared" si="249"/>
        <v>-33.5</v>
      </c>
      <c r="GH72" s="18">
        <f t="shared" si="307"/>
        <v>768.23075960286826</v>
      </c>
      <c r="GI72">
        <f t="shared" si="308"/>
        <v>1144.6547514425474</v>
      </c>
      <c r="GJ72">
        <v>66</v>
      </c>
      <c r="GK72" s="22">
        <f t="shared" si="269"/>
        <v>0.91042543469380299</v>
      </c>
      <c r="GL72" s="18">
        <f t="shared" si="270"/>
        <v>0.42411840860954597</v>
      </c>
      <c r="GM72">
        <f t="shared" si="309"/>
        <v>-4.0755617828543637E-2</v>
      </c>
      <c r="GN72">
        <f t="shared" si="310"/>
        <v>-0.37251287683517614</v>
      </c>
      <c r="GR72">
        <v>1322</v>
      </c>
      <c r="GS72">
        <v>558</v>
      </c>
      <c r="GT72">
        <v>1187</v>
      </c>
      <c r="GU72">
        <v>560</v>
      </c>
      <c r="GV72">
        <f t="shared" si="311"/>
        <v>1254.5</v>
      </c>
      <c r="GW72">
        <f t="shared" si="311"/>
        <v>559</v>
      </c>
      <c r="GX72" s="18">
        <f t="shared" si="250"/>
        <v>1009.5</v>
      </c>
      <c r="GY72" s="18">
        <f t="shared" si="251"/>
        <v>-45.5</v>
      </c>
      <c r="GZ72" s="18">
        <f t="shared" si="312"/>
        <v>1010.5248636228602</v>
      </c>
      <c r="HA72">
        <f t="shared" si="313"/>
        <v>1373.4086245542512</v>
      </c>
      <c r="HB72">
        <v>66</v>
      </c>
      <c r="HC72" s="22">
        <f t="shared" si="271"/>
        <v>0.81745063628330716</v>
      </c>
      <c r="HD72" s="18">
        <f t="shared" si="272"/>
        <v>0.53671041987352885</v>
      </c>
      <c r="HE72">
        <f t="shared" si="314"/>
        <v>-8.7538463789458815E-2</v>
      </c>
      <c r="HF72">
        <f t="shared" si="315"/>
        <v>-0.27025997309446698</v>
      </c>
      <c r="HJ72">
        <v>1327</v>
      </c>
      <c r="HK72">
        <v>556</v>
      </c>
      <c r="HL72">
        <v>1197</v>
      </c>
      <c r="HM72">
        <v>561</v>
      </c>
      <c r="HN72">
        <f t="shared" si="316"/>
        <v>1262</v>
      </c>
      <c r="HO72">
        <f t="shared" si="316"/>
        <v>558.5</v>
      </c>
      <c r="HP72" s="18">
        <f t="shared" si="317"/>
        <v>1007</v>
      </c>
      <c r="HQ72" s="18">
        <f t="shared" si="252"/>
        <v>-43</v>
      </c>
      <c r="HR72" s="18">
        <f t="shared" si="273"/>
        <v>1007.9176553667467</v>
      </c>
      <c r="HS72">
        <f t="shared" si="318"/>
        <v>1380.0602341926965</v>
      </c>
      <c r="HT72">
        <v>66</v>
      </c>
      <c r="HU72" s="22">
        <f t="shared" si="274"/>
        <v>0.8786549509237388</v>
      </c>
      <c r="HV72" s="18">
        <f t="shared" si="275"/>
        <v>0.59262288386078976</v>
      </c>
      <c r="HW72">
        <f t="shared" si="319"/>
        <v>-5.6181639521999401E-2</v>
      </c>
      <c r="HX72">
        <f t="shared" si="320"/>
        <v>-0.22722158244999227</v>
      </c>
      <c r="IB72">
        <v>1559</v>
      </c>
      <c r="IC72">
        <v>548</v>
      </c>
      <c r="ID72">
        <v>1316</v>
      </c>
      <c r="IE72">
        <v>552</v>
      </c>
      <c r="IF72">
        <f t="shared" si="321"/>
        <v>1437.5</v>
      </c>
      <c r="IG72">
        <f t="shared" si="322"/>
        <v>550</v>
      </c>
      <c r="IH72">
        <f t="shared" si="323"/>
        <v>891</v>
      </c>
      <c r="II72">
        <f t="shared" si="324"/>
        <v>-33.5</v>
      </c>
      <c r="IJ72">
        <f t="shared" si="325"/>
        <v>891.62954751398854</v>
      </c>
      <c r="IL72">
        <v>66</v>
      </c>
      <c r="IM72">
        <f t="shared" si="276"/>
        <v>0.8235778252151239</v>
      </c>
      <c r="IN72">
        <f t="shared" si="277"/>
        <v>0.50027797722932354</v>
      </c>
      <c r="IO72">
        <f t="shared" si="326"/>
        <v>-8.4295355250165432E-2</v>
      </c>
      <c r="IP72">
        <f t="shared" si="327"/>
        <v>-0.3007886148025688</v>
      </c>
    </row>
    <row r="73" spans="11:250" x14ac:dyDescent="0.25">
      <c r="K73" s="18">
        <v>1231</v>
      </c>
      <c r="L73" s="18">
        <v>577</v>
      </c>
      <c r="M73" s="18">
        <v>983</v>
      </c>
      <c r="N73" s="18">
        <v>578</v>
      </c>
      <c r="O73" s="18">
        <f t="shared" si="253"/>
        <v>1107</v>
      </c>
      <c r="P73" s="18">
        <f t="shared" si="254"/>
        <v>577.5</v>
      </c>
      <c r="Q73" s="18">
        <f t="shared" si="222"/>
        <v>330.5</v>
      </c>
      <c r="R73" s="18">
        <f t="shared" si="223"/>
        <v>-3</v>
      </c>
      <c r="S73" s="49">
        <f t="shared" si="278"/>
        <v>330.51361545328206</v>
      </c>
      <c r="T73" s="26">
        <f t="shared" si="279"/>
        <v>27.380798231570051</v>
      </c>
      <c r="U73" s="18">
        <f t="shared" si="328"/>
        <v>279.08013451908721</v>
      </c>
      <c r="V73" s="28">
        <v>67</v>
      </c>
      <c r="W73" s="22">
        <f t="shared" si="255"/>
        <v>0.24098810711851673</v>
      </c>
      <c r="X73" s="18">
        <f t="shared" si="256"/>
        <v>3.7206594547225046E-2</v>
      </c>
      <c r="Y73">
        <f t="shared" si="280"/>
        <v>-0.61800438954234316</v>
      </c>
      <c r="Z73">
        <f t="shared" si="281"/>
        <v>-1.4293800783533701</v>
      </c>
      <c r="AD73" s="18">
        <v>1218</v>
      </c>
      <c r="AE73" s="18">
        <v>574</v>
      </c>
      <c r="AF73" s="18">
        <v>939</v>
      </c>
      <c r="AG73" s="18">
        <v>572</v>
      </c>
      <c r="AH73" s="18">
        <f t="shared" si="282"/>
        <v>1078.5</v>
      </c>
      <c r="AI73" s="18">
        <f t="shared" si="282"/>
        <v>573</v>
      </c>
      <c r="AJ73" s="18">
        <f t="shared" si="224"/>
        <v>416</v>
      </c>
      <c r="AK73" s="18">
        <f t="shared" si="225"/>
        <v>2.5</v>
      </c>
      <c r="AL73" s="18">
        <f t="shared" si="283"/>
        <v>416.00751195140697</v>
      </c>
      <c r="AM73" s="18">
        <f t="shared" si="284"/>
        <v>1221.26624861248</v>
      </c>
      <c r="AN73" s="18">
        <f t="shared" si="226"/>
        <v>346.97996826719179</v>
      </c>
      <c r="AO73" s="28">
        <v>67</v>
      </c>
      <c r="AP73" s="22">
        <f t="shared" si="257"/>
        <v>0.2007149060740632</v>
      </c>
      <c r="AQ73" s="18">
        <f t="shared" si="258"/>
        <v>4.5735741219513938E-2</v>
      </c>
      <c r="AR73">
        <f t="shared" si="285"/>
        <v>-0.69742037347502106</v>
      </c>
      <c r="AS73">
        <f t="shared" si="285"/>
        <v>-1.3397442780977691</v>
      </c>
      <c r="AW73" s="18">
        <v>1359</v>
      </c>
      <c r="AX73" s="18">
        <v>581</v>
      </c>
      <c r="AY73" s="18">
        <v>996</v>
      </c>
      <c r="AZ73" s="18">
        <v>582</v>
      </c>
      <c r="BA73" s="18">
        <f t="shared" si="286"/>
        <v>1177.5</v>
      </c>
      <c r="BB73" s="18">
        <f t="shared" si="286"/>
        <v>581.5</v>
      </c>
      <c r="BC73" s="18">
        <f t="shared" si="227"/>
        <v>346</v>
      </c>
      <c r="BD73" s="18">
        <f t="shared" si="228"/>
        <v>0.5</v>
      </c>
      <c r="BE73" s="18">
        <f t="shared" si="287"/>
        <v>346.00036127148769</v>
      </c>
      <c r="BF73" s="18">
        <f t="shared" si="288"/>
        <v>1313.2587330758552</v>
      </c>
      <c r="BG73" s="18">
        <f t="shared" si="229"/>
        <v>298.88540436497078</v>
      </c>
      <c r="BH73" s="28">
        <v>67</v>
      </c>
      <c r="BI73" s="22">
        <f t="shared" si="259"/>
        <v>0.17848514053375608</v>
      </c>
      <c r="BJ73" s="18">
        <f t="shared" si="260"/>
        <v>2.9011685119747187E-2</v>
      </c>
      <c r="BK73">
        <f t="shared" si="289"/>
        <v>-0.74839793446954084</v>
      </c>
      <c r="BL73">
        <f t="shared" si="289"/>
        <v>-1.5374270448287379</v>
      </c>
      <c r="BP73">
        <v>1271</v>
      </c>
      <c r="BQ73">
        <v>565</v>
      </c>
      <c r="BR73">
        <v>1109</v>
      </c>
      <c r="BS73">
        <v>563</v>
      </c>
      <c r="BT73" s="18">
        <f t="shared" si="290"/>
        <v>1190</v>
      </c>
      <c r="BU73" s="18">
        <f t="shared" si="290"/>
        <v>564</v>
      </c>
      <c r="BV73" s="18">
        <f t="shared" si="230"/>
        <v>711.5</v>
      </c>
      <c r="BW73" s="18">
        <f t="shared" si="231"/>
        <v>-25.5</v>
      </c>
      <c r="BX73" s="18">
        <f t="shared" si="291"/>
        <v>711.95681048782728</v>
      </c>
      <c r="BY73" s="18">
        <f t="shared" si="292"/>
        <v>1316.888757640523</v>
      </c>
      <c r="BZ73" s="18">
        <f t="shared" si="232"/>
        <v>557.6308963048632</v>
      </c>
      <c r="CA73" s="28">
        <v>67</v>
      </c>
      <c r="CB73" s="22">
        <f t="shared" si="261"/>
        <v>0.76915015415630628</v>
      </c>
      <c r="CC73" s="18">
        <f t="shared" si="262"/>
        <v>0.3166614402956997</v>
      </c>
      <c r="CD73">
        <f t="shared" si="293"/>
        <v>-0.11398886857851862</v>
      </c>
      <c r="CE73">
        <f t="shared" si="293"/>
        <v>-0.49940481722913732</v>
      </c>
      <c r="CI73">
        <v>1262</v>
      </c>
      <c r="CJ73">
        <v>560</v>
      </c>
      <c r="CK73">
        <v>1081</v>
      </c>
      <c r="CL73">
        <v>561</v>
      </c>
      <c r="CM73" s="18">
        <f t="shared" si="294"/>
        <v>1171.5</v>
      </c>
      <c r="CN73" s="18">
        <f t="shared" si="294"/>
        <v>560.5</v>
      </c>
      <c r="CO73" s="18">
        <f t="shared" si="233"/>
        <v>639</v>
      </c>
      <c r="CP73" s="18">
        <f t="shared" si="234"/>
        <v>-27.5</v>
      </c>
      <c r="CQ73" s="18">
        <f t="shared" si="295"/>
        <v>639.59147117515568</v>
      </c>
      <c r="CR73" s="18">
        <f t="shared" si="296"/>
        <v>1298.6810616929779</v>
      </c>
      <c r="CS73" s="18">
        <f t="shared" si="235"/>
        <v>505.39659190928171</v>
      </c>
      <c r="CT73" s="28">
        <v>67</v>
      </c>
      <c r="CU73" s="22">
        <f t="shared" si="263"/>
        <v>0.65129939806602055</v>
      </c>
      <c r="CV73" s="18">
        <f t="shared" si="264"/>
        <v>0.23767638552979142</v>
      </c>
      <c r="CW73">
        <f t="shared" si="297"/>
        <v>-0.18621932320274318</v>
      </c>
      <c r="CX73">
        <f t="shared" si="297"/>
        <v>-0.62401396569952239</v>
      </c>
      <c r="DB73" s="10">
        <v>1519</v>
      </c>
      <c r="DC73" s="10">
        <v>553</v>
      </c>
      <c r="DD73" s="10">
        <v>1318</v>
      </c>
      <c r="DE73" s="10">
        <v>558</v>
      </c>
      <c r="DF73" s="11">
        <f t="shared" si="298"/>
        <v>1418.5</v>
      </c>
      <c r="DG73" s="11">
        <f t="shared" si="298"/>
        <v>555.5</v>
      </c>
      <c r="DH73" s="11">
        <f t="shared" si="236"/>
        <v>876.5</v>
      </c>
      <c r="DI73" s="11">
        <f t="shared" si="237"/>
        <v>-29</v>
      </c>
      <c r="DJ73" s="11">
        <f t="shared" si="299"/>
        <v>876.97961777911348</v>
      </c>
      <c r="DK73" s="11">
        <f t="shared" si="300"/>
        <v>1523.3917749548209</v>
      </c>
      <c r="DL73" s="11">
        <f t="shared" si="238"/>
        <v>726.26929377642637</v>
      </c>
      <c r="DM73" s="28">
        <v>67</v>
      </c>
      <c r="DN73" s="38">
        <f t="shared" si="265"/>
        <v>0.58765204350610234</v>
      </c>
      <c r="DO73" s="11">
        <f t="shared" si="266"/>
        <v>0.28656536791652215</v>
      </c>
      <c r="DP73" s="10">
        <f t="shared" si="301"/>
        <v>-0.23087974928980728</v>
      </c>
      <c r="DQ73" s="10">
        <f t="shared" si="301"/>
        <v>-0.5427762962539413</v>
      </c>
      <c r="DU73">
        <v>1557</v>
      </c>
      <c r="DV73">
        <v>582</v>
      </c>
      <c r="DW73">
        <v>1378</v>
      </c>
      <c r="DX73">
        <v>585</v>
      </c>
      <c r="DY73" s="18">
        <f t="shared" si="302"/>
        <v>1467.5</v>
      </c>
      <c r="DZ73" s="18">
        <f t="shared" si="302"/>
        <v>583.5</v>
      </c>
      <c r="EA73" s="18">
        <f t="shared" si="239"/>
        <v>862</v>
      </c>
      <c r="EB73" s="18">
        <f t="shared" si="240"/>
        <v>-22.5</v>
      </c>
      <c r="EC73" s="18">
        <f t="shared" si="303"/>
        <v>862.29359849183618</v>
      </c>
      <c r="ED73" s="18">
        <f t="shared" si="304"/>
        <v>1579.2493470000234</v>
      </c>
      <c r="EE73" s="18">
        <f t="shared" si="241"/>
        <v>722.58940863474652</v>
      </c>
      <c r="EF73" s="28">
        <v>67</v>
      </c>
      <c r="EG73" s="22">
        <f t="shared" si="267"/>
        <v>1.3910075501864032</v>
      </c>
      <c r="EH73" s="18">
        <f t="shared" si="268"/>
        <v>0.70795355785830383</v>
      </c>
      <c r="EI73">
        <f t="shared" si="305"/>
        <v>0.14332948728564329</v>
      </c>
      <c r="EJ73">
        <f t="shared" si="305"/>
        <v>-0.14999523133200957</v>
      </c>
      <c r="ER73" s="18"/>
      <c r="ES73" s="18"/>
      <c r="EW73" s="18"/>
      <c r="EX73" s="18"/>
      <c r="EY73" s="18"/>
      <c r="EZ73" s="18"/>
      <c r="FA73" s="18"/>
      <c r="FK73" s="18"/>
      <c r="FL73" s="18"/>
      <c r="FP73" s="18"/>
      <c r="FQ73" s="18"/>
      <c r="FR73" s="18"/>
      <c r="FS73" s="18"/>
      <c r="FT73" s="18"/>
      <c r="FZ73">
        <v>1081</v>
      </c>
      <c r="GA73">
        <v>566</v>
      </c>
      <c r="GB73">
        <v>939</v>
      </c>
      <c r="GC73">
        <v>568</v>
      </c>
      <c r="GD73">
        <f t="shared" si="306"/>
        <v>1010</v>
      </c>
      <c r="GE73">
        <f t="shared" si="306"/>
        <v>567</v>
      </c>
      <c r="GF73" s="18">
        <f t="shared" si="248"/>
        <v>784</v>
      </c>
      <c r="GG73" s="18">
        <f t="shared" si="249"/>
        <v>-35</v>
      </c>
      <c r="GH73" s="18">
        <f t="shared" si="307"/>
        <v>784.78086113258394</v>
      </c>
      <c r="GI73">
        <f t="shared" si="308"/>
        <v>1158.2698303935917</v>
      </c>
      <c r="GJ73">
        <v>67</v>
      </c>
      <c r="GK73" s="22">
        <f t="shared" si="269"/>
        <v>0.92421975946189083</v>
      </c>
      <c r="GL73" s="18">
        <f t="shared" si="270"/>
        <v>0.43325525015796029</v>
      </c>
      <c r="GM73">
        <f t="shared" si="309"/>
        <v>-3.422475066958592E-2</v>
      </c>
      <c r="GN73">
        <f t="shared" si="310"/>
        <v>-0.36325616583085768</v>
      </c>
      <c r="GR73">
        <v>1340</v>
      </c>
      <c r="GS73">
        <v>558</v>
      </c>
      <c r="GT73">
        <v>1206</v>
      </c>
      <c r="GU73">
        <v>560</v>
      </c>
      <c r="GV73">
        <f t="shared" si="311"/>
        <v>1273</v>
      </c>
      <c r="GW73">
        <f t="shared" si="311"/>
        <v>559</v>
      </c>
      <c r="GX73" s="18">
        <f t="shared" si="250"/>
        <v>1028</v>
      </c>
      <c r="GY73" s="18">
        <f t="shared" si="251"/>
        <v>-45.5</v>
      </c>
      <c r="GZ73" s="18">
        <f t="shared" si="312"/>
        <v>1029.00643826946</v>
      </c>
      <c r="HA73">
        <f t="shared" si="313"/>
        <v>1390.3272995953148</v>
      </c>
      <c r="HB73">
        <v>67</v>
      </c>
      <c r="HC73" s="22">
        <f t="shared" si="271"/>
        <v>0.82983625198456934</v>
      </c>
      <c r="HD73" s="18">
        <f t="shared" si="272"/>
        <v>0.54652636210867456</v>
      </c>
      <c r="HE73">
        <f t="shared" si="314"/>
        <v>-8.1007596630501083E-2</v>
      </c>
      <c r="HF73">
        <f t="shared" si="315"/>
        <v>-0.26238888468920857</v>
      </c>
      <c r="HJ73">
        <v>1342</v>
      </c>
      <c r="HK73">
        <v>557</v>
      </c>
      <c r="HL73">
        <v>1217</v>
      </c>
      <c r="HM73">
        <v>561</v>
      </c>
      <c r="HN73">
        <f t="shared" si="316"/>
        <v>1279.5</v>
      </c>
      <c r="HO73">
        <f t="shared" si="316"/>
        <v>559</v>
      </c>
      <c r="HP73" s="18">
        <f t="shared" si="317"/>
        <v>1024.5</v>
      </c>
      <c r="HQ73" s="18">
        <f t="shared" si="252"/>
        <v>-42.5</v>
      </c>
      <c r="HR73" s="18">
        <f t="shared" si="273"/>
        <v>1025.3811486466873</v>
      </c>
      <c r="HS73">
        <f t="shared" si="318"/>
        <v>1396.2812216742013</v>
      </c>
      <c r="HT73">
        <v>67</v>
      </c>
      <c r="HU73" s="22">
        <f t="shared" si="274"/>
        <v>0.8919679047256136</v>
      </c>
      <c r="HV73" s="18">
        <f t="shared" si="275"/>
        <v>0.602890851382478</v>
      </c>
      <c r="HW73">
        <f t="shared" si="319"/>
        <v>-4.9650772363041655E-2</v>
      </c>
      <c r="HX73">
        <f t="shared" si="320"/>
        <v>-0.2197613063224936</v>
      </c>
      <c r="IB73">
        <v>1579</v>
      </c>
      <c r="IC73">
        <v>545</v>
      </c>
      <c r="ID73">
        <v>1333</v>
      </c>
      <c r="IE73">
        <v>552</v>
      </c>
      <c r="IF73">
        <f t="shared" si="321"/>
        <v>1456</v>
      </c>
      <c r="IG73">
        <f t="shared" si="322"/>
        <v>548.5</v>
      </c>
      <c r="IH73">
        <f t="shared" si="323"/>
        <v>909.5</v>
      </c>
      <c r="II73">
        <f t="shared" si="324"/>
        <v>-35</v>
      </c>
      <c r="IJ73">
        <f t="shared" si="325"/>
        <v>910.17319780358287</v>
      </c>
      <c r="IL73">
        <v>67</v>
      </c>
      <c r="IM73">
        <f t="shared" si="276"/>
        <v>0.83605627711232267</v>
      </c>
      <c r="IN73">
        <f t="shared" si="277"/>
        <v>0.51068249991836179</v>
      </c>
      <c r="IO73">
        <f t="shared" si="326"/>
        <v>-7.7764488091207715E-2</v>
      </c>
      <c r="IP73">
        <f t="shared" si="327"/>
        <v>-0.29184902430445325</v>
      </c>
    </row>
    <row r="74" spans="11:250" x14ac:dyDescent="0.25">
      <c r="K74" s="18">
        <v>1241</v>
      </c>
      <c r="L74" s="18">
        <v>575</v>
      </c>
      <c r="M74" s="18">
        <v>991</v>
      </c>
      <c r="N74" s="18">
        <v>577</v>
      </c>
      <c r="O74" s="18">
        <f t="shared" si="253"/>
        <v>1116</v>
      </c>
      <c r="P74" s="18">
        <f t="shared" si="254"/>
        <v>576</v>
      </c>
      <c r="Q74" s="18">
        <f t="shared" si="222"/>
        <v>339.5</v>
      </c>
      <c r="R74" s="18">
        <f t="shared" si="223"/>
        <v>-4.5</v>
      </c>
      <c r="S74" s="49">
        <f t="shared" si="278"/>
        <v>339.52982195972123</v>
      </c>
      <c r="T74" s="26">
        <f t="shared" si="279"/>
        <v>28.127729430844276</v>
      </c>
      <c r="U74" s="18">
        <f t="shared" si="328"/>
        <v>286.37781466963304</v>
      </c>
      <c r="V74" s="28">
        <v>68</v>
      </c>
      <c r="W74" s="22">
        <f t="shared" si="255"/>
        <v>0.24458494453819607</v>
      </c>
      <c r="X74" s="18">
        <f t="shared" si="256"/>
        <v>3.8221567377857348E-2</v>
      </c>
      <c r="Y74">
        <f t="shared" si="280"/>
        <v>-0.61157027953693333</v>
      </c>
      <c r="Z74">
        <f t="shared" si="281"/>
        <v>-1.4176915075060903</v>
      </c>
      <c r="AD74" s="18">
        <v>1225</v>
      </c>
      <c r="AE74" s="18">
        <v>573</v>
      </c>
      <c r="AF74" s="18">
        <v>949</v>
      </c>
      <c r="AG74" s="18">
        <v>574</v>
      </c>
      <c r="AH74" s="18">
        <f t="shared" si="282"/>
        <v>1087</v>
      </c>
      <c r="AI74" s="18">
        <f t="shared" si="282"/>
        <v>573.5</v>
      </c>
      <c r="AJ74" s="18">
        <f t="shared" si="224"/>
        <v>424.5</v>
      </c>
      <c r="AK74" s="18">
        <f t="shared" si="225"/>
        <v>3</v>
      </c>
      <c r="AL74" s="18">
        <f t="shared" si="283"/>
        <v>424.51060057435552</v>
      </c>
      <c r="AM74" s="18">
        <f t="shared" si="284"/>
        <v>1229.0123066918411</v>
      </c>
      <c r="AN74" s="18">
        <f t="shared" si="226"/>
        <v>354.72602634655289</v>
      </c>
      <c r="AO74" s="28">
        <v>68</v>
      </c>
      <c r="AP74" s="22">
        <f t="shared" si="257"/>
        <v>0.20371065094084026</v>
      </c>
      <c r="AQ74" s="18">
        <f t="shared" si="258"/>
        <v>4.6670568235020318E-2</v>
      </c>
      <c r="AR74">
        <f t="shared" si="285"/>
        <v>-0.69098626346961112</v>
      </c>
      <c r="AS74">
        <f t="shared" si="285"/>
        <v>-1.3309569113532969</v>
      </c>
      <c r="AW74" s="18">
        <v>1365</v>
      </c>
      <c r="AX74" s="18">
        <v>579</v>
      </c>
      <c r="AY74" s="18">
        <v>1001</v>
      </c>
      <c r="AZ74" s="18">
        <v>581</v>
      </c>
      <c r="BA74" s="18">
        <f t="shared" si="286"/>
        <v>1183</v>
      </c>
      <c r="BB74" s="18">
        <f t="shared" si="286"/>
        <v>580</v>
      </c>
      <c r="BC74" s="18">
        <f t="shared" si="227"/>
        <v>351.5</v>
      </c>
      <c r="BD74" s="18">
        <f t="shared" si="228"/>
        <v>-1</v>
      </c>
      <c r="BE74" s="18">
        <f t="shared" si="287"/>
        <v>351.5014224722284</v>
      </c>
      <c r="BF74" s="18">
        <f t="shared" si="288"/>
        <v>1317.5314038003041</v>
      </c>
      <c r="BG74" s="18">
        <f t="shared" si="229"/>
        <v>303.15807508941975</v>
      </c>
      <c r="BH74" s="28">
        <v>68</v>
      </c>
      <c r="BI74" s="22">
        <f t="shared" si="259"/>
        <v>0.18114909785515543</v>
      </c>
      <c r="BJ74" s="18">
        <f t="shared" si="260"/>
        <v>2.9472942023624004E-2</v>
      </c>
      <c r="BK74">
        <f t="shared" si="289"/>
        <v>-0.74196382446413089</v>
      </c>
      <c r="BL74">
        <f t="shared" si="289"/>
        <v>-1.5305765102019098</v>
      </c>
      <c r="BP74">
        <v>1282</v>
      </c>
      <c r="BQ74">
        <v>565</v>
      </c>
      <c r="BR74">
        <v>1122</v>
      </c>
      <c r="BS74">
        <v>562</v>
      </c>
      <c r="BT74" s="18">
        <f t="shared" si="290"/>
        <v>1202</v>
      </c>
      <c r="BU74" s="18">
        <f t="shared" si="290"/>
        <v>563.5</v>
      </c>
      <c r="BV74" s="18">
        <f t="shared" si="230"/>
        <v>723.5</v>
      </c>
      <c r="BW74" s="18">
        <f t="shared" si="231"/>
        <v>-26</v>
      </c>
      <c r="BX74" s="18">
        <f t="shared" si="291"/>
        <v>723.96702272962682</v>
      </c>
      <c r="BY74" s="18">
        <f t="shared" si="292"/>
        <v>1327.5301314847811</v>
      </c>
      <c r="BZ74" s="18">
        <f t="shared" si="232"/>
        <v>568.27227014912137</v>
      </c>
      <c r="CA74" s="28">
        <v>68</v>
      </c>
      <c r="CB74" s="22">
        <f t="shared" si="261"/>
        <v>0.78063000720341524</v>
      </c>
      <c r="CC74" s="18">
        <f t="shared" si="262"/>
        <v>0.32200329678294837</v>
      </c>
      <c r="CD74">
        <f t="shared" si="293"/>
        <v>-0.10755475857310877</v>
      </c>
      <c r="CE74">
        <f t="shared" si="293"/>
        <v>-0.49213968182183065</v>
      </c>
      <c r="CI74">
        <v>1271</v>
      </c>
      <c r="CJ74">
        <v>560</v>
      </c>
      <c r="CK74">
        <v>1091</v>
      </c>
      <c r="CL74">
        <v>561</v>
      </c>
      <c r="CM74" s="18">
        <f t="shared" si="294"/>
        <v>1181</v>
      </c>
      <c r="CN74" s="18">
        <f t="shared" si="294"/>
        <v>560.5</v>
      </c>
      <c r="CO74" s="18">
        <f t="shared" si="233"/>
        <v>648.5</v>
      </c>
      <c r="CP74" s="18">
        <f t="shared" si="234"/>
        <v>-27.5</v>
      </c>
      <c r="CQ74" s="18">
        <f t="shared" si="295"/>
        <v>649.08281443895896</v>
      </c>
      <c r="CR74" s="18">
        <f t="shared" si="296"/>
        <v>1307.2571476186313</v>
      </c>
      <c r="CS74" s="18">
        <f t="shared" si="235"/>
        <v>513.9726778349351</v>
      </c>
      <c r="CT74" s="28">
        <v>68</v>
      </c>
      <c r="CU74" s="22">
        <f t="shared" si="263"/>
        <v>0.66102028460431927</v>
      </c>
      <c r="CV74" s="18">
        <f t="shared" si="264"/>
        <v>0.24120343093678923</v>
      </c>
      <c r="CW74">
        <f t="shared" si="297"/>
        <v>-0.17978521319733334</v>
      </c>
      <c r="CX74">
        <f t="shared" si="297"/>
        <v>-0.61761651897667091</v>
      </c>
      <c r="DB74">
        <v>1534</v>
      </c>
      <c r="DC74">
        <v>553</v>
      </c>
      <c r="DD74">
        <v>1332</v>
      </c>
      <c r="DE74">
        <v>559</v>
      </c>
      <c r="DF74" s="18">
        <f t="shared" si="298"/>
        <v>1433</v>
      </c>
      <c r="DG74" s="18">
        <f t="shared" si="298"/>
        <v>556</v>
      </c>
      <c r="DH74" s="18">
        <f t="shared" si="236"/>
        <v>891</v>
      </c>
      <c r="DI74" s="18">
        <f t="shared" si="237"/>
        <v>-28.5</v>
      </c>
      <c r="DJ74" s="18">
        <f t="shared" si="299"/>
        <v>891.45569155174508</v>
      </c>
      <c r="DK74" s="18">
        <f t="shared" si="300"/>
        <v>1537.0832768591297</v>
      </c>
      <c r="DL74" s="18">
        <f t="shared" si="238"/>
        <v>739.96079568073515</v>
      </c>
      <c r="DM74" s="28">
        <v>68</v>
      </c>
      <c r="DN74" s="22">
        <f t="shared" si="265"/>
        <v>0.59642296952858143</v>
      </c>
      <c r="DO74" s="18">
        <f t="shared" si="266"/>
        <v>0.29129562768828998</v>
      </c>
      <c r="DP74">
        <f t="shared" si="301"/>
        <v>-0.22444563928439742</v>
      </c>
      <c r="DQ74">
        <f t="shared" si="301"/>
        <v>-0.53566603403041602</v>
      </c>
      <c r="DU74">
        <v>1573</v>
      </c>
      <c r="DV74">
        <v>582</v>
      </c>
      <c r="DW74">
        <v>1394</v>
      </c>
      <c r="DX74">
        <v>585</v>
      </c>
      <c r="DY74" s="18">
        <f t="shared" si="302"/>
        <v>1483.5</v>
      </c>
      <c r="DZ74" s="18">
        <f t="shared" si="302"/>
        <v>583.5</v>
      </c>
      <c r="EA74" s="18">
        <f t="shared" si="239"/>
        <v>878</v>
      </c>
      <c r="EB74" s="18">
        <f t="shared" si="240"/>
        <v>-22.5</v>
      </c>
      <c r="EC74" s="18">
        <f t="shared" si="303"/>
        <v>878.28824994986701</v>
      </c>
      <c r="ED74" s="18">
        <f t="shared" si="304"/>
        <v>1594.1281316130144</v>
      </c>
      <c r="EE74" s="18">
        <f t="shared" si="241"/>
        <v>737.46819324773753</v>
      </c>
      <c r="EF74" s="28">
        <v>68</v>
      </c>
      <c r="EG74" s="22">
        <f t="shared" si="267"/>
        <v>1.4117688569056031</v>
      </c>
      <c r="EH74" s="18">
        <f t="shared" si="268"/>
        <v>0.72108536171979754</v>
      </c>
      <c r="EI74">
        <f t="shared" si="305"/>
        <v>0.14976359729105312</v>
      </c>
      <c r="EJ74">
        <f t="shared" si="305"/>
        <v>-0.14201332067655206</v>
      </c>
      <c r="ER74" s="18"/>
      <c r="ES74" s="18"/>
      <c r="EW74" s="18"/>
      <c r="EX74" s="18"/>
      <c r="EY74" s="18"/>
      <c r="FA74" s="18"/>
      <c r="FK74" s="18"/>
      <c r="FL74" s="18"/>
      <c r="FP74" s="18"/>
      <c r="FQ74" s="18"/>
      <c r="FR74" s="18"/>
      <c r="FT74" s="18"/>
      <c r="FZ74">
        <v>1100</v>
      </c>
      <c r="GA74">
        <v>566</v>
      </c>
      <c r="GB74">
        <v>954</v>
      </c>
      <c r="GC74">
        <v>568</v>
      </c>
      <c r="GD74">
        <f t="shared" si="306"/>
        <v>1027</v>
      </c>
      <c r="GE74">
        <f t="shared" si="306"/>
        <v>567</v>
      </c>
      <c r="GF74" s="18">
        <f t="shared" si="248"/>
        <v>801</v>
      </c>
      <c r="GG74" s="18">
        <f t="shared" si="249"/>
        <v>-35</v>
      </c>
      <c r="GH74" s="18">
        <f t="shared" si="307"/>
        <v>801.76430451847875</v>
      </c>
      <c r="GI74">
        <f t="shared" si="308"/>
        <v>1173.1231819378561</v>
      </c>
      <c r="GJ74">
        <v>68</v>
      </c>
      <c r="GK74" s="22">
        <f t="shared" si="269"/>
        <v>0.93801408422997867</v>
      </c>
      <c r="GL74" s="18">
        <f t="shared" si="270"/>
        <v>0.44263132745179262</v>
      </c>
      <c r="GM74">
        <f t="shared" si="309"/>
        <v>-2.779064066417607E-2</v>
      </c>
      <c r="GN74">
        <f t="shared" si="310"/>
        <v>-0.35395785191356893</v>
      </c>
      <c r="GR74">
        <v>1352</v>
      </c>
      <c r="GS74">
        <v>557</v>
      </c>
      <c r="GT74">
        <v>1224</v>
      </c>
      <c r="GU74">
        <v>558</v>
      </c>
      <c r="GV74">
        <f t="shared" si="311"/>
        <v>1288</v>
      </c>
      <c r="GW74">
        <f t="shared" si="311"/>
        <v>557.5</v>
      </c>
      <c r="GX74" s="18">
        <f t="shared" si="250"/>
        <v>1043</v>
      </c>
      <c r="GY74" s="18">
        <f t="shared" si="251"/>
        <v>-47</v>
      </c>
      <c r="GZ74" s="18">
        <f t="shared" si="312"/>
        <v>1044.0584274838261</v>
      </c>
      <c r="HA74">
        <f t="shared" si="313"/>
        <v>1403.477912188147</v>
      </c>
      <c r="HB74">
        <v>68</v>
      </c>
      <c r="HC74" s="22">
        <f t="shared" si="271"/>
        <v>0.84222186768583152</v>
      </c>
      <c r="HD74" s="18">
        <f t="shared" si="272"/>
        <v>0.55452078138719851</v>
      </c>
      <c r="HE74">
        <f t="shared" si="314"/>
        <v>-7.4573486625091223E-2</v>
      </c>
      <c r="HF74">
        <f t="shared" si="315"/>
        <v>-0.25608217345951334</v>
      </c>
      <c r="HJ74">
        <v>1360</v>
      </c>
      <c r="HK74">
        <v>555</v>
      </c>
      <c r="HL74">
        <v>1235</v>
      </c>
      <c r="HM74">
        <v>557</v>
      </c>
      <c r="HN74">
        <f t="shared" si="316"/>
        <v>1297.5</v>
      </c>
      <c r="HO74">
        <f t="shared" si="316"/>
        <v>556</v>
      </c>
      <c r="HP74" s="18">
        <f t="shared" si="317"/>
        <v>1042.5</v>
      </c>
      <c r="HQ74" s="18">
        <f t="shared" si="252"/>
        <v>-45.5</v>
      </c>
      <c r="HR74" s="18">
        <f t="shared" si="273"/>
        <v>1043.4924532549337</v>
      </c>
      <c r="HS74">
        <f t="shared" si="318"/>
        <v>1411.6098079851954</v>
      </c>
      <c r="HT74">
        <v>68</v>
      </c>
      <c r="HU74" s="22">
        <f t="shared" si="274"/>
        <v>0.90528085852748841</v>
      </c>
      <c r="HV74" s="18">
        <f t="shared" si="275"/>
        <v>0.61353971094979531</v>
      </c>
      <c r="HW74">
        <f t="shared" si="319"/>
        <v>-4.3216662357631781E-2</v>
      </c>
      <c r="HX74">
        <f t="shared" si="320"/>
        <v>-0.21215732260571488</v>
      </c>
      <c r="IB74">
        <v>1596</v>
      </c>
      <c r="IC74">
        <v>545</v>
      </c>
      <c r="ID74">
        <v>1349</v>
      </c>
      <c r="IE74">
        <v>552</v>
      </c>
      <c r="IF74">
        <f t="shared" si="321"/>
        <v>1472.5</v>
      </c>
      <c r="IG74">
        <f t="shared" si="322"/>
        <v>548.5</v>
      </c>
      <c r="IH74">
        <f t="shared" si="323"/>
        <v>926</v>
      </c>
      <c r="II74">
        <f t="shared" si="324"/>
        <v>-35</v>
      </c>
      <c r="IJ74">
        <f t="shared" si="325"/>
        <v>926.66121101511533</v>
      </c>
      <c r="IL74">
        <v>68</v>
      </c>
      <c r="IM74">
        <f t="shared" si="276"/>
        <v>0.84853472900952154</v>
      </c>
      <c r="IN74">
        <f t="shared" si="277"/>
        <v>0.51993364005945997</v>
      </c>
      <c r="IO74">
        <f t="shared" si="326"/>
        <v>-7.1330378085797827E-2</v>
      </c>
      <c r="IP74">
        <f t="shared" si="327"/>
        <v>-0.28405208250957181</v>
      </c>
    </row>
    <row r="75" spans="11:250" x14ac:dyDescent="0.25">
      <c r="K75" s="18">
        <v>1246</v>
      </c>
      <c r="L75" s="18">
        <v>577</v>
      </c>
      <c r="M75" s="18">
        <v>1000</v>
      </c>
      <c r="N75" s="18">
        <v>577</v>
      </c>
      <c r="O75" s="18">
        <f t="shared" si="253"/>
        <v>1123</v>
      </c>
      <c r="P75" s="18">
        <f t="shared" si="254"/>
        <v>577</v>
      </c>
      <c r="Q75" s="18">
        <f t="shared" si="222"/>
        <v>346.5</v>
      </c>
      <c r="R75" s="18">
        <f t="shared" si="223"/>
        <v>-3.5</v>
      </c>
      <c r="S75" s="49">
        <f t="shared" si="278"/>
        <v>346.51767631680781</v>
      </c>
      <c r="T75" s="26">
        <f t="shared" si="279"/>
        <v>28.706625492238246</v>
      </c>
      <c r="U75" s="18">
        <f t="shared" si="328"/>
        <v>293.05893718825689</v>
      </c>
      <c r="V75" s="28">
        <v>69</v>
      </c>
      <c r="W75" s="22">
        <f t="shared" si="255"/>
        <v>0.24818178195787541</v>
      </c>
      <c r="X75" s="18">
        <f t="shared" si="256"/>
        <v>3.9008204453194209E-2</v>
      </c>
      <c r="Y75">
        <f t="shared" si="280"/>
        <v>-0.60523010150591428</v>
      </c>
      <c r="Z75">
        <f t="shared" si="281"/>
        <v>-1.4088440397937323</v>
      </c>
      <c r="AD75" s="18">
        <v>1236</v>
      </c>
      <c r="AE75" s="18">
        <v>574</v>
      </c>
      <c r="AF75" s="18">
        <v>959</v>
      </c>
      <c r="AG75" s="18">
        <v>572</v>
      </c>
      <c r="AH75" s="18">
        <f t="shared" si="282"/>
        <v>1097.5</v>
      </c>
      <c r="AI75" s="18">
        <f t="shared" si="282"/>
        <v>573</v>
      </c>
      <c r="AJ75" s="18">
        <f t="shared" si="224"/>
        <v>435</v>
      </c>
      <c r="AK75" s="18">
        <f t="shared" si="225"/>
        <v>2.5</v>
      </c>
      <c r="AL75" s="18">
        <f t="shared" si="283"/>
        <v>435.00718384872681</v>
      </c>
      <c r="AM75" s="18">
        <f t="shared" si="284"/>
        <v>1238.0772391090952</v>
      </c>
      <c r="AN75" s="18">
        <f t="shared" si="226"/>
        <v>363.790958763807</v>
      </c>
      <c r="AO75" s="28">
        <v>69</v>
      </c>
      <c r="AP75" s="22">
        <f t="shared" si="257"/>
        <v>0.20670639580761729</v>
      </c>
      <c r="AQ75" s="18">
        <f t="shared" si="258"/>
        <v>4.7824559455212037E-2</v>
      </c>
      <c r="AR75">
        <f t="shared" si="285"/>
        <v>-0.68464608543859218</v>
      </c>
      <c r="AS75">
        <f t="shared" si="285"/>
        <v>-1.320349021866305</v>
      </c>
      <c r="AW75" s="18">
        <v>1373</v>
      </c>
      <c r="AX75" s="18">
        <v>579</v>
      </c>
      <c r="AY75" s="18">
        <v>1009</v>
      </c>
      <c r="AZ75" s="18">
        <v>580</v>
      </c>
      <c r="BA75" s="18">
        <f t="shared" si="286"/>
        <v>1191</v>
      </c>
      <c r="BB75" s="18">
        <f t="shared" si="286"/>
        <v>579.5</v>
      </c>
      <c r="BC75" s="18">
        <f t="shared" si="227"/>
        <v>359.5</v>
      </c>
      <c r="BD75" s="18">
        <f t="shared" si="228"/>
        <v>-1.5</v>
      </c>
      <c r="BE75" s="18">
        <f t="shared" si="287"/>
        <v>359.50312933269441</v>
      </c>
      <c r="BF75" s="18">
        <f t="shared" si="288"/>
        <v>1324.50037750089</v>
      </c>
      <c r="BG75" s="18">
        <f t="shared" si="229"/>
        <v>310.12704879000557</v>
      </c>
      <c r="BH75" s="28">
        <v>69</v>
      </c>
      <c r="BI75" s="22">
        <f t="shared" si="259"/>
        <v>0.18381305517655475</v>
      </c>
      <c r="BJ75" s="18">
        <f t="shared" si="260"/>
        <v>3.0143874848674472E-2</v>
      </c>
      <c r="BK75">
        <f t="shared" si="289"/>
        <v>-0.73562364643311196</v>
      </c>
      <c r="BL75">
        <f t="shared" si="289"/>
        <v>-1.5208009219871008</v>
      </c>
      <c r="BP75">
        <v>1293</v>
      </c>
      <c r="BQ75">
        <v>565</v>
      </c>
      <c r="BR75">
        <v>1135</v>
      </c>
      <c r="BS75">
        <v>561</v>
      </c>
      <c r="BT75" s="18">
        <f t="shared" si="290"/>
        <v>1214</v>
      </c>
      <c r="BU75" s="18">
        <f t="shared" si="290"/>
        <v>563</v>
      </c>
      <c r="BV75" s="18">
        <f t="shared" si="230"/>
        <v>735.5</v>
      </c>
      <c r="BW75" s="18">
        <f t="shared" si="231"/>
        <v>-26.5</v>
      </c>
      <c r="BX75" s="18">
        <f t="shared" si="291"/>
        <v>735.9772414959582</v>
      </c>
      <c r="BY75" s="18">
        <f t="shared" si="292"/>
        <v>1338.1946794095395</v>
      </c>
      <c r="BZ75" s="18">
        <f t="shared" si="232"/>
        <v>578.93681807387975</v>
      </c>
      <c r="CA75" s="28">
        <v>69</v>
      </c>
      <c r="CB75" s="22">
        <f t="shared" si="261"/>
        <v>0.79210986025052432</v>
      </c>
      <c r="CC75" s="18">
        <f t="shared" si="262"/>
        <v>0.32734515617215348</v>
      </c>
      <c r="CD75">
        <f t="shared" si="293"/>
        <v>-0.10121458054208976</v>
      </c>
      <c r="CE75">
        <f t="shared" si="293"/>
        <v>-0.48499408108464265</v>
      </c>
      <c r="CI75">
        <v>1285</v>
      </c>
      <c r="CJ75">
        <v>559</v>
      </c>
      <c r="CK75">
        <v>1104</v>
      </c>
      <c r="CL75">
        <v>560</v>
      </c>
      <c r="CM75" s="18">
        <f t="shared" si="294"/>
        <v>1194.5</v>
      </c>
      <c r="CN75" s="18">
        <f t="shared" si="294"/>
        <v>559.5</v>
      </c>
      <c r="CO75" s="18">
        <f t="shared" si="233"/>
        <v>662</v>
      </c>
      <c r="CP75" s="18">
        <f t="shared" si="234"/>
        <v>-28.5</v>
      </c>
      <c r="CQ75" s="18">
        <f t="shared" si="295"/>
        <v>662.61319787640809</v>
      </c>
      <c r="CR75" s="18">
        <f t="shared" si="296"/>
        <v>1319.0415080656105</v>
      </c>
      <c r="CS75" s="18">
        <f t="shared" si="235"/>
        <v>525.75703828191433</v>
      </c>
      <c r="CT75" s="28">
        <v>69</v>
      </c>
      <c r="CU75" s="22">
        <f t="shared" si="263"/>
        <v>0.67074117114261811</v>
      </c>
      <c r="CV75" s="18">
        <f t="shared" si="264"/>
        <v>0.24623141016286679</v>
      </c>
      <c r="CW75">
        <f t="shared" si="297"/>
        <v>-0.17344503516631432</v>
      </c>
      <c r="CX75">
        <f t="shared" si="297"/>
        <v>-0.60865654770727096</v>
      </c>
      <c r="DB75">
        <v>1551</v>
      </c>
      <c r="DC75">
        <v>552</v>
      </c>
      <c r="DD75">
        <v>1348</v>
      </c>
      <c r="DE75">
        <v>559</v>
      </c>
      <c r="DF75" s="18">
        <f t="shared" si="298"/>
        <v>1449.5</v>
      </c>
      <c r="DG75" s="18">
        <f t="shared" si="298"/>
        <v>555.5</v>
      </c>
      <c r="DH75" s="18">
        <f t="shared" si="236"/>
        <v>907.5</v>
      </c>
      <c r="DI75" s="18">
        <f t="shared" si="237"/>
        <v>-29</v>
      </c>
      <c r="DJ75" s="18">
        <f t="shared" si="299"/>
        <v>907.96324264807106</v>
      </c>
      <c r="DK75" s="18">
        <f t="shared" si="300"/>
        <v>1552.2984571273657</v>
      </c>
      <c r="DL75" s="18">
        <f t="shared" si="238"/>
        <v>755.1759759489712</v>
      </c>
      <c r="DM75" s="28">
        <v>69</v>
      </c>
      <c r="DN75" s="22">
        <f t="shared" si="265"/>
        <v>0.60519389555106062</v>
      </c>
      <c r="DO75" s="18">
        <f t="shared" si="266"/>
        <v>0.29668970111647192</v>
      </c>
      <c r="DP75">
        <f t="shared" si="301"/>
        <v>-0.2181054612533784</v>
      </c>
      <c r="DQ75">
        <f t="shared" si="301"/>
        <v>-0.52769752893059851</v>
      </c>
      <c r="DU75">
        <v>1588</v>
      </c>
      <c r="DV75">
        <v>582</v>
      </c>
      <c r="DW75">
        <v>1409</v>
      </c>
      <c r="DX75">
        <v>584</v>
      </c>
      <c r="DY75" s="18">
        <f t="shared" si="302"/>
        <v>1498.5</v>
      </c>
      <c r="DZ75" s="18">
        <f t="shared" si="302"/>
        <v>583</v>
      </c>
      <c r="EA75" s="18">
        <f t="shared" si="239"/>
        <v>893</v>
      </c>
      <c r="EB75" s="18">
        <f t="shared" si="240"/>
        <v>-23</v>
      </c>
      <c r="EC75" s="18">
        <f t="shared" si="303"/>
        <v>893.2961435044931</v>
      </c>
      <c r="ED75" s="18">
        <f t="shared" si="304"/>
        <v>1607.9151874399347</v>
      </c>
      <c r="EE75" s="18">
        <f t="shared" si="241"/>
        <v>751.25524907465785</v>
      </c>
      <c r="EF75" s="28">
        <v>69</v>
      </c>
      <c r="EG75" s="22">
        <f t="shared" si="267"/>
        <v>1.4325301636248031</v>
      </c>
      <c r="EH75" s="18">
        <f t="shared" si="268"/>
        <v>0.73340702531157109</v>
      </c>
      <c r="EI75">
        <f t="shared" si="305"/>
        <v>0.15610377532207212</v>
      </c>
      <c r="EJ75">
        <f t="shared" si="305"/>
        <v>-0.13465493424528804</v>
      </c>
      <c r="FZ75">
        <v>1116</v>
      </c>
      <c r="GA75">
        <v>565</v>
      </c>
      <c r="GB75">
        <v>969</v>
      </c>
      <c r="GC75">
        <v>567</v>
      </c>
      <c r="GD75">
        <f t="shared" si="306"/>
        <v>1042.5</v>
      </c>
      <c r="GE75">
        <f t="shared" si="306"/>
        <v>566</v>
      </c>
      <c r="GF75" s="18">
        <f t="shared" si="248"/>
        <v>816.5</v>
      </c>
      <c r="GG75" s="18">
        <f t="shared" si="249"/>
        <v>-36</v>
      </c>
      <c r="GH75" s="18">
        <f t="shared" si="307"/>
        <v>817.29324602617385</v>
      </c>
      <c r="GI75">
        <f t="shared" si="308"/>
        <v>1186.2386985763026</v>
      </c>
      <c r="GJ75">
        <v>69</v>
      </c>
      <c r="GK75" s="22">
        <f t="shared" si="269"/>
        <v>0.95180840899806662</v>
      </c>
      <c r="GL75" s="18">
        <f t="shared" si="270"/>
        <v>0.45120441552111051</v>
      </c>
      <c r="GM75">
        <f t="shared" si="309"/>
        <v>-2.1450462633157062E-2</v>
      </c>
      <c r="GN75">
        <f t="shared" si="310"/>
        <v>-0.34562665896471872</v>
      </c>
      <c r="GR75">
        <v>1367</v>
      </c>
      <c r="GS75">
        <v>556</v>
      </c>
      <c r="GT75">
        <v>1240</v>
      </c>
      <c r="GU75">
        <v>556</v>
      </c>
      <c r="GV75">
        <f t="shared" si="311"/>
        <v>1303.5</v>
      </c>
      <c r="GW75">
        <f t="shared" si="311"/>
        <v>556</v>
      </c>
      <c r="GX75" s="18">
        <f t="shared" si="250"/>
        <v>1058.5</v>
      </c>
      <c r="GY75" s="18">
        <f t="shared" si="251"/>
        <v>-48.5</v>
      </c>
      <c r="GZ75" s="18">
        <f t="shared" si="312"/>
        <v>1059.6105416614162</v>
      </c>
      <c r="HA75">
        <f t="shared" si="313"/>
        <v>1417.1267586211193</v>
      </c>
      <c r="HB75">
        <v>69</v>
      </c>
      <c r="HC75" s="22">
        <f t="shared" si="271"/>
        <v>0.85460748338709369</v>
      </c>
      <c r="HD75" s="18">
        <f t="shared" si="272"/>
        <v>0.56278082726103318</v>
      </c>
      <c r="HE75">
        <f t="shared" si="314"/>
        <v>-6.8233308594072256E-2</v>
      </c>
      <c r="HF75">
        <f t="shared" si="315"/>
        <v>-0.24966070646929195</v>
      </c>
      <c r="HJ75">
        <v>1381</v>
      </c>
      <c r="HK75">
        <v>554</v>
      </c>
      <c r="HL75">
        <v>1255</v>
      </c>
      <c r="HM75">
        <v>557</v>
      </c>
      <c r="HN75">
        <f t="shared" si="316"/>
        <v>1318</v>
      </c>
      <c r="HO75">
        <f t="shared" si="316"/>
        <v>555.5</v>
      </c>
      <c r="HP75" s="18">
        <f t="shared" si="317"/>
        <v>1063</v>
      </c>
      <c r="HQ75" s="18">
        <f t="shared" si="252"/>
        <v>-46</v>
      </c>
      <c r="HR75" s="18">
        <f t="shared" si="273"/>
        <v>1063.994830814511</v>
      </c>
      <c r="HS75">
        <f t="shared" si="318"/>
        <v>1430.2811786498485</v>
      </c>
      <c r="HT75">
        <v>69</v>
      </c>
      <c r="HU75" s="22">
        <f t="shared" si="274"/>
        <v>0.9185938123293631</v>
      </c>
      <c r="HV75" s="18">
        <f t="shared" si="275"/>
        <v>0.62559444384455587</v>
      </c>
      <c r="HW75">
        <f t="shared" si="319"/>
        <v>-3.6876484326612849E-2</v>
      </c>
      <c r="HX75">
        <f t="shared" si="320"/>
        <v>-0.20370711707475156</v>
      </c>
      <c r="IB75">
        <v>1610</v>
      </c>
      <c r="IC75">
        <v>543</v>
      </c>
      <c r="ID75">
        <v>1364</v>
      </c>
      <c r="IE75">
        <v>555</v>
      </c>
      <c r="IF75">
        <f t="shared" si="321"/>
        <v>1487</v>
      </c>
      <c r="IG75">
        <f t="shared" si="322"/>
        <v>549</v>
      </c>
      <c r="IH75">
        <f t="shared" si="323"/>
        <v>940.5</v>
      </c>
      <c r="II75">
        <f t="shared" si="324"/>
        <v>-34.5</v>
      </c>
      <c r="IJ75">
        <f t="shared" si="325"/>
        <v>941.13256239490511</v>
      </c>
      <c r="IL75">
        <v>69</v>
      </c>
      <c r="IM75">
        <f t="shared" si="276"/>
        <v>0.8610131809067203</v>
      </c>
      <c r="IN75">
        <f t="shared" si="277"/>
        <v>0.52805326599182323</v>
      </c>
      <c r="IO75">
        <f t="shared" si="326"/>
        <v>-6.499020005477886E-2</v>
      </c>
      <c r="IP75">
        <f t="shared" si="327"/>
        <v>-0.27732226693676371</v>
      </c>
    </row>
    <row r="76" spans="11:250" x14ac:dyDescent="0.25">
      <c r="K76" s="18">
        <v>1254</v>
      </c>
      <c r="L76" s="18">
        <v>579</v>
      </c>
      <c r="M76" s="18">
        <v>1010</v>
      </c>
      <c r="N76" s="18">
        <v>577</v>
      </c>
      <c r="O76" s="18">
        <f t="shared" si="253"/>
        <v>1132</v>
      </c>
      <c r="P76" s="18">
        <f t="shared" si="254"/>
        <v>578</v>
      </c>
      <c r="Q76" s="18">
        <f t="shared" si="222"/>
        <v>355.5</v>
      </c>
      <c r="R76" s="18">
        <f t="shared" si="223"/>
        <v>-2.5</v>
      </c>
      <c r="S76" s="49">
        <f t="shared" si="278"/>
        <v>355.50879032732792</v>
      </c>
      <c r="T76" s="26">
        <f t="shared" si="279"/>
        <v>29.451477949409988</v>
      </c>
      <c r="U76" s="18">
        <f t="shared" si="328"/>
        <v>301.52519653451179</v>
      </c>
      <c r="V76" s="28">
        <v>70</v>
      </c>
      <c r="W76" s="22">
        <f t="shared" si="255"/>
        <v>0.2517786193775548</v>
      </c>
      <c r="X76" s="18">
        <f t="shared" si="256"/>
        <v>4.0020352570174222E-2</v>
      </c>
      <c r="Y76">
        <f t="shared" si="280"/>
        <v>-0.59898115222891268</v>
      </c>
      <c r="Z76">
        <f t="shared" si="281"/>
        <v>-1.3977190896476666</v>
      </c>
      <c r="AD76" s="18">
        <v>1247</v>
      </c>
      <c r="AE76" s="18">
        <v>574</v>
      </c>
      <c r="AF76" s="18">
        <v>969</v>
      </c>
      <c r="AG76" s="18">
        <v>572</v>
      </c>
      <c r="AH76" s="18">
        <f t="shared" si="282"/>
        <v>1108</v>
      </c>
      <c r="AI76" s="18">
        <f t="shared" si="282"/>
        <v>573</v>
      </c>
      <c r="AJ76" s="18">
        <f t="shared" si="224"/>
        <v>445.5</v>
      </c>
      <c r="AK76" s="18">
        <f t="shared" si="225"/>
        <v>2.5</v>
      </c>
      <c r="AL76" s="18">
        <f t="shared" si="283"/>
        <v>445.50701453512494</v>
      </c>
      <c r="AM76" s="18">
        <f t="shared" si="284"/>
        <v>1247.3944845156243</v>
      </c>
      <c r="AN76" s="18">
        <f t="shared" si="226"/>
        <v>373.10820417033608</v>
      </c>
      <c r="AO76" s="28">
        <v>70</v>
      </c>
      <c r="AP76" s="22">
        <f t="shared" si="257"/>
        <v>0.20970214067439438</v>
      </c>
      <c r="AQ76" s="18">
        <f t="shared" si="258"/>
        <v>4.8978907694908987E-2</v>
      </c>
      <c r="AR76">
        <f t="shared" si="285"/>
        <v>-0.6783971361615907</v>
      </c>
      <c r="AS76">
        <f t="shared" si="285"/>
        <v>-1.3099909045392604</v>
      </c>
      <c r="AW76" s="18">
        <v>1380</v>
      </c>
      <c r="AX76" s="18">
        <v>579</v>
      </c>
      <c r="AY76" s="18">
        <v>1015</v>
      </c>
      <c r="AZ76" s="18">
        <v>579</v>
      </c>
      <c r="BA76" s="18">
        <f t="shared" si="286"/>
        <v>1197.5</v>
      </c>
      <c r="BB76" s="18">
        <f t="shared" si="286"/>
        <v>579</v>
      </c>
      <c r="BC76" s="18">
        <f t="shared" si="227"/>
        <v>366</v>
      </c>
      <c r="BD76" s="18">
        <f t="shared" si="228"/>
        <v>-2</v>
      </c>
      <c r="BE76" s="18">
        <f t="shared" si="287"/>
        <v>366.00546444008182</v>
      </c>
      <c r="BF76" s="18">
        <f t="shared" si="288"/>
        <v>1330.1305387066338</v>
      </c>
      <c r="BG76" s="18">
        <f t="shared" si="229"/>
        <v>315.75720999574946</v>
      </c>
      <c r="BH76" s="28">
        <v>70</v>
      </c>
      <c r="BI76" s="22">
        <f t="shared" si="259"/>
        <v>0.18647701249795412</v>
      </c>
      <c r="BJ76" s="18">
        <f t="shared" si="260"/>
        <v>3.0689087281359138E-2</v>
      </c>
      <c r="BK76">
        <f t="shared" si="289"/>
        <v>-0.72937469715611036</v>
      </c>
      <c r="BL76">
        <f t="shared" si="289"/>
        <v>-1.5130160276504081</v>
      </c>
      <c r="BP76">
        <v>1305</v>
      </c>
      <c r="BQ76">
        <v>562</v>
      </c>
      <c r="BR76">
        <v>1148</v>
      </c>
      <c r="BS76">
        <v>561</v>
      </c>
      <c r="BT76" s="18">
        <f t="shared" si="290"/>
        <v>1226.5</v>
      </c>
      <c r="BU76" s="18">
        <f t="shared" si="290"/>
        <v>561.5</v>
      </c>
      <c r="BV76" s="18">
        <f t="shared" si="230"/>
        <v>748</v>
      </c>
      <c r="BW76" s="18">
        <f t="shared" si="231"/>
        <v>-28</v>
      </c>
      <c r="BX76" s="18">
        <f t="shared" si="291"/>
        <v>748.52388071457017</v>
      </c>
      <c r="BY76" s="18">
        <f t="shared" si="292"/>
        <v>1348.9197529875526</v>
      </c>
      <c r="BZ76" s="18">
        <f t="shared" si="232"/>
        <v>589.6618916518928</v>
      </c>
      <c r="CA76" s="28">
        <v>70</v>
      </c>
      <c r="CB76" s="22">
        <f t="shared" si="261"/>
        <v>0.8035897132976334</v>
      </c>
      <c r="CC76" s="18">
        <f t="shared" si="262"/>
        <v>0.33292560260838311</v>
      </c>
      <c r="CD76">
        <f t="shared" si="293"/>
        <v>-9.4965631265088224E-2</v>
      </c>
      <c r="CE76">
        <f t="shared" si="293"/>
        <v>-0.47765280549219613</v>
      </c>
      <c r="CI76">
        <v>1295</v>
      </c>
      <c r="CJ76">
        <v>559</v>
      </c>
      <c r="CK76">
        <v>1115</v>
      </c>
      <c r="CL76">
        <v>558</v>
      </c>
      <c r="CM76" s="18">
        <f t="shared" si="294"/>
        <v>1205</v>
      </c>
      <c r="CN76" s="18">
        <f t="shared" si="294"/>
        <v>558.5</v>
      </c>
      <c r="CO76" s="18">
        <f t="shared" si="233"/>
        <v>672.5</v>
      </c>
      <c r="CP76" s="18">
        <f t="shared" si="234"/>
        <v>-29.5</v>
      </c>
      <c r="CQ76" s="18">
        <f t="shared" si="295"/>
        <v>673.14671506291995</v>
      </c>
      <c r="CR76" s="18">
        <f t="shared" si="296"/>
        <v>1328.1367587714753</v>
      </c>
      <c r="CS76" s="18">
        <f t="shared" si="235"/>
        <v>534.85228898777916</v>
      </c>
      <c r="CT76" s="28">
        <v>70</v>
      </c>
      <c r="CU76" s="22">
        <f t="shared" si="263"/>
        <v>0.68046205768091694</v>
      </c>
      <c r="CV76" s="18">
        <f t="shared" si="264"/>
        <v>0.25014573423477182</v>
      </c>
      <c r="CW76">
        <f t="shared" si="297"/>
        <v>-0.16719608588931281</v>
      </c>
      <c r="CX76">
        <f t="shared" si="297"/>
        <v>-0.60180689879334792</v>
      </c>
      <c r="DB76">
        <v>1568</v>
      </c>
      <c r="DC76">
        <v>551</v>
      </c>
      <c r="DD76">
        <v>1360</v>
      </c>
      <c r="DE76">
        <v>545</v>
      </c>
      <c r="DF76" s="18">
        <f t="shared" si="298"/>
        <v>1464</v>
      </c>
      <c r="DG76" s="18">
        <f t="shared" si="298"/>
        <v>548</v>
      </c>
      <c r="DH76" s="18">
        <f t="shared" si="236"/>
        <v>922</v>
      </c>
      <c r="DI76" s="18">
        <f t="shared" si="237"/>
        <v>-36.5</v>
      </c>
      <c r="DJ76" s="18">
        <f t="shared" si="299"/>
        <v>922.7221954629681</v>
      </c>
      <c r="DK76" s="18">
        <f t="shared" si="300"/>
        <v>1563.2018423735306</v>
      </c>
      <c r="DL76" s="18">
        <f t="shared" si="238"/>
        <v>766.07936119513602</v>
      </c>
      <c r="DM76" s="28">
        <v>70</v>
      </c>
      <c r="DN76" s="22">
        <f t="shared" si="265"/>
        <v>0.61396482157353982</v>
      </c>
      <c r="DO76" s="18">
        <f t="shared" si="266"/>
        <v>0.30151239557563647</v>
      </c>
      <c r="DP76">
        <f t="shared" si="301"/>
        <v>-0.21185651197637684</v>
      </c>
      <c r="DQ76">
        <f t="shared" si="301"/>
        <v>-0.52069482873298578</v>
      </c>
      <c r="DU76">
        <v>1604</v>
      </c>
      <c r="DV76">
        <v>580</v>
      </c>
      <c r="DW76">
        <v>1426</v>
      </c>
      <c r="DX76">
        <v>585</v>
      </c>
      <c r="DY76" s="18">
        <f t="shared" si="302"/>
        <v>1515</v>
      </c>
      <c r="DZ76" s="18">
        <f t="shared" si="302"/>
        <v>582.5</v>
      </c>
      <c r="EA76" s="18">
        <f t="shared" si="239"/>
        <v>909.5</v>
      </c>
      <c r="EB76" s="18">
        <f t="shared" si="240"/>
        <v>-23.5</v>
      </c>
      <c r="EC76" s="18">
        <f t="shared" si="303"/>
        <v>909.80355022389313</v>
      </c>
      <c r="ED76" s="18">
        <f t="shared" si="304"/>
        <v>1623.1239170192769</v>
      </c>
      <c r="EE76" s="18">
        <f t="shared" si="241"/>
        <v>766.46397865400002</v>
      </c>
      <c r="EF76" s="28">
        <v>70</v>
      </c>
      <c r="EG76" s="22">
        <f t="shared" si="267"/>
        <v>1.4532914703440034</v>
      </c>
      <c r="EH76" s="18">
        <f t="shared" si="268"/>
        <v>0.74695980749440671</v>
      </c>
      <c r="EI76">
        <f t="shared" si="305"/>
        <v>0.16235272459907371</v>
      </c>
      <c r="EJ76">
        <f t="shared" si="305"/>
        <v>-0.12670276612704476</v>
      </c>
      <c r="FZ76">
        <v>1134</v>
      </c>
      <c r="GA76">
        <v>564</v>
      </c>
      <c r="GB76">
        <v>984</v>
      </c>
      <c r="GC76">
        <v>567</v>
      </c>
      <c r="GD76">
        <f t="shared" si="306"/>
        <v>1059</v>
      </c>
      <c r="GE76">
        <f t="shared" si="306"/>
        <v>565.5</v>
      </c>
      <c r="GF76" s="18">
        <f t="shared" si="248"/>
        <v>833</v>
      </c>
      <c r="GG76" s="18">
        <f t="shared" si="249"/>
        <v>-36.5</v>
      </c>
      <c r="GH76" s="18">
        <f t="shared" si="307"/>
        <v>833.79928639931086</v>
      </c>
      <c r="GI76">
        <f t="shared" si="308"/>
        <v>1200.5295706478871</v>
      </c>
      <c r="GJ76">
        <v>70</v>
      </c>
      <c r="GK76" s="22">
        <f t="shared" si="269"/>
        <v>0.96560273376615458</v>
      </c>
      <c r="GL76" s="18">
        <f t="shared" si="270"/>
        <v>0.46031693215493896</v>
      </c>
      <c r="GM76">
        <f t="shared" si="309"/>
        <v>-1.5201513356155534E-2</v>
      </c>
      <c r="GN76">
        <f t="shared" si="310"/>
        <v>-0.33694304985899148</v>
      </c>
      <c r="GR76">
        <v>1388</v>
      </c>
      <c r="GS76">
        <v>555</v>
      </c>
      <c r="GT76">
        <v>1261</v>
      </c>
      <c r="GU76">
        <v>555</v>
      </c>
      <c r="GV76">
        <f t="shared" si="311"/>
        <v>1324.5</v>
      </c>
      <c r="GW76">
        <f t="shared" si="311"/>
        <v>555</v>
      </c>
      <c r="GX76" s="18">
        <f t="shared" si="250"/>
        <v>1079.5</v>
      </c>
      <c r="GY76" s="18">
        <f t="shared" si="251"/>
        <v>-49.5</v>
      </c>
      <c r="GZ76" s="18">
        <f t="shared" si="312"/>
        <v>1080.6343044712212</v>
      </c>
      <c r="HA76">
        <f t="shared" si="313"/>
        <v>1436.0798202049912</v>
      </c>
      <c r="HB76">
        <v>70</v>
      </c>
      <c r="HC76" s="22">
        <f t="shared" si="271"/>
        <v>0.86699309908835609</v>
      </c>
      <c r="HD76" s="18">
        <f t="shared" si="272"/>
        <v>0.57394697761632341</v>
      </c>
      <c r="HE76">
        <f t="shared" si="314"/>
        <v>-6.198435931707065E-2</v>
      </c>
      <c r="HF76">
        <f t="shared" si="315"/>
        <v>-0.24112822675232434</v>
      </c>
      <c r="HJ76">
        <v>1400</v>
      </c>
      <c r="HK76">
        <v>555</v>
      </c>
      <c r="HL76">
        <v>1275</v>
      </c>
      <c r="HM76">
        <v>557</v>
      </c>
      <c r="HN76">
        <f t="shared" si="316"/>
        <v>1337.5</v>
      </c>
      <c r="HO76">
        <f t="shared" si="316"/>
        <v>556</v>
      </c>
      <c r="HP76" s="18">
        <f t="shared" si="317"/>
        <v>1082.5</v>
      </c>
      <c r="HQ76" s="18">
        <f t="shared" si="252"/>
        <v>-45.5</v>
      </c>
      <c r="HR76" s="18">
        <f t="shared" si="273"/>
        <v>1083.4558135890913</v>
      </c>
      <c r="HS76">
        <f t="shared" si="318"/>
        <v>1448.4620291882006</v>
      </c>
      <c r="HT76">
        <v>70</v>
      </c>
      <c r="HU76" s="22">
        <f t="shared" si="274"/>
        <v>0.93190676613123813</v>
      </c>
      <c r="HV76" s="18">
        <f t="shared" si="275"/>
        <v>0.6370368703892525</v>
      </c>
      <c r="HW76">
        <f t="shared" si="319"/>
        <v>-3.062753504961124E-2</v>
      </c>
      <c r="HX76">
        <f t="shared" si="320"/>
        <v>-0.19583543086213684</v>
      </c>
      <c r="IB76">
        <v>1626</v>
      </c>
      <c r="IC76">
        <v>544</v>
      </c>
      <c r="ID76">
        <v>1381</v>
      </c>
      <c r="IE76">
        <v>546</v>
      </c>
      <c r="IF76">
        <f t="shared" si="321"/>
        <v>1503.5</v>
      </c>
      <c r="IG76">
        <f t="shared" si="322"/>
        <v>545</v>
      </c>
      <c r="IH76">
        <f t="shared" si="323"/>
        <v>957</v>
      </c>
      <c r="II76">
        <f t="shared" si="324"/>
        <v>-38.5</v>
      </c>
      <c r="IJ76">
        <f t="shared" si="325"/>
        <v>957.77411219973987</v>
      </c>
      <c r="IL76">
        <v>70</v>
      </c>
      <c r="IM76">
        <f t="shared" si="276"/>
        <v>0.87349163280391928</v>
      </c>
      <c r="IN76">
        <f t="shared" si="277"/>
        <v>0.53739055287014226</v>
      </c>
      <c r="IO76">
        <f t="shared" si="326"/>
        <v>-5.8741250777777282E-2</v>
      </c>
      <c r="IP76">
        <f t="shared" si="327"/>
        <v>-0.26970997257428692</v>
      </c>
    </row>
    <row r="77" spans="11:250" x14ac:dyDescent="0.25">
      <c r="K77" s="18">
        <v>1260</v>
      </c>
      <c r="L77" s="18">
        <v>579</v>
      </c>
      <c r="M77" s="18">
        <v>1017</v>
      </c>
      <c r="N77" s="18">
        <v>577</v>
      </c>
      <c r="O77" s="18">
        <f t="shared" si="253"/>
        <v>1138.5</v>
      </c>
      <c r="P77" s="18">
        <f t="shared" si="254"/>
        <v>578</v>
      </c>
      <c r="Q77" s="18">
        <f t="shared" si="222"/>
        <v>362</v>
      </c>
      <c r="R77" s="18">
        <f t="shared" si="223"/>
        <v>-2.5</v>
      </c>
      <c r="S77" s="49">
        <f t="shared" si="278"/>
        <v>362.00863249375698</v>
      </c>
      <c r="T77" s="26">
        <f t="shared" si="279"/>
        <v>29.989945530093365</v>
      </c>
      <c r="U77" s="18">
        <f t="shared" si="328"/>
        <v>307.31764037884125</v>
      </c>
      <c r="V77" s="28">
        <v>71</v>
      </c>
      <c r="W77" s="22">
        <f t="shared" si="255"/>
        <v>0.25537545679723417</v>
      </c>
      <c r="X77" s="18">
        <f t="shared" si="256"/>
        <v>4.0752053113813295E-2</v>
      </c>
      <c r="Y77">
        <f t="shared" si="280"/>
        <v>-0.59282084352409425</v>
      </c>
      <c r="Z77">
        <f t="shared" si="281"/>
        <v>-1.389850506346376</v>
      </c>
      <c r="AD77" s="18">
        <v>1256</v>
      </c>
      <c r="AE77" s="18">
        <v>574</v>
      </c>
      <c r="AF77" s="18">
        <v>979</v>
      </c>
      <c r="AG77" s="18">
        <v>573</v>
      </c>
      <c r="AH77" s="18">
        <f t="shared" si="282"/>
        <v>1117.5</v>
      </c>
      <c r="AI77" s="18">
        <f t="shared" si="282"/>
        <v>573.5</v>
      </c>
      <c r="AJ77" s="18">
        <f t="shared" si="224"/>
        <v>455</v>
      </c>
      <c r="AK77" s="18">
        <f t="shared" si="225"/>
        <v>3</v>
      </c>
      <c r="AL77" s="18">
        <f t="shared" si="283"/>
        <v>455.00989000240423</v>
      </c>
      <c r="AM77" s="18">
        <f t="shared" si="284"/>
        <v>1256.0686685050305</v>
      </c>
      <c r="AN77" s="18">
        <f t="shared" si="226"/>
        <v>381.78238815974225</v>
      </c>
      <c r="AO77" s="28">
        <v>71</v>
      </c>
      <c r="AP77" s="22">
        <f t="shared" si="257"/>
        <v>0.21269788554117144</v>
      </c>
      <c r="AQ77" s="18">
        <f t="shared" si="258"/>
        <v>5.0023650976524343E-2</v>
      </c>
      <c r="AR77">
        <f t="shared" si="285"/>
        <v>-0.67223682745677216</v>
      </c>
      <c r="AS77">
        <f t="shared" si="285"/>
        <v>-1.3008246144628894</v>
      </c>
      <c r="AW77" s="18">
        <v>1387</v>
      </c>
      <c r="AX77" s="18">
        <v>580</v>
      </c>
      <c r="AY77" s="18">
        <v>1026</v>
      </c>
      <c r="AZ77" s="18">
        <v>580</v>
      </c>
      <c r="BA77" s="18">
        <f t="shared" si="286"/>
        <v>1206.5</v>
      </c>
      <c r="BB77" s="18">
        <f t="shared" si="286"/>
        <v>580</v>
      </c>
      <c r="BC77" s="18">
        <f t="shared" si="227"/>
        <v>375</v>
      </c>
      <c r="BD77" s="18">
        <f t="shared" si="228"/>
        <v>-1</v>
      </c>
      <c r="BE77" s="18">
        <f t="shared" si="287"/>
        <v>375.00133333096295</v>
      </c>
      <c r="BF77" s="18">
        <f t="shared" si="288"/>
        <v>1338.6718231142388</v>
      </c>
      <c r="BG77" s="18">
        <f t="shared" si="229"/>
        <v>324.29849440335443</v>
      </c>
      <c r="BH77" s="28">
        <v>71</v>
      </c>
      <c r="BI77" s="22">
        <f t="shared" si="259"/>
        <v>0.18914096981935347</v>
      </c>
      <c r="BJ77" s="18">
        <f t="shared" si="260"/>
        <v>3.1443379313545752E-2</v>
      </c>
      <c r="BK77">
        <f t="shared" si="289"/>
        <v>-0.72321438845129193</v>
      </c>
      <c r="BL77">
        <f t="shared" si="289"/>
        <v>-1.5024707852039363</v>
      </c>
      <c r="BP77">
        <v>1314</v>
      </c>
      <c r="BQ77">
        <v>561</v>
      </c>
      <c r="BR77">
        <v>1160</v>
      </c>
      <c r="BS77">
        <v>559</v>
      </c>
      <c r="BT77" s="18">
        <f t="shared" si="290"/>
        <v>1237</v>
      </c>
      <c r="BU77" s="18">
        <f t="shared" si="290"/>
        <v>560</v>
      </c>
      <c r="BV77" s="18">
        <f t="shared" si="230"/>
        <v>758.5</v>
      </c>
      <c r="BW77" s="18">
        <f t="shared" si="231"/>
        <v>-29.5</v>
      </c>
      <c r="BX77" s="18">
        <f t="shared" si="291"/>
        <v>759.0734483566132</v>
      </c>
      <c r="BY77" s="18">
        <f t="shared" si="292"/>
        <v>1357.8545577490986</v>
      </c>
      <c r="BZ77" s="18">
        <f t="shared" si="232"/>
        <v>598.59669641343885</v>
      </c>
      <c r="CA77" s="28">
        <v>71</v>
      </c>
      <c r="CB77" s="22">
        <f t="shared" si="261"/>
        <v>0.81506956634474248</v>
      </c>
      <c r="CC77" s="18">
        <f t="shared" si="262"/>
        <v>0.33761779915010492</v>
      </c>
      <c r="CD77">
        <f t="shared" si="293"/>
        <v>-8.8805322560269753E-2</v>
      </c>
      <c r="CE77">
        <f t="shared" si="293"/>
        <v>-0.47157466551526428</v>
      </c>
      <c r="CI77">
        <v>1307</v>
      </c>
      <c r="CJ77">
        <v>559</v>
      </c>
      <c r="CK77">
        <v>1124</v>
      </c>
      <c r="CL77">
        <v>557</v>
      </c>
      <c r="CM77" s="18">
        <f t="shared" si="294"/>
        <v>1215.5</v>
      </c>
      <c r="CN77" s="18">
        <f t="shared" si="294"/>
        <v>558</v>
      </c>
      <c r="CO77" s="18">
        <f t="shared" si="233"/>
        <v>683</v>
      </c>
      <c r="CP77" s="18">
        <f t="shared" si="234"/>
        <v>-30</v>
      </c>
      <c r="CQ77" s="18">
        <f t="shared" si="295"/>
        <v>683.6585405010311</v>
      </c>
      <c r="CR77" s="18">
        <f t="shared" si="296"/>
        <v>1337.4618686153262</v>
      </c>
      <c r="CS77" s="18">
        <f t="shared" si="235"/>
        <v>544.17739883163006</v>
      </c>
      <c r="CT77" s="28">
        <v>71</v>
      </c>
      <c r="CU77" s="22">
        <f t="shared" si="263"/>
        <v>0.69018294421921578</v>
      </c>
      <c r="CV77" s="18">
        <f t="shared" si="264"/>
        <v>0.25405199751070312</v>
      </c>
      <c r="CW77">
        <f t="shared" si="297"/>
        <v>-0.16103577718449433</v>
      </c>
      <c r="CX77">
        <f t="shared" si="297"/>
        <v>-0.59507738605395921</v>
      </c>
      <c r="DB77">
        <v>1586</v>
      </c>
      <c r="DC77">
        <v>551</v>
      </c>
      <c r="DD77">
        <v>1373</v>
      </c>
      <c r="DE77">
        <v>544</v>
      </c>
      <c r="DF77" s="18">
        <f t="shared" si="298"/>
        <v>1479.5</v>
      </c>
      <c r="DG77" s="18">
        <f t="shared" si="298"/>
        <v>547.5</v>
      </c>
      <c r="DH77" s="18">
        <f t="shared" si="236"/>
        <v>937.5</v>
      </c>
      <c r="DI77" s="18">
        <f t="shared" si="237"/>
        <v>-37</v>
      </c>
      <c r="DJ77" s="18">
        <f t="shared" si="299"/>
        <v>938.2298492373817</v>
      </c>
      <c r="DK77" s="18">
        <f t="shared" si="300"/>
        <v>1577.5539610422206</v>
      </c>
      <c r="DL77" s="18">
        <f t="shared" si="238"/>
        <v>780.4314798638261</v>
      </c>
      <c r="DM77" s="28">
        <v>71</v>
      </c>
      <c r="DN77" s="22">
        <f t="shared" si="265"/>
        <v>0.62273574759601891</v>
      </c>
      <c r="DO77" s="18">
        <f t="shared" si="266"/>
        <v>0.30657973855521548</v>
      </c>
      <c r="DP77">
        <f t="shared" si="301"/>
        <v>-0.20569620327155841</v>
      </c>
      <c r="DQ77">
        <f t="shared" si="301"/>
        <v>-0.51345655047456695</v>
      </c>
      <c r="DU77">
        <v>1619</v>
      </c>
      <c r="DV77">
        <v>580</v>
      </c>
      <c r="DW77">
        <v>1441</v>
      </c>
      <c r="DX77">
        <v>584</v>
      </c>
      <c r="DY77" s="18">
        <f t="shared" si="302"/>
        <v>1530</v>
      </c>
      <c r="DZ77" s="18">
        <f t="shared" si="302"/>
        <v>582</v>
      </c>
      <c r="EA77" s="18">
        <f t="shared" si="239"/>
        <v>924.5</v>
      </c>
      <c r="EB77" s="18">
        <f t="shared" si="240"/>
        <v>-24</v>
      </c>
      <c r="EC77" s="18">
        <f t="shared" si="303"/>
        <v>924.81146727319515</v>
      </c>
      <c r="ED77" s="18">
        <f t="shared" si="304"/>
        <v>1636.9557110685678</v>
      </c>
      <c r="EE77" s="18">
        <f t="shared" si="241"/>
        <v>780.29577270329094</v>
      </c>
      <c r="EF77" s="28">
        <v>71</v>
      </c>
      <c r="EG77" s="22">
        <f t="shared" si="267"/>
        <v>1.4740527770632033</v>
      </c>
      <c r="EH77" s="18">
        <f t="shared" si="268"/>
        <v>0.75928149037559556</v>
      </c>
      <c r="EI77">
        <f t="shared" si="305"/>
        <v>0.16851303330389211</v>
      </c>
      <c r="EJ77">
        <f t="shared" si="305"/>
        <v>-0.11959718714397487</v>
      </c>
      <c r="FZ77">
        <v>1151</v>
      </c>
      <c r="GA77">
        <v>562</v>
      </c>
      <c r="GB77">
        <v>998</v>
      </c>
      <c r="GC77">
        <v>567</v>
      </c>
      <c r="GD77">
        <f t="shared" si="306"/>
        <v>1074.5</v>
      </c>
      <c r="GE77">
        <f t="shared" si="306"/>
        <v>564.5</v>
      </c>
      <c r="GF77" s="18">
        <f t="shared" si="248"/>
        <v>848.5</v>
      </c>
      <c r="GG77" s="18">
        <f t="shared" si="249"/>
        <v>-37.5</v>
      </c>
      <c r="GH77" s="18">
        <f t="shared" si="307"/>
        <v>849.32826398277837</v>
      </c>
      <c r="GI77">
        <f t="shared" si="308"/>
        <v>1213.75883106983</v>
      </c>
      <c r="GJ77">
        <v>71</v>
      </c>
      <c r="GK77" s="22">
        <f t="shared" si="269"/>
        <v>0.97939705853424253</v>
      </c>
      <c r="GL77" s="18">
        <f t="shared" si="270"/>
        <v>0.46889004014066732</v>
      </c>
      <c r="GM77">
        <f t="shared" si="309"/>
        <v>-9.0412046513370647E-3</v>
      </c>
      <c r="GN77">
        <f t="shared" si="310"/>
        <v>-0.32892899216600935</v>
      </c>
      <c r="GR77">
        <v>1410</v>
      </c>
      <c r="GS77">
        <v>555</v>
      </c>
      <c r="GT77">
        <v>1282</v>
      </c>
      <c r="GU77">
        <v>554</v>
      </c>
      <c r="GV77">
        <f t="shared" si="311"/>
        <v>1346</v>
      </c>
      <c r="GW77">
        <f t="shared" si="311"/>
        <v>554.5</v>
      </c>
      <c r="GX77" s="18">
        <f t="shared" si="250"/>
        <v>1101</v>
      </c>
      <c r="GY77" s="18">
        <f t="shared" si="251"/>
        <v>-50</v>
      </c>
      <c r="GZ77" s="18">
        <f t="shared" si="312"/>
        <v>1102.1347467528642</v>
      </c>
      <c r="HA77">
        <f t="shared" si="313"/>
        <v>1455.7425081380293</v>
      </c>
      <c r="HB77">
        <v>71</v>
      </c>
      <c r="HC77" s="22">
        <f t="shared" si="271"/>
        <v>0.87937871478961827</v>
      </c>
      <c r="HD77" s="18">
        <f t="shared" si="272"/>
        <v>0.58536630218699892</v>
      </c>
      <c r="HE77">
        <f t="shared" si="314"/>
        <v>-5.5824050612252221E-2</v>
      </c>
      <c r="HF77">
        <f t="shared" si="315"/>
        <v>-0.23257228223613685</v>
      </c>
      <c r="HJ77">
        <v>1420</v>
      </c>
      <c r="HK77">
        <v>554</v>
      </c>
      <c r="HL77">
        <v>1292</v>
      </c>
      <c r="HM77">
        <v>558</v>
      </c>
      <c r="HN77">
        <f t="shared" si="316"/>
        <v>1356</v>
      </c>
      <c r="HO77">
        <f t="shared" si="316"/>
        <v>556</v>
      </c>
      <c r="HP77" s="18">
        <f t="shared" si="317"/>
        <v>1101</v>
      </c>
      <c r="HQ77" s="18">
        <f t="shared" si="252"/>
        <v>-45.5</v>
      </c>
      <c r="HR77" s="18">
        <f t="shared" si="273"/>
        <v>1101.9397669564339</v>
      </c>
      <c r="HS77">
        <f t="shared" si="318"/>
        <v>1465.5620082412072</v>
      </c>
      <c r="HT77">
        <v>71</v>
      </c>
      <c r="HU77" s="22">
        <f t="shared" si="274"/>
        <v>0.94521971993311293</v>
      </c>
      <c r="HV77" s="18">
        <f t="shared" si="275"/>
        <v>0.64790483533795384</v>
      </c>
      <c r="HW77">
        <f t="shared" si="319"/>
        <v>-2.4467226344792797E-2</v>
      </c>
      <c r="HX77">
        <f t="shared" si="320"/>
        <v>-0.1884887788866606</v>
      </c>
      <c r="IB77">
        <v>1644</v>
      </c>
      <c r="IC77">
        <v>543</v>
      </c>
      <c r="ID77">
        <v>1395</v>
      </c>
      <c r="IE77">
        <v>545</v>
      </c>
      <c r="IF77">
        <f t="shared" si="321"/>
        <v>1519.5</v>
      </c>
      <c r="IG77">
        <f t="shared" si="322"/>
        <v>544</v>
      </c>
      <c r="IH77">
        <f t="shared" si="323"/>
        <v>973</v>
      </c>
      <c r="II77">
        <f t="shared" si="324"/>
        <v>-39.5</v>
      </c>
      <c r="IJ77">
        <f t="shared" si="325"/>
        <v>973.80144280032778</v>
      </c>
      <c r="IL77">
        <v>71</v>
      </c>
      <c r="IM77">
        <f t="shared" si="276"/>
        <v>0.88597008470111804</v>
      </c>
      <c r="IN77">
        <f t="shared" si="277"/>
        <v>0.54638321193533768</v>
      </c>
      <c r="IO77">
        <f t="shared" si="326"/>
        <v>-5.2580942072958867E-2</v>
      </c>
      <c r="IP77">
        <f t="shared" si="327"/>
        <v>-0.2625026531695947</v>
      </c>
    </row>
    <row r="78" spans="11:250" x14ac:dyDescent="0.25">
      <c r="K78" s="18">
        <v>1264</v>
      </c>
      <c r="L78" s="18">
        <v>577</v>
      </c>
      <c r="M78" s="18">
        <v>1026</v>
      </c>
      <c r="N78" s="18">
        <v>577</v>
      </c>
      <c r="O78" s="18">
        <f t="shared" si="253"/>
        <v>1145</v>
      </c>
      <c r="P78" s="18">
        <f t="shared" si="254"/>
        <v>577</v>
      </c>
      <c r="Q78" s="18">
        <f t="shared" si="222"/>
        <v>368.5</v>
      </c>
      <c r="R78" s="18">
        <f t="shared" si="223"/>
        <v>-3.5</v>
      </c>
      <c r="S78" s="49">
        <f t="shared" si="278"/>
        <v>368.51662106341962</v>
      </c>
      <c r="T78" s="26">
        <f t="shared" si="279"/>
        <v>30.529087984708777</v>
      </c>
      <c r="U78" s="18">
        <f t="shared" si="328"/>
        <v>312.66653534904356</v>
      </c>
      <c r="V78" s="28">
        <v>72</v>
      </c>
      <c r="W78" s="22">
        <f t="shared" si="255"/>
        <v>0.25897229421691348</v>
      </c>
      <c r="X78" s="18">
        <f t="shared" si="256"/>
        <v>4.1484670714747318E-2</v>
      </c>
      <c r="Y78">
        <f t="shared" si="280"/>
        <v>-0.5867466958119012</v>
      </c>
      <c r="Z78">
        <f t="shared" si="281"/>
        <v>-1.3821123527785215</v>
      </c>
      <c r="AD78" s="18">
        <v>1265</v>
      </c>
      <c r="AE78" s="18">
        <v>574</v>
      </c>
      <c r="AF78" s="18">
        <v>988</v>
      </c>
      <c r="AG78" s="18">
        <v>573</v>
      </c>
      <c r="AH78" s="18">
        <f t="shared" si="282"/>
        <v>1126.5</v>
      </c>
      <c r="AI78" s="18">
        <f t="shared" si="282"/>
        <v>573.5</v>
      </c>
      <c r="AJ78" s="18">
        <f t="shared" si="224"/>
        <v>464</v>
      </c>
      <c r="AK78" s="18">
        <f t="shared" si="225"/>
        <v>3</v>
      </c>
      <c r="AL78" s="18">
        <f t="shared" si="283"/>
        <v>464.00969817451016</v>
      </c>
      <c r="AM78" s="18">
        <f t="shared" si="284"/>
        <v>1264.0824735752014</v>
      </c>
      <c r="AN78" s="18">
        <f t="shared" si="226"/>
        <v>389.79619322991323</v>
      </c>
      <c r="AO78" s="28">
        <v>72</v>
      </c>
      <c r="AP78" s="22">
        <f t="shared" si="257"/>
        <v>0.21569363040794851</v>
      </c>
      <c r="AQ78" s="18">
        <f t="shared" si="258"/>
        <v>5.1013087190437664E-2</v>
      </c>
      <c r="AR78">
        <f t="shared" si="285"/>
        <v>-0.66616267974457899</v>
      </c>
      <c r="AS78">
        <f t="shared" si="285"/>
        <v>-1.2923183932066811</v>
      </c>
      <c r="AW78" s="18">
        <v>1394</v>
      </c>
      <c r="AX78" s="18">
        <v>579</v>
      </c>
      <c r="AY78" s="18">
        <v>1032</v>
      </c>
      <c r="AZ78" s="18">
        <v>579</v>
      </c>
      <c r="BA78" s="18">
        <f t="shared" si="286"/>
        <v>1213</v>
      </c>
      <c r="BB78" s="18">
        <f t="shared" si="286"/>
        <v>579</v>
      </c>
      <c r="BC78" s="18">
        <f t="shared" si="227"/>
        <v>381.5</v>
      </c>
      <c r="BD78" s="18">
        <f t="shared" si="228"/>
        <v>-2</v>
      </c>
      <c r="BE78" s="18">
        <f t="shared" si="287"/>
        <v>381.50524242793836</v>
      </c>
      <c r="BF78" s="18">
        <f t="shared" si="288"/>
        <v>1344.1019306585345</v>
      </c>
      <c r="BG78" s="18">
        <f t="shared" si="229"/>
        <v>329.72860194765008</v>
      </c>
      <c r="BH78" s="28">
        <v>72</v>
      </c>
      <c r="BI78" s="22">
        <f t="shared" si="259"/>
        <v>0.19180492714075278</v>
      </c>
      <c r="BJ78" s="18">
        <f t="shared" si="260"/>
        <v>3.1988723723232235E-2</v>
      </c>
      <c r="BK78">
        <f t="shared" si="289"/>
        <v>-0.71714024073909888</v>
      </c>
      <c r="BL78">
        <f t="shared" si="289"/>
        <v>-1.4950030869247934</v>
      </c>
      <c r="BP78">
        <v>1325</v>
      </c>
      <c r="BQ78">
        <v>562</v>
      </c>
      <c r="BR78">
        <v>1169</v>
      </c>
      <c r="BS78">
        <v>557</v>
      </c>
      <c r="BT78" s="18">
        <f t="shared" si="290"/>
        <v>1247</v>
      </c>
      <c r="BU78" s="18">
        <f t="shared" si="290"/>
        <v>559.5</v>
      </c>
      <c r="BV78" s="18">
        <f t="shared" si="230"/>
        <v>768.5</v>
      </c>
      <c r="BW78" s="18">
        <f t="shared" si="231"/>
        <v>-30</v>
      </c>
      <c r="BX78" s="18">
        <f t="shared" si="291"/>
        <v>769.08533336685082</v>
      </c>
      <c r="BY78" s="18">
        <f t="shared" si="292"/>
        <v>1366.7659821637353</v>
      </c>
      <c r="BZ78" s="18">
        <f t="shared" si="232"/>
        <v>607.50812082807556</v>
      </c>
      <c r="CA78" s="28">
        <v>72</v>
      </c>
      <c r="CB78" s="22">
        <f t="shared" si="261"/>
        <v>0.82654941939185145</v>
      </c>
      <c r="CC78" s="18">
        <f t="shared" si="262"/>
        <v>0.34207084725739734</v>
      </c>
      <c r="CD78">
        <f t="shared" si="293"/>
        <v>-8.2731174848076627E-2</v>
      </c>
      <c r="CE78">
        <f t="shared" si="293"/>
        <v>-0.46588393667356465</v>
      </c>
      <c r="CI78">
        <v>1319</v>
      </c>
      <c r="CJ78">
        <v>559</v>
      </c>
      <c r="CK78">
        <v>1134</v>
      </c>
      <c r="CL78">
        <v>555</v>
      </c>
      <c r="CM78" s="18">
        <f t="shared" si="294"/>
        <v>1226.5</v>
      </c>
      <c r="CN78" s="18">
        <f t="shared" si="294"/>
        <v>557</v>
      </c>
      <c r="CO78" s="18">
        <f t="shared" si="233"/>
        <v>694</v>
      </c>
      <c r="CP78" s="18">
        <f t="shared" si="234"/>
        <v>-31</v>
      </c>
      <c r="CQ78" s="18">
        <f t="shared" si="295"/>
        <v>694.69201809147057</v>
      </c>
      <c r="CR78" s="18">
        <f t="shared" si="296"/>
        <v>1347.0528014892363</v>
      </c>
      <c r="CS78" s="18">
        <f t="shared" si="235"/>
        <v>553.76833170554016</v>
      </c>
      <c r="CT78" s="28">
        <v>72</v>
      </c>
      <c r="CU78" s="22">
        <f t="shared" si="263"/>
        <v>0.6999038307575145</v>
      </c>
      <c r="CV78" s="18">
        <f t="shared" si="264"/>
        <v>0.25815211014776085</v>
      </c>
      <c r="CW78">
        <f t="shared" si="297"/>
        <v>-0.15496162947230122</v>
      </c>
      <c r="CX78">
        <f t="shared" si="297"/>
        <v>-0.5881243206582728</v>
      </c>
      <c r="DB78">
        <v>1601</v>
      </c>
      <c r="DC78">
        <v>551</v>
      </c>
      <c r="DD78">
        <v>1387</v>
      </c>
      <c r="DE78">
        <v>544</v>
      </c>
      <c r="DF78" s="18">
        <f t="shared" si="298"/>
        <v>1494</v>
      </c>
      <c r="DG78" s="18">
        <f t="shared" si="298"/>
        <v>547.5</v>
      </c>
      <c r="DH78" s="18">
        <f t="shared" si="236"/>
        <v>952</v>
      </c>
      <c r="DI78" s="18">
        <f t="shared" si="237"/>
        <v>-37</v>
      </c>
      <c r="DJ78" s="18">
        <f t="shared" si="299"/>
        <v>952.71874128726995</v>
      </c>
      <c r="DK78" s="18">
        <f t="shared" si="300"/>
        <v>1591.1606612784267</v>
      </c>
      <c r="DL78" s="18">
        <f t="shared" si="238"/>
        <v>794.03818010003215</v>
      </c>
      <c r="DM78" s="28">
        <v>72</v>
      </c>
      <c r="DN78" s="22">
        <f t="shared" si="265"/>
        <v>0.63150667361849799</v>
      </c>
      <c r="DO78" s="18">
        <f t="shared" si="266"/>
        <v>0.31131418687853418</v>
      </c>
      <c r="DP78">
        <f t="shared" si="301"/>
        <v>-0.1996220555593653</v>
      </c>
      <c r="DQ78">
        <f t="shared" si="301"/>
        <v>-0.50680108766097021</v>
      </c>
      <c r="DU78">
        <v>1635</v>
      </c>
      <c r="DV78">
        <v>579</v>
      </c>
      <c r="DW78">
        <v>1457</v>
      </c>
      <c r="DX78">
        <v>584</v>
      </c>
      <c r="DY78" s="18">
        <f t="shared" si="302"/>
        <v>1546</v>
      </c>
      <c r="DZ78" s="18">
        <f t="shared" si="302"/>
        <v>581.5</v>
      </c>
      <c r="EA78" s="18">
        <f t="shared" si="239"/>
        <v>940.5</v>
      </c>
      <c r="EB78" s="18">
        <f t="shared" si="240"/>
        <v>-24.5</v>
      </c>
      <c r="EC78" s="18">
        <f t="shared" si="303"/>
        <v>940.81905805526708</v>
      </c>
      <c r="ED78" s="18">
        <f t="shared" si="304"/>
        <v>1651.7440025621404</v>
      </c>
      <c r="EE78" s="18">
        <f t="shared" si="241"/>
        <v>795.08406419686355</v>
      </c>
      <c r="EF78" s="28">
        <v>72</v>
      </c>
      <c r="EG78" s="22">
        <f t="shared" si="267"/>
        <v>1.4948140837824033</v>
      </c>
      <c r="EH78" s="18">
        <f t="shared" si="268"/>
        <v>0.7724239175798896</v>
      </c>
      <c r="EI78">
        <f t="shared" si="305"/>
        <v>0.17458718101608528</v>
      </c>
      <c r="EJ78">
        <f t="shared" si="305"/>
        <v>-0.11214428705195484</v>
      </c>
      <c r="FZ78">
        <v>1168</v>
      </c>
      <c r="GA78">
        <v>561</v>
      </c>
      <c r="GB78">
        <v>1015</v>
      </c>
      <c r="GC78">
        <v>566</v>
      </c>
      <c r="GD78">
        <f t="shared" si="306"/>
        <v>1091.5</v>
      </c>
      <c r="GE78">
        <f t="shared" si="306"/>
        <v>563.5</v>
      </c>
      <c r="GF78" s="18">
        <f t="shared" si="248"/>
        <v>865.5</v>
      </c>
      <c r="GG78" s="18">
        <f t="shared" si="249"/>
        <v>-38.5</v>
      </c>
      <c r="GH78" s="18">
        <f t="shared" si="307"/>
        <v>866.35587376089279</v>
      </c>
      <c r="GI78">
        <f t="shared" si="308"/>
        <v>1228.3747392388041</v>
      </c>
      <c r="GJ78">
        <v>72</v>
      </c>
      <c r="GK78" s="22">
        <f t="shared" si="269"/>
        <v>0.99319138330233037</v>
      </c>
      <c r="GL78" s="18">
        <f t="shared" si="270"/>
        <v>0.47829050044669763</v>
      </c>
      <c r="GM78">
        <f t="shared" si="309"/>
        <v>-2.9670569391439272E-3</v>
      </c>
      <c r="GN78">
        <f t="shared" si="310"/>
        <v>-0.32030824476999648</v>
      </c>
      <c r="GR78">
        <v>1431</v>
      </c>
      <c r="GS78">
        <v>556</v>
      </c>
      <c r="GT78">
        <v>1302</v>
      </c>
      <c r="GU78">
        <v>555</v>
      </c>
      <c r="GV78">
        <f t="shared" si="311"/>
        <v>1366.5</v>
      </c>
      <c r="GW78">
        <f t="shared" si="311"/>
        <v>555.5</v>
      </c>
      <c r="GX78" s="18">
        <f t="shared" si="250"/>
        <v>1121.5</v>
      </c>
      <c r="GY78" s="18">
        <f t="shared" si="251"/>
        <v>-49</v>
      </c>
      <c r="GZ78" s="18">
        <f t="shared" si="312"/>
        <v>1122.5699310065274</v>
      </c>
      <c r="HA78">
        <f t="shared" si="313"/>
        <v>1475.094064797225</v>
      </c>
      <c r="HB78">
        <v>72</v>
      </c>
      <c r="HC78" s="22">
        <f t="shared" si="271"/>
        <v>0.89176433049088044</v>
      </c>
      <c r="HD78" s="18">
        <f t="shared" si="272"/>
        <v>0.59621984643494119</v>
      </c>
      <c r="HE78">
        <f t="shared" si="314"/>
        <v>-4.9749902900059075E-2</v>
      </c>
      <c r="HF78">
        <f t="shared" si="315"/>
        <v>-0.22459357165507415</v>
      </c>
      <c r="HJ78">
        <v>1440</v>
      </c>
      <c r="HK78">
        <v>553</v>
      </c>
      <c r="HL78">
        <v>1309</v>
      </c>
      <c r="HM78">
        <v>556</v>
      </c>
      <c r="HN78">
        <f t="shared" si="316"/>
        <v>1374.5</v>
      </c>
      <c r="HO78">
        <f t="shared" si="316"/>
        <v>554.5</v>
      </c>
      <c r="HP78" s="18">
        <f t="shared" si="317"/>
        <v>1119.5</v>
      </c>
      <c r="HQ78" s="18">
        <f t="shared" si="252"/>
        <v>-47</v>
      </c>
      <c r="HR78" s="18">
        <f t="shared" si="273"/>
        <v>1120.486166804392</v>
      </c>
      <c r="HS78">
        <f t="shared" si="318"/>
        <v>1482.133765892944</v>
      </c>
      <c r="HT78">
        <v>72</v>
      </c>
      <c r="HU78" s="22">
        <f t="shared" si="274"/>
        <v>0.95853267373498763</v>
      </c>
      <c r="HV78" s="18">
        <f t="shared" si="275"/>
        <v>0.65880951679145316</v>
      </c>
      <c r="HW78">
        <f t="shared" si="319"/>
        <v>-1.8393078632599685E-2</v>
      </c>
      <c r="HX78">
        <f t="shared" si="320"/>
        <v>-0.18124013588333784</v>
      </c>
      <c r="IB78">
        <v>1661</v>
      </c>
      <c r="IC78">
        <v>543</v>
      </c>
      <c r="ID78">
        <v>1412</v>
      </c>
      <c r="IE78">
        <v>545</v>
      </c>
      <c r="IF78">
        <f t="shared" si="321"/>
        <v>1536.5</v>
      </c>
      <c r="IG78">
        <f t="shared" si="322"/>
        <v>544</v>
      </c>
      <c r="IH78">
        <f t="shared" si="323"/>
        <v>990</v>
      </c>
      <c r="II78">
        <f t="shared" si="324"/>
        <v>-39.5</v>
      </c>
      <c r="IJ78">
        <f t="shared" si="325"/>
        <v>990.78769168778035</v>
      </c>
      <c r="IL78">
        <v>72</v>
      </c>
      <c r="IM78">
        <f t="shared" si="276"/>
        <v>0.89844853659831692</v>
      </c>
      <c r="IN78">
        <f t="shared" si="277"/>
        <v>0.55591390353009473</v>
      </c>
      <c r="IO78">
        <f t="shared" si="326"/>
        <v>-4.6506794360765685E-2</v>
      </c>
      <c r="IP78">
        <f t="shared" si="327"/>
        <v>-0.25499246402423942</v>
      </c>
    </row>
    <row r="79" spans="11:250" x14ac:dyDescent="0.25">
      <c r="K79" s="18">
        <v>1271</v>
      </c>
      <c r="L79" s="18">
        <v>578</v>
      </c>
      <c r="M79" s="18">
        <v>1033</v>
      </c>
      <c r="N79" s="18">
        <v>577</v>
      </c>
      <c r="O79" s="18">
        <f t="shared" si="253"/>
        <v>1152</v>
      </c>
      <c r="P79" s="18">
        <f t="shared" si="254"/>
        <v>577.5</v>
      </c>
      <c r="Q79" s="18">
        <f t="shared" ref="Q79:Q110" si="329">O79-O$6</f>
        <v>375.5</v>
      </c>
      <c r="R79" s="18">
        <f t="shared" ref="R79:R110" si="330">P79-P$6</f>
        <v>-3</v>
      </c>
      <c r="S79" s="49">
        <f t="shared" si="278"/>
        <v>375.51198383007699</v>
      </c>
      <c r="T79" s="26">
        <f t="shared" si="279"/>
        <v>31.108606066612296</v>
      </c>
      <c r="U79" s="18">
        <f t="shared" si="328"/>
        <v>319.14551344916833</v>
      </c>
      <c r="V79" s="28">
        <v>73</v>
      </c>
      <c r="W79" s="22">
        <f t="shared" si="255"/>
        <v>0.26256913163659285</v>
      </c>
      <c r="X79" s="18">
        <f t="shared" si="256"/>
        <v>4.2272153027125961E-2</v>
      </c>
      <c r="Y79">
        <f t="shared" si="280"/>
        <v>-0.58075633212271371</v>
      </c>
      <c r="Z79">
        <f t="shared" si="281"/>
        <v>-1.3739456318968477</v>
      </c>
      <c r="AD79" s="18">
        <v>1273</v>
      </c>
      <c r="AE79" s="18">
        <v>573</v>
      </c>
      <c r="AF79" s="18">
        <v>997</v>
      </c>
      <c r="AG79" s="18">
        <v>574</v>
      </c>
      <c r="AH79" s="18">
        <f t="shared" si="282"/>
        <v>1135</v>
      </c>
      <c r="AI79" s="18">
        <f t="shared" si="282"/>
        <v>573.5</v>
      </c>
      <c r="AJ79" s="18">
        <f t="shared" ref="AJ79:AJ109" si="331">AH79-AH$6</f>
        <v>472.5</v>
      </c>
      <c r="AK79" s="18">
        <f t="shared" ref="AK79:AK109" si="332">AI79-AI$6</f>
        <v>3</v>
      </c>
      <c r="AL79" s="18">
        <f t="shared" si="283"/>
        <v>472.50952371354379</v>
      </c>
      <c r="AM79" s="18">
        <f t="shared" si="284"/>
        <v>1271.6631826077219</v>
      </c>
      <c r="AN79" s="18">
        <f t="shared" ref="AN79:AN109" si="333">AM79-AM$6</f>
        <v>397.37690226243365</v>
      </c>
      <c r="AO79" s="28">
        <v>73</v>
      </c>
      <c r="AP79" s="22">
        <f t="shared" si="257"/>
        <v>0.21868937527472554</v>
      </c>
      <c r="AQ79" s="18">
        <f t="shared" si="258"/>
        <v>5.1947555463476125E-2</v>
      </c>
      <c r="AR79">
        <f t="shared" si="285"/>
        <v>-0.66017231605539162</v>
      </c>
      <c r="AS79">
        <f t="shared" si="285"/>
        <v>-1.2844348845592033</v>
      </c>
      <c r="AW79" s="18">
        <v>1402</v>
      </c>
      <c r="AX79" s="18">
        <v>579</v>
      </c>
      <c r="AY79" s="18">
        <v>1039</v>
      </c>
      <c r="AZ79" s="18">
        <v>579</v>
      </c>
      <c r="BA79" s="18">
        <f t="shared" si="286"/>
        <v>1220.5</v>
      </c>
      <c r="BB79" s="18">
        <f t="shared" si="286"/>
        <v>579</v>
      </c>
      <c r="BC79" s="18">
        <f t="shared" ref="BC79:BC108" si="334">BA79-BA$6</f>
        <v>389</v>
      </c>
      <c r="BD79" s="18">
        <f t="shared" ref="BD79:BD108" si="335">BB79-BB$6</f>
        <v>-2</v>
      </c>
      <c r="BE79" s="18">
        <f t="shared" si="287"/>
        <v>389.00514135419854</v>
      </c>
      <c r="BF79" s="18">
        <f t="shared" si="288"/>
        <v>1350.8742539555633</v>
      </c>
      <c r="BG79" s="18">
        <f t="shared" ref="BG79:BG108" si="336">BF79-BF$6</f>
        <v>336.50092524467891</v>
      </c>
      <c r="BH79" s="28">
        <v>73</v>
      </c>
      <c r="BI79" s="22">
        <f t="shared" si="259"/>
        <v>0.19446888446215213</v>
      </c>
      <c r="BJ79" s="18">
        <f t="shared" si="260"/>
        <v>3.2617580598638396E-2</v>
      </c>
      <c r="BK79">
        <f t="shared" si="289"/>
        <v>-0.71114987704991139</v>
      </c>
      <c r="BL79">
        <f t="shared" si="289"/>
        <v>-1.486548255792028</v>
      </c>
      <c r="BP79">
        <v>1336</v>
      </c>
      <c r="BQ79">
        <v>560</v>
      </c>
      <c r="BR79">
        <v>1181</v>
      </c>
      <c r="BS79">
        <v>555</v>
      </c>
      <c r="BT79" s="18">
        <f t="shared" si="290"/>
        <v>1258.5</v>
      </c>
      <c r="BU79" s="18">
        <f t="shared" si="290"/>
        <v>557.5</v>
      </c>
      <c r="BV79" s="18">
        <f t="shared" ref="BV79:BV110" si="337">BT79-BT$6</f>
        <v>780</v>
      </c>
      <c r="BW79" s="18">
        <f t="shared" ref="BW79:BW110" si="338">BU79-BU$6</f>
        <v>-32</v>
      </c>
      <c r="BX79" s="18">
        <f t="shared" si="291"/>
        <v>780.65613428704955</v>
      </c>
      <c r="BY79" s="18">
        <f t="shared" si="292"/>
        <v>1376.4550483034309</v>
      </c>
      <c r="BZ79" s="18">
        <f t="shared" ref="BZ79:BZ110" si="339">BY79-BY$6</f>
        <v>617.19718696777113</v>
      </c>
      <c r="CA79" s="28">
        <v>73</v>
      </c>
      <c r="CB79" s="22">
        <f t="shared" si="261"/>
        <v>0.83802927243896042</v>
      </c>
      <c r="CC79" s="18">
        <f t="shared" si="262"/>
        <v>0.34721726404952596</v>
      </c>
      <c r="CD79">
        <f t="shared" si="293"/>
        <v>-7.6740811158889227E-2</v>
      </c>
      <c r="CE79">
        <f t="shared" si="293"/>
        <v>-0.45939868932779054</v>
      </c>
      <c r="CI79">
        <v>1330</v>
      </c>
      <c r="CJ79">
        <v>558</v>
      </c>
      <c r="CK79">
        <v>1145</v>
      </c>
      <c r="CL79">
        <v>555</v>
      </c>
      <c r="CM79" s="18">
        <f t="shared" si="294"/>
        <v>1237.5</v>
      </c>
      <c r="CN79" s="18">
        <f t="shared" si="294"/>
        <v>556.5</v>
      </c>
      <c r="CO79" s="18">
        <f t="shared" ref="CO79:CO110" si="340">CM79-CM$6</f>
        <v>705</v>
      </c>
      <c r="CP79" s="18">
        <f t="shared" ref="CP79:CP110" si="341">CN79-CN$6</f>
        <v>-31.5</v>
      </c>
      <c r="CQ79" s="18">
        <f t="shared" si="295"/>
        <v>705.703372529847</v>
      </c>
      <c r="CR79" s="18">
        <f t="shared" si="296"/>
        <v>1356.8708486808905</v>
      </c>
      <c r="CS79" s="18">
        <f t="shared" ref="CS79:CS110" si="342">CR79-CR$6</f>
        <v>563.58637889719432</v>
      </c>
      <c r="CT79" s="28">
        <v>73</v>
      </c>
      <c r="CU79" s="22">
        <f t="shared" si="263"/>
        <v>0.70962471729581333</v>
      </c>
      <c r="CV79" s="18">
        <f t="shared" si="264"/>
        <v>0.26224400167641448</v>
      </c>
      <c r="CW79">
        <f t="shared" si="297"/>
        <v>-0.14897126578311376</v>
      </c>
      <c r="CX79">
        <f t="shared" si="297"/>
        <v>-0.58129443666586778</v>
      </c>
      <c r="DB79">
        <v>1616</v>
      </c>
      <c r="DC79">
        <v>552</v>
      </c>
      <c r="DD79">
        <v>1401</v>
      </c>
      <c r="DE79">
        <v>544</v>
      </c>
      <c r="DF79" s="18">
        <f t="shared" si="298"/>
        <v>1508.5</v>
      </c>
      <c r="DG79" s="18">
        <f t="shared" si="298"/>
        <v>548</v>
      </c>
      <c r="DH79" s="18">
        <f t="shared" ref="DH79:DH89" si="343">DF79-DF$6</f>
        <v>966.5</v>
      </c>
      <c r="DI79" s="18">
        <f t="shared" ref="DI79:DI89" si="344">DG79-DG$6</f>
        <v>-36.5</v>
      </c>
      <c r="DJ79" s="18">
        <f t="shared" si="299"/>
        <v>967.18896809258536</v>
      </c>
      <c r="DK79" s="18">
        <f t="shared" si="300"/>
        <v>1604.9536597671597</v>
      </c>
      <c r="DL79" s="18">
        <f t="shared" ref="DL79:DL89" si="345">DK79-DK$6</f>
        <v>807.83117858876517</v>
      </c>
      <c r="DM79" s="28">
        <v>73</v>
      </c>
      <c r="DN79" s="22">
        <f t="shared" si="265"/>
        <v>0.64027759964097708</v>
      </c>
      <c r="DO79" s="18">
        <f t="shared" si="266"/>
        <v>0.31604253607187327</v>
      </c>
      <c r="DP79">
        <f t="shared" si="301"/>
        <v>-0.19363169187017787</v>
      </c>
      <c r="DQ79">
        <f t="shared" si="301"/>
        <v>-0.5002544618813094</v>
      </c>
      <c r="DU79">
        <v>1651</v>
      </c>
      <c r="DV79">
        <v>579</v>
      </c>
      <c r="DW79">
        <v>1475</v>
      </c>
      <c r="DX79">
        <v>585</v>
      </c>
      <c r="DY79" s="18">
        <f t="shared" si="302"/>
        <v>1563</v>
      </c>
      <c r="DZ79" s="18">
        <f t="shared" si="302"/>
        <v>582</v>
      </c>
      <c r="EA79" s="18">
        <f t="shared" ref="EA79:EA84" si="346">DY79-DY$6</f>
        <v>957.5</v>
      </c>
      <c r="EB79" s="18">
        <f t="shared" ref="EB79:EB84" si="347">DZ79-DZ$6</f>
        <v>-24</v>
      </c>
      <c r="EC79" s="18">
        <f t="shared" si="303"/>
        <v>957.80073606152553</v>
      </c>
      <c r="ED79" s="18">
        <f t="shared" si="304"/>
        <v>1667.8408197426995</v>
      </c>
      <c r="EE79" s="18">
        <f t="shared" ref="EE79:EE84" si="348">ED79-ED$6</f>
        <v>811.18088137742268</v>
      </c>
      <c r="EF79" s="28">
        <v>73</v>
      </c>
      <c r="EG79" s="22">
        <f t="shared" si="267"/>
        <v>1.5155753905016034</v>
      </c>
      <c r="EH79" s="18">
        <f t="shared" si="268"/>
        <v>0.78636608227177851</v>
      </c>
      <c r="EI79">
        <f t="shared" si="305"/>
        <v>0.18057754470527274</v>
      </c>
      <c r="EJ79">
        <f t="shared" si="305"/>
        <v>-0.1043752268644708</v>
      </c>
      <c r="FZ79">
        <v>1182</v>
      </c>
      <c r="GA79">
        <v>561</v>
      </c>
      <c r="GB79">
        <v>1036</v>
      </c>
      <c r="GC79">
        <v>566</v>
      </c>
      <c r="GD79">
        <f t="shared" si="306"/>
        <v>1109</v>
      </c>
      <c r="GE79">
        <f t="shared" si="306"/>
        <v>563.5</v>
      </c>
      <c r="GF79" s="18">
        <f t="shared" ref="GF79:GF115" si="349">GD79-GD$6</f>
        <v>883</v>
      </c>
      <c r="GG79" s="18">
        <f t="shared" ref="GG79:GG115" si="350">GE79-GE$6</f>
        <v>-38.5</v>
      </c>
      <c r="GH79" s="18">
        <f t="shared" si="307"/>
        <v>883.83892763331039</v>
      </c>
      <c r="GI79">
        <f t="shared" si="308"/>
        <v>1243.9506622048964</v>
      </c>
      <c r="GJ79">
        <v>73</v>
      </c>
      <c r="GK79" s="22">
        <f t="shared" si="269"/>
        <v>1.0069857080704183</v>
      </c>
      <c r="GL79" s="18">
        <f t="shared" si="270"/>
        <v>0.48794239851680066</v>
      </c>
      <c r="GM79">
        <f t="shared" si="309"/>
        <v>3.0233067500435263E-3</v>
      </c>
      <c r="GN79">
        <f t="shared" si="310"/>
        <v>-0.31163144333091969</v>
      </c>
      <c r="GR79">
        <v>1450</v>
      </c>
      <c r="GS79">
        <v>553</v>
      </c>
      <c r="GT79">
        <v>1319</v>
      </c>
      <c r="GU79">
        <v>555</v>
      </c>
      <c r="GV79">
        <f t="shared" si="311"/>
        <v>1384.5</v>
      </c>
      <c r="GW79">
        <f t="shared" si="311"/>
        <v>554</v>
      </c>
      <c r="GX79" s="18">
        <f t="shared" ref="GX79:GX102" si="351">GV79-GV$6</f>
        <v>1139.5</v>
      </c>
      <c r="GY79" s="18">
        <f t="shared" ref="GY79:GY102" si="352">GW79-GW$6</f>
        <v>-50.5</v>
      </c>
      <c r="GZ79" s="18">
        <f t="shared" si="312"/>
        <v>1140.6184725840626</v>
      </c>
      <c r="HA79">
        <f t="shared" si="313"/>
        <v>1491.2264247926939</v>
      </c>
      <c r="HB79">
        <v>73</v>
      </c>
      <c r="HC79" s="22">
        <f t="shared" si="271"/>
        <v>0.90414994619214262</v>
      </c>
      <c r="HD79" s="18">
        <f t="shared" si="272"/>
        <v>0.60580579595176487</v>
      </c>
      <c r="HE79">
        <f t="shared" si="314"/>
        <v>-4.375953921087166E-2</v>
      </c>
      <c r="HF79">
        <f t="shared" si="315"/>
        <v>-0.21766657593906996</v>
      </c>
      <c r="HJ79">
        <v>1459</v>
      </c>
      <c r="HK79">
        <v>553</v>
      </c>
      <c r="HL79">
        <v>1328</v>
      </c>
      <c r="HM79">
        <v>556</v>
      </c>
      <c r="HN79">
        <f t="shared" si="316"/>
        <v>1393.5</v>
      </c>
      <c r="HO79">
        <f t="shared" si="316"/>
        <v>554.5</v>
      </c>
      <c r="HP79" s="18">
        <f t="shared" si="317"/>
        <v>1138.5</v>
      </c>
      <c r="HQ79" s="18">
        <f t="shared" ref="HQ79:HQ103" si="353">HO79-HO$6</f>
        <v>-47</v>
      </c>
      <c r="HR79" s="18">
        <f t="shared" si="273"/>
        <v>1139.469723160734</v>
      </c>
      <c r="HS79">
        <f t="shared" si="318"/>
        <v>1499.7708158248713</v>
      </c>
      <c r="HT79">
        <v>73</v>
      </c>
      <c r="HU79" s="22">
        <f t="shared" si="274"/>
        <v>0.97184562753686243</v>
      </c>
      <c r="HV79" s="18">
        <f t="shared" si="275"/>
        <v>0.66997123209024478</v>
      </c>
      <c r="HW79">
        <f t="shared" si="319"/>
        <v>-1.2402714943412253E-2</v>
      </c>
      <c r="HX79">
        <f t="shared" si="320"/>
        <v>-0.17394384507931288</v>
      </c>
      <c r="IB79">
        <v>1677</v>
      </c>
      <c r="IC79">
        <v>543</v>
      </c>
      <c r="ID79">
        <v>1426</v>
      </c>
      <c r="IE79">
        <v>544</v>
      </c>
      <c r="IF79">
        <f t="shared" si="321"/>
        <v>1551.5</v>
      </c>
      <c r="IG79">
        <f t="shared" si="322"/>
        <v>543.5</v>
      </c>
      <c r="IH79">
        <f t="shared" si="323"/>
        <v>1005</v>
      </c>
      <c r="II79">
        <f t="shared" si="324"/>
        <v>-40</v>
      </c>
      <c r="IJ79">
        <f t="shared" si="325"/>
        <v>1005.7957049023424</v>
      </c>
      <c r="IL79">
        <v>73</v>
      </c>
      <c r="IM79">
        <f t="shared" si="276"/>
        <v>0.91092698849551568</v>
      </c>
      <c r="IN79">
        <f t="shared" si="277"/>
        <v>0.56433464117180498</v>
      </c>
      <c r="IO79">
        <f t="shared" si="326"/>
        <v>-4.0516430671578285E-2</v>
      </c>
      <c r="IP79">
        <f t="shared" si="327"/>
        <v>-0.24846329013753174</v>
      </c>
    </row>
    <row r="80" spans="11:250" x14ac:dyDescent="0.25">
      <c r="K80" s="18">
        <v>1277</v>
      </c>
      <c r="L80" s="18">
        <v>579</v>
      </c>
      <c r="M80" s="18">
        <v>1041</v>
      </c>
      <c r="N80" s="18">
        <v>575</v>
      </c>
      <c r="O80" s="18">
        <f t="shared" si="253"/>
        <v>1159</v>
      </c>
      <c r="P80" s="18">
        <f t="shared" si="254"/>
        <v>577</v>
      </c>
      <c r="Q80" s="18">
        <f t="shared" si="329"/>
        <v>382.5</v>
      </c>
      <c r="R80" s="18">
        <f t="shared" si="330"/>
        <v>-3.5</v>
      </c>
      <c r="S80" s="49">
        <f t="shared" si="278"/>
        <v>382.5160127367219</v>
      </c>
      <c r="T80" s="26">
        <f t="shared" si="279"/>
        <v>31.688842079092201</v>
      </c>
      <c r="U80" s="18">
        <f t="shared" si="328"/>
        <v>325.18412955375186</v>
      </c>
      <c r="V80" s="28">
        <v>74</v>
      </c>
      <c r="W80" s="22">
        <f t="shared" si="255"/>
        <v>0.26616596905627221</v>
      </c>
      <c r="X80" s="18">
        <f t="shared" si="256"/>
        <v>4.30606109046303E-2</v>
      </c>
      <c r="Y80">
        <f t="shared" si="280"/>
        <v>-0.57484747251219337</v>
      </c>
      <c r="Z80">
        <f t="shared" si="281"/>
        <v>-1.3659198130952559</v>
      </c>
      <c r="AD80" s="18">
        <v>1278</v>
      </c>
      <c r="AE80" s="18">
        <v>572</v>
      </c>
      <c r="AF80" s="18">
        <v>1006</v>
      </c>
      <c r="AG80" s="18">
        <v>572</v>
      </c>
      <c r="AH80" s="18">
        <f t="shared" si="282"/>
        <v>1142</v>
      </c>
      <c r="AI80" s="18">
        <f t="shared" si="282"/>
        <v>572</v>
      </c>
      <c r="AJ80" s="18">
        <f t="shared" si="331"/>
        <v>479.5</v>
      </c>
      <c r="AK80" s="18">
        <f t="shared" si="332"/>
        <v>1.5</v>
      </c>
      <c r="AL80" s="18">
        <f t="shared" si="283"/>
        <v>479.50234618821207</v>
      </c>
      <c r="AM80" s="18">
        <f t="shared" si="284"/>
        <v>1277.2423419226282</v>
      </c>
      <c r="AN80" s="18">
        <f t="shared" si="333"/>
        <v>402.95606157733994</v>
      </c>
      <c r="AO80" s="28">
        <v>74</v>
      </c>
      <c r="AP80" s="22">
        <f t="shared" si="257"/>
        <v>0.22168512014150266</v>
      </c>
      <c r="AQ80" s="18">
        <f t="shared" si="258"/>
        <v>5.2716344271147436E-2</v>
      </c>
      <c r="AR80">
        <f t="shared" si="285"/>
        <v>-0.65426345644487127</v>
      </c>
      <c r="AS80">
        <f t="shared" si="285"/>
        <v>-1.2780547144595071</v>
      </c>
      <c r="AW80" s="18">
        <v>1408</v>
      </c>
      <c r="AX80" s="18">
        <v>579</v>
      </c>
      <c r="AY80" s="18">
        <v>1048</v>
      </c>
      <c r="AZ80" s="18">
        <v>579</v>
      </c>
      <c r="BA80" s="18">
        <f t="shared" si="286"/>
        <v>1228</v>
      </c>
      <c r="BB80" s="18">
        <f t="shared" si="286"/>
        <v>579</v>
      </c>
      <c r="BC80" s="18">
        <f t="shared" si="334"/>
        <v>396.5</v>
      </c>
      <c r="BD80" s="18">
        <f t="shared" si="335"/>
        <v>-2</v>
      </c>
      <c r="BE80" s="18">
        <f t="shared" si="287"/>
        <v>396.50504410410718</v>
      </c>
      <c r="BF80" s="18">
        <f t="shared" si="288"/>
        <v>1357.6542269664983</v>
      </c>
      <c r="BG80" s="18">
        <f t="shared" si="336"/>
        <v>343.28089825561392</v>
      </c>
      <c r="BH80" s="28">
        <v>74</v>
      </c>
      <c r="BI80" s="22">
        <f t="shared" si="259"/>
        <v>0.1971328417835515</v>
      </c>
      <c r="BJ80" s="18">
        <f t="shared" si="260"/>
        <v>3.3246437794652556E-2</v>
      </c>
      <c r="BK80">
        <f t="shared" si="289"/>
        <v>-0.70524101743939105</v>
      </c>
      <c r="BL80">
        <f t="shared" si="289"/>
        <v>-1.4782548805564355</v>
      </c>
      <c r="BP80">
        <v>1350</v>
      </c>
      <c r="BQ80">
        <v>560</v>
      </c>
      <c r="BR80">
        <v>1193</v>
      </c>
      <c r="BS80">
        <v>555</v>
      </c>
      <c r="BT80" s="18">
        <f t="shared" si="290"/>
        <v>1271.5</v>
      </c>
      <c r="BU80" s="18">
        <f t="shared" si="290"/>
        <v>557.5</v>
      </c>
      <c r="BV80" s="18">
        <f t="shared" si="337"/>
        <v>793</v>
      </c>
      <c r="BW80" s="18">
        <f t="shared" si="338"/>
        <v>-32</v>
      </c>
      <c r="BX80" s="18">
        <f t="shared" si="291"/>
        <v>793.64538680697945</v>
      </c>
      <c r="BY80" s="18">
        <f t="shared" si="292"/>
        <v>1388.3510002877515</v>
      </c>
      <c r="BZ80" s="18">
        <f t="shared" si="339"/>
        <v>629.09313895209175</v>
      </c>
      <c r="CA80" s="28">
        <v>74</v>
      </c>
      <c r="CB80" s="22">
        <f t="shared" si="261"/>
        <v>0.84950912548606961</v>
      </c>
      <c r="CC80" s="18">
        <f t="shared" si="262"/>
        <v>0.35299457434522669</v>
      </c>
      <c r="CD80">
        <f t="shared" si="293"/>
        <v>-7.0831951548368868E-2</v>
      </c>
      <c r="CE80">
        <f t="shared" si="293"/>
        <v>-0.45223196982474828</v>
      </c>
      <c r="CI80">
        <v>1340</v>
      </c>
      <c r="CJ80">
        <v>558</v>
      </c>
      <c r="CK80">
        <v>1157</v>
      </c>
      <c r="CL80">
        <v>555</v>
      </c>
      <c r="CM80" s="18">
        <f t="shared" si="294"/>
        <v>1248.5</v>
      </c>
      <c r="CN80" s="18">
        <f t="shared" si="294"/>
        <v>556.5</v>
      </c>
      <c r="CO80" s="18">
        <f t="shared" si="340"/>
        <v>716</v>
      </c>
      <c r="CP80" s="18">
        <f t="shared" si="341"/>
        <v>-31.5</v>
      </c>
      <c r="CQ80" s="18">
        <f t="shared" si="295"/>
        <v>716.69257705099756</v>
      </c>
      <c r="CR80" s="18">
        <f t="shared" si="296"/>
        <v>1366.9105676671024</v>
      </c>
      <c r="CS80" s="18">
        <f t="shared" si="342"/>
        <v>573.62609788340626</v>
      </c>
      <c r="CT80" s="28">
        <v>74</v>
      </c>
      <c r="CU80" s="22">
        <f t="shared" si="263"/>
        <v>0.71934560383411228</v>
      </c>
      <c r="CV80" s="18">
        <f t="shared" si="264"/>
        <v>0.26632766215055398</v>
      </c>
      <c r="CW80">
        <f t="shared" si="297"/>
        <v>-0.14306240617259339</v>
      </c>
      <c r="CX80">
        <f t="shared" si="297"/>
        <v>-0.5745837231764217</v>
      </c>
      <c r="DB80">
        <v>1629</v>
      </c>
      <c r="DC80">
        <v>550</v>
      </c>
      <c r="DD80">
        <v>1418</v>
      </c>
      <c r="DE80">
        <v>545</v>
      </c>
      <c r="DF80" s="18">
        <f t="shared" si="298"/>
        <v>1523.5</v>
      </c>
      <c r="DG80" s="18">
        <f t="shared" si="298"/>
        <v>547.5</v>
      </c>
      <c r="DH80" s="18">
        <f t="shared" si="343"/>
        <v>981.5</v>
      </c>
      <c r="DI80" s="18">
        <f t="shared" si="344"/>
        <v>-37</v>
      </c>
      <c r="DJ80" s="18">
        <f t="shared" si="299"/>
        <v>982.19715434326122</v>
      </c>
      <c r="DK80" s="18">
        <f t="shared" si="300"/>
        <v>1618.891132843713</v>
      </c>
      <c r="DL80" s="18">
        <f t="shared" si="345"/>
        <v>821.76865166531843</v>
      </c>
      <c r="DM80" s="28">
        <v>74</v>
      </c>
      <c r="DN80" s="22">
        <f t="shared" si="265"/>
        <v>0.64904852566345639</v>
      </c>
      <c r="DO80" s="18">
        <f t="shared" si="266"/>
        <v>0.32094667104547298</v>
      </c>
      <c r="DP80">
        <f t="shared" si="301"/>
        <v>-0.18772283225965747</v>
      </c>
      <c r="DQ80">
        <f t="shared" si="301"/>
        <v>-0.49356712458814517</v>
      </c>
      <c r="DU80">
        <v>1665</v>
      </c>
      <c r="DV80">
        <v>579</v>
      </c>
      <c r="DW80">
        <v>1492</v>
      </c>
      <c r="DX80">
        <v>584</v>
      </c>
      <c r="DY80" s="18">
        <f t="shared" si="302"/>
        <v>1578.5</v>
      </c>
      <c r="DZ80" s="18">
        <f t="shared" si="302"/>
        <v>581.5</v>
      </c>
      <c r="EA80" s="18">
        <f t="shared" si="346"/>
        <v>973</v>
      </c>
      <c r="EB80" s="18">
        <f t="shared" si="347"/>
        <v>-24.5</v>
      </c>
      <c r="EC80" s="18">
        <f t="shared" si="303"/>
        <v>973.30840436112544</v>
      </c>
      <c r="ED80" s="18">
        <f t="shared" si="304"/>
        <v>1682.2022767788658</v>
      </c>
      <c r="EE80" s="18">
        <f t="shared" si="348"/>
        <v>825.54233841358894</v>
      </c>
      <c r="EF80" s="28">
        <v>74</v>
      </c>
      <c r="EG80" s="22">
        <f t="shared" si="267"/>
        <v>1.5363366972208035</v>
      </c>
      <c r="EH80" s="18">
        <f t="shared" si="268"/>
        <v>0.79909806702266861</v>
      </c>
      <c r="EI80">
        <f t="shared" si="305"/>
        <v>0.18648640431579303</v>
      </c>
      <c r="EJ80">
        <f t="shared" si="305"/>
        <v>-9.7399919868325413E-2</v>
      </c>
      <c r="FZ80">
        <v>1197</v>
      </c>
      <c r="GA80">
        <v>559</v>
      </c>
      <c r="GB80">
        <v>1056</v>
      </c>
      <c r="GC80">
        <v>566</v>
      </c>
      <c r="GD80">
        <f t="shared" si="306"/>
        <v>1126.5</v>
      </c>
      <c r="GE80">
        <f t="shared" si="306"/>
        <v>562.5</v>
      </c>
      <c r="GF80" s="18">
        <f t="shared" si="349"/>
        <v>900.5</v>
      </c>
      <c r="GG80" s="18">
        <f t="shared" si="350"/>
        <v>-39.5</v>
      </c>
      <c r="GH80" s="18">
        <f t="shared" si="307"/>
        <v>901.36590794194115</v>
      </c>
      <c r="GI80">
        <f t="shared" si="308"/>
        <v>1259.1300568249492</v>
      </c>
      <c r="GJ80">
        <v>74</v>
      </c>
      <c r="GK80" s="22">
        <f t="shared" si="269"/>
        <v>1.0207800328385064</v>
      </c>
      <c r="GL80" s="18">
        <f t="shared" si="270"/>
        <v>0.49761854712619769</v>
      </c>
      <c r="GM80">
        <f t="shared" si="309"/>
        <v>8.9321663605638774E-3</v>
      </c>
      <c r="GN80">
        <f t="shared" si="310"/>
        <v>-0.30310344108964432</v>
      </c>
      <c r="GR80">
        <v>1466</v>
      </c>
      <c r="GS80">
        <v>552</v>
      </c>
      <c r="GT80">
        <v>1335</v>
      </c>
      <c r="GU80">
        <v>555</v>
      </c>
      <c r="GV80">
        <f t="shared" si="311"/>
        <v>1400.5</v>
      </c>
      <c r="GW80">
        <f t="shared" si="311"/>
        <v>553.5</v>
      </c>
      <c r="GX80" s="18">
        <f t="shared" si="351"/>
        <v>1155.5</v>
      </c>
      <c r="GY80" s="18">
        <f t="shared" si="352"/>
        <v>-51</v>
      </c>
      <c r="GZ80" s="18">
        <f t="shared" si="312"/>
        <v>1156.6249392089037</v>
      </c>
      <c r="HA80">
        <f t="shared" si="313"/>
        <v>1505.9091938095073</v>
      </c>
      <c r="HB80">
        <v>74</v>
      </c>
      <c r="HC80" s="22">
        <f t="shared" si="271"/>
        <v>0.9165355618934049</v>
      </c>
      <c r="HD80" s="18">
        <f t="shared" si="272"/>
        <v>0.61430715770164879</v>
      </c>
      <c r="HE80">
        <f t="shared" si="314"/>
        <v>-3.7850679600351343E-2</v>
      </c>
      <c r="HF80">
        <f t="shared" si="315"/>
        <v>-0.21161442439683062</v>
      </c>
      <c r="HJ80">
        <v>1477</v>
      </c>
      <c r="HK80">
        <v>552</v>
      </c>
      <c r="HL80">
        <v>1344</v>
      </c>
      <c r="HM80">
        <v>555</v>
      </c>
      <c r="HN80">
        <f t="shared" si="316"/>
        <v>1410.5</v>
      </c>
      <c r="HO80">
        <f t="shared" si="316"/>
        <v>553.5</v>
      </c>
      <c r="HP80" s="18">
        <f t="shared" si="317"/>
        <v>1155.5</v>
      </c>
      <c r="HQ80" s="18">
        <f t="shared" si="353"/>
        <v>-48</v>
      </c>
      <c r="HR80" s="18">
        <f t="shared" si="273"/>
        <v>1156.4965412831982</v>
      </c>
      <c r="HS80">
        <f t="shared" si="318"/>
        <v>1515.2136813004297</v>
      </c>
      <c r="HT80">
        <v>74</v>
      </c>
      <c r="HU80" s="22">
        <f t="shared" si="274"/>
        <v>0.98515858133873746</v>
      </c>
      <c r="HV80" s="18">
        <f t="shared" si="275"/>
        <v>0.67998244878535885</v>
      </c>
      <c r="HW80">
        <f t="shared" si="319"/>
        <v>-6.4938553328918744E-3</v>
      </c>
      <c r="HX80">
        <f t="shared" si="320"/>
        <v>-0.16750229684382306</v>
      </c>
      <c r="IB80">
        <v>1693</v>
      </c>
      <c r="IC80">
        <v>545</v>
      </c>
      <c r="ID80">
        <v>1441</v>
      </c>
      <c r="IE80">
        <v>547</v>
      </c>
      <c r="IF80">
        <f t="shared" si="321"/>
        <v>1567</v>
      </c>
      <c r="IG80">
        <f t="shared" si="322"/>
        <v>546</v>
      </c>
      <c r="IH80">
        <f t="shared" si="323"/>
        <v>1020.5</v>
      </c>
      <c r="II80">
        <f t="shared" si="324"/>
        <v>-37.5</v>
      </c>
      <c r="IJ80">
        <f t="shared" si="325"/>
        <v>1021.1887680541732</v>
      </c>
      <c r="IL80">
        <v>74</v>
      </c>
      <c r="IM80">
        <f t="shared" si="276"/>
        <v>0.92340544039271466</v>
      </c>
      <c r="IN80">
        <f t="shared" si="277"/>
        <v>0.57297142369929321</v>
      </c>
      <c r="IO80">
        <f t="shared" si="326"/>
        <v>-3.4607571061057926E-2</v>
      </c>
      <c r="IP80">
        <f t="shared" si="327"/>
        <v>-0.24186703743782045</v>
      </c>
    </row>
    <row r="81" spans="11:250" x14ac:dyDescent="0.25">
      <c r="K81" s="18">
        <v>1286</v>
      </c>
      <c r="L81" s="18">
        <v>578</v>
      </c>
      <c r="M81" s="18">
        <v>1049</v>
      </c>
      <c r="N81" s="18">
        <v>577</v>
      </c>
      <c r="O81" s="18">
        <f t="shared" si="253"/>
        <v>1167.5</v>
      </c>
      <c r="P81" s="18">
        <f t="shared" si="254"/>
        <v>577.5</v>
      </c>
      <c r="Q81" s="18">
        <f t="shared" si="329"/>
        <v>391</v>
      </c>
      <c r="R81" s="18">
        <f t="shared" si="330"/>
        <v>-3</v>
      </c>
      <c r="S81" s="49">
        <f t="shared" si="278"/>
        <v>391.0115087820306</v>
      </c>
      <c r="T81" s="26">
        <f t="shared" si="279"/>
        <v>32.392635969019189</v>
      </c>
      <c r="U81" s="18">
        <f t="shared" si="328"/>
        <v>333.02043251996668</v>
      </c>
      <c r="V81" s="28">
        <v>75</v>
      </c>
      <c r="W81" s="22">
        <f t="shared" si="255"/>
        <v>0.26976280647595158</v>
      </c>
      <c r="X81" s="18">
        <f t="shared" si="256"/>
        <v>4.4016966292295207E-2</v>
      </c>
      <c r="Y81">
        <f t="shared" si="280"/>
        <v>-0.56901792885146951</v>
      </c>
      <c r="Z81">
        <f t="shared" si="281"/>
        <v>-1.3563798929030151</v>
      </c>
      <c r="AD81" s="18">
        <v>1285</v>
      </c>
      <c r="AE81" s="18">
        <v>573</v>
      </c>
      <c r="AF81" s="18">
        <v>1017</v>
      </c>
      <c r="AG81" s="18">
        <v>571</v>
      </c>
      <c r="AH81" s="18">
        <f t="shared" si="282"/>
        <v>1151</v>
      </c>
      <c r="AI81" s="18">
        <f t="shared" si="282"/>
        <v>572</v>
      </c>
      <c r="AJ81" s="18">
        <f t="shared" si="331"/>
        <v>488.5</v>
      </c>
      <c r="AK81" s="18">
        <f t="shared" si="332"/>
        <v>1.5</v>
      </c>
      <c r="AL81" s="18">
        <f t="shared" si="283"/>
        <v>488.50230296284172</v>
      </c>
      <c r="AM81" s="18">
        <f t="shared" si="284"/>
        <v>1285.295685824861</v>
      </c>
      <c r="AN81" s="18">
        <f t="shared" si="333"/>
        <v>411.00940547957282</v>
      </c>
      <c r="AO81" s="28">
        <v>75</v>
      </c>
      <c r="AP81" s="22">
        <f t="shared" si="257"/>
        <v>0.22468086500827969</v>
      </c>
      <c r="AQ81" s="18">
        <f t="shared" si="258"/>
        <v>5.3705796822377694E-2</v>
      </c>
      <c r="AR81">
        <f t="shared" si="285"/>
        <v>-0.64843391278414741</v>
      </c>
      <c r="AS81">
        <f t="shared" si="285"/>
        <v>-1.2699788354903963</v>
      </c>
      <c r="AW81" s="18">
        <v>1414</v>
      </c>
      <c r="AX81" s="18">
        <v>579</v>
      </c>
      <c r="AY81" s="18">
        <v>1056</v>
      </c>
      <c r="AZ81" s="18">
        <v>581</v>
      </c>
      <c r="BA81" s="18">
        <f t="shared" si="286"/>
        <v>1235</v>
      </c>
      <c r="BB81" s="18">
        <f t="shared" si="286"/>
        <v>580</v>
      </c>
      <c r="BC81" s="18">
        <f t="shared" si="334"/>
        <v>403.5</v>
      </c>
      <c r="BD81" s="18">
        <f t="shared" si="335"/>
        <v>-1</v>
      </c>
      <c r="BE81" s="18">
        <f t="shared" si="287"/>
        <v>403.50123915547027</v>
      </c>
      <c r="BF81" s="18">
        <f t="shared" si="288"/>
        <v>1364.4137935391886</v>
      </c>
      <c r="BG81" s="18">
        <f t="shared" si="336"/>
        <v>350.04046482830427</v>
      </c>
      <c r="BH81" s="28">
        <v>75</v>
      </c>
      <c r="BI81" s="22">
        <f t="shared" si="259"/>
        <v>0.19979679910495082</v>
      </c>
      <c r="BJ81" s="18">
        <f t="shared" si="260"/>
        <v>3.3833059748226819E-2</v>
      </c>
      <c r="BK81">
        <f t="shared" si="289"/>
        <v>-0.69941147377866719</v>
      </c>
      <c r="BL81">
        <f t="shared" si="289"/>
        <v>-1.4706587243024254</v>
      </c>
      <c r="BP81">
        <v>1363</v>
      </c>
      <c r="BQ81">
        <v>560</v>
      </c>
      <c r="BR81">
        <v>1204</v>
      </c>
      <c r="BS81">
        <v>554</v>
      </c>
      <c r="BT81" s="18">
        <f t="shared" si="290"/>
        <v>1283.5</v>
      </c>
      <c r="BU81" s="18">
        <f t="shared" si="290"/>
        <v>557</v>
      </c>
      <c r="BV81" s="18">
        <f t="shared" si="337"/>
        <v>805</v>
      </c>
      <c r="BW81" s="18">
        <f t="shared" si="338"/>
        <v>-32.5</v>
      </c>
      <c r="BX81" s="18">
        <f t="shared" si="291"/>
        <v>805.65578878327437</v>
      </c>
      <c r="BY81" s="18">
        <f t="shared" si="292"/>
        <v>1399.1501885072953</v>
      </c>
      <c r="BZ81" s="18">
        <f t="shared" si="339"/>
        <v>639.89232717163554</v>
      </c>
      <c r="CA81" s="28">
        <v>75</v>
      </c>
      <c r="CB81" s="22">
        <f t="shared" si="261"/>
        <v>0.86098897853317868</v>
      </c>
      <c r="CC81" s="18">
        <f t="shared" si="262"/>
        <v>0.35833651522186211</v>
      </c>
      <c r="CD81">
        <f t="shared" si="293"/>
        <v>-6.5002407887644997E-2</v>
      </c>
      <c r="CE81">
        <f t="shared" si="293"/>
        <v>-0.44570893408526213</v>
      </c>
      <c r="CI81">
        <v>1352</v>
      </c>
      <c r="CJ81">
        <v>558</v>
      </c>
      <c r="CK81">
        <v>1169</v>
      </c>
      <c r="CL81">
        <v>555</v>
      </c>
      <c r="CM81" s="18">
        <f t="shared" si="294"/>
        <v>1260.5</v>
      </c>
      <c r="CN81" s="18">
        <f t="shared" si="294"/>
        <v>556.5</v>
      </c>
      <c r="CO81" s="18">
        <f t="shared" si="340"/>
        <v>728</v>
      </c>
      <c r="CP81" s="18">
        <f t="shared" si="341"/>
        <v>-31.5</v>
      </c>
      <c r="CQ81" s="18">
        <f t="shared" si="295"/>
        <v>728.68117170680353</v>
      </c>
      <c r="CR81" s="18">
        <f t="shared" si="296"/>
        <v>1377.8797117310351</v>
      </c>
      <c r="CS81" s="18">
        <f t="shared" si="342"/>
        <v>584.59524194733888</v>
      </c>
      <c r="CT81" s="28">
        <v>75</v>
      </c>
      <c r="CU81" s="22">
        <f t="shared" si="263"/>
        <v>0.729066490372411</v>
      </c>
      <c r="CV81" s="18">
        <f t="shared" si="264"/>
        <v>0.27078270255335729</v>
      </c>
      <c r="CW81">
        <f t="shared" si="297"/>
        <v>-0.13723286251186959</v>
      </c>
      <c r="CX81">
        <f t="shared" si="297"/>
        <v>-0.56737908158792705</v>
      </c>
      <c r="DB81">
        <v>1642</v>
      </c>
      <c r="DC81">
        <v>546</v>
      </c>
      <c r="DD81">
        <v>1433</v>
      </c>
      <c r="DE81">
        <v>545</v>
      </c>
      <c r="DF81" s="18">
        <f t="shared" si="298"/>
        <v>1537.5</v>
      </c>
      <c r="DG81" s="18">
        <f t="shared" si="298"/>
        <v>545.5</v>
      </c>
      <c r="DH81" s="18">
        <f t="shared" si="343"/>
        <v>995.5</v>
      </c>
      <c r="DI81" s="18">
        <f t="shared" si="344"/>
        <v>-39</v>
      </c>
      <c r="DJ81" s="18">
        <f t="shared" si="299"/>
        <v>996.2636448250031</v>
      </c>
      <c r="DK81" s="18">
        <f t="shared" si="300"/>
        <v>1631.4032303510987</v>
      </c>
      <c r="DL81" s="18">
        <f t="shared" si="345"/>
        <v>834.28074917270419</v>
      </c>
      <c r="DM81" s="28">
        <v>75</v>
      </c>
      <c r="DN81" s="22">
        <f t="shared" si="265"/>
        <v>0.65781945168593547</v>
      </c>
      <c r="DO81" s="18">
        <f t="shared" si="266"/>
        <v>0.32554309374273327</v>
      </c>
      <c r="DP81">
        <f t="shared" si="301"/>
        <v>-0.18189328859893367</v>
      </c>
      <c r="DQ81">
        <f t="shared" si="301"/>
        <v>-0.48739151359073307</v>
      </c>
      <c r="DU81">
        <v>1681</v>
      </c>
      <c r="DV81">
        <v>580</v>
      </c>
      <c r="DW81">
        <v>1509</v>
      </c>
      <c r="DX81">
        <v>583</v>
      </c>
      <c r="DY81" s="18">
        <f t="shared" si="302"/>
        <v>1595</v>
      </c>
      <c r="DZ81" s="18">
        <f t="shared" si="302"/>
        <v>581.5</v>
      </c>
      <c r="EA81" s="18">
        <f t="shared" si="346"/>
        <v>989.5</v>
      </c>
      <c r="EB81" s="18">
        <f t="shared" si="347"/>
        <v>-24.5</v>
      </c>
      <c r="EC81" s="18">
        <f t="shared" si="303"/>
        <v>989.80326328013291</v>
      </c>
      <c r="ED81" s="18">
        <f t="shared" si="304"/>
        <v>1697.6946869210612</v>
      </c>
      <c r="EE81" s="18">
        <f t="shared" si="348"/>
        <v>841.0347485557844</v>
      </c>
      <c r="EF81" s="28">
        <v>75</v>
      </c>
      <c r="EG81" s="22">
        <f t="shared" si="267"/>
        <v>1.5570980039400035</v>
      </c>
      <c r="EH81" s="18">
        <f t="shared" si="268"/>
        <v>0.81264054730839308</v>
      </c>
      <c r="EI81">
        <f t="shared" si="305"/>
        <v>0.19231594797651688</v>
      </c>
      <c r="EJ81">
        <f t="shared" si="305"/>
        <v>-9.0101512020725902E-2</v>
      </c>
      <c r="FZ81">
        <v>1213</v>
      </c>
      <c r="GA81">
        <v>560</v>
      </c>
      <c r="GB81">
        <v>1076</v>
      </c>
      <c r="GC81">
        <v>563</v>
      </c>
      <c r="GD81">
        <f t="shared" si="306"/>
        <v>1144.5</v>
      </c>
      <c r="GE81">
        <f t="shared" si="306"/>
        <v>561.5</v>
      </c>
      <c r="GF81" s="18">
        <f t="shared" si="349"/>
        <v>918.5</v>
      </c>
      <c r="GG81" s="18">
        <f t="shared" si="350"/>
        <v>-40.5</v>
      </c>
      <c r="GH81" s="18">
        <f t="shared" si="307"/>
        <v>919.39246244462981</v>
      </c>
      <c r="GI81">
        <f t="shared" si="308"/>
        <v>1274.8186145487523</v>
      </c>
      <c r="GJ81">
        <v>75</v>
      </c>
      <c r="GK81" s="22">
        <f t="shared" si="269"/>
        <v>1.0345743576065942</v>
      </c>
      <c r="GL81" s="18">
        <f t="shared" si="270"/>
        <v>0.50757049647582508</v>
      </c>
      <c r="GM81">
        <f t="shared" si="309"/>
        <v>1.4761710021287696E-2</v>
      </c>
      <c r="GN81">
        <f t="shared" si="310"/>
        <v>-0.29450363005671676</v>
      </c>
      <c r="GR81">
        <v>1484</v>
      </c>
      <c r="GS81">
        <v>550</v>
      </c>
      <c r="GT81">
        <v>1349</v>
      </c>
      <c r="GU81">
        <v>555</v>
      </c>
      <c r="GV81">
        <f t="shared" si="311"/>
        <v>1416.5</v>
      </c>
      <c r="GW81">
        <f t="shared" si="311"/>
        <v>552.5</v>
      </c>
      <c r="GX81" s="18">
        <f t="shared" si="351"/>
        <v>1171.5</v>
      </c>
      <c r="GY81" s="18">
        <f t="shared" si="352"/>
        <v>-52</v>
      </c>
      <c r="GZ81" s="18">
        <f t="shared" si="312"/>
        <v>1172.6535080747424</v>
      </c>
      <c r="HA81">
        <f t="shared" si="313"/>
        <v>1520.4369437763605</v>
      </c>
      <c r="HB81">
        <v>75</v>
      </c>
      <c r="HC81" s="22">
        <f t="shared" si="271"/>
        <v>0.92892117759466719</v>
      </c>
      <c r="HD81" s="18">
        <f t="shared" si="272"/>
        <v>0.62282025840370803</v>
      </c>
      <c r="HE81">
        <f t="shared" si="314"/>
        <v>-3.2021135939627458E-2</v>
      </c>
      <c r="HF81">
        <f t="shared" si="315"/>
        <v>-0.20563726962695297</v>
      </c>
      <c r="HJ81">
        <v>1496</v>
      </c>
      <c r="HK81">
        <v>551</v>
      </c>
      <c r="HL81">
        <v>1364</v>
      </c>
      <c r="HM81">
        <v>554</v>
      </c>
      <c r="HN81">
        <f t="shared" si="316"/>
        <v>1430</v>
      </c>
      <c r="HO81">
        <f t="shared" si="316"/>
        <v>552.5</v>
      </c>
      <c r="HP81" s="18">
        <f t="shared" si="317"/>
        <v>1175</v>
      </c>
      <c r="HQ81" s="18">
        <f t="shared" si="353"/>
        <v>-49</v>
      </c>
      <c r="HR81" s="18">
        <f t="shared" si="273"/>
        <v>1176.0212583112602</v>
      </c>
      <c r="HS81">
        <f t="shared" si="318"/>
        <v>1533.0219339591981</v>
      </c>
      <c r="HT81">
        <v>75</v>
      </c>
      <c r="HU81" s="22">
        <f t="shared" si="274"/>
        <v>0.99847153514061215</v>
      </c>
      <c r="HV81" s="18">
        <f t="shared" si="275"/>
        <v>0.69146234900352277</v>
      </c>
      <c r="HW81">
        <f t="shared" si="319"/>
        <v>-6.6431167216807858E-4</v>
      </c>
      <c r="HX81">
        <f t="shared" si="320"/>
        <v>-0.16023146279282433</v>
      </c>
      <c r="IB81">
        <v>1709</v>
      </c>
      <c r="IC81">
        <v>545</v>
      </c>
      <c r="ID81">
        <v>1458</v>
      </c>
      <c r="IE81">
        <v>547</v>
      </c>
      <c r="IF81">
        <f t="shared" si="321"/>
        <v>1583.5</v>
      </c>
      <c r="IG81">
        <f t="shared" si="322"/>
        <v>546</v>
      </c>
      <c r="IH81">
        <f t="shared" si="323"/>
        <v>1037</v>
      </c>
      <c r="II81">
        <f t="shared" si="324"/>
        <v>-37.5</v>
      </c>
      <c r="IJ81">
        <f t="shared" si="325"/>
        <v>1037.6778160874405</v>
      </c>
      <c r="IL81">
        <v>75</v>
      </c>
      <c r="IM81">
        <f t="shared" si="276"/>
        <v>0.93588389228991342</v>
      </c>
      <c r="IN81">
        <f t="shared" si="277"/>
        <v>0.58222314446103784</v>
      </c>
      <c r="IO81">
        <f t="shared" si="326"/>
        <v>-2.8778027400334111E-2</v>
      </c>
      <c r="IP81">
        <f t="shared" si="327"/>
        <v>-0.23491053453456717</v>
      </c>
    </row>
    <row r="82" spans="11:250" x14ac:dyDescent="0.25">
      <c r="K82" s="18">
        <v>1291</v>
      </c>
      <c r="L82" s="18">
        <v>578</v>
      </c>
      <c r="M82" s="18">
        <v>1057</v>
      </c>
      <c r="N82" s="18">
        <v>577</v>
      </c>
      <c r="O82" s="18">
        <f t="shared" si="253"/>
        <v>1174</v>
      </c>
      <c r="P82" s="18">
        <f t="shared" si="254"/>
        <v>577.5</v>
      </c>
      <c r="Q82" s="18">
        <f t="shared" si="329"/>
        <v>397.5</v>
      </c>
      <c r="R82" s="18">
        <f t="shared" si="330"/>
        <v>-3</v>
      </c>
      <c r="S82" s="49">
        <f t="shared" si="278"/>
        <v>397.51132059351465</v>
      </c>
      <c r="T82" s="26">
        <f t="shared" si="279"/>
        <v>32.931101035002463</v>
      </c>
      <c r="U82" s="18">
        <f t="shared" si="328"/>
        <v>338.84980551964543</v>
      </c>
      <c r="V82" s="28">
        <v>76</v>
      </c>
      <c r="W82" s="22">
        <f t="shared" si="255"/>
        <v>0.27335964389563089</v>
      </c>
      <c r="X82" s="18">
        <f t="shared" si="256"/>
        <v>4.4748663418815969E-2</v>
      </c>
      <c r="Y82">
        <f t="shared" si="280"/>
        <v>-0.56326559996237824</v>
      </c>
      <c r="Z82">
        <f t="shared" si="281"/>
        <v>-1.3492199319346987</v>
      </c>
      <c r="AD82" s="18">
        <v>1293</v>
      </c>
      <c r="AE82" s="18">
        <v>573</v>
      </c>
      <c r="AF82" s="18">
        <v>1028</v>
      </c>
      <c r="AG82" s="18">
        <v>572</v>
      </c>
      <c r="AH82" s="18">
        <f t="shared" si="282"/>
        <v>1160.5</v>
      </c>
      <c r="AI82" s="18">
        <f t="shared" si="282"/>
        <v>572.5</v>
      </c>
      <c r="AJ82" s="18">
        <f t="shared" si="331"/>
        <v>498</v>
      </c>
      <c r="AK82" s="18">
        <f t="shared" si="332"/>
        <v>2</v>
      </c>
      <c r="AL82" s="18">
        <f t="shared" si="283"/>
        <v>498.00401604806359</v>
      </c>
      <c r="AM82" s="18">
        <f t="shared" si="284"/>
        <v>1294.0311047266214</v>
      </c>
      <c r="AN82" s="18">
        <f t="shared" si="333"/>
        <v>419.74482438133316</v>
      </c>
      <c r="AO82" s="28">
        <v>76</v>
      </c>
      <c r="AP82" s="22">
        <f t="shared" si="257"/>
        <v>0.22767660987505675</v>
      </c>
      <c r="AQ82" s="18">
        <f t="shared" si="258"/>
        <v>5.475041231205794E-2</v>
      </c>
      <c r="AR82">
        <f t="shared" si="285"/>
        <v>-0.64268158389505614</v>
      </c>
      <c r="AS82">
        <f t="shared" si="285"/>
        <v>-1.2616126059092625</v>
      </c>
      <c r="AW82" s="18">
        <v>1422</v>
      </c>
      <c r="AX82" s="18">
        <v>579</v>
      </c>
      <c r="AY82" s="18">
        <v>1064</v>
      </c>
      <c r="AZ82" s="18">
        <v>580</v>
      </c>
      <c r="BA82" s="18">
        <f t="shared" si="286"/>
        <v>1243</v>
      </c>
      <c r="BB82" s="18">
        <f t="shared" si="286"/>
        <v>579.5</v>
      </c>
      <c r="BC82" s="18">
        <f t="shared" si="334"/>
        <v>411.5</v>
      </c>
      <c r="BD82" s="18">
        <f t="shared" si="335"/>
        <v>-1.5</v>
      </c>
      <c r="BE82" s="18">
        <f t="shared" si="287"/>
        <v>411.5027338912829</v>
      </c>
      <c r="BF82" s="18">
        <f t="shared" si="288"/>
        <v>1371.4478663077207</v>
      </c>
      <c r="BG82" s="18">
        <f t="shared" si="336"/>
        <v>357.07453759683631</v>
      </c>
      <c r="BH82" s="28">
        <v>76</v>
      </c>
      <c r="BI82" s="22">
        <f t="shared" si="259"/>
        <v>0.20246075642635017</v>
      </c>
      <c r="BJ82" s="18">
        <f t="shared" si="260"/>
        <v>3.4503974786898019E-2</v>
      </c>
      <c r="BK82">
        <f t="shared" si="289"/>
        <v>-0.69365914488957592</v>
      </c>
      <c r="BL82">
        <f t="shared" si="289"/>
        <v>-1.4621308722141526</v>
      </c>
      <c r="BP82">
        <v>1373</v>
      </c>
      <c r="BQ82">
        <v>558</v>
      </c>
      <c r="BR82">
        <v>1213</v>
      </c>
      <c r="BS82">
        <v>553</v>
      </c>
      <c r="BT82" s="18">
        <f t="shared" si="290"/>
        <v>1293</v>
      </c>
      <c r="BU82" s="18">
        <f t="shared" si="290"/>
        <v>555.5</v>
      </c>
      <c r="BV82" s="18">
        <f t="shared" si="337"/>
        <v>814.5</v>
      </c>
      <c r="BW82" s="18">
        <f t="shared" si="338"/>
        <v>-34</v>
      </c>
      <c r="BX82" s="18">
        <f t="shared" si="291"/>
        <v>815.20932894563953</v>
      </c>
      <c r="BY82" s="18">
        <f t="shared" si="292"/>
        <v>1407.2772470270384</v>
      </c>
      <c r="BZ82" s="18">
        <f t="shared" si="339"/>
        <v>648.0193856913786</v>
      </c>
      <c r="CA82" s="28">
        <v>76</v>
      </c>
      <c r="CB82" s="22">
        <f t="shared" si="261"/>
        <v>0.87246883158028765</v>
      </c>
      <c r="CC82" s="18">
        <f t="shared" si="262"/>
        <v>0.36258570245228477</v>
      </c>
      <c r="CD82">
        <f t="shared" si="293"/>
        <v>-5.925007899855373E-2</v>
      </c>
      <c r="CE82">
        <f t="shared" si="293"/>
        <v>-0.44058932508469084</v>
      </c>
      <c r="CI82">
        <v>1363</v>
      </c>
      <c r="CJ82">
        <v>558</v>
      </c>
      <c r="CK82">
        <v>1180</v>
      </c>
      <c r="CL82">
        <v>555</v>
      </c>
      <c r="CM82" s="18">
        <f t="shared" si="294"/>
        <v>1271.5</v>
      </c>
      <c r="CN82" s="18">
        <f t="shared" si="294"/>
        <v>556.5</v>
      </c>
      <c r="CO82" s="18">
        <f t="shared" si="340"/>
        <v>739</v>
      </c>
      <c r="CP82" s="18">
        <f t="shared" si="341"/>
        <v>-31.5</v>
      </c>
      <c r="CQ82" s="18">
        <f t="shared" si="295"/>
        <v>739.67104174761369</v>
      </c>
      <c r="CR82" s="18">
        <f t="shared" si="296"/>
        <v>1387.9497469289008</v>
      </c>
      <c r="CS82" s="18">
        <f t="shared" si="342"/>
        <v>594.66527714520464</v>
      </c>
      <c r="CT82" s="28">
        <v>76</v>
      </c>
      <c r="CU82" s="22">
        <f t="shared" si="263"/>
        <v>0.73878737691070984</v>
      </c>
      <c r="CV82" s="18">
        <f t="shared" si="264"/>
        <v>0.2748666103389672</v>
      </c>
      <c r="CW82">
        <f t="shared" si="297"/>
        <v>-0.13148053362277828</v>
      </c>
      <c r="CX82">
        <f t="shared" si="297"/>
        <v>-0.56087801325315212</v>
      </c>
      <c r="DB82">
        <v>1657</v>
      </c>
      <c r="DC82">
        <v>544</v>
      </c>
      <c r="DD82">
        <v>1447</v>
      </c>
      <c r="DE82">
        <v>545</v>
      </c>
      <c r="DF82" s="18">
        <f t="shared" si="298"/>
        <v>1552</v>
      </c>
      <c r="DG82" s="18">
        <f t="shared" si="298"/>
        <v>544.5</v>
      </c>
      <c r="DH82" s="18">
        <f t="shared" si="343"/>
        <v>1010</v>
      </c>
      <c r="DI82" s="18">
        <f t="shared" si="344"/>
        <v>-40</v>
      </c>
      <c r="DJ82" s="18">
        <f t="shared" si="299"/>
        <v>1010.7917688624102</v>
      </c>
      <c r="DK82" s="18">
        <f t="shared" si="300"/>
        <v>1644.7444330351145</v>
      </c>
      <c r="DL82" s="18">
        <f t="shared" si="345"/>
        <v>847.62195185671999</v>
      </c>
      <c r="DM82" s="28">
        <v>76</v>
      </c>
      <c r="DN82" s="22">
        <f t="shared" si="265"/>
        <v>0.66659037770841456</v>
      </c>
      <c r="DO82" s="18">
        <f t="shared" si="266"/>
        <v>0.33029036166722575</v>
      </c>
      <c r="DP82">
        <f t="shared" si="301"/>
        <v>-0.17614095970984239</v>
      </c>
      <c r="DQ82">
        <f t="shared" si="301"/>
        <v>-0.48110409944153415</v>
      </c>
      <c r="DU82">
        <v>1697</v>
      </c>
      <c r="DV82">
        <v>581</v>
      </c>
      <c r="DW82">
        <v>1524</v>
      </c>
      <c r="DX82">
        <v>584</v>
      </c>
      <c r="DY82" s="18">
        <f t="shared" si="302"/>
        <v>1610.5</v>
      </c>
      <c r="DZ82" s="18">
        <f t="shared" si="302"/>
        <v>582.5</v>
      </c>
      <c r="EA82" s="18">
        <f t="shared" si="346"/>
        <v>1005</v>
      </c>
      <c r="EB82" s="18">
        <f t="shared" si="347"/>
        <v>-23.5</v>
      </c>
      <c r="EC82" s="18">
        <f t="shared" si="303"/>
        <v>1005.2747136977036</v>
      </c>
      <c r="ED82" s="18">
        <f t="shared" si="304"/>
        <v>1712.6051792517737</v>
      </c>
      <c r="EE82" s="18">
        <f t="shared" si="348"/>
        <v>855.94524088649689</v>
      </c>
      <c r="EF82" s="28">
        <v>76</v>
      </c>
      <c r="EG82" s="22">
        <f t="shared" si="267"/>
        <v>1.5778593106592036</v>
      </c>
      <c r="EH82" s="18">
        <f t="shared" si="268"/>
        <v>0.82534279673655142</v>
      </c>
      <c r="EI82">
        <f t="shared" si="305"/>
        <v>0.19806827686560818</v>
      </c>
      <c r="EJ82">
        <f t="shared" si="305"/>
        <v>-8.3365634710553693E-2</v>
      </c>
      <c r="FZ82">
        <v>1225</v>
      </c>
      <c r="GA82">
        <v>559</v>
      </c>
      <c r="GB82">
        <v>1093</v>
      </c>
      <c r="GC82">
        <v>562</v>
      </c>
      <c r="GD82">
        <f t="shared" si="306"/>
        <v>1159</v>
      </c>
      <c r="GE82">
        <f t="shared" si="306"/>
        <v>560.5</v>
      </c>
      <c r="GF82" s="18">
        <f t="shared" si="349"/>
        <v>933</v>
      </c>
      <c r="GG82" s="18">
        <f t="shared" si="350"/>
        <v>-41.5</v>
      </c>
      <c r="GH82" s="18">
        <f t="shared" si="307"/>
        <v>933.92250749192249</v>
      </c>
      <c r="GI82">
        <f t="shared" si="308"/>
        <v>1287.4165021468382</v>
      </c>
      <c r="GJ82">
        <v>76</v>
      </c>
      <c r="GK82" s="22">
        <f t="shared" si="269"/>
        <v>1.0483686823746821</v>
      </c>
      <c r="GL82" s="18">
        <f t="shared" si="270"/>
        <v>0.51559212214682593</v>
      </c>
      <c r="GM82">
        <f t="shared" si="309"/>
        <v>2.0514038910378968E-2</v>
      </c>
      <c r="GN82">
        <f t="shared" si="310"/>
        <v>-0.28769372695536866</v>
      </c>
      <c r="GR82">
        <v>1503</v>
      </c>
      <c r="GS82">
        <v>550</v>
      </c>
      <c r="GT82">
        <v>1370</v>
      </c>
      <c r="GU82">
        <v>552</v>
      </c>
      <c r="GV82">
        <f t="shared" si="311"/>
        <v>1436.5</v>
      </c>
      <c r="GW82">
        <f t="shared" si="311"/>
        <v>551</v>
      </c>
      <c r="GX82" s="18">
        <f t="shared" si="351"/>
        <v>1191.5</v>
      </c>
      <c r="GY82" s="18">
        <f t="shared" si="352"/>
        <v>-53.5</v>
      </c>
      <c r="GZ82" s="18">
        <f t="shared" si="312"/>
        <v>1192.7005072523446</v>
      </c>
      <c r="HA82">
        <f t="shared" si="313"/>
        <v>1538.5490729905237</v>
      </c>
      <c r="HB82">
        <v>76</v>
      </c>
      <c r="HC82" s="22">
        <f t="shared" si="271"/>
        <v>0.94130679329592937</v>
      </c>
      <c r="HD82" s="18">
        <f t="shared" si="272"/>
        <v>0.63346762961953462</v>
      </c>
      <c r="HE82">
        <f t="shared" si="314"/>
        <v>-2.6268807050536178E-2</v>
      </c>
      <c r="HF82">
        <f t="shared" si="315"/>
        <v>-0.19827557278811389</v>
      </c>
      <c r="HJ82">
        <v>1515</v>
      </c>
      <c r="HK82">
        <v>550</v>
      </c>
      <c r="HL82">
        <v>1385</v>
      </c>
      <c r="HM82">
        <v>555</v>
      </c>
      <c r="HN82">
        <f t="shared" si="316"/>
        <v>1450</v>
      </c>
      <c r="HO82">
        <f t="shared" si="316"/>
        <v>552.5</v>
      </c>
      <c r="HP82" s="18">
        <f t="shared" si="317"/>
        <v>1195</v>
      </c>
      <c r="HQ82" s="18">
        <f t="shared" si="353"/>
        <v>-49</v>
      </c>
      <c r="HR82" s="18">
        <f t="shared" si="273"/>
        <v>1196.0041805947001</v>
      </c>
      <c r="HS82">
        <f t="shared" si="318"/>
        <v>1551.6946381295515</v>
      </c>
      <c r="HT82">
        <v>76</v>
      </c>
      <c r="HU82" s="22">
        <f t="shared" si="274"/>
        <v>1.011784488942487</v>
      </c>
      <c r="HV82" s="18">
        <f t="shared" si="275"/>
        <v>0.7032116590473767</v>
      </c>
      <c r="HW82">
        <f t="shared" si="319"/>
        <v>5.0880172169232166E-3</v>
      </c>
      <c r="HX82">
        <f t="shared" si="320"/>
        <v>-0.15291393739679254</v>
      </c>
      <c r="IB82">
        <v>1726</v>
      </c>
      <c r="IC82">
        <v>544</v>
      </c>
      <c r="ID82">
        <v>1477</v>
      </c>
      <c r="IE82">
        <v>550</v>
      </c>
      <c r="IF82">
        <f t="shared" si="321"/>
        <v>1601.5</v>
      </c>
      <c r="IG82">
        <f t="shared" si="322"/>
        <v>547</v>
      </c>
      <c r="IH82">
        <f t="shared" si="323"/>
        <v>1055</v>
      </c>
      <c r="II82">
        <f t="shared" si="324"/>
        <v>-36.5</v>
      </c>
      <c r="IJ82">
        <f t="shared" si="325"/>
        <v>1055.6312092771793</v>
      </c>
      <c r="IL82">
        <v>76</v>
      </c>
      <c r="IM82">
        <f t="shared" si="276"/>
        <v>0.94836234418711229</v>
      </c>
      <c r="IN82">
        <f t="shared" si="277"/>
        <v>0.59229648406088364</v>
      </c>
      <c r="IO82">
        <f t="shared" si="326"/>
        <v>-2.3025698511242795E-2</v>
      </c>
      <c r="IP82">
        <f t="shared" si="327"/>
        <v>-0.22746084537271344</v>
      </c>
    </row>
    <row r="83" spans="11:250" x14ac:dyDescent="0.25">
      <c r="K83" s="18">
        <v>1302</v>
      </c>
      <c r="L83" s="18">
        <v>580</v>
      </c>
      <c r="M83" s="18">
        <v>1067</v>
      </c>
      <c r="N83" s="18">
        <v>577</v>
      </c>
      <c r="O83" s="18">
        <f t="shared" si="253"/>
        <v>1184.5</v>
      </c>
      <c r="P83" s="18">
        <f t="shared" si="254"/>
        <v>578.5</v>
      </c>
      <c r="Q83" s="18">
        <f t="shared" si="329"/>
        <v>408</v>
      </c>
      <c r="R83" s="18">
        <f t="shared" si="330"/>
        <v>-2</v>
      </c>
      <c r="S83" s="49">
        <f t="shared" si="278"/>
        <v>408.00490193133709</v>
      </c>
      <c r="T83" s="26">
        <f t="shared" si="279"/>
        <v>33.800422660205214</v>
      </c>
      <c r="U83" s="18">
        <f t="shared" si="328"/>
        <v>348.71828264544445</v>
      </c>
      <c r="V83" s="28">
        <v>77</v>
      </c>
      <c r="W83" s="22">
        <f t="shared" si="255"/>
        <v>0.27695648131531025</v>
      </c>
      <c r="X83" s="18">
        <f t="shared" si="256"/>
        <v>4.5929947359718767E-2</v>
      </c>
      <c r="Y83">
        <f t="shared" si="280"/>
        <v>-0.55758846707068777</v>
      </c>
      <c r="Z83">
        <f t="shared" si="281"/>
        <v>-1.3379040523263999</v>
      </c>
      <c r="AD83" s="18">
        <v>1303</v>
      </c>
      <c r="AE83" s="18">
        <v>572</v>
      </c>
      <c r="AF83" s="18">
        <v>1037</v>
      </c>
      <c r="AG83" s="18">
        <v>573</v>
      </c>
      <c r="AH83" s="18">
        <f t="shared" si="282"/>
        <v>1170</v>
      </c>
      <c r="AI83" s="18">
        <f t="shared" si="282"/>
        <v>572.5</v>
      </c>
      <c r="AJ83" s="18">
        <f t="shared" si="331"/>
        <v>507.5</v>
      </c>
      <c r="AK83" s="18">
        <f t="shared" si="332"/>
        <v>2</v>
      </c>
      <c r="AL83" s="18">
        <f t="shared" si="283"/>
        <v>507.50394087139853</v>
      </c>
      <c r="AM83" s="18">
        <f t="shared" si="284"/>
        <v>1302.557580301155</v>
      </c>
      <c r="AN83" s="18">
        <f t="shared" si="333"/>
        <v>428.27129995586677</v>
      </c>
      <c r="AO83" s="28">
        <v>77</v>
      </c>
      <c r="AP83" s="22">
        <f t="shared" si="257"/>
        <v>0.23067235474183381</v>
      </c>
      <c r="AQ83" s="18">
        <f t="shared" si="258"/>
        <v>5.5794831200762132E-2</v>
      </c>
      <c r="AR83">
        <f t="shared" si="285"/>
        <v>-0.63700445100336567</v>
      </c>
      <c r="AS83">
        <f t="shared" si="285"/>
        <v>-1.2534060319757085</v>
      </c>
      <c r="AW83" s="18">
        <v>1429</v>
      </c>
      <c r="AX83" s="18">
        <v>578</v>
      </c>
      <c r="AY83" s="18">
        <v>1072</v>
      </c>
      <c r="AZ83" s="18">
        <v>581</v>
      </c>
      <c r="BA83" s="18">
        <f t="shared" si="286"/>
        <v>1250.5</v>
      </c>
      <c r="BB83" s="18">
        <f t="shared" si="286"/>
        <v>579.5</v>
      </c>
      <c r="BC83" s="18">
        <f t="shared" si="334"/>
        <v>419</v>
      </c>
      <c r="BD83" s="18">
        <f t="shared" si="335"/>
        <v>-1.5</v>
      </c>
      <c r="BE83" s="18">
        <f t="shared" si="287"/>
        <v>419.00268495559789</v>
      </c>
      <c r="BF83" s="18">
        <f t="shared" si="288"/>
        <v>1378.2490703787905</v>
      </c>
      <c r="BG83" s="18">
        <f t="shared" si="336"/>
        <v>363.87574166790614</v>
      </c>
      <c r="BH83" s="28">
        <v>77</v>
      </c>
      <c r="BI83" s="22">
        <f t="shared" si="259"/>
        <v>0.20512471374774949</v>
      </c>
      <c r="BJ83" s="18">
        <f t="shared" si="260"/>
        <v>3.5132836034013001E-2</v>
      </c>
      <c r="BK83">
        <f t="shared" si="289"/>
        <v>-0.68798201199788545</v>
      </c>
      <c r="BL83">
        <f t="shared" si="289"/>
        <v>-1.4542867911641746</v>
      </c>
      <c r="BP83">
        <v>1385</v>
      </c>
      <c r="BQ83">
        <v>558</v>
      </c>
      <c r="BR83">
        <v>1223</v>
      </c>
      <c r="BS83">
        <v>552</v>
      </c>
      <c r="BT83" s="18">
        <f t="shared" si="290"/>
        <v>1304</v>
      </c>
      <c r="BU83" s="18">
        <f t="shared" si="290"/>
        <v>555</v>
      </c>
      <c r="BV83" s="18">
        <f t="shared" si="337"/>
        <v>825.5</v>
      </c>
      <c r="BW83" s="18">
        <f t="shared" si="338"/>
        <v>-34.5</v>
      </c>
      <c r="BX83" s="18">
        <f t="shared" si="291"/>
        <v>826.22061218538965</v>
      </c>
      <c r="BY83" s="18">
        <f t="shared" si="292"/>
        <v>1417.1947643143478</v>
      </c>
      <c r="BZ83" s="18">
        <f t="shared" si="339"/>
        <v>657.93690297868807</v>
      </c>
      <c r="CA83" s="28">
        <v>77</v>
      </c>
      <c r="CB83" s="22">
        <f t="shared" si="261"/>
        <v>0.88394868462739662</v>
      </c>
      <c r="CC83" s="18">
        <f t="shared" si="262"/>
        <v>0.36748325910015789</v>
      </c>
      <c r="CD83">
        <f t="shared" si="293"/>
        <v>-5.3572946106863251E-2</v>
      </c>
      <c r="CE83">
        <f t="shared" si="293"/>
        <v>-0.43476244065060632</v>
      </c>
      <c r="CI83">
        <v>1373</v>
      </c>
      <c r="CJ83">
        <v>557</v>
      </c>
      <c r="CK83">
        <v>1192</v>
      </c>
      <c r="CL83">
        <v>556</v>
      </c>
      <c r="CM83" s="18">
        <f t="shared" si="294"/>
        <v>1282.5</v>
      </c>
      <c r="CN83" s="18">
        <f t="shared" si="294"/>
        <v>556.5</v>
      </c>
      <c r="CO83" s="18">
        <f t="shared" si="340"/>
        <v>750</v>
      </c>
      <c r="CP83" s="18">
        <f t="shared" si="341"/>
        <v>-31.5</v>
      </c>
      <c r="CQ83" s="18">
        <f t="shared" si="295"/>
        <v>750.66120853551502</v>
      </c>
      <c r="CR83" s="18">
        <f t="shared" si="296"/>
        <v>1398.0337978747152</v>
      </c>
      <c r="CS83" s="18">
        <f t="shared" si="342"/>
        <v>604.74932809101904</v>
      </c>
      <c r="CT83" s="28">
        <v>77</v>
      </c>
      <c r="CU83" s="22">
        <f t="shared" si="263"/>
        <v>0.74850826344900856</v>
      </c>
      <c r="CV83" s="18">
        <f t="shared" si="264"/>
        <v>0.27895062839774243</v>
      </c>
      <c r="CW83">
        <f t="shared" si="297"/>
        <v>-0.12580340073108781</v>
      </c>
      <c r="CX83">
        <f t="shared" si="297"/>
        <v>-0.5544726559085158</v>
      </c>
      <c r="DB83">
        <v>1669</v>
      </c>
      <c r="DC83">
        <v>542</v>
      </c>
      <c r="DD83">
        <v>1464</v>
      </c>
      <c r="DE83">
        <v>543</v>
      </c>
      <c r="DF83" s="18">
        <f t="shared" si="298"/>
        <v>1566.5</v>
      </c>
      <c r="DG83" s="18">
        <f t="shared" si="298"/>
        <v>542.5</v>
      </c>
      <c r="DH83" s="18">
        <f t="shared" si="343"/>
        <v>1024.5</v>
      </c>
      <c r="DI83" s="18">
        <f t="shared" si="344"/>
        <v>-42</v>
      </c>
      <c r="DJ83" s="18">
        <f t="shared" si="299"/>
        <v>1025.3605463445529</v>
      </c>
      <c r="DK83" s="18">
        <f t="shared" si="300"/>
        <v>1657.778181784282</v>
      </c>
      <c r="DL83" s="18">
        <f t="shared" si="345"/>
        <v>860.65570060588743</v>
      </c>
      <c r="DM83" s="28">
        <v>77</v>
      </c>
      <c r="DN83" s="22">
        <f t="shared" si="265"/>
        <v>0.67536130373089365</v>
      </c>
      <c r="DO83" s="18">
        <f t="shared" si="266"/>
        <v>0.33505091367393802</v>
      </c>
      <c r="DP83">
        <f t="shared" si="301"/>
        <v>-0.17046382681815189</v>
      </c>
      <c r="DQ83">
        <f t="shared" si="301"/>
        <v>-0.47488919341823654</v>
      </c>
      <c r="DU83">
        <v>1711</v>
      </c>
      <c r="DV83">
        <v>581</v>
      </c>
      <c r="DW83">
        <v>1539</v>
      </c>
      <c r="DX83">
        <v>585</v>
      </c>
      <c r="DY83" s="18">
        <f t="shared" si="302"/>
        <v>1625</v>
      </c>
      <c r="DZ83" s="18">
        <f t="shared" si="302"/>
        <v>583</v>
      </c>
      <c r="EA83" s="18">
        <f t="shared" si="346"/>
        <v>1019.5</v>
      </c>
      <c r="EB83" s="18">
        <f t="shared" si="347"/>
        <v>-23</v>
      </c>
      <c r="EC83" s="18">
        <f t="shared" si="303"/>
        <v>1019.7594078997262</v>
      </c>
      <c r="ED83" s="18">
        <f t="shared" si="304"/>
        <v>1726.4165198468183</v>
      </c>
      <c r="EE83" s="18">
        <f t="shared" si="348"/>
        <v>869.7565814815415</v>
      </c>
      <c r="EF83" s="28">
        <v>77</v>
      </c>
      <c r="EG83" s="22">
        <f t="shared" si="267"/>
        <v>1.5986206173784034</v>
      </c>
      <c r="EH83" s="18">
        <f t="shared" si="268"/>
        <v>0.83723490728074035</v>
      </c>
      <c r="EI83">
        <f t="shared" si="305"/>
        <v>0.20374540975729866</v>
      </c>
      <c r="EJ83">
        <f t="shared" si="305"/>
        <v>-7.7152672684806467E-2</v>
      </c>
      <c r="FZ83">
        <v>1239</v>
      </c>
      <c r="GA83">
        <v>559</v>
      </c>
      <c r="GB83">
        <v>1110</v>
      </c>
      <c r="GC83">
        <v>563</v>
      </c>
      <c r="GD83">
        <f t="shared" si="306"/>
        <v>1174.5</v>
      </c>
      <c r="GE83">
        <f t="shared" si="306"/>
        <v>561</v>
      </c>
      <c r="GF83" s="18">
        <f t="shared" si="349"/>
        <v>948.5</v>
      </c>
      <c r="GG83" s="18">
        <f t="shared" si="350"/>
        <v>-41</v>
      </c>
      <c r="GH83" s="18">
        <f t="shared" si="307"/>
        <v>949.38572245426144</v>
      </c>
      <c r="GI83">
        <f t="shared" si="308"/>
        <v>1301.6033381948589</v>
      </c>
      <c r="GJ83">
        <v>77</v>
      </c>
      <c r="GK83" s="22">
        <f t="shared" si="269"/>
        <v>1.0621630071427699</v>
      </c>
      <c r="GL83" s="18">
        <f t="shared" si="270"/>
        <v>0.52412892445503445</v>
      </c>
      <c r="GM83">
        <f t="shared" si="309"/>
        <v>2.6191171802069452E-2</v>
      </c>
      <c r="GN83">
        <f t="shared" si="310"/>
        <v>-0.28056187276336203</v>
      </c>
      <c r="GR83">
        <v>1524</v>
      </c>
      <c r="GS83">
        <v>548</v>
      </c>
      <c r="GT83">
        <v>1391</v>
      </c>
      <c r="GU83">
        <v>551</v>
      </c>
      <c r="GV83">
        <f t="shared" si="311"/>
        <v>1457.5</v>
      </c>
      <c r="GW83">
        <f t="shared" si="311"/>
        <v>549.5</v>
      </c>
      <c r="GX83" s="18">
        <f t="shared" si="351"/>
        <v>1212.5</v>
      </c>
      <c r="GY83" s="18">
        <f t="shared" si="352"/>
        <v>-55</v>
      </c>
      <c r="GZ83" s="18">
        <f t="shared" si="312"/>
        <v>1213.7467816641163</v>
      </c>
      <c r="HA83">
        <f t="shared" si="313"/>
        <v>1557.644535829661</v>
      </c>
      <c r="HB83">
        <v>77</v>
      </c>
      <c r="HC83" s="22">
        <f t="shared" si="271"/>
        <v>0.95369240899719154</v>
      </c>
      <c r="HD83" s="18">
        <f t="shared" si="272"/>
        <v>0.64464573634698186</v>
      </c>
      <c r="HE83">
        <f t="shared" si="314"/>
        <v>-2.059167415884568E-2</v>
      </c>
      <c r="HF83">
        <f t="shared" si="315"/>
        <v>-0.19067888539135722</v>
      </c>
      <c r="HJ83">
        <v>1532</v>
      </c>
      <c r="HK83">
        <v>549</v>
      </c>
      <c r="HL83">
        <v>1404</v>
      </c>
      <c r="HM83">
        <v>553</v>
      </c>
      <c r="HN83">
        <f t="shared" si="316"/>
        <v>1468</v>
      </c>
      <c r="HO83">
        <f t="shared" si="316"/>
        <v>551</v>
      </c>
      <c r="HP83" s="18">
        <f t="shared" si="317"/>
        <v>1213</v>
      </c>
      <c r="HQ83" s="18">
        <f t="shared" si="353"/>
        <v>-50.5</v>
      </c>
      <c r="HR83" s="18">
        <f t="shared" si="273"/>
        <v>1214.0507608827565</v>
      </c>
      <c r="HS83">
        <f t="shared" si="318"/>
        <v>1568.0003188775186</v>
      </c>
      <c r="HT83">
        <v>77</v>
      </c>
      <c r="HU83" s="22">
        <f t="shared" si="274"/>
        <v>1.0250974427443618</v>
      </c>
      <c r="HV83" s="18">
        <f t="shared" si="275"/>
        <v>0.71382246281412065</v>
      </c>
      <c r="HW83">
        <f t="shared" si="319"/>
        <v>1.0765150108613727E-2</v>
      </c>
      <c r="HX83">
        <f t="shared" si="320"/>
        <v>-0.14640978963515713</v>
      </c>
      <c r="IB83">
        <v>1740</v>
      </c>
      <c r="IC83">
        <v>543</v>
      </c>
      <c r="ID83">
        <v>1497</v>
      </c>
      <c r="IE83">
        <v>549</v>
      </c>
      <c r="IF83">
        <f t="shared" si="321"/>
        <v>1618.5</v>
      </c>
      <c r="IG83">
        <f t="shared" si="322"/>
        <v>546</v>
      </c>
      <c r="IH83">
        <f t="shared" si="323"/>
        <v>1072</v>
      </c>
      <c r="II83">
        <f t="shared" si="324"/>
        <v>-37.5</v>
      </c>
      <c r="IJ83">
        <f t="shared" si="325"/>
        <v>1072.6556996539011</v>
      </c>
      <c r="IL83">
        <v>77</v>
      </c>
      <c r="IM83">
        <f t="shared" si="276"/>
        <v>0.96084079608431106</v>
      </c>
      <c r="IN83">
        <f t="shared" si="277"/>
        <v>0.60184863229640728</v>
      </c>
      <c r="IO83">
        <f t="shared" si="326"/>
        <v>-1.7348565619552312E-2</v>
      </c>
      <c r="IP83">
        <f t="shared" si="327"/>
        <v>-0.22051272207181094</v>
      </c>
    </row>
    <row r="84" spans="11:250" x14ac:dyDescent="0.25">
      <c r="K84" s="18">
        <v>1311</v>
      </c>
      <c r="L84" s="18">
        <v>579</v>
      </c>
      <c r="M84" s="18">
        <v>1075</v>
      </c>
      <c r="N84" s="18">
        <v>578</v>
      </c>
      <c r="O84" s="18">
        <f t="shared" si="253"/>
        <v>1193</v>
      </c>
      <c r="P84" s="18">
        <f t="shared" si="254"/>
        <v>578.5</v>
      </c>
      <c r="Q84" s="18">
        <f t="shared" si="329"/>
        <v>416.5</v>
      </c>
      <c r="R84" s="18">
        <f t="shared" si="330"/>
        <v>-2</v>
      </c>
      <c r="S84" s="49">
        <f t="shared" si="278"/>
        <v>416.5048018930874</v>
      </c>
      <c r="T84" s="26">
        <f t="shared" si="279"/>
        <v>34.504581384565277</v>
      </c>
      <c r="U84" s="18">
        <f t="shared" si="328"/>
        <v>356.36129476764506</v>
      </c>
      <c r="V84" s="28">
        <v>78</v>
      </c>
      <c r="W84" s="22">
        <f t="shared" si="255"/>
        <v>0.28055331873498962</v>
      </c>
      <c r="X84" s="18">
        <f t="shared" si="256"/>
        <v>4.6886798505276252E-2</v>
      </c>
      <c r="Y84">
        <f t="shared" si="280"/>
        <v>-0.55198458955268914</v>
      </c>
      <c r="Z84">
        <f t="shared" si="281"/>
        <v>-1.3289494204699415</v>
      </c>
      <c r="AD84" s="18">
        <v>1313</v>
      </c>
      <c r="AE84" s="18">
        <v>572</v>
      </c>
      <c r="AF84" s="18">
        <v>1049</v>
      </c>
      <c r="AG84" s="18">
        <v>573</v>
      </c>
      <c r="AH84" s="18">
        <f t="shared" si="282"/>
        <v>1181</v>
      </c>
      <c r="AI84" s="18">
        <f t="shared" si="282"/>
        <v>572.5</v>
      </c>
      <c r="AJ84" s="18">
        <f t="shared" si="331"/>
        <v>518.5</v>
      </c>
      <c r="AK84" s="18">
        <f t="shared" si="332"/>
        <v>2</v>
      </c>
      <c r="AL84" s="18">
        <f t="shared" si="283"/>
        <v>518.50385726626951</v>
      </c>
      <c r="AM84" s="18">
        <f t="shared" si="284"/>
        <v>1312.4470465508314</v>
      </c>
      <c r="AN84" s="18">
        <f t="shared" si="333"/>
        <v>438.16076620554315</v>
      </c>
      <c r="AO84" s="28">
        <v>78</v>
      </c>
      <c r="AP84" s="22">
        <f t="shared" si="257"/>
        <v>0.2336680996086109</v>
      </c>
      <c r="AQ84" s="18">
        <f t="shared" si="258"/>
        <v>5.7004158713412599E-2</v>
      </c>
      <c r="AR84">
        <f t="shared" si="285"/>
        <v>-0.63140057348536704</v>
      </c>
      <c r="AS84">
        <f t="shared" si="285"/>
        <v>-1.2440934594081496</v>
      </c>
      <c r="AW84" s="18">
        <v>1436</v>
      </c>
      <c r="AX84" s="18">
        <v>578</v>
      </c>
      <c r="AY84" s="18">
        <v>1080</v>
      </c>
      <c r="AZ84" s="18">
        <v>581</v>
      </c>
      <c r="BA84" s="18">
        <f t="shared" si="286"/>
        <v>1258</v>
      </c>
      <c r="BB84" s="18">
        <f t="shared" si="286"/>
        <v>579.5</v>
      </c>
      <c r="BC84" s="18">
        <f t="shared" si="334"/>
        <v>426.5</v>
      </c>
      <c r="BD84" s="18">
        <f t="shared" si="335"/>
        <v>-1.5</v>
      </c>
      <c r="BE84" s="18">
        <f t="shared" si="287"/>
        <v>426.50263774096402</v>
      </c>
      <c r="BF84" s="18">
        <f t="shared" si="288"/>
        <v>1385.0574897815613</v>
      </c>
      <c r="BG84" s="18">
        <f t="shared" si="336"/>
        <v>370.68416107067696</v>
      </c>
      <c r="BH84" s="28">
        <v>78</v>
      </c>
      <c r="BI84" s="22">
        <f t="shared" si="259"/>
        <v>0.20778867106914886</v>
      </c>
      <c r="BJ84" s="18">
        <f t="shared" si="260"/>
        <v>3.576169742543589E-2</v>
      </c>
      <c r="BK84">
        <f t="shared" si="289"/>
        <v>-0.68237813447988682</v>
      </c>
      <c r="BL84">
        <f t="shared" si="289"/>
        <v>-1.4465818756422042</v>
      </c>
      <c r="BP84">
        <v>1395</v>
      </c>
      <c r="BQ84">
        <v>558</v>
      </c>
      <c r="BR84">
        <v>1234</v>
      </c>
      <c r="BS84">
        <v>552</v>
      </c>
      <c r="BT84" s="18">
        <f t="shared" si="290"/>
        <v>1314.5</v>
      </c>
      <c r="BU84" s="18">
        <f t="shared" si="290"/>
        <v>555</v>
      </c>
      <c r="BV84" s="18">
        <f t="shared" si="337"/>
        <v>836</v>
      </c>
      <c r="BW84" s="18">
        <f t="shared" si="338"/>
        <v>-34.5</v>
      </c>
      <c r="BX84" s="18">
        <f t="shared" si="291"/>
        <v>836.71156918020438</v>
      </c>
      <c r="BY84" s="18">
        <f t="shared" si="292"/>
        <v>1426.8620290693841</v>
      </c>
      <c r="BZ84" s="18">
        <f t="shared" si="339"/>
        <v>667.60416773372435</v>
      </c>
      <c r="CA84" s="28">
        <v>78</v>
      </c>
      <c r="CB84" s="22">
        <f t="shared" si="261"/>
        <v>0.89542853767450581</v>
      </c>
      <c r="CC84" s="18">
        <f t="shared" si="262"/>
        <v>0.37214938702129113</v>
      </c>
      <c r="CD84">
        <f t="shared" si="293"/>
        <v>-4.7969068588864648E-2</v>
      </c>
      <c r="CE84">
        <f t="shared" si="293"/>
        <v>-0.42928269201132779</v>
      </c>
      <c r="CI84">
        <v>1382</v>
      </c>
      <c r="CJ84">
        <v>557</v>
      </c>
      <c r="CK84">
        <v>1205</v>
      </c>
      <c r="CL84">
        <v>556</v>
      </c>
      <c r="CM84" s="18">
        <f t="shared" si="294"/>
        <v>1293.5</v>
      </c>
      <c r="CN84" s="18">
        <f t="shared" si="294"/>
        <v>556.5</v>
      </c>
      <c r="CO84" s="18">
        <f t="shared" si="340"/>
        <v>761</v>
      </c>
      <c r="CP84" s="18">
        <f t="shared" si="341"/>
        <v>-31.5</v>
      </c>
      <c r="CQ84" s="18">
        <f t="shared" si="295"/>
        <v>761.65165922487165</v>
      </c>
      <c r="CR84" s="18">
        <f t="shared" si="296"/>
        <v>1408.1315634556311</v>
      </c>
      <c r="CS84" s="18">
        <f t="shared" si="342"/>
        <v>614.84709367193489</v>
      </c>
      <c r="CT84" s="28">
        <v>78</v>
      </c>
      <c r="CU84" s="22">
        <f t="shared" si="263"/>
        <v>0.7582291499873075</v>
      </c>
      <c r="CV84" s="18">
        <f t="shared" si="264"/>
        <v>0.2830347519561604</v>
      </c>
      <c r="CW84">
        <f t="shared" si="297"/>
        <v>-0.1201995232130892</v>
      </c>
      <c r="CX84">
        <f t="shared" si="297"/>
        <v>-0.54816023706864647</v>
      </c>
      <c r="DB84">
        <v>1686</v>
      </c>
      <c r="DC84">
        <v>542</v>
      </c>
      <c r="DD84">
        <v>1481</v>
      </c>
      <c r="DE84">
        <v>545</v>
      </c>
      <c r="DF84" s="18">
        <f t="shared" si="298"/>
        <v>1583.5</v>
      </c>
      <c r="DG84" s="18">
        <f t="shared" si="298"/>
        <v>543.5</v>
      </c>
      <c r="DH84" s="18">
        <f t="shared" si="343"/>
        <v>1041.5</v>
      </c>
      <c r="DI84" s="18">
        <f t="shared" si="344"/>
        <v>-41</v>
      </c>
      <c r="DJ84" s="18">
        <f t="shared" si="299"/>
        <v>1042.3066967068762</v>
      </c>
      <c r="DK84" s="18">
        <f t="shared" si="300"/>
        <v>1674.1757673553873</v>
      </c>
      <c r="DL84" s="18">
        <f t="shared" si="345"/>
        <v>877.05328617699274</v>
      </c>
      <c r="DM84" s="28">
        <v>78</v>
      </c>
      <c r="DN84" s="22">
        <f t="shared" si="265"/>
        <v>0.68413222975337296</v>
      </c>
      <c r="DO84" s="18">
        <f t="shared" si="266"/>
        <v>0.34058830555272063</v>
      </c>
      <c r="DP84">
        <f t="shared" si="301"/>
        <v>-0.16485994930015327</v>
      </c>
      <c r="DQ84">
        <f t="shared" si="301"/>
        <v>-0.46777026806195215</v>
      </c>
      <c r="DU84">
        <v>1711</v>
      </c>
      <c r="DV84">
        <v>581</v>
      </c>
      <c r="DW84">
        <v>1554</v>
      </c>
      <c r="DX84">
        <v>585</v>
      </c>
      <c r="DY84" s="18">
        <f t="shared" si="302"/>
        <v>1632.5</v>
      </c>
      <c r="DZ84" s="18">
        <f t="shared" si="302"/>
        <v>583</v>
      </c>
      <c r="EA84" s="18">
        <f t="shared" si="346"/>
        <v>1027</v>
      </c>
      <c r="EB84" s="18">
        <f t="shared" si="347"/>
        <v>-23</v>
      </c>
      <c r="EC84" s="18">
        <f t="shared" si="303"/>
        <v>1027.2575139661915</v>
      </c>
      <c r="ED84" s="18">
        <f t="shared" si="304"/>
        <v>1733.4777904547841</v>
      </c>
      <c r="EE84" s="18">
        <f t="shared" si="348"/>
        <v>876.81785208950726</v>
      </c>
      <c r="EF84" s="28">
        <v>78</v>
      </c>
      <c r="EG84" s="22">
        <f t="shared" si="267"/>
        <v>1.6193819240976037</v>
      </c>
      <c r="EH84" s="18">
        <f t="shared" si="268"/>
        <v>0.84339094378180846</v>
      </c>
      <c r="EI84">
        <f t="shared" si="305"/>
        <v>0.20934928727529725</v>
      </c>
      <c r="EJ84">
        <f t="shared" si="305"/>
        <v>-7.3971066691683907E-2</v>
      </c>
      <c r="FZ84">
        <v>1256</v>
      </c>
      <c r="GA84">
        <v>558</v>
      </c>
      <c r="GB84">
        <v>1127</v>
      </c>
      <c r="GC84">
        <v>561</v>
      </c>
      <c r="GD84">
        <f t="shared" si="306"/>
        <v>1191.5</v>
      </c>
      <c r="GE84">
        <f t="shared" si="306"/>
        <v>559.5</v>
      </c>
      <c r="GF84" s="18">
        <f t="shared" si="349"/>
        <v>965.5</v>
      </c>
      <c r="GG84" s="18">
        <f t="shared" si="350"/>
        <v>-42.5</v>
      </c>
      <c r="GH84" s="18">
        <f t="shared" si="307"/>
        <v>966.43494349076593</v>
      </c>
      <c r="GI84">
        <f t="shared" si="308"/>
        <v>1316.3253777087184</v>
      </c>
      <c r="GJ84">
        <v>78</v>
      </c>
      <c r="GK84" s="22">
        <f t="shared" si="269"/>
        <v>1.075957331910858</v>
      </c>
      <c r="GL84" s="18">
        <f t="shared" si="270"/>
        <v>0.53354131572373686</v>
      </c>
      <c r="GM84">
        <f t="shared" si="309"/>
        <v>3.179504932006804E-2</v>
      </c>
      <c r="GN84">
        <f t="shared" si="310"/>
        <v>-0.27283194456924825</v>
      </c>
      <c r="GR84">
        <v>1543</v>
      </c>
      <c r="GS84">
        <v>548</v>
      </c>
      <c r="GT84">
        <v>1413</v>
      </c>
      <c r="GU84">
        <v>552</v>
      </c>
      <c r="GV84">
        <f t="shared" si="311"/>
        <v>1478</v>
      </c>
      <c r="GW84">
        <f t="shared" si="311"/>
        <v>550</v>
      </c>
      <c r="GX84" s="18">
        <f t="shared" si="351"/>
        <v>1233</v>
      </c>
      <c r="GY84" s="18">
        <f t="shared" si="352"/>
        <v>-54.5</v>
      </c>
      <c r="GZ84" s="18">
        <f t="shared" si="312"/>
        <v>1234.2038932040361</v>
      </c>
      <c r="HA84">
        <f t="shared" si="313"/>
        <v>1577.0174380773346</v>
      </c>
      <c r="HB84">
        <v>78</v>
      </c>
      <c r="HC84" s="22">
        <f t="shared" si="271"/>
        <v>0.96607802469845383</v>
      </c>
      <c r="HD84" s="18">
        <f t="shared" si="272"/>
        <v>0.65551092662505872</v>
      </c>
      <c r="HE84">
        <f t="shared" si="314"/>
        <v>-1.4987796640847125E-2</v>
      </c>
      <c r="HF84">
        <f t="shared" si="315"/>
        <v>-0.18342006471620262</v>
      </c>
      <c r="HJ84">
        <v>1548</v>
      </c>
      <c r="HK84">
        <v>548</v>
      </c>
      <c r="HL84">
        <v>1426</v>
      </c>
      <c r="HM84">
        <v>552</v>
      </c>
      <c r="HN84">
        <f t="shared" si="316"/>
        <v>1487</v>
      </c>
      <c r="HO84">
        <f t="shared" si="316"/>
        <v>550</v>
      </c>
      <c r="HP84" s="18">
        <f t="shared" si="317"/>
        <v>1232</v>
      </c>
      <c r="HQ84" s="18">
        <f t="shared" si="353"/>
        <v>-51.5</v>
      </c>
      <c r="HR84" s="18">
        <f t="shared" si="273"/>
        <v>1233.0759303465461</v>
      </c>
      <c r="HS84">
        <f t="shared" si="318"/>
        <v>1585.4554550664614</v>
      </c>
      <c r="HT84">
        <v>78</v>
      </c>
      <c r="HU84" s="22">
        <f t="shared" si="274"/>
        <v>1.0384103965462368</v>
      </c>
      <c r="HV84" s="18">
        <f t="shared" si="275"/>
        <v>0.72500864527013553</v>
      </c>
      <c r="HW84">
        <f t="shared" si="319"/>
        <v>1.636902762661234E-2</v>
      </c>
      <c r="HX84">
        <f t="shared" si="320"/>
        <v>-0.13965681471075975</v>
      </c>
      <c r="IB84">
        <v>1759</v>
      </c>
      <c r="IC84">
        <v>545</v>
      </c>
      <c r="ID84">
        <v>1513</v>
      </c>
      <c r="IE84">
        <v>543</v>
      </c>
      <c r="IF84">
        <f t="shared" si="321"/>
        <v>1636</v>
      </c>
      <c r="IG84">
        <f t="shared" si="322"/>
        <v>544</v>
      </c>
      <c r="IH84">
        <f t="shared" si="323"/>
        <v>1089.5</v>
      </c>
      <c r="II84">
        <f t="shared" si="324"/>
        <v>-39.5</v>
      </c>
      <c r="IJ84">
        <f t="shared" si="325"/>
        <v>1090.215804324997</v>
      </c>
      <c r="IL84">
        <v>78</v>
      </c>
      <c r="IM84">
        <f t="shared" si="276"/>
        <v>0.97331924798151004</v>
      </c>
      <c r="IN84">
        <f t="shared" si="277"/>
        <v>0.61170130448440829</v>
      </c>
      <c r="IO84">
        <f t="shared" si="326"/>
        <v>-1.174468810155372E-2</v>
      </c>
      <c r="IP84">
        <f t="shared" si="327"/>
        <v>-0.21346059334595074</v>
      </c>
    </row>
    <row r="85" spans="11:250" x14ac:dyDescent="0.25">
      <c r="K85" s="18">
        <v>1319</v>
      </c>
      <c r="L85" s="18">
        <v>578</v>
      </c>
      <c r="M85" s="18">
        <v>1083</v>
      </c>
      <c r="N85" s="18">
        <v>579</v>
      </c>
      <c r="O85" s="18">
        <f t="shared" si="253"/>
        <v>1201</v>
      </c>
      <c r="P85" s="18">
        <f t="shared" si="254"/>
        <v>578.5</v>
      </c>
      <c r="Q85" s="18">
        <f t="shared" si="329"/>
        <v>424.5</v>
      </c>
      <c r="R85" s="18">
        <f t="shared" si="330"/>
        <v>-2</v>
      </c>
      <c r="S85" s="49">
        <f t="shared" si="278"/>
        <v>424.50471139906091</v>
      </c>
      <c r="T85" s="26">
        <f t="shared" si="279"/>
        <v>35.167319310666969</v>
      </c>
      <c r="U85" s="18">
        <f t="shared" si="328"/>
        <v>363.56419809646229</v>
      </c>
      <c r="V85" s="28">
        <v>79</v>
      </c>
      <c r="W85" s="22">
        <f t="shared" si="255"/>
        <v>0.28415015615466899</v>
      </c>
      <c r="X85" s="18">
        <f t="shared" si="256"/>
        <v>4.7787364701301301E-2</v>
      </c>
      <c r="Y85">
        <f t="shared" si="280"/>
        <v>-0.54645210095272811</v>
      </c>
      <c r="Z85">
        <f t="shared" si="281"/>
        <v>-1.3206869185739918</v>
      </c>
      <c r="AD85" s="18">
        <v>1325</v>
      </c>
      <c r="AE85" s="18">
        <v>571</v>
      </c>
      <c r="AF85" s="18">
        <v>1058</v>
      </c>
      <c r="AG85" s="18">
        <v>571</v>
      </c>
      <c r="AH85" s="18">
        <f t="shared" si="282"/>
        <v>1191.5</v>
      </c>
      <c r="AI85" s="18">
        <f t="shared" si="282"/>
        <v>571</v>
      </c>
      <c r="AJ85" s="18">
        <f t="shared" si="331"/>
        <v>529</v>
      </c>
      <c r="AK85" s="18">
        <f t="shared" si="332"/>
        <v>0.5</v>
      </c>
      <c r="AL85" s="18">
        <f t="shared" si="283"/>
        <v>529.00023629484326</v>
      </c>
      <c r="AM85" s="18">
        <f t="shared" si="284"/>
        <v>1321.2544228875829</v>
      </c>
      <c r="AN85" s="18">
        <f t="shared" si="333"/>
        <v>446.96814254229469</v>
      </c>
      <c r="AO85" s="28">
        <v>79</v>
      </c>
      <c r="AP85" s="22">
        <f t="shared" si="257"/>
        <v>0.23666384447538794</v>
      </c>
      <c r="AQ85" s="18">
        <f t="shared" si="258"/>
        <v>5.8158127478882535E-2</v>
      </c>
      <c r="AR85">
        <f t="shared" si="285"/>
        <v>-0.62586808488540602</v>
      </c>
      <c r="AS85">
        <f t="shared" si="285"/>
        <v>-1.2353895849323777</v>
      </c>
      <c r="AW85" s="18">
        <v>1443</v>
      </c>
      <c r="AX85" s="18">
        <v>578</v>
      </c>
      <c r="AY85" s="18">
        <v>1087</v>
      </c>
      <c r="AZ85" s="18">
        <v>581</v>
      </c>
      <c r="BA85" s="18">
        <f t="shared" si="286"/>
        <v>1265</v>
      </c>
      <c r="BB85" s="18">
        <f t="shared" si="286"/>
        <v>579.5</v>
      </c>
      <c r="BC85" s="18">
        <f t="shared" si="334"/>
        <v>433.5</v>
      </c>
      <c r="BD85" s="18">
        <f t="shared" si="335"/>
        <v>-1.5</v>
      </c>
      <c r="BE85" s="18">
        <f t="shared" si="287"/>
        <v>433.50259514794141</v>
      </c>
      <c r="BF85" s="18">
        <f t="shared" si="288"/>
        <v>1391.4184309545421</v>
      </c>
      <c r="BG85" s="18">
        <f t="shared" si="336"/>
        <v>377.04510224365777</v>
      </c>
      <c r="BH85" s="28">
        <v>79</v>
      </c>
      <c r="BI85" s="22">
        <f t="shared" si="259"/>
        <v>0.21045262839054821</v>
      </c>
      <c r="BJ85" s="18">
        <f t="shared" si="260"/>
        <v>3.6348634847687668E-2</v>
      </c>
      <c r="BK85">
        <f t="shared" si="289"/>
        <v>-0.67684564587992579</v>
      </c>
      <c r="BL85">
        <f t="shared" si="289"/>
        <v>-1.4395118953757682</v>
      </c>
      <c r="BP85">
        <v>1408</v>
      </c>
      <c r="BQ85">
        <v>558</v>
      </c>
      <c r="BR85">
        <v>1248</v>
      </c>
      <c r="BS85">
        <v>553</v>
      </c>
      <c r="BT85" s="18">
        <f t="shared" si="290"/>
        <v>1328</v>
      </c>
      <c r="BU85" s="18">
        <f t="shared" si="290"/>
        <v>555.5</v>
      </c>
      <c r="BV85" s="18">
        <f t="shared" si="337"/>
        <v>849.5</v>
      </c>
      <c r="BW85" s="18">
        <f t="shared" si="338"/>
        <v>-34</v>
      </c>
      <c r="BX85" s="18">
        <f t="shared" si="291"/>
        <v>850.1801279728902</v>
      </c>
      <c r="BY85" s="18">
        <f t="shared" si="292"/>
        <v>1439.5013893706389</v>
      </c>
      <c r="BZ85" s="18">
        <f t="shared" si="339"/>
        <v>680.24352803497914</v>
      </c>
      <c r="CA85" s="28">
        <v>79</v>
      </c>
      <c r="CB85" s="22">
        <f t="shared" si="261"/>
        <v>0.90690839072161478</v>
      </c>
      <c r="CC85" s="18">
        <f t="shared" si="262"/>
        <v>0.37813988133663717</v>
      </c>
      <c r="CD85">
        <f t="shared" si="293"/>
        <v>-4.2436579988903662E-2</v>
      </c>
      <c r="CE85">
        <f t="shared" si="293"/>
        <v>-0.42234751641942181</v>
      </c>
      <c r="CI85">
        <v>1391</v>
      </c>
      <c r="CJ85">
        <v>555</v>
      </c>
      <c r="CK85">
        <v>1217</v>
      </c>
      <c r="CL85">
        <v>558</v>
      </c>
      <c r="CM85" s="18">
        <f t="shared" si="294"/>
        <v>1304</v>
      </c>
      <c r="CN85" s="18">
        <f t="shared" si="294"/>
        <v>556.5</v>
      </c>
      <c r="CO85" s="18">
        <f t="shared" si="340"/>
        <v>771.5</v>
      </c>
      <c r="CP85" s="18">
        <f t="shared" si="341"/>
        <v>-31.5</v>
      </c>
      <c r="CQ85" s="18">
        <f t="shared" si="295"/>
        <v>772.14279767410903</v>
      </c>
      <c r="CR85" s="18">
        <f t="shared" si="296"/>
        <v>1417.7828641932444</v>
      </c>
      <c r="CS85" s="18">
        <f t="shared" si="342"/>
        <v>624.49839440954827</v>
      </c>
      <c r="CT85" s="28">
        <v>79</v>
      </c>
      <c r="CU85" s="22">
        <f t="shared" si="263"/>
        <v>0.76795003652560623</v>
      </c>
      <c r="CV85" s="18">
        <f t="shared" si="264"/>
        <v>0.286933327811348</v>
      </c>
      <c r="CW85">
        <f t="shared" si="297"/>
        <v>-0.11466703461312822</v>
      </c>
      <c r="CX85">
        <f t="shared" si="297"/>
        <v>-0.54221900475527518</v>
      </c>
      <c r="DB85">
        <v>1703</v>
      </c>
      <c r="DC85">
        <v>541</v>
      </c>
      <c r="DD85">
        <v>1499</v>
      </c>
      <c r="DE85">
        <v>547</v>
      </c>
      <c r="DF85" s="18">
        <f t="shared" si="298"/>
        <v>1601</v>
      </c>
      <c r="DG85" s="18">
        <f t="shared" si="298"/>
        <v>544</v>
      </c>
      <c r="DH85" s="18">
        <f t="shared" si="343"/>
        <v>1059</v>
      </c>
      <c r="DI85" s="18">
        <f t="shared" si="344"/>
        <v>-40.5</v>
      </c>
      <c r="DJ85" s="18">
        <f t="shared" si="299"/>
        <v>1059.7741504679193</v>
      </c>
      <c r="DK85" s="18">
        <f t="shared" si="300"/>
        <v>1690.8982819791379</v>
      </c>
      <c r="DL85" s="18">
        <f t="shared" si="345"/>
        <v>893.77580080074335</v>
      </c>
      <c r="DM85" s="28">
        <v>79</v>
      </c>
      <c r="DN85" s="22">
        <f t="shared" si="265"/>
        <v>0.69290315577585204</v>
      </c>
      <c r="DO85" s="18">
        <f t="shared" si="266"/>
        <v>0.34629604061533742</v>
      </c>
      <c r="DP85">
        <f t="shared" si="301"/>
        <v>-0.15932746070019227</v>
      </c>
      <c r="DQ85">
        <f t="shared" si="301"/>
        <v>-0.46055247393925086</v>
      </c>
      <c r="DY85" s="18"/>
      <c r="DZ85" s="18"/>
      <c r="ED85" s="18"/>
      <c r="EE85" s="18"/>
      <c r="EF85" s="18"/>
      <c r="EG85" s="18"/>
      <c r="EH85" s="18"/>
      <c r="FZ85">
        <v>1276</v>
      </c>
      <c r="GA85">
        <v>557</v>
      </c>
      <c r="GB85">
        <v>1143</v>
      </c>
      <c r="GC85">
        <v>562</v>
      </c>
      <c r="GD85">
        <f t="shared" si="306"/>
        <v>1209.5</v>
      </c>
      <c r="GE85">
        <f t="shared" si="306"/>
        <v>559.5</v>
      </c>
      <c r="GF85" s="18">
        <f t="shared" si="349"/>
        <v>983.5</v>
      </c>
      <c r="GG85" s="18">
        <f t="shared" si="350"/>
        <v>-42.5</v>
      </c>
      <c r="GH85" s="18">
        <f t="shared" si="307"/>
        <v>984.4178482737907</v>
      </c>
      <c r="GI85">
        <f t="shared" si="308"/>
        <v>1332.6404241204752</v>
      </c>
      <c r="GJ85">
        <v>79</v>
      </c>
      <c r="GK85" s="22">
        <f t="shared" si="269"/>
        <v>1.0897516566789458</v>
      </c>
      <c r="GL85" s="18">
        <f t="shared" si="270"/>
        <v>0.54346916730142703</v>
      </c>
      <c r="GM85">
        <f t="shared" si="309"/>
        <v>3.7327537920029033E-2</v>
      </c>
      <c r="GN85">
        <f t="shared" si="310"/>
        <v>-0.26482508975742319</v>
      </c>
      <c r="GR85">
        <v>1560</v>
      </c>
      <c r="GS85">
        <v>548</v>
      </c>
      <c r="GT85">
        <v>1431</v>
      </c>
      <c r="GU85">
        <v>552</v>
      </c>
      <c r="GV85">
        <f t="shared" si="311"/>
        <v>1495.5</v>
      </c>
      <c r="GW85">
        <f t="shared" si="311"/>
        <v>550</v>
      </c>
      <c r="GX85" s="18">
        <f t="shared" si="351"/>
        <v>1250.5</v>
      </c>
      <c r="GY85" s="18">
        <f t="shared" si="352"/>
        <v>-54.5</v>
      </c>
      <c r="GZ85" s="18">
        <f t="shared" si="312"/>
        <v>1251.6870615293585</v>
      </c>
      <c r="HA85">
        <f t="shared" si="313"/>
        <v>1593.4303404918585</v>
      </c>
      <c r="HB85">
        <v>79</v>
      </c>
      <c r="HC85" s="22">
        <f t="shared" si="271"/>
        <v>0.97846364039971601</v>
      </c>
      <c r="HD85" s="18">
        <f t="shared" si="272"/>
        <v>0.66479659484598963</v>
      </c>
      <c r="HE85">
        <f t="shared" si="314"/>
        <v>-9.4553080408861217E-3</v>
      </c>
      <c r="HF85">
        <f t="shared" si="315"/>
        <v>-0.17731121371760383</v>
      </c>
      <c r="HJ85">
        <v>1565</v>
      </c>
      <c r="HK85">
        <v>547</v>
      </c>
      <c r="HL85">
        <v>1443</v>
      </c>
      <c r="HM85">
        <v>552</v>
      </c>
      <c r="HN85">
        <f t="shared" si="316"/>
        <v>1504</v>
      </c>
      <c r="HO85">
        <f t="shared" si="316"/>
        <v>549.5</v>
      </c>
      <c r="HP85" s="18">
        <f t="shared" si="317"/>
        <v>1249</v>
      </c>
      <c r="HQ85" s="18">
        <f t="shared" si="353"/>
        <v>-52</v>
      </c>
      <c r="HR85" s="18">
        <f t="shared" si="273"/>
        <v>1250.0819973105765</v>
      </c>
      <c r="HS85">
        <f t="shared" si="318"/>
        <v>1601.23897342027</v>
      </c>
      <c r="HT85">
        <v>79</v>
      </c>
      <c r="HU85" s="22">
        <f t="shared" si="274"/>
        <v>1.0517233503481116</v>
      </c>
      <c r="HV85" s="18">
        <f t="shared" si="275"/>
        <v>0.73500766095727166</v>
      </c>
      <c r="HW85">
        <f t="shared" si="319"/>
        <v>2.1901516226573357E-2</v>
      </c>
      <c r="HX85">
        <f t="shared" si="320"/>
        <v>-0.13370813425712491</v>
      </c>
      <c r="IB85">
        <v>1771</v>
      </c>
      <c r="IC85">
        <v>541</v>
      </c>
      <c r="ID85">
        <v>1529</v>
      </c>
      <c r="IE85">
        <v>542</v>
      </c>
      <c r="IF85">
        <f t="shared" si="321"/>
        <v>1650</v>
      </c>
      <c r="IG85">
        <f t="shared" si="322"/>
        <v>541.5</v>
      </c>
      <c r="IH85">
        <f t="shared" si="323"/>
        <v>1103.5</v>
      </c>
      <c r="II85">
        <f t="shared" si="324"/>
        <v>-42</v>
      </c>
      <c r="IJ85">
        <f t="shared" si="325"/>
        <v>1104.2989857823832</v>
      </c>
      <c r="IL85">
        <v>79</v>
      </c>
      <c r="IM85">
        <f t="shared" si="276"/>
        <v>0.9857976998787088</v>
      </c>
      <c r="IN85">
        <f t="shared" si="277"/>
        <v>0.61960313496108854</v>
      </c>
      <c r="IO85">
        <f t="shared" si="326"/>
        <v>-6.2121995015927316E-3</v>
      </c>
      <c r="IP85">
        <f t="shared" si="327"/>
        <v>-0.20788639353894942</v>
      </c>
    </row>
    <row r="86" spans="11:250" x14ac:dyDescent="0.25">
      <c r="K86" s="18">
        <v>1328</v>
      </c>
      <c r="L86" s="18">
        <v>579</v>
      </c>
      <c r="M86" s="18">
        <v>1090</v>
      </c>
      <c r="N86" s="18">
        <v>579</v>
      </c>
      <c r="O86" s="18">
        <f t="shared" si="253"/>
        <v>1209</v>
      </c>
      <c r="P86" s="18">
        <f t="shared" si="254"/>
        <v>579</v>
      </c>
      <c r="Q86" s="18">
        <f t="shared" si="329"/>
        <v>432.5</v>
      </c>
      <c r="R86" s="18">
        <f t="shared" si="330"/>
        <v>-1.5</v>
      </c>
      <c r="S86" s="49">
        <f t="shared" si="278"/>
        <v>432.50260114824744</v>
      </c>
      <c r="T86" s="26">
        <f t="shared" si="279"/>
        <v>35.829889913697912</v>
      </c>
      <c r="U86" s="18">
        <f t="shared" si="328"/>
        <v>370.99203242994906</v>
      </c>
      <c r="V86" s="28">
        <v>80</v>
      </c>
      <c r="W86" s="22">
        <f t="shared" si="255"/>
        <v>0.2877469935743483</v>
      </c>
      <c r="X86" s="18">
        <f t="shared" si="256"/>
        <v>4.8687703529168597E-2</v>
      </c>
      <c r="Y86">
        <f t="shared" si="280"/>
        <v>-0.54098920525122607</v>
      </c>
      <c r="Z86">
        <f t="shared" si="281"/>
        <v>-1.3125807094986861</v>
      </c>
      <c r="AD86" s="18">
        <v>1334</v>
      </c>
      <c r="AE86" s="18">
        <v>571</v>
      </c>
      <c r="AF86" s="18">
        <v>1067</v>
      </c>
      <c r="AG86" s="18">
        <v>571</v>
      </c>
      <c r="AH86" s="18">
        <f t="shared" si="282"/>
        <v>1200.5</v>
      </c>
      <c r="AI86" s="18">
        <f t="shared" si="282"/>
        <v>571</v>
      </c>
      <c r="AJ86" s="18">
        <f t="shared" si="331"/>
        <v>538</v>
      </c>
      <c r="AK86" s="18">
        <f t="shared" si="332"/>
        <v>0.5</v>
      </c>
      <c r="AL86" s="18">
        <f t="shared" si="283"/>
        <v>538.00023234195726</v>
      </c>
      <c r="AM86" s="18">
        <f t="shared" si="284"/>
        <v>1329.3762635160897</v>
      </c>
      <c r="AN86" s="18">
        <f t="shared" si="333"/>
        <v>455.08998317080147</v>
      </c>
      <c r="AO86" s="28">
        <v>80</v>
      </c>
      <c r="AP86" s="22">
        <f t="shared" si="257"/>
        <v>0.239659589342165</v>
      </c>
      <c r="AQ86" s="18">
        <f t="shared" si="258"/>
        <v>5.9147584347717962E-2</v>
      </c>
      <c r="AR86">
        <f t="shared" si="285"/>
        <v>-0.62040518918390397</v>
      </c>
      <c r="AS86">
        <f t="shared" si="285"/>
        <v>-1.2280629877373066</v>
      </c>
      <c r="AW86" s="18">
        <v>1450</v>
      </c>
      <c r="AX86" s="18">
        <v>578</v>
      </c>
      <c r="AY86" s="18">
        <v>1096</v>
      </c>
      <c r="AZ86" s="18">
        <v>581</v>
      </c>
      <c r="BA86" s="18">
        <f t="shared" si="286"/>
        <v>1273</v>
      </c>
      <c r="BB86" s="18">
        <f t="shared" si="286"/>
        <v>579.5</v>
      </c>
      <c r="BC86" s="18">
        <f t="shared" si="334"/>
        <v>441.5</v>
      </c>
      <c r="BD86" s="18">
        <f t="shared" si="335"/>
        <v>-1.5</v>
      </c>
      <c r="BE86" s="18">
        <f t="shared" si="287"/>
        <v>441.50254812401704</v>
      </c>
      <c r="BF86" s="18">
        <f t="shared" si="288"/>
        <v>1398.6955530064431</v>
      </c>
      <c r="BG86" s="18">
        <f t="shared" si="336"/>
        <v>384.32222429555873</v>
      </c>
      <c r="BH86" s="28">
        <v>80</v>
      </c>
      <c r="BI86" s="22">
        <f t="shared" si="259"/>
        <v>0.21311658571194755</v>
      </c>
      <c r="BJ86" s="18">
        <f t="shared" si="260"/>
        <v>3.7019420611788596E-2</v>
      </c>
      <c r="BK86">
        <f t="shared" si="289"/>
        <v>-0.67138275017842364</v>
      </c>
      <c r="BL86">
        <f t="shared" si="289"/>
        <v>-1.4315703826407096</v>
      </c>
      <c r="BP86">
        <v>1419</v>
      </c>
      <c r="BQ86">
        <v>557</v>
      </c>
      <c r="BR86">
        <v>1260</v>
      </c>
      <c r="BS86">
        <v>554</v>
      </c>
      <c r="BT86" s="18">
        <f t="shared" si="290"/>
        <v>1339.5</v>
      </c>
      <c r="BU86" s="18">
        <f t="shared" si="290"/>
        <v>555.5</v>
      </c>
      <c r="BV86" s="18">
        <f t="shared" si="337"/>
        <v>861</v>
      </c>
      <c r="BW86" s="18">
        <f t="shared" si="338"/>
        <v>-34</v>
      </c>
      <c r="BX86" s="18">
        <f t="shared" si="291"/>
        <v>861.67105092372697</v>
      </c>
      <c r="BY86" s="18">
        <f t="shared" si="292"/>
        <v>1450.1174090396958</v>
      </c>
      <c r="BZ86" s="18">
        <f t="shared" si="339"/>
        <v>690.859547704036</v>
      </c>
      <c r="CA86" s="28">
        <v>80</v>
      </c>
      <c r="CB86" s="22">
        <f t="shared" si="261"/>
        <v>0.91838824376872386</v>
      </c>
      <c r="CC86" s="18">
        <f t="shared" si="262"/>
        <v>0.38325077030958715</v>
      </c>
      <c r="CD86">
        <f t="shared" si="293"/>
        <v>-3.6973684287401491E-2</v>
      </c>
      <c r="CE86">
        <f t="shared" si="293"/>
        <v>-0.41651696356852042</v>
      </c>
      <c r="CI86">
        <v>1402</v>
      </c>
      <c r="CJ86">
        <v>555</v>
      </c>
      <c r="CK86">
        <v>1228</v>
      </c>
      <c r="CL86">
        <v>557</v>
      </c>
      <c r="CM86" s="18">
        <f t="shared" si="294"/>
        <v>1315</v>
      </c>
      <c r="CN86" s="18">
        <f t="shared" si="294"/>
        <v>556</v>
      </c>
      <c r="CO86" s="18">
        <f t="shared" si="340"/>
        <v>782.5</v>
      </c>
      <c r="CP86" s="18">
        <f t="shared" si="341"/>
        <v>-32</v>
      </c>
      <c r="CQ86" s="18">
        <f t="shared" si="295"/>
        <v>783.15403976484731</v>
      </c>
      <c r="CR86" s="18">
        <f t="shared" si="296"/>
        <v>1427.7118056526674</v>
      </c>
      <c r="CS86" s="18">
        <f t="shared" si="342"/>
        <v>634.42733586897123</v>
      </c>
      <c r="CT86" s="28">
        <v>80</v>
      </c>
      <c r="CU86" s="22">
        <f t="shared" si="263"/>
        <v>0.77767092306390506</v>
      </c>
      <c r="CV86" s="18">
        <f t="shared" si="264"/>
        <v>0.29102517759088248</v>
      </c>
      <c r="CW86">
        <f t="shared" si="297"/>
        <v>-0.10920413891162606</v>
      </c>
      <c r="CX86">
        <f t="shared" si="297"/>
        <v>-0.5360694370766903</v>
      </c>
      <c r="DB86">
        <v>1718</v>
      </c>
      <c r="DC86">
        <v>540</v>
      </c>
      <c r="DD86">
        <v>1516</v>
      </c>
      <c r="DE86">
        <v>547</v>
      </c>
      <c r="DF86" s="18">
        <f t="shared" si="298"/>
        <v>1617</v>
      </c>
      <c r="DG86" s="18">
        <f t="shared" si="298"/>
        <v>543.5</v>
      </c>
      <c r="DH86" s="18">
        <f t="shared" si="343"/>
        <v>1075</v>
      </c>
      <c r="DI86" s="18">
        <f t="shared" si="344"/>
        <v>-41</v>
      </c>
      <c r="DJ86" s="18">
        <f t="shared" si="299"/>
        <v>1075.7815763434508</v>
      </c>
      <c r="DK86" s="18">
        <f t="shared" si="300"/>
        <v>1705.8960255537263</v>
      </c>
      <c r="DL86" s="18">
        <f t="shared" si="345"/>
        <v>908.77354437533177</v>
      </c>
      <c r="DM86" s="28">
        <v>80</v>
      </c>
      <c r="DN86" s="22">
        <f t="shared" si="265"/>
        <v>0.70167408179833113</v>
      </c>
      <c r="DO86" s="18">
        <f t="shared" si="266"/>
        <v>0.35152669112581891</v>
      </c>
      <c r="DP86">
        <f t="shared" si="301"/>
        <v>-0.15386456499869014</v>
      </c>
      <c r="DQ86">
        <f t="shared" si="301"/>
        <v>-0.45404169377767173</v>
      </c>
      <c r="DY86" s="18"/>
      <c r="DZ86" s="18"/>
      <c r="ED86" s="18"/>
      <c r="EE86" s="18"/>
      <c r="EF86" s="18"/>
      <c r="EH86" s="18"/>
      <c r="FZ86">
        <v>1295</v>
      </c>
      <c r="GA86">
        <v>556</v>
      </c>
      <c r="GB86">
        <v>1158</v>
      </c>
      <c r="GC86">
        <v>560</v>
      </c>
      <c r="GD86">
        <f t="shared" si="306"/>
        <v>1226.5</v>
      </c>
      <c r="GE86">
        <f t="shared" si="306"/>
        <v>558</v>
      </c>
      <c r="GF86" s="18">
        <f t="shared" si="349"/>
        <v>1000.5</v>
      </c>
      <c r="GG86" s="18">
        <f t="shared" si="350"/>
        <v>-44</v>
      </c>
      <c r="GH86" s="18">
        <f t="shared" si="307"/>
        <v>1001.4670488837863</v>
      </c>
      <c r="GI86">
        <f t="shared" si="308"/>
        <v>1347.4666044099201</v>
      </c>
      <c r="GJ86">
        <v>80</v>
      </c>
      <c r="GK86" s="22">
        <f t="shared" si="269"/>
        <v>1.1035459814470336</v>
      </c>
      <c r="GL86" s="18">
        <f t="shared" si="270"/>
        <v>0.55288154729323336</v>
      </c>
      <c r="GM86">
        <f t="shared" si="309"/>
        <v>4.2790433621531163E-2</v>
      </c>
      <c r="GN86">
        <f t="shared" si="310"/>
        <v>-0.25736790462168629</v>
      </c>
      <c r="GR86">
        <v>1574</v>
      </c>
      <c r="GS86">
        <v>548</v>
      </c>
      <c r="GT86">
        <v>1448</v>
      </c>
      <c r="GU86">
        <v>551</v>
      </c>
      <c r="GV86">
        <f t="shared" si="311"/>
        <v>1511</v>
      </c>
      <c r="GW86">
        <f t="shared" si="311"/>
        <v>549.5</v>
      </c>
      <c r="GX86" s="18">
        <f t="shared" si="351"/>
        <v>1266</v>
      </c>
      <c r="GY86" s="18">
        <f t="shared" si="352"/>
        <v>-55</v>
      </c>
      <c r="GZ86" s="18">
        <f t="shared" si="312"/>
        <v>1267.1941445571788</v>
      </c>
      <c r="HA86">
        <f t="shared" si="313"/>
        <v>1607.8156766246559</v>
      </c>
      <c r="HB86">
        <v>80</v>
      </c>
      <c r="HC86" s="22">
        <f t="shared" si="271"/>
        <v>0.99084925610097818</v>
      </c>
      <c r="HD86" s="18">
        <f t="shared" si="272"/>
        <v>0.67303272375531376</v>
      </c>
      <c r="HE86">
        <f t="shared" si="314"/>
        <v>-3.9924123393839878E-3</v>
      </c>
      <c r="HF86">
        <f t="shared" si="315"/>
        <v>-0.17196381928143592</v>
      </c>
      <c r="HJ86">
        <v>1584</v>
      </c>
      <c r="HK86">
        <v>549</v>
      </c>
      <c r="HL86">
        <v>1460</v>
      </c>
      <c r="HM86">
        <v>551</v>
      </c>
      <c r="HN86">
        <f t="shared" si="316"/>
        <v>1522</v>
      </c>
      <c r="HO86">
        <f t="shared" si="316"/>
        <v>550</v>
      </c>
      <c r="HP86" s="18">
        <f t="shared" si="317"/>
        <v>1267</v>
      </c>
      <c r="HQ86" s="18">
        <f t="shared" si="353"/>
        <v>-51.5</v>
      </c>
      <c r="HR86" s="18">
        <f t="shared" si="273"/>
        <v>1268.0462333842563</v>
      </c>
      <c r="HS86">
        <f t="shared" si="318"/>
        <v>1618.3275317438063</v>
      </c>
      <c r="HT86">
        <v>80</v>
      </c>
      <c r="HU86" s="22">
        <f t="shared" si="274"/>
        <v>1.0650363041499862</v>
      </c>
      <c r="HV86" s="18">
        <f t="shared" si="275"/>
        <v>0.74557004899726131</v>
      </c>
      <c r="HW86">
        <f t="shared" si="319"/>
        <v>2.7364411928075413E-2</v>
      </c>
      <c r="HX86">
        <f t="shared" si="320"/>
        <v>-0.12751154675987281</v>
      </c>
      <c r="IB86">
        <v>1784</v>
      </c>
      <c r="IC86">
        <v>540</v>
      </c>
      <c r="ID86">
        <v>1546</v>
      </c>
      <c r="IE86">
        <v>543</v>
      </c>
      <c r="IF86">
        <f t="shared" si="321"/>
        <v>1665</v>
      </c>
      <c r="IG86">
        <f t="shared" si="322"/>
        <v>541.5</v>
      </c>
      <c r="IH86">
        <f t="shared" si="323"/>
        <v>1118.5</v>
      </c>
      <c r="II86">
        <f t="shared" si="324"/>
        <v>-42</v>
      </c>
      <c r="IJ86">
        <f t="shared" si="325"/>
        <v>1119.2882783269017</v>
      </c>
      <c r="IL86">
        <v>80</v>
      </c>
      <c r="IM86">
        <f t="shared" si="276"/>
        <v>0.99827615177590767</v>
      </c>
      <c r="IN86">
        <f t="shared" si="277"/>
        <v>0.62801336875737568</v>
      </c>
      <c r="IO86">
        <f t="shared" si="326"/>
        <v>-7.4930380009056259E-4</v>
      </c>
      <c r="IP86">
        <f t="shared" si="327"/>
        <v>-0.20203111117401293</v>
      </c>
    </row>
    <row r="87" spans="11:250" x14ac:dyDescent="0.25">
      <c r="K87" s="18">
        <v>1336</v>
      </c>
      <c r="L87" s="18">
        <v>580</v>
      </c>
      <c r="M87" s="18">
        <v>1097</v>
      </c>
      <c r="N87" s="18">
        <v>579</v>
      </c>
      <c r="O87" s="18">
        <f t="shared" si="253"/>
        <v>1216.5</v>
      </c>
      <c r="P87" s="18">
        <f t="shared" si="254"/>
        <v>579.5</v>
      </c>
      <c r="Q87" s="18">
        <f t="shared" si="329"/>
        <v>440</v>
      </c>
      <c r="R87" s="18">
        <f t="shared" si="330"/>
        <v>-1</v>
      </c>
      <c r="S87" s="49">
        <f t="shared" si="278"/>
        <v>440.00113636216895</v>
      </c>
      <c r="T87" s="26">
        <f t="shared" si="279"/>
        <v>36.45109240014655</v>
      </c>
      <c r="U87" s="18">
        <f t="shared" si="328"/>
        <v>377.97518448459698</v>
      </c>
      <c r="V87" s="28">
        <v>81</v>
      </c>
      <c r="W87" s="22">
        <f t="shared" si="255"/>
        <v>0.29134383099402772</v>
      </c>
      <c r="X87" s="18">
        <f t="shared" si="256"/>
        <v>4.9531828994377768E-2</v>
      </c>
      <c r="Y87">
        <f t="shared" si="280"/>
        <v>-0.53559417336451975</v>
      </c>
      <c r="Z87">
        <f t="shared" si="281"/>
        <v>-1.3051156351207118</v>
      </c>
      <c r="AD87" s="18">
        <v>1344</v>
      </c>
      <c r="AE87" s="18">
        <v>571</v>
      </c>
      <c r="AF87" s="18">
        <v>1077</v>
      </c>
      <c r="AG87" s="18">
        <v>571</v>
      </c>
      <c r="AH87" s="18">
        <f t="shared" si="282"/>
        <v>1210.5</v>
      </c>
      <c r="AI87" s="18">
        <f t="shared" si="282"/>
        <v>571</v>
      </c>
      <c r="AJ87" s="18">
        <f t="shared" si="331"/>
        <v>548</v>
      </c>
      <c r="AK87" s="18">
        <f t="shared" si="332"/>
        <v>0.5</v>
      </c>
      <c r="AL87" s="18">
        <f t="shared" si="283"/>
        <v>548.00022810214227</v>
      </c>
      <c r="AM87" s="18">
        <f t="shared" si="284"/>
        <v>1338.4137065944894</v>
      </c>
      <c r="AN87" s="18">
        <f t="shared" si="333"/>
        <v>464.12742624920122</v>
      </c>
      <c r="AO87" s="28">
        <v>81</v>
      </c>
      <c r="AP87" s="22">
        <f t="shared" si="257"/>
        <v>0.24265533420894209</v>
      </c>
      <c r="AQ87" s="18">
        <f t="shared" si="258"/>
        <v>6.0246980885387887E-2</v>
      </c>
      <c r="AR87">
        <f t="shared" si="285"/>
        <v>-0.61501015729719766</v>
      </c>
      <c r="AS87">
        <f t="shared" si="285"/>
        <v>-1.2200647117019565</v>
      </c>
      <c r="AW87" s="18">
        <v>1455</v>
      </c>
      <c r="AX87" s="18">
        <v>578</v>
      </c>
      <c r="AY87" s="18">
        <v>1103</v>
      </c>
      <c r="AZ87" s="18">
        <v>581</v>
      </c>
      <c r="BA87" s="18">
        <f t="shared" si="286"/>
        <v>1279</v>
      </c>
      <c r="BB87" s="18">
        <f t="shared" si="286"/>
        <v>579.5</v>
      </c>
      <c r="BC87" s="18">
        <f t="shared" si="334"/>
        <v>447.5</v>
      </c>
      <c r="BD87" s="18">
        <f t="shared" si="335"/>
        <v>-1.5</v>
      </c>
      <c r="BE87" s="18">
        <f t="shared" si="287"/>
        <v>447.50251395941899</v>
      </c>
      <c r="BF87" s="18">
        <f t="shared" si="288"/>
        <v>1404.1585558618372</v>
      </c>
      <c r="BG87" s="18">
        <f t="shared" si="336"/>
        <v>389.78522715095278</v>
      </c>
      <c r="BH87" s="28">
        <v>81</v>
      </c>
      <c r="BI87" s="22">
        <f t="shared" si="259"/>
        <v>0.2157805430333469</v>
      </c>
      <c r="BJ87" s="18">
        <f t="shared" si="260"/>
        <v>3.7522510027378365E-2</v>
      </c>
      <c r="BK87">
        <f t="shared" si="289"/>
        <v>-0.66598771829171755</v>
      </c>
      <c r="BL87">
        <f t="shared" si="289"/>
        <v>-1.4257081176656061</v>
      </c>
      <c r="BP87">
        <v>1430</v>
      </c>
      <c r="BQ87">
        <v>557</v>
      </c>
      <c r="BR87">
        <v>1273</v>
      </c>
      <c r="BS87">
        <v>554</v>
      </c>
      <c r="BT87" s="18">
        <f t="shared" si="290"/>
        <v>1351.5</v>
      </c>
      <c r="BU87" s="18">
        <f t="shared" si="290"/>
        <v>555.5</v>
      </c>
      <c r="BV87" s="18">
        <f t="shared" si="337"/>
        <v>873</v>
      </c>
      <c r="BW87" s="18">
        <f t="shared" si="338"/>
        <v>-34</v>
      </c>
      <c r="BX87" s="18">
        <f t="shared" si="291"/>
        <v>873.66183389226751</v>
      </c>
      <c r="BY87" s="18">
        <f t="shared" si="292"/>
        <v>1461.209259483391</v>
      </c>
      <c r="BZ87" s="18">
        <f t="shared" si="339"/>
        <v>701.9513981477312</v>
      </c>
      <c r="CA87" s="28">
        <v>81</v>
      </c>
      <c r="CB87" s="22">
        <f t="shared" si="261"/>
        <v>0.92986809681583305</v>
      </c>
      <c r="CC87" s="18">
        <f t="shared" si="262"/>
        <v>0.38858398511862802</v>
      </c>
      <c r="CD87">
        <f t="shared" si="293"/>
        <v>-3.157865240069526E-2</v>
      </c>
      <c r="CE87">
        <f t="shared" si="293"/>
        <v>-0.41051510213543735</v>
      </c>
      <c r="CI87" s="10">
        <v>1413</v>
      </c>
      <c r="CJ87" s="10">
        <v>555</v>
      </c>
      <c r="CK87" s="10">
        <v>1239</v>
      </c>
      <c r="CL87" s="10">
        <v>556</v>
      </c>
      <c r="CM87" s="11">
        <f t="shared" si="294"/>
        <v>1326</v>
      </c>
      <c r="CN87" s="11">
        <f t="shared" si="294"/>
        <v>555.5</v>
      </c>
      <c r="CO87" s="11">
        <f t="shared" si="340"/>
        <v>793.5</v>
      </c>
      <c r="CP87" s="11">
        <f t="shared" si="341"/>
        <v>-32.5</v>
      </c>
      <c r="CQ87" s="11">
        <f t="shared" si="295"/>
        <v>794.16528506350619</v>
      </c>
      <c r="CR87" s="11">
        <f t="shared" si="296"/>
        <v>1437.6565132186479</v>
      </c>
      <c r="CS87" s="11">
        <f t="shared" si="342"/>
        <v>644.37204343495171</v>
      </c>
      <c r="CT87" s="28">
        <v>81</v>
      </c>
      <c r="CU87" s="38">
        <f t="shared" si="263"/>
        <v>0.7873918096022039</v>
      </c>
      <c r="CV87" s="11">
        <f t="shared" si="264"/>
        <v>0.29511702856250122</v>
      </c>
      <c r="CW87" s="10">
        <f t="shared" si="297"/>
        <v>-0.10380910702491988</v>
      </c>
      <c r="CX87" s="10">
        <f t="shared" si="297"/>
        <v>-0.53000573052930711</v>
      </c>
      <c r="DB87">
        <v>1734</v>
      </c>
      <c r="DC87">
        <v>536</v>
      </c>
      <c r="DD87">
        <v>1527</v>
      </c>
      <c r="DE87">
        <v>548</v>
      </c>
      <c r="DF87" s="18">
        <f t="shared" si="298"/>
        <v>1630.5</v>
      </c>
      <c r="DG87" s="18">
        <f t="shared" si="298"/>
        <v>542</v>
      </c>
      <c r="DH87" s="18">
        <f t="shared" si="343"/>
        <v>1088.5</v>
      </c>
      <c r="DI87" s="18">
        <f t="shared" si="344"/>
        <v>-42.5</v>
      </c>
      <c r="DJ87" s="18">
        <f t="shared" si="299"/>
        <v>1089.3293808577826</v>
      </c>
      <c r="DK87" s="18">
        <f t="shared" si="300"/>
        <v>1718.2241559237841</v>
      </c>
      <c r="DL87" s="18">
        <f t="shared" si="345"/>
        <v>921.10167474538957</v>
      </c>
      <c r="DM87" s="28">
        <v>81</v>
      </c>
      <c r="DN87" s="22">
        <f t="shared" si="265"/>
        <v>0.71044500782081033</v>
      </c>
      <c r="DO87" s="18">
        <f t="shared" si="266"/>
        <v>0.35595362592156971</v>
      </c>
      <c r="DP87">
        <f t="shared" si="301"/>
        <v>-0.14846953311198394</v>
      </c>
      <c r="DQ87">
        <f t="shared" si="301"/>
        <v>-0.4486065787637572</v>
      </c>
      <c r="FZ87">
        <v>1312</v>
      </c>
      <c r="GA87">
        <v>556</v>
      </c>
      <c r="GB87">
        <v>1174</v>
      </c>
      <c r="GC87">
        <v>559</v>
      </c>
      <c r="GD87">
        <f t="shared" si="306"/>
        <v>1243</v>
      </c>
      <c r="GE87">
        <f t="shared" si="306"/>
        <v>557.5</v>
      </c>
      <c r="GF87" s="18">
        <f t="shared" si="349"/>
        <v>1017</v>
      </c>
      <c r="GG87" s="18">
        <f t="shared" si="350"/>
        <v>-44.5</v>
      </c>
      <c r="GH87" s="18">
        <f t="shared" si="307"/>
        <v>1017.9731086821498</v>
      </c>
      <c r="GI87">
        <f t="shared" si="308"/>
        <v>1362.2977831590272</v>
      </c>
      <c r="GJ87">
        <v>81</v>
      </c>
      <c r="GK87" s="22">
        <f t="shared" si="269"/>
        <v>1.1173403062151217</v>
      </c>
      <c r="GL87" s="18">
        <f t="shared" si="270"/>
        <v>0.56199407465117823</v>
      </c>
      <c r="GM87">
        <f t="shared" si="309"/>
        <v>4.818546550823738E-2</v>
      </c>
      <c r="GN87">
        <f t="shared" si="310"/>
        <v>-0.25026826336307867</v>
      </c>
      <c r="GR87">
        <v>1591</v>
      </c>
      <c r="GS87">
        <v>550</v>
      </c>
      <c r="GT87">
        <v>1467</v>
      </c>
      <c r="GU87">
        <v>549</v>
      </c>
      <c r="GV87">
        <f t="shared" si="311"/>
        <v>1529</v>
      </c>
      <c r="GW87">
        <f t="shared" si="311"/>
        <v>549.5</v>
      </c>
      <c r="GX87" s="18">
        <f t="shared" si="351"/>
        <v>1284</v>
      </c>
      <c r="GY87" s="18">
        <f t="shared" si="352"/>
        <v>-55</v>
      </c>
      <c r="GZ87" s="18">
        <f t="shared" si="312"/>
        <v>1285.1774196584688</v>
      </c>
      <c r="HA87">
        <f t="shared" si="313"/>
        <v>1624.7434412854234</v>
      </c>
      <c r="HB87">
        <v>81</v>
      </c>
      <c r="HC87" s="22">
        <f t="shared" si="271"/>
        <v>1.0032348718022406</v>
      </c>
      <c r="HD87" s="18">
        <f t="shared" si="272"/>
        <v>0.68258400891193194</v>
      </c>
      <c r="HE87">
        <f t="shared" si="314"/>
        <v>1.4026195473222499E-3</v>
      </c>
      <c r="HF87">
        <f t="shared" si="315"/>
        <v>-0.16584389027750349</v>
      </c>
      <c r="HJ87">
        <v>1604</v>
      </c>
      <c r="HK87">
        <v>546</v>
      </c>
      <c r="HL87">
        <v>1480</v>
      </c>
      <c r="HM87">
        <v>551</v>
      </c>
      <c r="HN87">
        <f t="shared" si="316"/>
        <v>1542</v>
      </c>
      <c r="HO87">
        <f t="shared" si="316"/>
        <v>548.5</v>
      </c>
      <c r="HP87" s="18">
        <f t="shared" si="317"/>
        <v>1287</v>
      </c>
      <c r="HQ87" s="18">
        <f t="shared" si="353"/>
        <v>-53</v>
      </c>
      <c r="HR87" s="18">
        <f t="shared" si="273"/>
        <v>1288.0908353062682</v>
      </c>
      <c r="HS87">
        <f t="shared" si="318"/>
        <v>1636.6478698852725</v>
      </c>
      <c r="HT87">
        <v>81</v>
      </c>
      <c r="HU87" s="22">
        <f t="shared" si="274"/>
        <v>1.0783492579518612</v>
      </c>
      <c r="HV87" s="18">
        <f t="shared" si="275"/>
        <v>0.75735562466766848</v>
      </c>
      <c r="HW87">
        <f t="shared" si="319"/>
        <v>3.2759443814781658E-2</v>
      </c>
      <c r="HX87">
        <f t="shared" si="320"/>
        <v>-0.12070014485362539</v>
      </c>
      <c r="IB87">
        <v>1805</v>
      </c>
      <c r="IC87">
        <v>540</v>
      </c>
      <c r="ID87">
        <v>1564</v>
      </c>
      <c r="IE87">
        <v>544</v>
      </c>
      <c r="IF87">
        <f t="shared" si="321"/>
        <v>1684.5</v>
      </c>
      <c r="IG87">
        <f t="shared" si="322"/>
        <v>542</v>
      </c>
      <c r="IH87">
        <f t="shared" si="323"/>
        <v>1138</v>
      </c>
      <c r="II87">
        <f t="shared" si="324"/>
        <v>-41.5</v>
      </c>
      <c r="IJ87">
        <f t="shared" si="325"/>
        <v>1138.7564489389292</v>
      </c>
      <c r="IL87">
        <v>81</v>
      </c>
      <c r="IM87">
        <f t="shared" si="276"/>
        <v>1.0107546036731065</v>
      </c>
      <c r="IN87">
        <f t="shared" si="277"/>
        <v>0.63893662387077543</v>
      </c>
      <c r="IO87">
        <f t="shared" si="326"/>
        <v>4.6457280866156123E-3</v>
      </c>
      <c r="IP87">
        <f t="shared" si="327"/>
        <v>-0.19454221737870403</v>
      </c>
    </row>
    <row r="88" spans="11:250" x14ac:dyDescent="0.25">
      <c r="K88" s="18">
        <v>1345</v>
      </c>
      <c r="L88" s="18">
        <v>580</v>
      </c>
      <c r="M88" s="18">
        <v>1102</v>
      </c>
      <c r="N88" s="18">
        <v>579</v>
      </c>
      <c r="O88" s="18">
        <f t="shared" si="253"/>
        <v>1223.5</v>
      </c>
      <c r="P88" s="18">
        <f t="shared" si="254"/>
        <v>579.5</v>
      </c>
      <c r="Q88" s="18">
        <f t="shared" si="329"/>
        <v>447</v>
      </c>
      <c r="R88" s="18">
        <f t="shared" si="330"/>
        <v>-1</v>
      </c>
      <c r="S88" s="49">
        <f t="shared" si="278"/>
        <v>447.0011185668331</v>
      </c>
      <c r="T88" s="26">
        <f t="shared" si="279"/>
        <v>37.030993170974497</v>
      </c>
      <c r="U88" s="18">
        <f t="shared" si="328"/>
        <v>384.29812310685122</v>
      </c>
      <c r="V88" s="28">
        <v>82</v>
      </c>
      <c r="W88" s="22">
        <f t="shared" si="255"/>
        <v>0.29494066841370703</v>
      </c>
      <c r="X88" s="18">
        <f t="shared" si="256"/>
        <v>5.0319831326352933E-2</v>
      </c>
      <c r="Y88">
        <f t="shared" si="280"/>
        <v>-0.5302653398594529</v>
      </c>
      <c r="Z88">
        <f t="shared" si="281"/>
        <v>-1.2982608233290223</v>
      </c>
      <c r="AD88" s="18">
        <v>1355</v>
      </c>
      <c r="AE88" s="18">
        <v>571</v>
      </c>
      <c r="AF88" s="18">
        <v>1091</v>
      </c>
      <c r="AG88" s="18">
        <v>571</v>
      </c>
      <c r="AH88" s="18">
        <f t="shared" si="282"/>
        <v>1223</v>
      </c>
      <c r="AI88" s="18">
        <f t="shared" si="282"/>
        <v>571</v>
      </c>
      <c r="AJ88" s="18">
        <f t="shared" si="331"/>
        <v>560.5</v>
      </c>
      <c r="AK88" s="18">
        <f t="shared" si="332"/>
        <v>0.5</v>
      </c>
      <c r="AL88" s="18">
        <f t="shared" si="283"/>
        <v>560.5002230151207</v>
      </c>
      <c r="AM88" s="18">
        <f t="shared" si="284"/>
        <v>1349.7296025500812</v>
      </c>
      <c r="AN88" s="18">
        <f t="shared" si="333"/>
        <v>475.44332220479293</v>
      </c>
      <c r="AO88" s="28">
        <v>82</v>
      </c>
      <c r="AP88" s="22">
        <f t="shared" si="257"/>
        <v>0.24565107907571915</v>
      </c>
      <c r="AQ88" s="18">
        <f t="shared" si="258"/>
        <v>6.1621226580864649E-2</v>
      </c>
      <c r="AR88">
        <f t="shared" si="285"/>
        <v>-0.6096813237921308</v>
      </c>
      <c r="AS88">
        <f t="shared" si="285"/>
        <v>-1.2102696612284358</v>
      </c>
      <c r="AW88" s="18">
        <v>1461</v>
      </c>
      <c r="AX88" s="18">
        <v>578</v>
      </c>
      <c r="AY88" s="18">
        <v>1111</v>
      </c>
      <c r="AZ88" s="18">
        <v>580</v>
      </c>
      <c r="BA88" s="18">
        <f t="shared" si="286"/>
        <v>1286</v>
      </c>
      <c r="BB88" s="18">
        <f t="shared" si="286"/>
        <v>579</v>
      </c>
      <c r="BC88" s="18">
        <f t="shared" si="334"/>
        <v>454.5</v>
      </c>
      <c r="BD88" s="18">
        <f t="shared" si="335"/>
        <v>-2</v>
      </c>
      <c r="BE88" s="18">
        <f t="shared" si="287"/>
        <v>454.5044004187418</v>
      </c>
      <c r="BF88" s="18">
        <f t="shared" si="288"/>
        <v>1410.332230362761</v>
      </c>
      <c r="BG88" s="18">
        <f t="shared" si="336"/>
        <v>395.95890165187666</v>
      </c>
      <c r="BH88" s="28">
        <v>82</v>
      </c>
      <c r="BI88" s="22">
        <f t="shared" si="259"/>
        <v>0.21844450035474625</v>
      </c>
      <c r="BJ88" s="18">
        <f t="shared" si="260"/>
        <v>3.8109609198187337E-2</v>
      </c>
      <c r="BK88">
        <f t="shared" si="289"/>
        <v>-0.66065888478665058</v>
      </c>
      <c r="BL88">
        <f t="shared" si="289"/>
        <v>-1.4189655047555416</v>
      </c>
      <c r="BP88">
        <v>1439</v>
      </c>
      <c r="BQ88">
        <v>556</v>
      </c>
      <c r="BR88">
        <v>1284</v>
      </c>
      <c r="BS88">
        <v>553</v>
      </c>
      <c r="BT88" s="18">
        <f t="shared" si="290"/>
        <v>1361.5</v>
      </c>
      <c r="BU88" s="18">
        <f t="shared" si="290"/>
        <v>554.5</v>
      </c>
      <c r="BV88" s="18">
        <f t="shared" si="337"/>
        <v>883</v>
      </c>
      <c r="BW88" s="18">
        <f t="shared" si="338"/>
        <v>-35</v>
      </c>
      <c r="BX88" s="18">
        <f t="shared" si="291"/>
        <v>883.69338573964671</v>
      </c>
      <c r="BY88" s="18">
        <f t="shared" si="292"/>
        <v>1470.0858818450029</v>
      </c>
      <c r="BZ88" s="18">
        <f t="shared" si="339"/>
        <v>710.82802050934311</v>
      </c>
      <c r="CA88" s="28">
        <v>82</v>
      </c>
      <c r="CB88" s="22">
        <f t="shared" si="261"/>
        <v>0.94134794986294201</v>
      </c>
      <c r="CC88" s="18">
        <f t="shared" si="262"/>
        <v>0.39304578056688771</v>
      </c>
      <c r="CD88">
        <f t="shared" si="293"/>
        <v>-2.6249818895628357E-2</v>
      </c>
      <c r="CE88">
        <f t="shared" si="293"/>
        <v>-0.40555686161025717</v>
      </c>
      <c r="CI88">
        <v>1426</v>
      </c>
      <c r="CJ88">
        <v>555</v>
      </c>
      <c r="CK88">
        <v>1249</v>
      </c>
      <c r="CL88">
        <v>556</v>
      </c>
      <c r="CM88" s="18">
        <f t="shared" si="294"/>
        <v>1337.5</v>
      </c>
      <c r="CN88" s="18">
        <f t="shared" si="294"/>
        <v>555.5</v>
      </c>
      <c r="CO88" s="18">
        <f t="shared" si="340"/>
        <v>805</v>
      </c>
      <c r="CP88" s="18">
        <f t="shared" si="341"/>
        <v>-32.5</v>
      </c>
      <c r="CQ88" s="18">
        <f t="shared" si="295"/>
        <v>805.65578878327437</v>
      </c>
      <c r="CR88" s="18">
        <f t="shared" si="296"/>
        <v>1448.2701750709361</v>
      </c>
      <c r="CS88" s="18">
        <f t="shared" si="342"/>
        <v>654.98570528723997</v>
      </c>
      <c r="CT88" s="28">
        <v>82</v>
      </c>
      <c r="CU88" s="22">
        <f t="shared" si="263"/>
        <v>0.79711269614050273</v>
      </c>
      <c r="CV88" s="18">
        <f t="shared" si="264"/>
        <v>0.29938697510668089</v>
      </c>
      <c r="CW88">
        <f t="shared" si="297"/>
        <v>-9.8480273519852932E-2</v>
      </c>
      <c r="CX88">
        <f t="shared" si="297"/>
        <v>-0.52376709765475915</v>
      </c>
      <c r="DB88">
        <v>1745</v>
      </c>
      <c r="DC88">
        <v>535</v>
      </c>
      <c r="DD88">
        <v>1539</v>
      </c>
      <c r="DE88">
        <v>549</v>
      </c>
      <c r="DF88" s="18">
        <f t="shared" si="298"/>
        <v>1642</v>
      </c>
      <c r="DG88" s="18">
        <f t="shared" si="298"/>
        <v>542</v>
      </c>
      <c r="DH88" s="18">
        <f t="shared" si="343"/>
        <v>1100</v>
      </c>
      <c r="DI88" s="18">
        <f t="shared" si="344"/>
        <v>-42.5</v>
      </c>
      <c r="DJ88" s="18">
        <f t="shared" si="299"/>
        <v>1100.8207165565154</v>
      </c>
      <c r="DK88" s="18">
        <f t="shared" si="300"/>
        <v>1729.1408271161722</v>
      </c>
      <c r="DL88" s="18">
        <f t="shared" si="345"/>
        <v>932.01834593777767</v>
      </c>
      <c r="DM88" s="28">
        <v>82</v>
      </c>
      <c r="DN88" s="22">
        <f t="shared" si="265"/>
        <v>0.71921593384328941</v>
      </c>
      <c r="DO88" s="18">
        <f t="shared" si="266"/>
        <v>0.35970858074104312</v>
      </c>
      <c r="DP88">
        <f t="shared" si="301"/>
        <v>-0.14314069960691703</v>
      </c>
      <c r="DQ88">
        <f t="shared" si="301"/>
        <v>-0.44404920209242238</v>
      </c>
      <c r="FZ88">
        <v>1329</v>
      </c>
      <c r="GA88">
        <v>554</v>
      </c>
      <c r="GB88">
        <v>1189</v>
      </c>
      <c r="GC88">
        <v>559</v>
      </c>
      <c r="GD88">
        <f t="shared" si="306"/>
        <v>1259</v>
      </c>
      <c r="GE88">
        <f t="shared" si="306"/>
        <v>556.5</v>
      </c>
      <c r="GF88" s="18">
        <f t="shared" si="349"/>
        <v>1033</v>
      </c>
      <c r="GG88" s="18">
        <f t="shared" si="350"/>
        <v>-45.5</v>
      </c>
      <c r="GH88" s="18">
        <f t="shared" si="307"/>
        <v>1034.0015715655368</v>
      </c>
      <c r="GI88">
        <f t="shared" si="308"/>
        <v>1376.5076280210001</v>
      </c>
      <c r="GJ88">
        <v>82</v>
      </c>
      <c r="GK88" s="22">
        <f t="shared" si="269"/>
        <v>1.1311346309832098</v>
      </c>
      <c r="GL88" s="18">
        <f t="shared" si="270"/>
        <v>0.57084293430120503</v>
      </c>
      <c r="GM88">
        <f t="shared" si="309"/>
        <v>5.3514299013304373E-2</v>
      </c>
      <c r="GN88">
        <f t="shared" si="310"/>
        <v>-0.2434833701248876</v>
      </c>
      <c r="GR88">
        <v>1612</v>
      </c>
      <c r="GS88">
        <v>549</v>
      </c>
      <c r="GT88">
        <v>1486</v>
      </c>
      <c r="GU88">
        <v>547</v>
      </c>
      <c r="GV88">
        <f t="shared" si="311"/>
        <v>1549</v>
      </c>
      <c r="GW88">
        <f t="shared" si="311"/>
        <v>548</v>
      </c>
      <c r="GX88" s="18">
        <f t="shared" si="351"/>
        <v>1304</v>
      </c>
      <c r="GY88" s="18">
        <f t="shared" si="352"/>
        <v>-56.5</v>
      </c>
      <c r="GZ88" s="18">
        <f t="shared" si="312"/>
        <v>1305.2234483030099</v>
      </c>
      <c r="HA88">
        <f t="shared" si="313"/>
        <v>1643.0779044220635</v>
      </c>
      <c r="HB88">
        <v>82</v>
      </c>
      <c r="HC88" s="22">
        <f t="shared" si="271"/>
        <v>1.0156204875035029</v>
      </c>
      <c r="HD88" s="18">
        <f t="shared" si="272"/>
        <v>0.6932308646578027</v>
      </c>
      <c r="HE88">
        <f t="shared" si="314"/>
        <v>6.7314530523892155E-3</v>
      </c>
      <c r="HF88">
        <f t="shared" si="315"/>
        <v>-0.15912210947202027</v>
      </c>
      <c r="HJ88" s="10">
        <v>1624</v>
      </c>
      <c r="HK88" s="10">
        <v>546</v>
      </c>
      <c r="HL88" s="10">
        <v>1498</v>
      </c>
      <c r="HM88" s="10">
        <v>549</v>
      </c>
      <c r="HN88" s="10">
        <f t="shared" si="316"/>
        <v>1561</v>
      </c>
      <c r="HO88" s="10">
        <f t="shared" si="316"/>
        <v>547.5</v>
      </c>
      <c r="HP88" s="11">
        <f t="shared" si="317"/>
        <v>1306</v>
      </c>
      <c r="HQ88" s="11">
        <f t="shared" si="353"/>
        <v>-54</v>
      </c>
      <c r="HR88" s="11">
        <f t="shared" si="273"/>
        <v>1307.1159091679667</v>
      </c>
      <c r="HS88" s="10">
        <f t="shared" si="318"/>
        <v>1654.2301079354106</v>
      </c>
      <c r="HT88">
        <v>82</v>
      </c>
      <c r="HU88" s="38">
        <f t="shared" si="274"/>
        <v>1.091662211753736</v>
      </c>
      <c r="HV88" s="11">
        <f t="shared" si="275"/>
        <v>0.76854175091275534</v>
      </c>
      <c r="HW88" s="10">
        <f t="shared" si="319"/>
        <v>3.8088277319848589E-2</v>
      </c>
      <c r="HX88" s="10">
        <f t="shared" si="320"/>
        <v>-0.114332534542244</v>
      </c>
    </row>
    <row r="89" spans="11:250" x14ac:dyDescent="0.25">
      <c r="K89" s="18">
        <v>1353</v>
      </c>
      <c r="L89" s="18">
        <v>578</v>
      </c>
      <c r="M89" s="18">
        <v>1108</v>
      </c>
      <c r="N89" s="18">
        <v>579</v>
      </c>
      <c r="O89" s="18">
        <f t="shared" si="253"/>
        <v>1230.5</v>
      </c>
      <c r="P89" s="18">
        <f t="shared" si="254"/>
        <v>578.5</v>
      </c>
      <c r="Q89" s="18">
        <f t="shared" si="329"/>
        <v>454</v>
      </c>
      <c r="R89" s="18">
        <f t="shared" si="330"/>
        <v>-2</v>
      </c>
      <c r="S89" s="49">
        <f t="shared" si="278"/>
        <v>454.00440526497096</v>
      </c>
      <c r="T89" s="26">
        <f t="shared" si="279"/>
        <v>37.611167696543035</v>
      </c>
      <c r="U89" s="18">
        <f t="shared" si="328"/>
        <v>390.20193219917735</v>
      </c>
      <c r="V89" s="28">
        <v>83</v>
      </c>
      <c r="W89" s="22">
        <f t="shared" si="255"/>
        <v>0.2985375058333864</v>
      </c>
      <c r="X89" s="18">
        <f t="shared" si="256"/>
        <v>5.110820565192567E-2</v>
      </c>
      <c r="Y89">
        <f t="shared" si="280"/>
        <v>-0.52500109986709564</v>
      </c>
      <c r="Z89">
        <f t="shared" si="281"/>
        <v>-1.2915093663377948</v>
      </c>
      <c r="AD89" s="18">
        <v>1363</v>
      </c>
      <c r="AE89" s="18">
        <v>570</v>
      </c>
      <c r="AF89" s="18">
        <v>1103</v>
      </c>
      <c r="AG89" s="18">
        <v>570</v>
      </c>
      <c r="AH89" s="18">
        <f t="shared" si="282"/>
        <v>1233</v>
      </c>
      <c r="AI89" s="18">
        <f t="shared" si="282"/>
        <v>570</v>
      </c>
      <c r="AJ89" s="18">
        <f t="shared" si="331"/>
        <v>570.5</v>
      </c>
      <c r="AK89" s="18">
        <f t="shared" si="332"/>
        <v>-0.5</v>
      </c>
      <c r="AL89" s="18">
        <f t="shared" si="283"/>
        <v>570.50021910600526</v>
      </c>
      <c r="AM89" s="18">
        <f t="shared" si="284"/>
        <v>1358.3773408004124</v>
      </c>
      <c r="AN89" s="18">
        <f t="shared" si="333"/>
        <v>484.09106045512419</v>
      </c>
      <c r="AO89" s="28">
        <v>83</v>
      </c>
      <c r="AP89" s="22">
        <f t="shared" si="257"/>
        <v>0.24864682394249618</v>
      </c>
      <c r="AQ89" s="18">
        <f t="shared" si="258"/>
        <v>6.2720623154891589E-2</v>
      </c>
      <c r="AR89">
        <f t="shared" si="285"/>
        <v>-0.60441708379977366</v>
      </c>
      <c r="AS89">
        <f t="shared" si="285"/>
        <v>-1.2025896354099324</v>
      </c>
      <c r="AW89" s="18">
        <v>1468</v>
      </c>
      <c r="AX89" s="18">
        <v>578</v>
      </c>
      <c r="AY89" s="18">
        <v>1119</v>
      </c>
      <c r="AZ89" s="18">
        <v>580</v>
      </c>
      <c r="BA89" s="18">
        <f t="shared" si="286"/>
        <v>1293.5</v>
      </c>
      <c r="BB89" s="18">
        <f t="shared" si="286"/>
        <v>579</v>
      </c>
      <c r="BC89" s="18">
        <f t="shared" si="334"/>
        <v>462</v>
      </c>
      <c r="BD89" s="18">
        <f t="shared" si="335"/>
        <v>-2</v>
      </c>
      <c r="BE89" s="18">
        <f t="shared" si="287"/>
        <v>462.0043289840475</v>
      </c>
      <c r="BF89" s="18">
        <f t="shared" si="288"/>
        <v>1417.1743894101389</v>
      </c>
      <c r="BG89" s="18">
        <f t="shared" si="336"/>
        <v>402.80106069925455</v>
      </c>
      <c r="BH89" s="28">
        <v>83</v>
      </c>
      <c r="BI89" s="22">
        <f t="shared" si="259"/>
        <v>0.22110845767614559</v>
      </c>
      <c r="BJ89" s="18">
        <f t="shared" si="260"/>
        <v>3.8738468558789325E-2</v>
      </c>
      <c r="BK89">
        <f t="shared" si="289"/>
        <v>-0.65539464479429332</v>
      </c>
      <c r="BL89">
        <f t="shared" si="289"/>
        <v>-1.4118575521665608</v>
      </c>
      <c r="BP89">
        <v>1452</v>
      </c>
      <c r="BQ89">
        <v>556</v>
      </c>
      <c r="BR89">
        <v>1294</v>
      </c>
      <c r="BS89">
        <v>553</v>
      </c>
      <c r="BT89" s="18">
        <f t="shared" si="290"/>
        <v>1373</v>
      </c>
      <c r="BU89" s="18">
        <f t="shared" si="290"/>
        <v>554.5</v>
      </c>
      <c r="BV89" s="18">
        <f t="shared" si="337"/>
        <v>894.5</v>
      </c>
      <c r="BW89" s="18">
        <f t="shared" si="338"/>
        <v>-35</v>
      </c>
      <c r="BX89" s="18">
        <f t="shared" si="291"/>
        <v>895.18447819429934</v>
      </c>
      <c r="BY89" s="18">
        <f t="shared" si="292"/>
        <v>1480.7428034604795</v>
      </c>
      <c r="BZ89" s="18">
        <f t="shared" si="339"/>
        <v>721.48494212481978</v>
      </c>
      <c r="CA89" s="28">
        <v>83</v>
      </c>
      <c r="CB89" s="22">
        <f t="shared" si="261"/>
        <v>0.95282780291005098</v>
      </c>
      <c r="CC89" s="18">
        <f t="shared" si="262"/>
        <v>0.39815674493109976</v>
      </c>
      <c r="CD89">
        <f t="shared" si="293"/>
        <v>-2.0985578903271181E-2</v>
      </c>
      <c r="CE89">
        <f t="shared" si="293"/>
        <v>-0.39994592275690083</v>
      </c>
      <c r="CI89">
        <v>1436</v>
      </c>
      <c r="CJ89">
        <v>555</v>
      </c>
      <c r="CK89">
        <v>1261</v>
      </c>
      <c r="CL89">
        <v>556</v>
      </c>
      <c r="CM89" s="18">
        <f t="shared" si="294"/>
        <v>1348.5</v>
      </c>
      <c r="CN89" s="18">
        <f t="shared" si="294"/>
        <v>555.5</v>
      </c>
      <c r="CO89" s="18">
        <f t="shared" si="340"/>
        <v>816</v>
      </c>
      <c r="CP89" s="18">
        <f t="shared" si="341"/>
        <v>-32.5</v>
      </c>
      <c r="CQ89" s="18">
        <f t="shared" si="295"/>
        <v>816.64695554443847</v>
      </c>
      <c r="CR89" s="18">
        <f t="shared" si="296"/>
        <v>1458.4349488407086</v>
      </c>
      <c r="CS89" s="18">
        <f t="shared" si="342"/>
        <v>665.15047905701238</v>
      </c>
      <c r="CT89" s="28">
        <v>83</v>
      </c>
      <c r="CU89" s="22">
        <f t="shared" si="263"/>
        <v>0.80683358267880145</v>
      </c>
      <c r="CV89" s="18">
        <f t="shared" si="264"/>
        <v>0.30347136476207898</v>
      </c>
      <c r="CW89">
        <f t="shared" si="297"/>
        <v>-9.3216033527495759E-2</v>
      </c>
      <c r="CX89">
        <f t="shared" si="297"/>
        <v>-0.51788228222473187</v>
      </c>
      <c r="DB89">
        <v>1764</v>
      </c>
      <c r="DC89">
        <v>535</v>
      </c>
      <c r="DD89">
        <v>1553</v>
      </c>
      <c r="DE89">
        <v>549</v>
      </c>
      <c r="DF89" s="18">
        <f t="shared" si="298"/>
        <v>1658.5</v>
      </c>
      <c r="DG89" s="18">
        <f t="shared" si="298"/>
        <v>542</v>
      </c>
      <c r="DH89" s="18">
        <f t="shared" si="343"/>
        <v>1116.5</v>
      </c>
      <c r="DI89" s="18">
        <f t="shared" si="344"/>
        <v>-42.5</v>
      </c>
      <c r="DJ89" s="18">
        <f t="shared" si="299"/>
        <v>1117.3085965837729</v>
      </c>
      <c r="DK89" s="18">
        <f t="shared" si="300"/>
        <v>1744.8169674782509</v>
      </c>
      <c r="DL89" s="18">
        <f t="shared" si="345"/>
        <v>947.69448629985641</v>
      </c>
      <c r="DM89" s="28">
        <v>83</v>
      </c>
      <c r="DN89" s="22">
        <f t="shared" si="265"/>
        <v>0.72798685986576861</v>
      </c>
      <c r="DO89" s="18">
        <f t="shared" si="266"/>
        <v>0.36509622637200984</v>
      </c>
      <c r="DP89">
        <f t="shared" si="301"/>
        <v>-0.1378764596145598</v>
      </c>
      <c r="DQ89">
        <f t="shared" si="301"/>
        <v>-0.43759265588698171</v>
      </c>
      <c r="FZ89">
        <v>1348</v>
      </c>
      <c r="GA89">
        <v>552</v>
      </c>
      <c r="GB89">
        <v>1204</v>
      </c>
      <c r="GC89">
        <v>558</v>
      </c>
      <c r="GD89">
        <f t="shared" si="306"/>
        <v>1276</v>
      </c>
      <c r="GE89">
        <f t="shared" si="306"/>
        <v>555</v>
      </c>
      <c r="GF89" s="18">
        <f t="shared" si="349"/>
        <v>1050</v>
      </c>
      <c r="GG89" s="18">
        <f t="shared" si="350"/>
        <v>-47</v>
      </c>
      <c r="GH89" s="18">
        <f t="shared" si="307"/>
        <v>1051.0513783826175</v>
      </c>
      <c r="GI89">
        <f t="shared" si="308"/>
        <v>1391.4743978959871</v>
      </c>
      <c r="GJ89">
        <v>83</v>
      </c>
      <c r="GK89" s="22">
        <f t="shared" si="269"/>
        <v>1.1449289557512976</v>
      </c>
      <c r="GL89" s="18">
        <f t="shared" si="270"/>
        <v>0.58025564896274573</v>
      </c>
      <c r="GM89">
        <f t="shared" si="309"/>
        <v>5.8778539005661552E-2</v>
      </c>
      <c r="GN89">
        <f t="shared" si="310"/>
        <v>-0.23638062286444961</v>
      </c>
      <c r="GR89">
        <v>1632</v>
      </c>
      <c r="GS89">
        <v>545</v>
      </c>
      <c r="GT89">
        <v>1506</v>
      </c>
      <c r="GU89">
        <v>547</v>
      </c>
      <c r="GV89">
        <f t="shared" si="311"/>
        <v>1569</v>
      </c>
      <c r="GW89">
        <f t="shared" si="311"/>
        <v>546</v>
      </c>
      <c r="GX89" s="18">
        <f t="shared" si="351"/>
        <v>1324</v>
      </c>
      <c r="GY89" s="18">
        <f t="shared" si="352"/>
        <v>-58.5</v>
      </c>
      <c r="GZ89" s="18">
        <f t="shared" si="312"/>
        <v>1325.2917603305318</v>
      </c>
      <c r="HA89">
        <f t="shared" si="313"/>
        <v>1661.2877535213458</v>
      </c>
      <c r="HB89">
        <v>83</v>
      </c>
      <c r="HC89" s="22">
        <f t="shared" si="271"/>
        <v>1.0280061032047649</v>
      </c>
      <c r="HD89" s="18">
        <f t="shared" si="272"/>
        <v>0.70388955556406041</v>
      </c>
      <c r="HE89">
        <f t="shared" si="314"/>
        <v>1.1995693044746359E-2</v>
      </c>
      <c r="HF89">
        <f t="shared" si="315"/>
        <v>-0.15249547888617887</v>
      </c>
      <c r="HJ89">
        <v>1646</v>
      </c>
      <c r="HK89">
        <v>545</v>
      </c>
      <c r="HL89">
        <v>1516</v>
      </c>
      <c r="HM89">
        <v>548</v>
      </c>
      <c r="HN89">
        <f t="shared" si="316"/>
        <v>1581</v>
      </c>
      <c r="HO89">
        <f t="shared" si="316"/>
        <v>546.5</v>
      </c>
      <c r="HP89" s="18">
        <f t="shared" si="317"/>
        <v>1326</v>
      </c>
      <c r="HQ89" s="18">
        <f t="shared" si="353"/>
        <v>-55</v>
      </c>
      <c r="HR89" s="18">
        <f t="shared" si="273"/>
        <v>1327.1401583856921</v>
      </c>
      <c r="HS89">
        <f t="shared" si="318"/>
        <v>1672.7890632114977</v>
      </c>
      <c r="HT89">
        <v>83</v>
      </c>
      <c r="HU89" s="22">
        <f t="shared" si="274"/>
        <v>1.1049751655556108</v>
      </c>
      <c r="HV89" s="18">
        <f t="shared" si="275"/>
        <v>0.7803153598532967</v>
      </c>
      <c r="HW89">
        <f t="shared" si="319"/>
        <v>4.3352517312205789E-2</v>
      </c>
      <c r="HX89">
        <f t="shared" si="320"/>
        <v>-0.1077298442777551</v>
      </c>
    </row>
    <row r="90" spans="11:250" x14ac:dyDescent="0.25">
      <c r="K90" s="18">
        <v>1360</v>
      </c>
      <c r="L90" s="18">
        <v>580</v>
      </c>
      <c r="M90" s="18">
        <v>1116</v>
      </c>
      <c r="N90" s="18">
        <v>579</v>
      </c>
      <c r="O90" s="18">
        <f t="shared" si="253"/>
        <v>1238</v>
      </c>
      <c r="P90" s="18">
        <f t="shared" si="254"/>
        <v>579.5</v>
      </c>
      <c r="Q90" s="18">
        <f t="shared" si="329"/>
        <v>461.5</v>
      </c>
      <c r="R90" s="18">
        <f t="shared" si="330"/>
        <v>-1</v>
      </c>
      <c r="S90" s="49">
        <f t="shared" si="278"/>
        <v>461.50108342234688</v>
      </c>
      <c r="T90" s="26">
        <f t="shared" si="279"/>
        <v>38.232216338525966</v>
      </c>
      <c r="U90" s="18">
        <f t="shared" si="328"/>
        <v>397.4166315772253</v>
      </c>
      <c r="V90" s="28">
        <v>84</v>
      </c>
      <c r="W90" s="22">
        <f t="shared" si="255"/>
        <v>0.30213434325306571</v>
      </c>
      <c r="X90" s="18">
        <f t="shared" si="256"/>
        <v>5.1952122064476462E-2</v>
      </c>
      <c r="Y90">
        <f t="shared" si="280"/>
        <v>-0.51979990618128802</v>
      </c>
      <c r="Z90">
        <f t="shared" si="281"/>
        <v>-1.2843967083171981</v>
      </c>
      <c r="AD90" s="18">
        <v>1374</v>
      </c>
      <c r="AE90" s="18">
        <v>572</v>
      </c>
      <c r="AF90" s="18">
        <v>1115</v>
      </c>
      <c r="AG90" s="18">
        <v>570</v>
      </c>
      <c r="AH90" s="18">
        <f t="shared" si="282"/>
        <v>1244.5</v>
      </c>
      <c r="AI90" s="18">
        <f t="shared" si="282"/>
        <v>571</v>
      </c>
      <c r="AJ90" s="18">
        <f t="shared" si="331"/>
        <v>582</v>
      </c>
      <c r="AK90" s="18">
        <f t="shared" si="332"/>
        <v>0.5</v>
      </c>
      <c r="AL90" s="18">
        <f t="shared" si="283"/>
        <v>582.00021477659266</v>
      </c>
      <c r="AM90" s="18">
        <f t="shared" si="284"/>
        <v>1369.2411219357969</v>
      </c>
      <c r="AN90" s="18">
        <f t="shared" si="333"/>
        <v>494.95484159050864</v>
      </c>
      <c r="AO90" s="28">
        <v>84</v>
      </c>
      <c r="AP90" s="22">
        <f t="shared" si="257"/>
        <v>0.25164256880927327</v>
      </c>
      <c r="AQ90" s="18">
        <f t="shared" si="258"/>
        <v>6.398492923328028E-2</v>
      </c>
      <c r="AR90">
        <f t="shared" si="285"/>
        <v>-0.59921589011396581</v>
      </c>
      <c r="AS90">
        <f t="shared" si="285"/>
        <v>-1.1939223060407045</v>
      </c>
      <c r="AW90" s="18">
        <v>1476</v>
      </c>
      <c r="AX90" s="18">
        <v>577</v>
      </c>
      <c r="AY90" s="18">
        <v>1126</v>
      </c>
      <c r="AZ90" s="18">
        <v>580</v>
      </c>
      <c r="BA90" s="18">
        <f t="shared" si="286"/>
        <v>1301</v>
      </c>
      <c r="BB90" s="18">
        <f t="shared" si="286"/>
        <v>578.5</v>
      </c>
      <c r="BC90" s="18">
        <f t="shared" si="334"/>
        <v>469.5</v>
      </c>
      <c r="BD90" s="18">
        <f t="shared" si="335"/>
        <v>-2.5</v>
      </c>
      <c r="BE90" s="18">
        <f t="shared" si="287"/>
        <v>469.50665596985948</v>
      </c>
      <c r="BF90" s="18">
        <f t="shared" si="288"/>
        <v>1423.8199499936782</v>
      </c>
      <c r="BG90" s="18">
        <f t="shared" si="336"/>
        <v>409.44662128279379</v>
      </c>
      <c r="BH90" s="28">
        <v>84</v>
      </c>
      <c r="BI90" s="22">
        <f t="shared" si="259"/>
        <v>0.22377241499754491</v>
      </c>
      <c r="BJ90" s="18">
        <f t="shared" si="260"/>
        <v>3.9367529023864908E-2</v>
      </c>
      <c r="BK90">
        <f t="shared" si="289"/>
        <v>-0.6501934511084857</v>
      </c>
      <c r="BL90">
        <f t="shared" si="289"/>
        <v>-1.4048618436547342</v>
      </c>
      <c r="BP90">
        <v>1462</v>
      </c>
      <c r="BQ90">
        <v>556</v>
      </c>
      <c r="BR90">
        <v>1306</v>
      </c>
      <c r="BS90">
        <v>552</v>
      </c>
      <c r="BT90" s="18">
        <f t="shared" si="290"/>
        <v>1384</v>
      </c>
      <c r="BU90" s="18">
        <f t="shared" si="290"/>
        <v>554</v>
      </c>
      <c r="BV90" s="18">
        <f t="shared" si="337"/>
        <v>905.5</v>
      </c>
      <c r="BW90" s="18">
        <f t="shared" si="338"/>
        <v>-35.5</v>
      </c>
      <c r="BX90" s="18">
        <f t="shared" si="291"/>
        <v>906.19561905804869</v>
      </c>
      <c r="BY90" s="18">
        <f t="shared" si="292"/>
        <v>1490.7622211472894</v>
      </c>
      <c r="BZ90" s="18">
        <f t="shared" si="339"/>
        <v>731.50435981162968</v>
      </c>
      <c r="CA90" s="28">
        <v>84</v>
      </c>
      <c r="CB90" s="22">
        <f t="shared" si="261"/>
        <v>0.96430765595716006</v>
      </c>
      <c r="CC90" s="18">
        <f t="shared" si="262"/>
        <v>0.40305423825351716</v>
      </c>
      <c r="CD90">
        <f t="shared" si="293"/>
        <v>-1.5784385217463413E-2</v>
      </c>
      <c r="CE90">
        <f t="shared" si="293"/>
        <v>-0.39463650773174863</v>
      </c>
      <c r="CI90">
        <v>1449</v>
      </c>
      <c r="CJ90">
        <v>555</v>
      </c>
      <c r="CK90">
        <v>1271</v>
      </c>
      <c r="CL90">
        <v>555</v>
      </c>
      <c r="CM90" s="18">
        <f t="shared" si="294"/>
        <v>1360</v>
      </c>
      <c r="CN90" s="18">
        <f t="shared" si="294"/>
        <v>555</v>
      </c>
      <c r="CO90" s="18">
        <f t="shared" si="340"/>
        <v>827.5</v>
      </c>
      <c r="CP90" s="18">
        <f t="shared" si="341"/>
        <v>-33</v>
      </c>
      <c r="CQ90" s="18">
        <f t="shared" si="295"/>
        <v>828.15774463564605</v>
      </c>
      <c r="CR90" s="18">
        <f t="shared" si="296"/>
        <v>1468.8856320353875</v>
      </c>
      <c r="CS90" s="18">
        <f t="shared" si="342"/>
        <v>675.60116225169133</v>
      </c>
      <c r="CT90" s="28">
        <v>84</v>
      </c>
      <c r="CU90" s="22">
        <f t="shared" si="263"/>
        <v>0.81655446921710029</v>
      </c>
      <c r="CV90" s="18">
        <f t="shared" si="264"/>
        <v>0.3077488494833297</v>
      </c>
      <c r="CW90">
        <f t="shared" si="297"/>
        <v>-8.8014839841687995E-2</v>
      </c>
      <c r="CX90">
        <f t="shared" si="297"/>
        <v>-0.51180356200013999</v>
      </c>
      <c r="DF90" s="18"/>
      <c r="DG90" s="18"/>
      <c r="DK90" s="18"/>
      <c r="DL90" s="18"/>
      <c r="DM90" s="18"/>
      <c r="DN90" s="22"/>
      <c r="DO90" s="18"/>
      <c r="FZ90">
        <v>1365</v>
      </c>
      <c r="GA90">
        <v>552</v>
      </c>
      <c r="GB90">
        <v>1223</v>
      </c>
      <c r="GC90">
        <v>558</v>
      </c>
      <c r="GD90">
        <f t="shared" si="306"/>
        <v>1294</v>
      </c>
      <c r="GE90">
        <f t="shared" si="306"/>
        <v>555</v>
      </c>
      <c r="GF90" s="18">
        <f t="shared" si="349"/>
        <v>1068</v>
      </c>
      <c r="GG90" s="18">
        <f t="shared" si="350"/>
        <v>-47</v>
      </c>
      <c r="GH90" s="18">
        <f t="shared" si="307"/>
        <v>1069.0336758025915</v>
      </c>
      <c r="GI90">
        <f t="shared" si="308"/>
        <v>1407.9989346586879</v>
      </c>
      <c r="GJ90">
        <v>84</v>
      </c>
      <c r="GK90" s="22">
        <f t="shared" si="269"/>
        <v>1.1587232805193854</v>
      </c>
      <c r="GL90" s="18">
        <f t="shared" si="270"/>
        <v>0.59018316523252579</v>
      </c>
      <c r="GM90">
        <f t="shared" si="309"/>
        <v>6.3979732691469282E-2</v>
      </c>
      <c r="GN90">
        <f t="shared" si="310"/>
        <v>-0.22901318275692098</v>
      </c>
      <c r="GR90" s="10">
        <v>1651</v>
      </c>
      <c r="GS90" s="10">
        <v>544</v>
      </c>
      <c r="GT90" s="10">
        <v>1525</v>
      </c>
      <c r="GU90" s="10">
        <v>548</v>
      </c>
      <c r="GV90" s="10">
        <f t="shared" si="311"/>
        <v>1588</v>
      </c>
      <c r="GW90" s="10">
        <f t="shared" si="311"/>
        <v>546</v>
      </c>
      <c r="GX90" s="11">
        <f t="shared" si="351"/>
        <v>1343</v>
      </c>
      <c r="GY90" s="11">
        <f t="shared" si="352"/>
        <v>-58.5</v>
      </c>
      <c r="GZ90" s="11">
        <f t="shared" si="312"/>
        <v>1344.2735026771895</v>
      </c>
      <c r="HA90" s="10">
        <f t="shared" si="313"/>
        <v>1679.243877463902</v>
      </c>
      <c r="HB90">
        <v>84</v>
      </c>
      <c r="HC90" s="38">
        <f t="shared" si="271"/>
        <v>1.0403917189060272</v>
      </c>
      <c r="HD90" s="11">
        <f t="shared" si="272"/>
        <v>0.71397114709292353</v>
      </c>
      <c r="HE90" s="10">
        <f t="shared" si="314"/>
        <v>1.719688673055414E-2</v>
      </c>
      <c r="HF90" s="10">
        <f t="shared" si="315"/>
        <v>-0.1463193385200727</v>
      </c>
      <c r="HJ90">
        <v>1664</v>
      </c>
      <c r="HK90">
        <v>544</v>
      </c>
      <c r="HL90">
        <v>1532</v>
      </c>
      <c r="HM90">
        <v>548</v>
      </c>
      <c r="HN90">
        <f t="shared" si="316"/>
        <v>1598</v>
      </c>
      <c r="HO90">
        <f t="shared" si="316"/>
        <v>546</v>
      </c>
      <c r="HP90" s="18">
        <f t="shared" si="317"/>
        <v>1343</v>
      </c>
      <c r="HQ90" s="18">
        <f t="shared" si="353"/>
        <v>-55.5</v>
      </c>
      <c r="HR90" s="18">
        <f t="shared" si="273"/>
        <v>1344.1462904014577</v>
      </c>
      <c r="HS90">
        <f t="shared" si="318"/>
        <v>1688.7036448116053</v>
      </c>
      <c r="HT90">
        <v>84</v>
      </c>
      <c r="HU90" s="22">
        <f t="shared" si="274"/>
        <v>1.1182881193574856</v>
      </c>
      <c r="HV90" s="18">
        <f t="shared" si="275"/>
        <v>0.79031441378874268</v>
      </c>
      <c r="HW90">
        <f t="shared" si="319"/>
        <v>4.855371099801354E-2</v>
      </c>
      <c r="HX90">
        <f t="shared" si="320"/>
        <v>-0.10220009730684591</v>
      </c>
    </row>
    <row r="91" spans="11:250" x14ac:dyDescent="0.25">
      <c r="K91" s="18">
        <v>1368</v>
      </c>
      <c r="L91" s="18">
        <v>578</v>
      </c>
      <c r="M91" s="18">
        <v>1123</v>
      </c>
      <c r="N91" s="18">
        <v>579</v>
      </c>
      <c r="O91" s="18">
        <f t="shared" si="253"/>
        <v>1245.5</v>
      </c>
      <c r="P91" s="18">
        <f t="shared" si="254"/>
        <v>578.5</v>
      </c>
      <c r="Q91" s="18">
        <f t="shared" si="329"/>
        <v>469</v>
      </c>
      <c r="R91" s="18">
        <f t="shared" si="330"/>
        <v>-2</v>
      </c>
      <c r="S91" s="49">
        <f t="shared" si="278"/>
        <v>469.00426437293726</v>
      </c>
      <c r="T91" s="26">
        <f t="shared" si="279"/>
        <v>38.853803692563773</v>
      </c>
      <c r="U91" s="18">
        <f t="shared" si="328"/>
        <v>403.79141586479739</v>
      </c>
      <c r="V91" s="28">
        <v>85</v>
      </c>
      <c r="W91" s="22">
        <f t="shared" si="255"/>
        <v>0.30573118067274513</v>
      </c>
      <c r="X91" s="18">
        <f t="shared" si="256"/>
        <v>5.2796770509776401E-2</v>
      </c>
      <c r="Y91">
        <f t="shared" si="280"/>
        <v>-0.51466026652887675</v>
      </c>
      <c r="Z91">
        <f t="shared" si="281"/>
        <v>-1.2773926417214607</v>
      </c>
      <c r="AD91" s="18">
        <v>1383</v>
      </c>
      <c r="AE91" s="18">
        <v>571</v>
      </c>
      <c r="AF91" s="18">
        <v>1124</v>
      </c>
      <c r="AG91" s="18">
        <v>570</v>
      </c>
      <c r="AH91" s="18">
        <f t="shared" si="282"/>
        <v>1253.5</v>
      </c>
      <c r="AI91" s="18">
        <f t="shared" si="282"/>
        <v>570.5</v>
      </c>
      <c r="AJ91" s="18">
        <f t="shared" si="331"/>
        <v>591</v>
      </c>
      <c r="AK91" s="18">
        <f t="shared" si="332"/>
        <v>0</v>
      </c>
      <c r="AL91" s="18">
        <f t="shared" si="283"/>
        <v>591</v>
      </c>
      <c r="AM91" s="18">
        <f t="shared" si="284"/>
        <v>1377.2191183686059</v>
      </c>
      <c r="AN91" s="18">
        <f t="shared" si="333"/>
        <v>502.93283802331769</v>
      </c>
      <c r="AO91" s="28">
        <v>85</v>
      </c>
      <c r="AP91" s="22">
        <f t="shared" si="257"/>
        <v>0.25463831367605033</v>
      </c>
      <c r="AQ91" s="18">
        <f t="shared" si="258"/>
        <v>6.4974362924220555E-2</v>
      </c>
      <c r="AR91">
        <f t="shared" si="285"/>
        <v>-0.59407625046155477</v>
      </c>
      <c r="AS91">
        <f t="shared" si="285"/>
        <v>-1.1872579700778461</v>
      </c>
      <c r="AW91" s="18">
        <v>1482</v>
      </c>
      <c r="AX91" s="18">
        <v>578</v>
      </c>
      <c r="AY91" s="18">
        <v>1134</v>
      </c>
      <c r="AZ91" s="18">
        <v>580</v>
      </c>
      <c r="BA91" s="18">
        <f t="shared" si="286"/>
        <v>1308</v>
      </c>
      <c r="BB91" s="18">
        <f t="shared" si="286"/>
        <v>579</v>
      </c>
      <c r="BC91" s="18">
        <f t="shared" si="334"/>
        <v>476.5</v>
      </c>
      <c r="BD91" s="18">
        <f t="shared" si="335"/>
        <v>-2</v>
      </c>
      <c r="BE91" s="18">
        <f t="shared" si="287"/>
        <v>476.5041972532876</v>
      </c>
      <c r="BF91" s="18">
        <f t="shared" si="288"/>
        <v>1430.4212666204317</v>
      </c>
      <c r="BG91" s="18">
        <f t="shared" si="336"/>
        <v>416.04793790954727</v>
      </c>
      <c r="BH91" s="28">
        <v>85</v>
      </c>
      <c r="BI91" s="22">
        <f t="shared" si="259"/>
        <v>0.22643637231894428</v>
      </c>
      <c r="BJ91" s="18">
        <f t="shared" si="260"/>
        <v>3.9954263857265714E-2</v>
      </c>
      <c r="BK91">
        <f t="shared" si="289"/>
        <v>-0.64505381145607454</v>
      </c>
      <c r="BL91">
        <f t="shared" si="289"/>
        <v>-1.3984368666411136</v>
      </c>
      <c r="BP91">
        <v>1477</v>
      </c>
      <c r="BQ91">
        <v>555</v>
      </c>
      <c r="BR91">
        <v>1317</v>
      </c>
      <c r="BS91">
        <v>550</v>
      </c>
      <c r="BT91" s="18">
        <f t="shared" si="290"/>
        <v>1397</v>
      </c>
      <c r="BU91" s="18">
        <f t="shared" si="290"/>
        <v>552.5</v>
      </c>
      <c r="BV91" s="18">
        <f t="shared" si="337"/>
        <v>918.5</v>
      </c>
      <c r="BW91" s="18">
        <f t="shared" si="338"/>
        <v>-37</v>
      </c>
      <c r="BX91" s="18">
        <f t="shared" si="291"/>
        <v>919.24493471544349</v>
      </c>
      <c r="BY91" s="18">
        <f t="shared" si="292"/>
        <v>1502.2866737077848</v>
      </c>
      <c r="BZ91" s="18">
        <f t="shared" si="339"/>
        <v>743.028812372125</v>
      </c>
      <c r="CA91" s="28">
        <v>85</v>
      </c>
      <c r="CB91" s="22">
        <f t="shared" si="261"/>
        <v>0.97578750900426914</v>
      </c>
      <c r="CC91" s="18">
        <f t="shared" si="262"/>
        <v>0.40885826320288521</v>
      </c>
      <c r="CD91">
        <f t="shared" si="293"/>
        <v>-1.0644745565052325E-2</v>
      </c>
      <c r="CE91">
        <f t="shared" si="293"/>
        <v>-0.38842722054327716</v>
      </c>
      <c r="CI91">
        <v>1460</v>
      </c>
      <c r="CJ91">
        <v>555</v>
      </c>
      <c r="CK91">
        <v>1281</v>
      </c>
      <c r="CL91">
        <v>557</v>
      </c>
      <c r="CM91" s="18">
        <f t="shared" si="294"/>
        <v>1370.5</v>
      </c>
      <c r="CN91" s="18">
        <f t="shared" si="294"/>
        <v>556</v>
      </c>
      <c r="CO91" s="18">
        <f t="shared" si="340"/>
        <v>838</v>
      </c>
      <c r="CP91" s="18">
        <f t="shared" si="341"/>
        <v>-32</v>
      </c>
      <c r="CQ91" s="18">
        <f t="shared" si="295"/>
        <v>838.6107559529629</v>
      </c>
      <c r="CR91" s="18">
        <f t="shared" si="296"/>
        <v>1478.9882521507734</v>
      </c>
      <c r="CS91" s="18">
        <f t="shared" si="342"/>
        <v>685.70378236707722</v>
      </c>
      <c r="CT91" s="28">
        <v>85</v>
      </c>
      <c r="CU91" s="22">
        <f t="shared" si="263"/>
        <v>0.82627535575539923</v>
      </c>
      <c r="CV91" s="18">
        <f t="shared" si="264"/>
        <v>0.31163325704623396</v>
      </c>
      <c r="CW91">
        <f t="shared" si="297"/>
        <v>-8.2875200189276854E-2</v>
      </c>
      <c r="CX91">
        <f t="shared" si="297"/>
        <v>-0.50635620125316483</v>
      </c>
      <c r="DF91" s="18"/>
      <c r="DG91" s="18"/>
      <c r="DK91" s="18"/>
      <c r="DL91" s="18"/>
      <c r="DM91" s="18"/>
      <c r="DN91" s="18"/>
      <c r="DO91" s="18"/>
      <c r="FZ91">
        <v>1380</v>
      </c>
      <c r="GA91">
        <v>551</v>
      </c>
      <c r="GB91">
        <v>1236</v>
      </c>
      <c r="GC91">
        <v>556</v>
      </c>
      <c r="GD91">
        <f t="shared" si="306"/>
        <v>1308</v>
      </c>
      <c r="GE91">
        <f t="shared" si="306"/>
        <v>553.5</v>
      </c>
      <c r="GF91" s="18">
        <f t="shared" si="349"/>
        <v>1082</v>
      </c>
      <c r="GG91" s="18">
        <f t="shared" si="350"/>
        <v>-48.5</v>
      </c>
      <c r="GH91" s="18">
        <f t="shared" si="307"/>
        <v>1083.0864462267082</v>
      </c>
      <c r="GI91">
        <f t="shared" si="308"/>
        <v>1420.2909033011513</v>
      </c>
      <c r="GJ91">
        <v>85</v>
      </c>
      <c r="GK91" s="22">
        <f t="shared" si="269"/>
        <v>1.1725176052874735</v>
      </c>
      <c r="GL91" s="18">
        <f t="shared" si="270"/>
        <v>0.59794130112376842</v>
      </c>
      <c r="GM91">
        <f t="shared" si="309"/>
        <v>6.9119372343880409E-2</v>
      </c>
      <c r="GN91">
        <f t="shared" si="310"/>
        <v>-0.22334144786657706</v>
      </c>
      <c r="GR91">
        <v>1670</v>
      </c>
      <c r="GS91">
        <v>544</v>
      </c>
      <c r="GT91">
        <v>1539</v>
      </c>
      <c r="GU91">
        <v>547</v>
      </c>
      <c r="GV91">
        <f t="shared" si="311"/>
        <v>1604.5</v>
      </c>
      <c r="GW91">
        <f t="shared" si="311"/>
        <v>545.5</v>
      </c>
      <c r="GX91" s="18">
        <f t="shared" si="351"/>
        <v>1359.5</v>
      </c>
      <c r="GY91" s="18">
        <f t="shared" si="352"/>
        <v>-59</v>
      </c>
      <c r="GZ91" s="18">
        <f t="shared" si="312"/>
        <v>1360.7796478489822</v>
      </c>
      <c r="HA91">
        <f t="shared" si="313"/>
        <v>1694.6948102829606</v>
      </c>
      <c r="HB91">
        <v>85</v>
      </c>
      <c r="HC91" s="22">
        <f t="shared" si="271"/>
        <v>1.0527773346072895</v>
      </c>
      <c r="HD91" s="18">
        <f t="shared" si="272"/>
        <v>0.72273789833730728</v>
      </c>
      <c r="HE91">
        <f t="shared" si="314"/>
        <v>2.2336526382965238E-2</v>
      </c>
      <c r="HF91">
        <f t="shared" si="315"/>
        <v>-0.14101917150694848</v>
      </c>
      <c r="HJ91">
        <v>1680</v>
      </c>
      <c r="HK91">
        <v>543</v>
      </c>
      <c r="HL91">
        <v>1550</v>
      </c>
      <c r="HM91">
        <v>548</v>
      </c>
      <c r="HN91">
        <f t="shared" si="316"/>
        <v>1615</v>
      </c>
      <c r="HO91">
        <f t="shared" si="316"/>
        <v>545.5</v>
      </c>
      <c r="HP91" s="18">
        <f t="shared" si="317"/>
        <v>1360</v>
      </c>
      <c r="HQ91" s="18">
        <f t="shared" si="353"/>
        <v>-56</v>
      </c>
      <c r="HR91" s="18">
        <f t="shared" si="273"/>
        <v>1361.1524528868911</v>
      </c>
      <c r="HS91">
        <f t="shared" si="318"/>
        <v>1704.6393313542897</v>
      </c>
      <c r="HT91">
        <v>85</v>
      </c>
      <c r="HU91" s="22">
        <f t="shared" si="274"/>
        <v>1.1316010731593606</v>
      </c>
      <c r="HV91" s="18">
        <f t="shared" si="275"/>
        <v>0.80031348563936489</v>
      </c>
      <c r="HW91">
        <f t="shared" si="319"/>
        <v>5.3693350650424687E-2</v>
      </c>
      <c r="HX91">
        <f t="shared" si="320"/>
        <v>-9.6739864988564947E-2</v>
      </c>
    </row>
    <row r="92" spans="11:250" x14ac:dyDescent="0.25">
      <c r="K92" s="18">
        <v>1377</v>
      </c>
      <c r="L92" s="18">
        <v>575</v>
      </c>
      <c r="M92" s="18">
        <v>1133</v>
      </c>
      <c r="N92" s="18">
        <v>579</v>
      </c>
      <c r="O92" s="18">
        <f t="shared" si="253"/>
        <v>1255</v>
      </c>
      <c r="P92" s="18">
        <f t="shared" si="254"/>
        <v>577</v>
      </c>
      <c r="Q92" s="18">
        <f t="shared" si="329"/>
        <v>478.5</v>
      </c>
      <c r="R92" s="18">
        <f t="shared" si="330"/>
        <v>-3.5</v>
      </c>
      <c r="S92" s="49">
        <f t="shared" si="278"/>
        <v>478.51280024676458</v>
      </c>
      <c r="T92" s="26">
        <f t="shared" si="279"/>
        <v>39.641521021188353</v>
      </c>
      <c r="U92" s="18">
        <f t="shared" si="328"/>
        <v>411.78592055896718</v>
      </c>
      <c r="V92" s="28">
        <v>86</v>
      </c>
      <c r="W92" s="22">
        <f t="shared" si="255"/>
        <v>0.30932801809242444</v>
      </c>
      <c r="X92" s="18">
        <f t="shared" si="256"/>
        <v>5.3867165865532161E-2</v>
      </c>
      <c r="Y92">
        <f t="shared" si="280"/>
        <v>-0.50958074099960193</v>
      </c>
      <c r="Z92">
        <f t="shared" si="281"/>
        <v>-1.268675873560029</v>
      </c>
      <c r="AD92" s="18">
        <v>1392</v>
      </c>
      <c r="AE92" s="18">
        <v>571</v>
      </c>
      <c r="AF92" s="18">
        <v>1133</v>
      </c>
      <c r="AG92" s="18">
        <v>570</v>
      </c>
      <c r="AH92" s="18">
        <f t="shared" si="282"/>
        <v>1262.5</v>
      </c>
      <c r="AI92" s="18">
        <f t="shared" si="282"/>
        <v>570.5</v>
      </c>
      <c r="AJ92" s="18">
        <f t="shared" si="331"/>
        <v>600</v>
      </c>
      <c r="AK92" s="18">
        <f t="shared" si="332"/>
        <v>0</v>
      </c>
      <c r="AL92" s="18">
        <f t="shared" si="283"/>
        <v>600</v>
      </c>
      <c r="AM92" s="18">
        <f t="shared" si="284"/>
        <v>1385.4156416036308</v>
      </c>
      <c r="AN92" s="18">
        <f t="shared" si="333"/>
        <v>511.12936125834256</v>
      </c>
      <c r="AO92" s="28">
        <v>86</v>
      </c>
      <c r="AP92" s="22">
        <f t="shared" si="257"/>
        <v>0.25763405854282739</v>
      </c>
      <c r="AQ92" s="18">
        <f t="shared" si="258"/>
        <v>6.5963820227635084E-2</v>
      </c>
      <c r="AR92">
        <f t="shared" si="285"/>
        <v>-0.58899672493227972</v>
      </c>
      <c r="AS92">
        <f t="shared" si="285"/>
        <v>-1.1806942005754577</v>
      </c>
      <c r="AW92" s="18">
        <v>1491</v>
      </c>
      <c r="AX92" s="18">
        <v>577</v>
      </c>
      <c r="AY92" s="18">
        <v>1142</v>
      </c>
      <c r="AZ92" s="18">
        <v>579</v>
      </c>
      <c r="BA92" s="18">
        <f t="shared" si="286"/>
        <v>1316.5</v>
      </c>
      <c r="BB92" s="18">
        <f t="shared" si="286"/>
        <v>578</v>
      </c>
      <c r="BC92" s="18">
        <f t="shared" si="334"/>
        <v>485</v>
      </c>
      <c r="BD92" s="18">
        <f t="shared" si="335"/>
        <v>-3</v>
      </c>
      <c r="BE92" s="18">
        <f t="shared" si="287"/>
        <v>485.00927826176684</v>
      </c>
      <c r="BF92" s="18">
        <f t="shared" si="288"/>
        <v>1437.7956217766139</v>
      </c>
      <c r="BG92" s="18">
        <f t="shared" si="336"/>
        <v>423.42229306572949</v>
      </c>
      <c r="BH92" s="28">
        <v>86</v>
      </c>
      <c r="BI92" s="22">
        <f t="shared" si="259"/>
        <v>0.22910032964034363</v>
      </c>
      <c r="BJ92" s="18">
        <f t="shared" si="260"/>
        <v>4.066740395697311E-2</v>
      </c>
      <c r="BK92">
        <f t="shared" si="289"/>
        <v>-0.6399742859267995</v>
      </c>
      <c r="BL92">
        <f t="shared" si="289"/>
        <v>-1.3907535503184623</v>
      </c>
      <c r="BP92">
        <v>1489</v>
      </c>
      <c r="BQ92">
        <v>553</v>
      </c>
      <c r="BR92">
        <v>1327</v>
      </c>
      <c r="BS92">
        <v>549</v>
      </c>
      <c r="BT92" s="18">
        <f t="shared" si="290"/>
        <v>1408</v>
      </c>
      <c r="BU92" s="18">
        <f t="shared" si="290"/>
        <v>551</v>
      </c>
      <c r="BV92" s="18">
        <f t="shared" si="337"/>
        <v>929.5</v>
      </c>
      <c r="BW92" s="18">
        <f t="shared" si="338"/>
        <v>-38.5</v>
      </c>
      <c r="BX92" s="18">
        <f t="shared" si="291"/>
        <v>930.29699558796813</v>
      </c>
      <c r="BY92" s="18">
        <f t="shared" si="292"/>
        <v>1511.9738754356836</v>
      </c>
      <c r="BZ92" s="18">
        <f t="shared" si="339"/>
        <v>752.71601410002381</v>
      </c>
      <c r="CA92" s="28">
        <v>86</v>
      </c>
      <c r="CB92" s="22">
        <f t="shared" si="261"/>
        <v>0.98726736205137822</v>
      </c>
      <c r="CC92" s="18">
        <f t="shared" si="262"/>
        <v>0.41377395677105466</v>
      </c>
      <c r="CD92">
        <f t="shared" si="293"/>
        <v>-5.565220035777323E-3</v>
      </c>
      <c r="CE92">
        <f t="shared" si="293"/>
        <v>-0.38323684761556631</v>
      </c>
      <c r="CI92">
        <v>1473</v>
      </c>
      <c r="CJ92">
        <v>555</v>
      </c>
      <c r="CK92">
        <v>1290</v>
      </c>
      <c r="CL92">
        <v>557</v>
      </c>
      <c r="CM92" s="18">
        <f t="shared" si="294"/>
        <v>1381.5</v>
      </c>
      <c r="CN92" s="18">
        <f t="shared" si="294"/>
        <v>556</v>
      </c>
      <c r="CO92" s="18">
        <f t="shared" si="340"/>
        <v>849</v>
      </c>
      <c r="CP92" s="18">
        <f t="shared" si="341"/>
        <v>-32</v>
      </c>
      <c r="CQ92" s="18">
        <f t="shared" si="295"/>
        <v>849.60284839447195</v>
      </c>
      <c r="CR92" s="18">
        <f t="shared" si="296"/>
        <v>1489.1871104733616</v>
      </c>
      <c r="CS92" s="18">
        <f t="shared" si="342"/>
        <v>695.90264068966542</v>
      </c>
      <c r="CT92" s="28">
        <v>86</v>
      </c>
      <c r="CU92" s="22">
        <f t="shared" si="263"/>
        <v>0.83599624229369796</v>
      </c>
      <c r="CV92" s="18">
        <f t="shared" si="264"/>
        <v>0.31571799069051942</v>
      </c>
      <c r="CW92">
        <f t="shared" si="297"/>
        <v>-7.7795674660001909E-2</v>
      </c>
      <c r="CX92">
        <f t="shared" si="297"/>
        <v>-0.50070066981826433</v>
      </c>
      <c r="DF92" s="18"/>
      <c r="DG92" s="18"/>
      <c r="DK92" s="18"/>
      <c r="DL92" s="18"/>
      <c r="DM92" s="18"/>
      <c r="DN92" s="18"/>
      <c r="DO92" s="18"/>
      <c r="FZ92">
        <v>1396</v>
      </c>
      <c r="GA92">
        <v>550</v>
      </c>
      <c r="GB92">
        <v>1256</v>
      </c>
      <c r="GC92">
        <v>557</v>
      </c>
      <c r="GD92">
        <f t="shared" si="306"/>
        <v>1326</v>
      </c>
      <c r="GE92">
        <f t="shared" si="306"/>
        <v>553.5</v>
      </c>
      <c r="GF92" s="18">
        <f t="shared" si="349"/>
        <v>1100</v>
      </c>
      <c r="GG92" s="18">
        <f t="shared" si="350"/>
        <v>-48.5</v>
      </c>
      <c r="GH92" s="18">
        <f t="shared" si="307"/>
        <v>1101.0686854143114</v>
      </c>
      <c r="GI92">
        <f t="shared" si="308"/>
        <v>1436.884911884038</v>
      </c>
      <c r="GJ92">
        <v>86</v>
      </c>
      <c r="GK92" s="22">
        <f t="shared" si="269"/>
        <v>1.1863119300555613</v>
      </c>
      <c r="GL92" s="18">
        <f t="shared" si="270"/>
        <v>0.60786878524510857</v>
      </c>
      <c r="GM92">
        <f t="shared" si="309"/>
        <v>7.4198897873155367E-2</v>
      </c>
      <c r="GN92">
        <f t="shared" si="310"/>
        <v>-0.21619015755957197</v>
      </c>
      <c r="GR92">
        <v>1687</v>
      </c>
      <c r="GS92">
        <v>544</v>
      </c>
      <c r="GT92">
        <v>1554</v>
      </c>
      <c r="GU92">
        <v>546</v>
      </c>
      <c r="GV92">
        <f t="shared" si="311"/>
        <v>1620.5</v>
      </c>
      <c r="GW92">
        <f t="shared" si="311"/>
        <v>545</v>
      </c>
      <c r="GX92" s="18">
        <f t="shared" si="351"/>
        <v>1375.5</v>
      </c>
      <c r="GY92" s="18">
        <f t="shared" si="352"/>
        <v>-59.5</v>
      </c>
      <c r="GZ92" s="18">
        <f t="shared" si="312"/>
        <v>1376.7862942374172</v>
      </c>
      <c r="HA92">
        <f t="shared" si="313"/>
        <v>1709.6915657509689</v>
      </c>
      <c r="HB92">
        <v>86</v>
      </c>
      <c r="HC92" s="22">
        <f t="shared" si="271"/>
        <v>1.0651629503085516</v>
      </c>
      <c r="HD92" s="18">
        <f t="shared" si="272"/>
        <v>0.73123935556331199</v>
      </c>
      <c r="HE92">
        <f t="shared" si="314"/>
        <v>2.7416051912240159E-2</v>
      </c>
      <c r="HF92">
        <f t="shared" si="315"/>
        <v>-0.13594044276106287</v>
      </c>
      <c r="HJ92">
        <v>1700</v>
      </c>
      <c r="HK92">
        <v>543</v>
      </c>
      <c r="HL92">
        <v>1569</v>
      </c>
      <c r="HM92">
        <v>547</v>
      </c>
      <c r="HN92">
        <f t="shared" si="316"/>
        <v>1634.5</v>
      </c>
      <c r="HO92">
        <f t="shared" si="316"/>
        <v>545</v>
      </c>
      <c r="HP92" s="18">
        <f t="shared" si="317"/>
        <v>1379.5</v>
      </c>
      <c r="HQ92" s="18">
        <f t="shared" si="353"/>
        <v>-56.5</v>
      </c>
      <c r="HR92" s="18">
        <f t="shared" si="273"/>
        <v>1380.656546719712</v>
      </c>
      <c r="HS92">
        <f t="shared" si="318"/>
        <v>1722.9669903976687</v>
      </c>
      <c r="HT92">
        <v>86</v>
      </c>
      <c r="HU92" s="22">
        <f t="shared" si="274"/>
        <v>1.1449140269612352</v>
      </c>
      <c r="HV92" s="18">
        <f t="shared" si="275"/>
        <v>0.81178126008775675</v>
      </c>
      <c r="HW92">
        <f t="shared" si="319"/>
        <v>5.8772876179699583E-2</v>
      </c>
      <c r="HX92">
        <f t="shared" si="320"/>
        <v>-9.0560978560021696E-2</v>
      </c>
    </row>
    <row r="93" spans="11:250" x14ac:dyDescent="0.25">
      <c r="K93" s="18">
        <v>1383</v>
      </c>
      <c r="L93" s="18">
        <v>574</v>
      </c>
      <c r="M93" s="18">
        <v>1143</v>
      </c>
      <c r="N93" s="18">
        <v>578</v>
      </c>
      <c r="O93" s="18">
        <f t="shared" si="253"/>
        <v>1263</v>
      </c>
      <c r="P93" s="18">
        <f t="shared" si="254"/>
        <v>576</v>
      </c>
      <c r="Q93" s="18">
        <f t="shared" si="329"/>
        <v>486.5</v>
      </c>
      <c r="R93" s="18">
        <f t="shared" si="330"/>
        <v>-4.5</v>
      </c>
      <c r="S93" s="49">
        <f t="shared" si="278"/>
        <v>486.52081147675483</v>
      </c>
      <c r="T93" s="26">
        <f t="shared" si="279"/>
        <v>40.304930119853772</v>
      </c>
      <c r="U93" s="18">
        <f t="shared" si="328"/>
        <v>418.64328454233521</v>
      </c>
      <c r="V93" s="28">
        <v>87</v>
      </c>
      <c r="W93" s="22">
        <f t="shared" si="255"/>
        <v>0.31292485551210381</v>
      </c>
      <c r="X93" s="18">
        <f t="shared" si="256"/>
        <v>5.4768644089221219E-2</v>
      </c>
      <c r="Y93">
        <f t="shared" si="280"/>
        <v>-0.50455993962455103</v>
      </c>
      <c r="Z93">
        <f t="shared" si="281"/>
        <v>-1.2614680107940266</v>
      </c>
      <c r="AD93" s="18">
        <v>1403</v>
      </c>
      <c r="AE93" s="18">
        <v>572</v>
      </c>
      <c r="AF93" s="18">
        <v>1142</v>
      </c>
      <c r="AG93" s="18">
        <v>571</v>
      </c>
      <c r="AH93" s="18">
        <f t="shared" si="282"/>
        <v>1272.5</v>
      </c>
      <c r="AI93" s="18">
        <f t="shared" si="282"/>
        <v>571.5</v>
      </c>
      <c r="AJ93" s="18">
        <f t="shared" si="331"/>
        <v>610</v>
      </c>
      <c r="AK93" s="18">
        <f t="shared" si="332"/>
        <v>1</v>
      </c>
      <c r="AL93" s="18">
        <f t="shared" si="283"/>
        <v>610.00081967158042</v>
      </c>
      <c r="AM93" s="18">
        <f t="shared" si="284"/>
        <v>1394.9439056822321</v>
      </c>
      <c r="AN93" s="18">
        <f t="shared" si="333"/>
        <v>520.65762533694385</v>
      </c>
      <c r="AO93" s="28">
        <v>87</v>
      </c>
      <c r="AP93" s="22">
        <f t="shared" si="257"/>
        <v>0.26062980340960445</v>
      </c>
      <c r="AQ93" s="18">
        <f t="shared" si="258"/>
        <v>6.7063307345876955E-2</v>
      </c>
      <c r="AR93">
        <f t="shared" si="285"/>
        <v>-0.58397592355722894</v>
      </c>
      <c r="AS93">
        <f t="shared" si="285"/>
        <v>-1.1735150323768504</v>
      </c>
      <c r="AW93" s="18">
        <v>1498</v>
      </c>
      <c r="AX93" s="18">
        <v>577</v>
      </c>
      <c r="AY93" s="18">
        <v>1151</v>
      </c>
      <c r="AZ93" s="18">
        <v>579</v>
      </c>
      <c r="BA93" s="18">
        <f t="shared" si="286"/>
        <v>1324.5</v>
      </c>
      <c r="BB93" s="18">
        <f t="shared" si="286"/>
        <v>578</v>
      </c>
      <c r="BC93" s="18">
        <f t="shared" si="334"/>
        <v>493</v>
      </c>
      <c r="BD93" s="18">
        <f t="shared" si="335"/>
        <v>-3</v>
      </c>
      <c r="BE93" s="18">
        <f t="shared" si="287"/>
        <v>493.00912770454869</v>
      </c>
      <c r="BF93" s="18">
        <f t="shared" si="288"/>
        <v>1445.1243026120626</v>
      </c>
      <c r="BG93" s="18">
        <f t="shared" si="336"/>
        <v>430.75097390117821</v>
      </c>
      <c r="BH93" s="28">
        <v>87</v>
      </c>
      <c r="BI93" s="22">
        <f t="shared" si="259"/>
        <v>0.23176428696174295</v>
      </c>
      <c r="BJ93" s="18">
        <f t="shared" si="260"/>
        <v>4.1338181039940559E-2</v>
      </c>
      <c r="BK93">
        <f t="shared" si="289"/>
        <v>-0.63495348455174883</v>
      </c>
      <c r="BL93">
        <f t="shared" si="289"/>
        <v>-1.3836486370869681</v>
      </c>
      <c r="BP93">
        <v>1500</v>
      </c>
      <c r="BQ93">
        <v>553</v>
      </c>
      <c r="BR93">
        <v>1338</v>
      </c>
      <c r="BS93">
        <v>548</v>
      </c>
      <c r="BT93" s="18">
        <f t="shared" si="290"/>
        <v>1419</v>
      </c>
      <c r="BU93" s="18">
        <f t="shared" si="290"/>
        <v>550.5</v>
      </c>
      <c r="BV93" s="18">
        <f t="shared" si="337"/>
        <v>940.5</v>
      </c>
      <c r="BW93" s="18">
        <f t="shared" si="338"/>
        <v>-39</v>
      </c>
      <c r="BX93" s="18">
        <f t="shared" si="291"/>
        <v>941.30826512891088</v>
      </c>
      <c r="BY93" s="18">
        <f t="shared" si="292"/>
        <v>1522.0418029738869</v>
      </c>
      <c r="BZ93" s="18">
        <f t="shared" si="339"/>
        <v>762.78394163822713</v>
      </c>
      <c r="CA93" s="28">
        <v>87</v>
      </c>
      <c r="CB93" s="22">
        <f t="shared" si="261"/>
        <v>0.99874721509848718</v>
      </c>
      <c r="CC93" s="18">
        <f t="shared" si="262"/>
        <v>0.41867150732602432</v>
      </c>
      <c r="CD93">
        <f t="shared" si="293"/>
        <v>-5.4441866072655514E-4</v>
      </c>
      <c r="CE93">
        <f t="shared" si="293"/>
        <v>-0.37812659399803628</v>
      </c>
      <c r="CI93">
        <v>1483</v>
      </c>
      <c r="CJ93">
        <v>554</v>
      </c>
      <c r="CK93">
        <v>1301</v>
      </c>
      <c r="CL93">
        <v>555</v>
      </c>
      <c r="CM93" s="18">
        <f t="shared" si="294"/>
        <v>1392</v>
      </c>
      <c r="CN93" s="18">
        <f t="shared" si="294"/>
        <v>554.5</v>
      </c>
      <c r="CO93" s="18">
        <f t="shared" si="340"/>
        <v>859.5</v>
      </c>
      <c r="CP93" s="18">
        <f t="shared" si="341"/>
        <v>-33.5</v>
      </c>
      <c r="CQ93" s="18">
        <f t="shared" si="295"/>
        <v>860.15260273976969</v>
      </c>
      <c r="CR93" s="18">
        <f t="shared" si="296"/>
        <v>1498.377205512684</v>
      </c>
      <c r="CS93" s="18">
        <f t="shared" si="342"/>
        <v>705.0927357289878</v>
      </c>
      <c r="CT93" s="28">
        <v>87</v>
      </c>
      <c r="CU93" s="22">
        <f t="shared" si="263"/>
        <v>0.84571712883199679</v>
      </c>
      <c r="CV93" s="18">
        <f t="shared" si="264"/>
        <v>0.31963834859712276</v>
      </c>
      <c r="CW93">
        <f t="shared" si="297"/>
        <v>-7.2774873284951094E-2</v>
      </c>
      <c r="CX93">
        <f t="shared" si="297"/>
        <v>-0.49534112177039702</v>
      </c>
      <c r="DF93" s="18"/>
      <c r="DG93" s="18"/>
      <c r="DK93" s="18"/>
      <c r="DL93" s="18"/>
      <c r="DM93" s="18"/>
      <c r="DO93" s="18"/>
      <c r="FZ93">
        <v>1410</v>
      </c>
      <c r="GA93">
        <v>550</v>
      </c>
      <c r="GB93">
        <v>1276</v>
      </c>
      <c r="GC93">
        <v>556</v>
      </c>
      <c r="GD93">
        <f t="shared" si="306"/>
        <v>1343</v>
      </c>
      <c r="GE93">
        <f t="shared" si="306"/>
        <v>553</v>
      </c>
      <c r="GF93" s="18">
        <f t="shared" si="349"/>
        <v>1117</v>
      </c>
      <c r="GG93" s="18">
        <f t="shared" si="350"/>
        <v>-49</v>
      </c>
      <c r="GH93" s="18">
        <f t="shared" si="307"/>
        <v>1118.0742372490299</v>
      </c>
      <c r="GI93">
        <f t="shared" si="308"/>
        <v>1452.3973285571685</v>
      </c>
      <c r="GJ93">
        <v>87</v>
      </c>
      <c r="GK93" s="22">
        <f t="shared" si="269"/>
        <v>1.2001062548236492</v>
      </c>
      <c r="GL93" s="18">
        <f t="shared" si="270"/>
        <v>0.61725706798634683</v>
      </c>
      <c r="GM93">
        <f t="shared" si="309"/>
        <v>7.9219699248206141E-2</v>
      </c>
      <c r="GN93">
        <f t="shared" si="310"/>
        <v>-0.20953392841928783</v>
      </c>
      <c r="GR93">
        <v>1704</v>
      </c>
      <c r="GS93">
        <v>544</v>
      </c>
      <c r="GT93">
        <v>1572</v>
      </c>
      <c r="GU93">
        <v>543</v>
      </c>
      <c r="GV93">
        <f t="shared" si="311"/>
        <v>1638</v>
      </c>
      <c r="GW93">
        <f t="shared" si="311"/>
        <v>543.5</v>
      </c>
      <c r="GX93" s="18">
        <f t="shared" si="351"/>
        <v>1393</v>
      </c>
      <c r="GY93" s="18">
        <f t="shared" si="352"/>
        <v>-61</v>
      </c>
      <c r="GZ93" s="18">
        <f t="shared" si="312"/>
        <v>1394.3349669286788</v>
      </c>
      <c r="HA93">
        <f t="shared" si="313"/>
        <v>1725.8146627028059</v>
      </c>
      <c r="HB93">
        <v>87</v>
      </c>
      <c r="HC93" s="22">
        <f t="shared" si="271"/>
        <v>1.0775485660098139</v>
      </c>
      <c r="HD93" s="18">
        <f t="shared" si="272"/>
        <v>0.74055981449252961</v>
      </c>
      <c r="HE93">
        <f t="shared" si="314"/>
        <v>3.2436853287290984E-2</v>
      </c>
      <c r="HF93">
        <f t="shared" si="315"/>
        <v>-0.13043985806790567</v>
      </c>
      <c r="HJ93">
        <v>1718</v>
      </c>
      <c r="HK93">
        <v>543</v>
      </c>
      <c r="HL93">
        <v>1587</v>
      </c>
      <c r="HM93">
        <v>544</v>
      </c>
      <c r="HN93">
        <f t="shared" si="316"/>
        <v>1652.5</v>
      </c>
      <c r="HO93">
        <f t="shared" si="316"/>
        <v>543.5</v>
      </c>
      <c r="HP93" s="18">
        <f t="shared" si="317"/>
        <v>1397.5</v>
      </c>
      <c r="HQ93" s="18">
        <f t="shared" si="353"/>
        <v>-58</v>
      </c>
      <c r="HR93" s="18">
        <f t="shared" si="273"/>
        <v>1398.7030599809239</v>
      </c>
      <c r="HS93">
        <f t="shared" si="318"/>
        <v>1739.5828522953427</v>
      </c>
      <c r="HT93">
        <v>87</v>
      </c>
      <c r="HU93" s="22">
        <f t="shared" si="274"/>
        <v>1.15822698076311</v>
      </c>
      <c r="HV93" s="18">
        <f t="shared" si="275"/>
        <v>0.82239202444489057</v>
      </c>
      <c r="HW93">
        <f t="shared" si="319"/>
        <v>6.3793677554750378E-2</v>
      </c>
      <c r="HX93">
        <f t="shared" si="320"/>
        <v>-8.4921110114813292E-2</v>
      </c>
    </row>
    <row r="94" spans="11:250" x14ac:dyDescent="0.25">
      <c r="K94" s="18">
        <v>1394</v>
      </c>
      <c r="L94" s="18">
        <v>573</v>
      </c>
      <c r="M94" s="18">
        <v>1150</v>
      </c>
      <c r="N94" s="18">
        <v>579</v>
      </c>
      <c r="O94" s="18">
        <f t="shared" si="253"/>
        <v>1272</v>
      </c>
      <c r="P94" s="18">
        <f t="shared" si="254"/>
        <v>576</v>
      </c>
      <c r="Q94" s="18">
        <f t="shared" si="329"/>
        <v>495.5</v>
      </c>
      <c r="R94" s="18">
        <f t="shared" si="330"/>
        <v>-4.5</v>
      </c>
      <c r="S94" s="49">
        <f t="shared" si="278"/>
        <v>495.52043348382716</v>
      </c>
      <c r="T94" s="26">
        <f t="shared" si="279"/>
        <v>41.050487406497162</v>
      </c>
      <c r="U94" s="18">
        <f t="shared" si="328"/>
        <v>426.83690755647001</v>
      </c>
      <c r="V94" s="28">
        <v>88</v>
      </c>
      <c r="W94" s="22">
        <f t="shared" si="255"/>
        <v>0.31652169293178312</v>
      </c>
      <c r="X94" s="18">
        <f t="shared" si="256"/>
        <v>5.5781749968796562E-2</v>
      </c>
      <c r="Y94">
        <f t="shared" si="280"/>
        <v>-0.49959652009300104</v>
      </c>
      <c r="Z94">
        <f t="shared" si="281"/>
        <v>-1.2535078652963862</v>
      </c>
      <c r="AD94" s="18">
        <v>1413</v>
      </c>
      <c r="AE94" s="18">
        <v>572</v>
      </c>
      <c r="AF94" s="18">
        <v>1150</v>
      </c>
      <c r="AG94" s="18">
        <v>572</v>
      </c>
      <c r="AH94" s="18">
        <f t="shared" si="282"/>
        <v>1281.5</v>
      </c>
      <c r="AI94" s="18">
        <f t="shared" si="282"/>
        <v>572</v>
      </c>
      <c r="AJ94" s="18">
        <f t="shared" si="331"/>
        <v>619</v>
      </c>
      <c r="AK94" s="18">
        <f t="shared" si="332"/>
        <v>1.5</v>
      </c>
      <c r="AL94" s="18">
        <f t="shared" si="283"/>
        <v>619.00181744482791</v>
      </c>
      <c r="AM94" s="18">
        <f t="shared" si="284"/>
        <v>1403.3624799031788</v>
      </c>
      <c r="AN94" s="18">
        <f t="shared" si="333"/>
        <v>529.07619955789062</v>
      </c>
      <c r="AO94" s="28">
        <v>88</v>
      </c>
      <c r="AP94" s="22">
        <f t="shared" si="257"/>
        <v>0.26362554827638152</v>
      </c>
      <c r="AQ94" s="18">
        <f t="shared" si="258"/>
        <v>6.8052874344183362E-2</v>
      </c>
      <c r="AR94">
        <f t="shared" si="285"/>
        <v>-0.57901250402567883</v>
      </c>
      <c r="AS94">
        <f t="shared" si="285"/>
        <v>-1.1671535268095792</v>
      </c>
      <c r="AW94" s="18">
        <v>1508</v>
      </c>
      <c r="AX94" s="18">
        <v>577</v>
      </c>
      <c r="AY94" s="18">
        <v>1157</v>
      </c>
      <c r="AZ94" s="18">
        <v>579</v>
      </c>
      <c r="BA94" s="18">
        <f t="shared" si="286"/>
        <v>1332.5</v>
      </c>
      <c r="BB94" s="18">
        <f t="shared" si="286"/>
        <v>578</v>
      </c>
      <c r="BC94" s="18">
        <f t="shared" si="334"/>
        <v>501</v>
      </c>
      <c r="BD94" s="18">
        <f t="shared" si="335"/>
        <v>-3</v>
      </c>
      <c r="BE94" s="18">
        <f t="shared" si="287"/>
        <v>501.00898195541367</v>
      </c>
      <c r="BF94" s="18">
        <f t="shared" si="288"/>
        <v>1452.4600682979205</v>
      </c>
      <c r="BG94" s="18">
        <f t="shared" si="336"/>
        <v>438.08673958703616</v>
      </c>
      <c r="BH94" s="28">
        <v>88</v>
      </c>
      <c r="BI94" s="22">
        <f t="shared" si="259"/>
        <v>0.2344282442831423</v>
      </c>
      <c r="BJ94" s="18">
        <f t="shared" si="260"/>
        <v>4.2008958526059591E-2</v>
      </c>
      <c r="BK94">
        <f t="shared" si="289"/>
        <v>-0.62999006502019872</v>
      </c>
      <c r="BL94">
        <f t="shared" si="289"/>
        <v>-1.3766580852316352</v>
      </c>
      <c r="BP94">
        <v>1511</v>
      </c>
      <c r="BQ94">
        <v>553</v>
      </c>
      <c r="BR94">
        <v>1348</v>
      </c>
      <c r="BS94">
        <v>549</v>
      </c>
      <c r="BT94" s="18">
        <f t="shared" si="290"/>
        <v>1429.5</v>
      </c>
      <c r="BU94" s="18">
        <f t="shared" si="290"/>
        <v>551</v>
      </c>
      <c r="BV94" s="18">
        <f t="shared" si="337"/>
        <v>951</v>
      </c>
      <c r="BW94" s="18">
        <f t="shared" si="338"/>
        <v>-38.5</v>
      </c>
      <c r="BX94" s="18">
        <f t="shared" si="291"/>
        <v>951.7789922035472</v>
      </c>
      <c r="BY94" s="18">
        <f t="shared" si="292"/>
        <v>1532.0154209406639</v>
      </c>
      <c r="BZ94" s="18">
        <f t="shared" si="339"/>
        <v>772.75755960500419</v>
      </c>
      <c r="CA94" s="28">
        <v>88</v>
      </c>
      <c r="CB94" s="22">
        <f t="shared" si="261"/>
        <v>1.0102270681455963</v>
      </c>
      <c r="CC94" s="18">
        <f t="shared" si="262"/>
        <v>0.42332863746026045</v>
      </c>
      <c r="CD94">
        <f t="shared" si="293"/>
        <v>4.4190008708235601E-3</v>
      </c>
      <c r="CE94">
        <f t="shared" si="293"/>
        <v>-0.37332235125128299</v>
      </c>
      <c r="CI94">
        <v>1495</v>
      </c>
      <c r="CJ94">
        <v>553</v>
      </c>
      <c r="CK94">
        <v>1312</v>
      </c>
      <c r="CL94">
        <v>555</v>
      </c>
      <c r="CM94" s="18">
        <f t="shared" si="294"/>
        <v>1403.5</v>
      </c>
      <c r="CN94" s="18">
        <f t="shared" si="294"/>
        <v>554</v>
      </c>
      <c r="CO94" s="18">
        <f t="shared" si="340"/>
        <v>871</v>
      </c>
      <c r="CP94" s="18">
        <f t="shared" si="341"/>
        <v>-34</v>
      </c>
      <c r="CQ94" s="18">
        <f t="shared" si="295"/>
        <v>871.66335244749166</v>
      </c>
      <c r="CR94" s="18">
        <f t="shared" si="296"/>
        <v>1508.8831134319184</v>
      </c>
      <c r="CS94" s="18">
        <f t="shared" si="342"/>
        <v>715.59864364822226</v>
      </c>
      <c r="CT94" s="28">
        <v>88</v>
      </c>
      <c r="CU94" s="22">
        <f t="shared" si="263"/>
        <v>0.85543801537029551</v>
      </c>
      <c r="CV94" s="18">
        <f t="shared" si="264"/>
        <v>0.3239158186832119</v>
      </c>
      <c r="CW94">
        <f t="shared" si="297"/>
        <v>-6.7811453753401044E-2</v>
      </c>
      <c r="CX94">
        <f t="shared" si="297"/>
        <v>-0.48956784236006989</v>
      </c>
      <c r="FZ94">
        <v>1422</v>
      </c>
      <c r="GA94">
        <v>551</v>
      </c>
      <c r="GB94">
        <v>1296</v>
      </c>
      <c r="GC94">
        <v>555</v>
      </c>
      <c r="GD94">
        <f t="shared" si="306"/>
        <v>1359</v>
      </c>
      <c r="GE94">
        <f t="shared" si="306"/>
        <v>553</v>
      </c>
      <c r="GF94" s="18">
        <f t="shared" si="349"/>
        <v>1133</v>
      </c>
      <c r="GG94" s="18">
        <f t="shared" si="350"/>
        <v>-49</v>
      </c>
      <c r="GH94" s="18">
        <f t="shared" si="307"/>
        <v>1134.0590813533481</v>
      </c>
      <c r="GI94">
        <f t="shared" si="308"/>
        <v>1467.2048255100581</v>
      </c>
      <c r="GJ94">
        <v>88</v>
      </c>
      <c r="GK94" s="22">
        <f t="shared" si="269"/>
        <v>1.213900579591737</v>
      </c>
      <c r="GL94" s="18">
        <f t="shared" si="270"/>
        <v>0.62608184694586111</v>
      </c>
      <c r="GM94">
        <f t="shared" si="309"/>
        <v>8.4183118779756205E-2</v>
      </c>
      <c r="GN94">
        <f t="shared" si="310"/>
        <v>-0.20336888826972283</v>
      </c>
      <c r="GR94">
        <v>1724</v>
      </c>
      <c r="GS94">
        <v>543</v>
      </c>
      <c r="GT94">
        <v>1593</v>
      </c>
      <c r="GU94">
        <v>544</v>
      </c>
      <c r="GV94">
        <f t="shared" si="311"/>
        <v>1658.5</v>
      </c>
      <c r="GW94">
        <f t="shared" si="311"/>
        <v>543.5</v>
      </c>
      <c r="GX94" s="18">
        <f t="shared" si="351"/>
        <v>1413.5</v>
      </c>
      <c r="GY94" s="18">
        <f t="shared" si="352"/>
        <v>-61</v>
      </c>
      <c r="GZ94" s="18">
        <f t="shared" si="312"/>
        <v>1414.8156240302126</v>
      </c>
      <c r="HA94">
        <f t="shared" si="313"/>
        <v>1745.2835013257875</v>
      </c>
      <c r="HB94">
        <v>88</v>
      </c>
      <c r="HC94" s="22">
        <f t="shared" si="271"/>
        <v>1.0899341817110761</v>
      </c>
      <c r="HD94" s="18">
        <f t="shared" si="272"/>
        <v>0.75143751029987627</v>
      </c>
      <c r="HE94">
        <f t="shared" si="314"/>
        <v>3.7400272818841111E-2</v>
      </c>
      <c r="HF94">
        <f t="shared" si="315"/>
        <v>-0.12410712959516734</v>
      </c>
      <c r="HJ94">
        <v>1737</v>
      </c>
      <c r="HK94">
        <v>539</v>
      </c>
      <c r="HL94">
        <v>1608</v>
      </c>
      <c r="HM94">
        <v>544</v>
      </c>
      <c r="HN94">
        <f t="shared" si="316"/>
        <v>1672.5</v>
      </c>
      <c r="HO94">
        <f t="shared" si="316"/>
        <v>541.5</v>
      </c>
      <c r="HP94" s="18">
        <f t="shared" si="317"/>
        <v>1417.5</v>
      </c>
      <c r="HQ94" s="18">
        <f t="shared" si="353"/>
        <v>-60</v>
      </c>
      <c r="HR94" s="18">
        <f t="shared" si="273"/>
        <v>1418.7692729968464</v>
      </c>
      <c r="HS94">
        <f t="shared" si="318"/>
        <v>1757.9756824256699</v>
      </c>
      <c r="HT94">
        <v>88</v>
      </c>
      <c r="HU94" s="22">
        <f t="shared" si="274"/>
        <v>1.1715399345649848</v>
      </c>
      <c r="HV94" s="18">
        <f t="shared" si="275"/>
        <v>0.83419030673743955</v>
      </c>
      <c r="HW94">
        <f t="shared" si="319"/>
        <v>6.875709708630047E-2</v>
      </c>
      <c r="HX94">
        <f t="shared" si="320"/>
        <v>-7.8734860947751575E-2</v>
      </c>
    </row>
    <row r="95" spans="11:250" x14ac:dyDescent="0.25">
      <c r="K95" s="18">
        <v>1401</v>
      </c>
      <c r="L95" s="18">
        <v>573</v>
      </c>
      <c r="M95" s="18">
        <v>1161</v>
      </c>
      <c r="N95" s="18">
        <v>579</v>
      </c>
      <c r="O95" s="18">
        <f t="shared" si="253"/>
        <v>1281</v>
      </c>
      <c r="P95" s="18">
        <f t="shared" si="254"/>
        <v>576</v>
      </c>
      <c r="Q95" s="18">
        <f t="shared" si="329"/>
        <v>504.5</v>
      </c>
      <c r="R95" s="18">
        <f t="shared" si="330"/>
        <v>-4.5</v>
      </c>
      <c r="S95" s="49">
        <f t="shared" si="278"/>
        <v>504.52006897644816</v>
      </c>
      <c r="T95" s="26">
        <f t="shared" si="279"/>
        <v>41.796045810326255</v>
      </c>
      <c r="U95" s="18">
        <f t="shared" si="328"/>
        <v>435.04040182752999</v>
      </c>
      <c r="V95" s="28">
        <v>89</v>
      </c>
      <c r="W95" s="22">
        <f t="shared" si="255"/>
        <v>0.32011853035146254</v>
      </c>
      <c r="X95" s="18">
        <f t="shared" si="256"/>
        <v>5.6794857366467735E-2</v>
      </c>
      <c r="Y95">
        <f t="shared" si="280"/>
        <v>-0.49468918559825675</v>
      </c>
      <c r="Z95">
        <f t="shared" si="281"/>
        <v>-1.2456909867973907</v>
      </c>
      <c r="AD95" s="18">
        <v>1423</v>
      </c>
      <c r="AE95" s="18">
        <v>572</v>
      </c>
      <c r="AF95" s="18">
        <v>1159</v>
      </c>
      <c r="AG95" s="18">
        <v>573</v>
      </c>
      <c r="AH95" s="18">
        <f t="shared" si="282"/>
        <v>1291</v>
      </c>
      <c r="AI95" s="18">
        <f t="shared" si="282"/>
        <v>572.5</v>
      </c>
      <c r="AJ95" s="18">
        <f t="shared" si="331"/>
        <v>628.5</v>
      </c>
      <c r="AK95" s="18">
        <f t="shared" si="332"/>
        <v>2</v>
      </c>
      <c r="AL95" s="18">
        <f t="shared" si="283"/>
        <v>628.50318217173731</v>
      </c>
      <c r="AM95" s="18">
        <f t="shared" si="284"/>
        <v>1412.2454637916171</v>
      </c>
      <c r="AN95" s="18">
        <f t="shared" si="333"/>
        <v>537.95918344632889</v>
      </c>
      <c r="AO95" s="28">
        <v>89</v>
      </c>
      <c r="AP95" s="22">
        <f t="shared" si="257"/>
        <v>0.26662129314315858</v>
      </c>
      <c r="AQ95" s="18">
        <f t="shared" si="258"/>
        <v>6.9097451535455101E-2</v>
      </c>
      <c r="AR95">
        <f t="shared" si="285"/>
        <v>-0.57410516953093471</v>
      </c>
      <c r="AS95">
        <f t="shared" si="285"/>
        <v>-1.1605379700570495</v>
      </c>
      <c r="AW95" s="18">
        <v>1514</v>
      </c>
      <c r="AX95" s="18">
        <v>577</v>
      </c>
      <c r="AY95" s="18">
        <v>1164</v>
      </c>
      <c r="AZ95" s="18">
        <v>578</v>
      </c>
      <c r="BA95" s="18">
        <f t="shared" si="286"/>
        <v>1339</v>
      </c>
      <c r="BB95" s="18">
        <f t="shared" si="286"/>
        <v>577.5</v>
      </c>
      <c r="BC95" s="18">
        <f t="shared" si="334"/>
        <v>507.5</v>
      </c>
      <c r="BD95" s="18">
        <f t="shared" si="335"/>
        <v>-3.5</v>
      </c>
      <c r="BE95" s="18">
        <f t="shared" si="287"/>
        <v>507.51206882201336</v>
      </c>
      <c r="BF95" s="18">
        <f t="shared" si="288"/>
        <v>1458.2274342502269</v>
      </c>
      <c r="BG95" s="18">
        <f t="shared" si="336"/>
        <v>443.85410553934253</v>
      </c>
      <c r="BH95" s="28">
        <v>89</v>
      </c>
      <c r="BI95" s="22">
        <f t="shared" si="259"/>
        <v>0.23709220160454167</v>
      </c>
      <c r="BJ95" s="18">
        <f t="shared" si="260"/>
        <v>4.2554233992786974E-2</v>
      </c>
      <c r="BK95">
        <f t="shared" si="289"/>
        <v>-0.62508273052545449</v>
      </c>
      <c r="BL95">
        <f t="shared" si="289"/>
        <v>-1.3710572226951678</v>
      </c>
      <c r="BP95">
        <v>1522</v>
      </c>
      <c r="BQ95">
        <v>550</v>
      </c>
      <c r="BR95">
        <v>1359</v>
      </c>
      <c r="BS95">
        <v>547</v>
      </c>
      <c r="BT95" s="18">
        <f t="shared" si="290"/>
        <v>1440.5</v>
      </c>
      <c r="BU95" s="18">
        <f t="shared" si="290"/>
        <v>548.5</v>
      </c>
      <c r="BV95" s="18">
        <f t="shared" si="337"/>
        <v>962</v>
      </c>
      <c r="BW95" s="18">
        <f t="shared" si="338"/>
        <v>-41</v>
      </c>
      <c r="BX95" s="18">
        <f t="shared" si="291"/>
        <v>962.87330423062406</v>
      </c>
      <c r="BY95" s="18">
        <f t="shared" si="292"/>
        <v>1541.3930387801809</v>
      </c>
      <c r="BZ95" s="18">
        <f t="shared" si="339"/>
        <v>782.1351774445211</v>
      </c>
      <c r="CA95" s="28">
        <v>89</v>
      </c>
      <c r="CB95" s="22">
        <f t="shared" si="261"/>
        <v>1.0217069211927055</v>
      </c>
      <c r="CC95" s="18">
        <f t="shared" si="262"/>
        <v>0.42826312333613387</v>
      </c>
      <c r="CD95">
        <f t="shared" si="293"/>
        <v>9.326335365567779E-3</v>
      </c>
      <c r="CE95">
        <f t="shared" si="293"/>
        <v>-0.36828932000251613</v>
      </c>
      <c r="CI95" s="12">
        <v>1506</v>
      </c>
      <c r="CJ95" s="12">
        <v>550</v>
      </c>
      <c r="CK95" s="12">
        <v>1323</v>
      </c>
      <c r="CL95" s="12">
        <v>554</v>
      </c>
      <c r="CM95" s="18">
        <f t="shared" si="294"/>
        <v>1414.5</v>
      </c>
      <c r="CN95" s="18">
        <f t="shared" si="294"/>
        <v>552</v>
      </c>
      <c r="CO95" s="18">
        <f t="shared" si="340"/>
        <v>882</v>
      </c>
      <c r="CP95" s="18">
        <f t="shared" si="341"/>
        <v>-36</v>
      </c>
      <c r="CQ95" s="18">
        <f t="shared" si="295"/>
        <v>882.73438813722441</v>
      </c>
      <c r="CR95" s="18">
        <f t="shared" si="296"/>
        <v>1518.3919948419118</v>
      </c>
      <c r="CS95" s="18">
        <f t="shared" si="342"/>
        <v>725.10752505821563</v>
      </c>
      <c r="CT95" s="28">
        <v>89</v>
      </c>
      <c r="CU95" s="22">
        <f t="shared" si="263"/>
        <v>0.86515890190859446</v>
      </c>
      <c r="CV95" s="18">
        <f t="shared" si="264"/>
        <v>0.32802988815629652</v>
      </c>
      <c r="CW95">
        <f t="shared" si="297"/>
        <v>-6.2904119258656813E-2</v>
      </c>
      <c r="CX95">
        <f t="shared" si="297"/>
        <v>-0.4840865841237072</v>
      </c>
      <c r="FZ95">
        <v>1437</v>
      </c>
      <c r="GA95">
        <v>550</v>
      </c>
      <c r="GB95">
        <v>1313</v>
      </c>
      <c r="GC95">
        <v>554</v>
      </c>
      <c r="GD95">
        <f t="shared" si="306"/>
        <v>1375</v>
      </c>
      <c r="GE95">
        <f t="shared" si="306"/>
        <v>552</v>
      </c>
      <c r="GF95" s="18">
        <f t="shared" si="349"/>
        <v>1149</v>
      </c>
      <c r="GG95" s="18">
        <f t="shared" si="350"/>
        <v>-50</v>
      </c>
      <c r="GH95" s="18">
        <f t="shared" si="307"/>
        <v>1150.087387984061</v>
      </c>
      <c r="GI95">
        <f t="shared" si="308"/>
        <v>1481.6642669646858</v>
      </c>
      <c r="GJ95">
        <v>89</v>
      </c>
      <c r="GK95" s="22">
        <f t="shared" si="269"/>
        <v>1.2276949043598251</v>
      </c>
      <c r="GL95" s="18">
        <f t="shared" si="270"/>
        <v>0.63493062033321923</v>
      </c>
      <c r="GM95">
        <f t="shared" si="309"/>
        <v>8.9090453274500422E-2</v>
      </c>
      <c r="GN95">
        <f t="shared" si="310"/>
        <v>-0.1972737280192316</v>
      </c>
      <c r="GR95">
        <v>1741</v>
      </c>
      <c r="GS95">
        <v>543</v>
      </c>
      <c r="GT95">
        <v>1614</v>
      </c>
      <c r="GU95">
        <v>543</v>
      </c>
      <c r="GV95">
        <f t="shared" si="311"/>
        <v>1677.5</v>
      </c>
      <c r="GW95">
        <f t="shared" si="311"/>
        <v>543</v>
      </c>
      <c r="GX95" s="18">
        <f t="shared" si="351"/>
        <v>1432.5</v>
      </c>
      <c r="GY95" s="18">
        <f t="shared" si="352"/>
        <v>-61.5</v>
      </c>
      <c r="GZ95" s="18">
        <f t="shared" si="312"/>
        <v>1433.819549315743</v>
      </c>
      <c r="HA95">
        <f t="shared" si="313"/>
        <v>1763.1946148964953</v>
      </c>
      <c r="HB95">
        <v>89</v>
      </c>
      <c r="HC95" s="22">
        <f t="shared" si="271"/>
        <v>1.1023197974123384</v>
      </c>
      <c r="HD95" s="18">
        <f t="shared" si="272"/>
        <v>0.76153088364120636</v>
      </c>
      <c r="HE95">
        <f t="shared" si="314"/>
        <v>4.2307607313585294E-2</v>
      </c>
      <c r="HF95">
        <f t="shared" si="315"/>
        <v>-0.11831247929710266</v>
      </c>
      <c r="HJ95">
        <v>1754</v>
      </c>
      <c r="HK95">
        <v>536</v>
      </c>
      <c r="HL95">
        <v>1629</v>
      </c>
      <c r="HM95">
        <v>543</v>
      </c>
      <c r="HN95">
        <f t="shared" si="316"/>
        <v>1691.5</v>
      </c>
      <c r="HO95">
        <f t="shared" si="316"/>
        <v>539.5</v>
      </c>
      <c r="HP95" s="18">
        <f t="shared" si="317"/>
        <v>1436.5</v>
      </c>
      <c r="HQ95" s="18">
        <f t="shared" si="353"/>
        <v>-62</v>
      </c>
      <c r="HR95" s="18">
        <f t="shared" si="273"/>
        <v>1437.8373517195887</v>
      </c>
      <c r="HS95">
        <f t="shared" si="318"/>
        <v>1775.4527591575056</v>
      </c>
      <c r="HT95">
        <v>89</v>
      </c>
      <c r="HU95" s="22">
        <f t="shared" si="274"/>
        <v>1.1848528883668599</v>
      </c>
      <c r="HV95" s="18">
        <f t="shared" si="275"/>
        <v>0.84540171844571477</v>
      </c>
      <c r="HW95">
        <f t="shared" si="319"/>
        <v>7.3664431581044701E-2</v>
      </c>
      <c r="HX95">
        <f t="shared" si="320"/>
        <v>-7.2936873716920855E-2</v>
      </c>
    </row>
    <row r="96" spans="11:250" x14ac:dyDescent="0.25">
      <c r="K96" s="18">
        <v>1408</v>
      </c>
      <c r="L96" s="18">
        <v>574</v>
      </c>
      <c r="M96" s="18">
        <v>1169</v>
      </c>
      <c r="N96" s="18">
        <v>579</v>
      </c>
      <c r="O96" s="18">
        <f t="shared" si="253"/>
        <v>1288.5</v>
      </c>
      <c r="P96" s="18">
        <f t="shared" si="254"/>
        <v>576.5</v>
      </c>
      <c r="Q96" s="18">
        <f t="shared" si="329"/>
        <v>512</v>
      </c>
      <c r="R96" s="18">
        <f t="shared" si="330"/>
        <v>-4</v>
      </c>
      <c r="S96" s="49">
        <f t="shared" si="278"/>
        <v>512.0156247615887</v>
      </c>
      <c r="T96" s="26">
        <f t="shared" si="279"/>
        <v>42.417001471426452</v>
      </c>
      <c r="U96" s="18">
        <f t="shared" si="328"/>
        <v>442.08819207637578</v>
      </c>
      <c r="V96" s="28">
        <v>90</v>
      </c>
      <c r="W96" s="22">
        <f t="shared" si="255"/>
        <v>0.32371536777114185</v>
      </c>
      <c r="X96" s="18">
        <f t="shared" si="256"/>
        <v>5.763864743127748E-2</v>
      </c>
      <c r="Y96">
        <f t="shared" si="280"/>
        <v>-0.48983668280384474</v>
      </c>
      <c r="Z96">
        <f t="shared" si="281"/>
        <v>-1.2392862190451537</v>
      </c>
      <c r="AD96" s="18">
        <v>1433</v>
      </c>
      <c r="AE96" s="18">
        <v>571</v>
      </c>
      <c r="AF96" s="18">
        <v>1169</v>
      </c>
      <c r="AG96" s="18">
        <v>573</v>
      </c>
      <c r="AH96" s="18">
        <f t="shared" si="282"/>
        <v>1301</v>
      </c>
      <c r="AI96" s="18">
        <f t="shared" si="282"/>
        <v>572</v>
      </c>
      <c r="AJ96" s="18">
        <f t="shared" si="331"/>
        <v>638.5</v>
      </c>
      <c r="AK96" s="18">
        <f t="shared" si="332"/>
        <v>1.5</v>
      </c>
      <c r="AL96" s="18">
        <f t="shared" si="283"/>
        <v>638.50176193962068</v>
      </c>
      <c r="AM96" s="18">
        <f t="shared" si="284"/>
        <v>1421.1914016064127</v>
      </c>
      <c r="AN96" s="18">
        <f t="shared" si="333"/>
        <v>546.90512126112446</v>
      </c>
      <c r="AO96" s="28">
        <v>90</v>
      </c>
      <c r="AP96" s="22">
        <f t="shared" si="257"/>
        <v>0.26961703800993564</v>
      </c>
      <c r="AQ96" s="18">
        <f t="shared" si="258"/>
        <v>7.0196692399355651E-2</v>
      </c>
      <c r="AR96">
        <f t="shared" si="285"/>
        <v>-0.56925266673652264</v>
      </c>
      <c r="AS96">
        <f t="shared" si="285"/>
        <v>-1.1536833509264661</v>
      </c>
      <c r="AW96" s="18">
        <v>1521</v>
      </c>
      <c r="AX96" s="18">
        <v>578</v>
      </c>
      <c r="AY96" s="18">
        <v>1172</v>
      </c>
      <c r="AZ96" s="18">
        <v>579</v>
      </c>
      <c r="BA96" s="18">
        <f t="shared" si="286"/>
        <v>1346.5</v>
      </c>
      <c r="BB96" s="18">
        <f t="shared" si="286"/>
        <v>578.5</v>
      </c>
      <c r="BC96" s="18">
        <f t="shared" si="334"/>
        <v>515</v>
      </c>
      <c r="BD96" s="18">
        <f t="shared" si="335"/>
        <v>-2.5</v>
      </c>
      <c r="BE96" s="18">
        <f t="shared" si="287"/>
        <v>515.00606792541771</v>
      </c>
      <c r="BF96" s="18">
        <f t="shared" si="288"/>
        <v>1465.5116853850056</v>
      </c>
      <c r="BG96" s="18">
        <f t="shared" si="336"/>
        <v>451.13835667412127</v>
      </c>
      <c r="BH96" s="28">
        <v>90</v>
      </c>
      <c r="BI96" s="22">
        <f t="shared" si="259"/>
        <v>0.23975615892594099</v>
      </c>
      <c r="BJ96" s="18">
        <f t="shared" si="260"/>
        <v>4.3182596175637536E-2</v>
      </c>
      <c r="BK96">
        <f t="shared" si="289"/>
        <v>-0.62023022773104242</v>
      </c>
      <c r="BL96">
        <f t="shared" si="289"/>
        <v>-1.3646912510508973</v>
      </c>
      <c r="BP96">
        <v>1533</v>
      </c>
      <c r="BQ96">
        <v>550</v>
      </c>
      <c r="BR96">
        <v>1372</v>
      </c>
      <c r="BS96">
        <v>546</v>
      </c>
      <c r="BT96" s="18">
        <f t="shared" si="290"/>
        <v>1452.5</v>
      </c>
      <c r="BU96" s="18">
        <f t="shared" si="290"/>
        <v>548</v>
      </c>
      <c r="BV96" s="18">
        <f t="shared" si="337"/>
        <v>974</v>
      </c>
      <c r="BW96" s="18">
        <f t="shared" si="338"/>
        <v>-41.5</v>
      </c>
      <c r="BX96" s="18">
        <f t="shared" si="291"/>
        <v>974.88371101378038</v>
      </c>
      <c r="BY96" s="18">
        <f t="shared" si="292"/>
        <v>1552.4368747230917</v>
      </c>
      <c r="BZ96" s="18">
        <f t="shared" si="339"/>
        <v>793.17901338743195</v>
      </c>
      <c r="CA96" s="28">
        <v>90</v>
      </c>
      <c r="CB96" s="22">
        <f t="shared" si="261"/>
        <v>1.0331867742398144</v>
      </c>
      <c r="CC96" s="18">
        <f t="shared" si="262"/>
        <v>0.43360506635074675</v>
      </c>
      <c r="CD96">
        <f t="shared" si="293"/>
        <v>1.4178838159979834E-2</v>
      </c>
      <c r="CE96">
        <f t="shared" si="293"/>
        <v>-0.36290565203397235</v>
      </c>
      <c r="CI96">
        <v>1515</v>
      </c>
      <c r="CJ96">
        <v>550</v>
      </c>
      <c r="CK96">
        <v>1334</v>
      </c>
      <c r="CL96">
        <v>555</v>
      </c>
      <c r="CM96" s="18">
        <f t="shared" si="294"/>
        <v>1424.5</v>
      </c>
      <c r="CN96" s="18">
        <f t="shared" si="294"/>
        <v>552.5</v>
      </c>
      <c r="CO96" s="18">
        <f t="shared" si="340"/>
        <v>892</v>
      </c>
      <c r="CP96" s="18">
        <f t="shared" si="341"/>
        <v>-35.5</v>
      </c>
      <c r="CQ96" s="18">
        <f t="shared" si="295"/>
        <v>892.70613865930147</v>
      </c>
      <c r="CR96" s="18">
        <f t="shared" si="296"/>
        <v>1527.8928300113198</v>
      </c>
      <c r="CS96" s="18">
        <f t="shared" si="342"/>
        <v>734.60836022762362</v>
      </c>
      <c r="CT96" s="28">
        <v>90</v>
      </c>
      <c r="CU96" s="22">
        <f t="shared" si="263"/>
        <v>0.87487978844689318</v>
      </c>
      <c r="CV96" s="18">
        <f t="shared" si="264"/>
        <v>0.3317354560512803</v>
      </c>
      <c r="CW96">
        <f t="shared" si="297"/>
        <v>-5.8051616464244768E-2</v>
      </c>
      <c r="CX96">
        <f t="shared" si="297"/>
        <v>-0.47920810838856953</v>
      </c>
      <c r="FZ96">
        <v>1452</v>
      </c>
      <c r="GA96">
        <v>550</v>
      </c>
      <c r="GB96">
        <v>1329</v>
      </c>
      <c r="GC96">
        <v>554</v>
      </c>
      <c r="GD96">
        <f t="shared" si="306"/>
        <v>1390.5</v>
      </c>
      <c r="GE96">
        <f t="shared" si="306"/>
        <v>552</v>
      </c>
      <c r="GF96" s="18">
        <f t="shared" si="349"/>
        <v>1164.5</v>
      </c>
      <c r="GG96" s="18">
        <f t="shared" si="350"/>
        <v>-50</v>
      </c>
      <c r="GH96" s="18">
        <f t="shared" si="307"/>
        <v>1165.5729277913072</v>
      </c>
      <c r="GI96">
        <f t="shared" si="308"/>
        <v>1496.0595743485619</v>
      </c>
      <c r="GJ96">
        <v>90</v>
      </c>
      <c r="GK96" s="22">
        <f t="shared" si="269"/>
        <v>1.2414892291279129</v>
      </c>
      <c r="GL96" s="18">
        <f t="shared" si="270"/>
        <v>0.64347974755497239</v>
      </c>
      <c r="GM96">
        <f t="shared" si="309"/>
        <v>9.3942956068912481E-2</v>
      </c>
      <c r="GN96">
        <f t="shared" si="310"/>
        <v>-0.19146511723439061</v>
      </c>
      <c r="GR96">
        <v>1762</v>
      </c>
      <c r="GS96">
        <v>542</v>
      </c>
      <c r="GT96">
        <v>1634</v>
      </c>
      <c r="GU96">
        <v>544</v>
      </c>
      <c r="GV96">
        <f t="shared" si="311"/>
        <v>1698</v>
      </c>
      <c r="GW96">
        <f t="shared" si="311"/>
        <v>543</v>
      </c>
      <c r="GX96" s="18">
        <f t="shared" si="351"/>
        <v>1453</v>
      </c>
      <c r="GY96" s="18">
        <f t="shared" si="352"/>
        <v>-61.5</v>
      </c>
      <c r="GZ96" s="18">
        <f t="shared" si="312"/>
        <v>1454.300948909819</v>
      </c>
      <c r="HA96">
        <f t="shared" si="313"/>
        <v>1782.7094547345621</v>
      </c>
      <c r="HB96">
        <v>90</v>
      </c>
      <c r="HC96" s="22">
        <f t="shared" si="271"/>
        <v>1.1147054131136005</v>
      </c>
      <c r="HD96" s="18">
        <f t="shared" si="272"/>
        <v>0.77240897380152596</v>
      </c>
      <c r="HE96">
        <f t="shared" si="314"/>
        <v>4.7160110107997318E-2</v>
      </c>
      <c r="HF96">
        <f t="shared" si="315"/>
        <v>-0.11215268925586767</v>
      </c>
      <c r="HJ96">
        <v>1771</v>
      </c>
      <c r="HK96">
        <v>535</v>
      </c>
      <c r="HL96">
        <v>1648</v>
      </c>
      <c r="HM96">
        <v>543</v>
      </c>
      <c r="HN96">
        <f t="shared" si="316"/>
        <v>1709.5</v>
      </c>
      <c r="HO96">
        <f t="shared" si="316"/>
        <v>539</v>
      </c>
      <c r="HP96" s="18">
        <f t="shared" si="317"/>
        <v>1454.5</v>
      </c>
      <c r="HQ96" s="18">
        <f t="shared" si="353"/>
        <v>-62.5</v>
      </c>
      <c r="HR96" s="18">
        <f t="shared" si="273"/>
        <v>1455.8421961187964</v>
      </c>
      <c r="HS96">
        <f t="shared" si="318"/>
        <v>1792.4595532396261</v>
      </c>
      <c r="HT96">
        <v>90</v>
      </c>
      <c r="HU96" s="22">
        <f t="shared" si="274"/>
        <v>1.1981658421687347</v>
      </c>
      <c r="HV96" s="18">
        <f t="shared" si="275"/>
        <v>0.85598798286375477</v>
      </c>
      <c r="HW96">
        <f t="shared" si="319"/>
        <v>7.8516934375456787E-2</v>
      </c>
      <c r="HX96">
        <f t="shared" si="320"/>
        <v>-6.753233230017594E-2</v>
      </c>
    </row>
    <row r="97" spans="11:232" x14ac:dyDescent="0.25">
      <c r="K97" s="18">
        <v>1413</v>
      </c>
      <c r="L97" s="18">
        <v>574</v>
      </c>
      <c r="M97" s="18">
        <v>1178</v>
      </c>
      <c r="N97" s="18">
        <v>580</v>
      </c>
      <c r="O97" s="18">
        <f t="shared" si="253"/>
        <v>1295.5</v>
      </c>
      <c r="P97" s="18">
        <f t="shared" si="254"/>
        <v>577</v>
      </c>
      <c r="Q97" s="18">
        <f t="shared" si="329"/>
        <v>519</v>
      </c>
      <c r="R97" s="18">
        <f t="shared" si="330"/>
        <v>-3.5</v>
      </c>
      <c r="S97" s="49">
        <f t="shared" si="278"/>
        <v>519.01180140725126</v>
      </c>
      <c r="T97" s="26">
        <f t="shared" si="279"/>
        <v>42.996586977653159</v>
      </c>
      <c r="U97" s="18">
        <f t="shared" si="328"/>
        <v>448.68403555460065</v>
      </c>
      <c r="V97" s="28">
        <v>91</v>
      </c>
      <c r="W97" s="22">
        <f t="shared" si="255"/>
        <v>0.32731220519082121</v>
      </c>
      <c r="X97" s="18">
        <f t="shared" si="256"/>
        <v>5.8426221363682473E-2</v>
      </c>
      <c r="Y97">
        <f t="shared" si="280"/>
        <v>-0.48503779992207602</v>
      </c>
      <c r="Z97">
        <f t="shared" si="281"/>
        <v>-1.2333922001858255</v>
      </c>
      <c r="AD97" s="18">
        <v>1442</v>
      </c>
      <c r="AE97" s="18">
        <v>571</v>
      </c>
      <c r="AF97" s="18">
        <v>1179</v>
      </c>
      <c r="AG97" s="18">
        <v>573</v>
      </c>
      <c r="AH97" s="18">
        <f t="shared" si="282"/>
        <v>1310.5</v>
      </c>
      <c r="AI97" s="18">
        <f t="shared" si="282"/>
        <v>572</v>
      </c>
      <c r="AJ97" s="18">
        <f t="shared" si="331"/>
        <v>648</v>
      </c>
      <c r="AK97" s="18">
        <f t="shared" si="332"/>
        <v>1.5</v>
      </c>
      <c r="AL97" s="18">
        <f t="shared" si="283"/>
        <v>648.00173610878539</v>
      </c>
      <c r="AM97" s="18">
        <f t="shared" si="284"/>
        <v>1429.8930904092097</v>
      </c>
      <c r="AN97" s="18">
        <f t="shared" si="333"/>
        <v>555.60681006392144</v>
      </c>
      <c r="AO97" s="28">
        <v>91</v>
      </c>
      <c r="AP97" s="22">
        <f t="shared" si="257"/>
        <v>0.2726127828767127</v>
      </c>
      <c r="AQ97" s="18">
        <f t="shared" si="258"/>
        <v>7.124111671312558E-2</v>
      </c>
      <c r="AR97">
        <f t="shared" si="285"/>
        <v>-0.56445378385475387</v>
      </c>
      <c r="AS97">
        <f t="shared" si="285"/>
        <v>-1.1472692815368792</v>
      </c>
      <c r="AW97" s="18">
        <v>1530</v>
      </c>
      <c r="AX97" s="18">
        <v>577</v>
      </c>
      <c r="AY97" s="18">
        <v>1180</v>
      </c>
      <c r="AZ97" s="18">
        <v>579</v>
      </c>
      <c r="BA97" s="18">
        <f t="shared" si="286"/>
        <v>1355</v>
      </c>
      <c r="BB97" s="18">
        <f t="shared" si="286"/>
        <v>578</v>
      </c>
      <c r="BC97" s="18">
        <f t="shared" si="334"/>
        <v>523.5</v>
      </c>
      <c r="BD97" s="18">
        <f t="shared" si="335"/>
        <v>-3</v>
      </c>
      <c r="BE97" s="18">
        <f t="shared" si="287"/>
        <v>523.50859591796575</v>
      </c>
      <c r="BF97" s="18">
        <f t="shared" si="288"/>
        <v>1473.1289828117563</v>
      </c>
      <c r="BG97" s="18">
        <f t="shared" si="336"/>
        <v>458.75565410087188</v>
      </c>
      <c r="BH97" s="28">
        <v>91</v>
      </c>
      <c r="BI97" s="22">
        <f t="shared" si="259"/>
        <v>0.24242011624734033</v>
      </c>
      <c r="BJ97" s="18">
        <f t="shared" si="260"/>
        <v>4.3895522208243866E-2</v>
      </c>
      <c r="BK97">
        <f t="shared" si="289"/>
        <v>-0.61543134484927364</v>
      </c>
      <c r="BL97">
        <f t="shared" si="289"/>
        <v>-1.3575797799728229</v>
      </c>
      <c r="BP97">
        <v>1543</v>
      </c>
      <c r="BQ97">
        <v>550</v>
      </c>
      <c r="BR97">
        <v>1384</v>
      </c>
      <c r="BS97">
        <v>546</v>
      </c>
      <c r="BT97" s="18">
        <f t="shared" si="290"/>
        <v>1463.5</v>
      </c>
      <c r="BU97" s="18">
        <f t="shared" si="290"/>
        <v>548</v>
      </c>
      <c r="BV97" s="18">
        <f t="shared" si="337"/>
        <v>985</v>
      </c>
      <c r="BW97" s="18">
        <f t="shared" si="338"/>
        <v>-41.5</v>
      </c>
      <c r="BX97" s="18">
        <f t="shared" si="291"/>
        <v>985.87385095660181</v>
      </c>
      <c r="BY97" s="18">
        <f t="shared" si="292"/>
        <v>1562.733582540543</v>
      </c>
      <c r="BZ97" s="18">
        <f t="shared" si="339"/>
        <v>803.47572120488326</v>
      </c>
      <c r="CA97" s="28">
        <v>91</v>
      </c>
      <c r="CB97" s="22">
        <f t="shared" si="261"/>
        <v>1.0446666272869234</v>
      </c>
      <c r="CC97" s="18">
        <f t="shared" si="262"/>
        <v>0.43849321896348814</v>
      </c>
      <c r="CD97">
        <f t="shared" si="293"/>
        <v>1.8977721041748524E-2</v>
      </c>
      <c r="CE97">
        <f t="shared" si="293"/>
        <v>-0.35803711835155444</v>
      </c>
      <c r="CI97">
        <v>1527</v>
      </c>
      <c r="CJ97">
        <v>544</v>
      </c>
      <c r="CK97">
        <v>1346</v>
      </c>
      <c r="CL97">
        <v>555</v>
      </c>
      <c r="CM97" s="18">
        <f t="shared" si="294"/>
        <v>1436.5</v>
      </c>
      <c r="CN97" s="18">
        <f t="shared" si="294"/>
        <v>549.5</v>
      </c>
      <c r="CO97" s="18">
        <f t="shared" si="340"/>
        <v>904</v>
      </c>
      <c r="CP97" s="18">
        <f t="shared" si="341"/>
        <v>-38.5</v>
      </c>
      <c r="CQ97" s="18">
        <f t="shared" si="295"/>
        <v>904.81945712943195</v>
      </c>
      <c r="CR97" s="18">
        <f t="shared" si="296"/>
        <v>1538.0125162039483</v>
      </c>
      <c r="CS97" s="18">
        <f t="shared" si="342"/>
        <v>744.7280464202521</v>
      </c>
      <c r="CT97" s="28">
        <v>91</v>
      </c>
      <c r="CU97" s="22">
        <f t="shared" si="263"/>
        <v>0.88460067498519201</v>
      </c>
      <c r="CV97" s="18">
        <f t="shared" si="264"/>
        <v>0.33623684464150344</v>
      </c>
      <c r="CW97">
        <f t="shared" si="297"/>
        <v>-5.3252733582476036E-2</v>
      </c>
      <c r="CX97">
        <f t="shared" si="297"/>
        <v>-0.47335469854750811</v>
      </c>
      <c r="FZ97">
        <v>1473</v>
      </c>
      <c r="GA97">
        <v>549</v>
      </c>
      <c r="GB97">
        <v>1343</v>
      </c>
      <c r="GC97">
        <v>554</v>
      </c>
      <c r="GD97">
        <f t="shared" si="306"/>
        <v>1408</v>
      </c>
      <c r="GE97">
        <f t="shared" si="306"/>
        <v>551.5</v>
      </c>
      <c r="GF97" s="18">
        <f t="shared" si="349"/>
        <v>1182</v>
      </c>
      <c r="GG97" s="18">
        <f t="shared" si="350"/>
        <v>-50.5</v>
      </c>
      <c r="GH97" s="18">
        <f t="shared" si="307"/>
        <v>1183.0782941124396</v>
      </c>
      <c r="GI97">
        <f t="shared" si="308"/>
        <v>1512.156159263983</v>
      </c>
      <c r="GJ97">
        <v>91</v>
      </c>
      <c r="GK97" s="22">
        <f t="shared" si="269"/>
        <v>1.255283553896001</v>
      </c>
      <c r="GL97" s="18">
        <f t="shared" si="270"/>
        <v>0.65314396369503402</v>
      </c>
      <c r="GM97">
        <f t="shared" si="309"/>
        <v>9.8741838950681254E-2</v>
      </c>
      <c r="GN97">
        <f t="shared" si="310"/>
        <v>-0.18499108251155494</v>
      </c>
      <c r="GR97">
        <v>1777</v>
      </c>
      <c r="GS97">
        <v>541</v>
      </c>
      <c r="GT97">
        <v>1651</v>
      </c>
      <c r="GU97">
        <v>543</v>
      </c>
      <c r="GV97">
        <f t="shared" si="311"/>
        <v>1714</v>
      </c>
      <c r="GW97">
        <f t="shared" si="311"/>
        <v>542</v>
      </c>
      <c r="GX97" s="18">
        <f t="shared" si="351"/>
        <v>1469</v>
      </c>
      <c r="GY97" s="18">
        <f t="shared" si="352"/>
        <v>-62.5</v>
      </c>
      <c r="GZ97" s="18">
        <f t="shared" si="312"/>
        <v>1470.3289597909713</v>
      </c>
      <c r="HA97">
        <f t="shared" si="313"/>
        <v>1797.6540267804592</v>
      </c>
      <c r="HB97">
        <v>91</v>
      </c>
      <c r="HC97" s="22">
        <f t="shared" si="271"/>
        <v>1.1270910288148628</v>
      </c>
      <c r="HD97" s="18">
        <f t="shared" si="272"/>
        <v>0.78092177814650765</v>
      </c>
      <c r="HE97">
        <f t="shared" si="314"/>
        <v>5.1958992989766063E-2</v>
      </c>
      <c r="HF97">
        <f t="shared" si="315"/>
        <v>-0.10739246550895534</v>
      </c>
      <c r="HJ97">
        <v>1789</v>
      </c>
      <c r="HK97">
        <v>537</v>
      </c>
      <c r="HL97">
        <v>1664</v>
      </c>
      <c r="HM97">
        <v>544</v>
      </c>
      <c r="HN97">
        <f t="shared" si="316"/>
        <v>1726.5</v>
      </c>
      <c r="HO97">
        <f t="shared" si="316"/>
        <v>540.5</v>
      </c>
      <c r="HP97" s="18">
        <f t="shared" si="317"/>
        <v>1471.5</v>
      </c>
      <c r="HQ97" s="18">
        <f t="shared" si="353"/>
        <v>-61</v>
      </c>
      <c r="HR97" s="18">
        <f t="shared" si="273"/>
        <v>1472.7638133794569</v>
      </c>
      <c r="HS97">
        <f t="shared" si="318"/>
        <v>1809.1275521643022</v>
      </c>
      <c r="HT97">
        <v>91</v>
      </c>
      <c r="HU97" s="22">
        <f t="shared" si="274"/>
        <v>1.2114787959706095</v>
      </c>
      <c r="HV97" s="18">
        <f t="shared" si="275"/>
        <v>0.86593734486491158</v>
      </c>
      <c r="HW97">
        <f t="shared" si="319"/>
        <v>8.3315817257225491E-2</v>
      </c>
      <c r="HX97">
        <f t="shared" si="320"/>
        <v>-6.2513530342733936E-2</v>
      </c>
    </row>
    <row r="98" spans="11:232" x14ac:dyDescent="0.25">
      <c r="K98" s="18">
        <v>1419</v>
      </c>
      <c r="L98" s="18">
        <v>576</v>
      </c>
      <c r="M98" s="18">
        <v>1187</v>
      </c>
      <c r="N98" s="18">
        <v>577</v>
      </c>
      <c r="O98" s="18">
        <f t="shared" si="253"/>
        <v>1303</v>
      </c>
      <c r="P98" s="18">
        <f t="shared" si="254"/>
        <v>576.5</v>
      </c>
      <c r="Q98" s="18">
        <f t="shared" si="329"/>
        <v>526.5</v>
      </c>
      <c r="R98" s="18">
        <f t="shared" si="330"/>
        <v>-4</v>
      </c>
      <c r="S98" s="49">
        <f t="shared" si="278"/>
        <v>526.51519446261</v>
      </c>
      <c r="T98" s="26">
        <f t="shared" si="279"/>
        <v>43.618191903124021</v>
      </c>
      <c r="U98" s="18">
        <f t="shared" si="328"/>
        <v>455.33611101905774</v>
      </c>
      <c r="V98" s="28">
        <v>92</v>
      </c>
      <c r="W98" s="22">
        <f t="shared" si="255"/>
        <v>0.33090904261050053</v>
      </c>
      <c r="X98" s="18">
        <f t="shared" si="256"/>
        <v>5.9270893686050569E-2</v>
      </c>
      <c r="Y98">
        <f t="shared" si="280"/>
        <v>-0.48029136489761437</v>
      </c>
      <c r="Z98">
        <f t="shared" si="281"/>
        <v>-1.2271585244229652</v>
      </c>
      <c r="AD98" s="18">
        <v>1452</v>
      </c>
      <c r="AE98" s="18">
        <v>573</v>
      </c>
      <c r="AF98" s="18">
        <v>1190</v>
      </c>
      <c r="AG98" s="18">
        <v>574</v>
      </c>
      <c r="AH98" s="18">
        <f t="shared" si="282"/>
        <v>1321</v>
      </c>
      <c r="AI98" s="18">
        <f t="shared" si="282"/>
        <v>573.5</v>
      </c>
      <c r="AJ98" s="18">
        <f t="shared" si="331"/>
        <v>658.5</v>
      </c>
      <c r="AK98" s="18">
        <f t="shared" si="332"/>
        <v>3</v>
      </c>
      <c r="AL98" s="18">
        <f t="shared" si="283"/>
        <v>658.50683367752538</v>
      </c>
      <c r="AM98" s="18">
        <f t="shared" si="284"/>
        <v>1440.1191790959524</v>
      </c>
      <c r="AN98" s="18">
        <f t="shared" si="333"/>
        <v>565.83289875066419</v>
      </c>
      <c r="AO98" s="28">
        <v>92</v>
      </c>
      <c r="AP98" s="22">
        <f t="shared" si="257"/>
        <v>0.27560852774348976</v>
      </c>
      <c r="AQ98" s="18">
        <f t="shared" si="258"/>
        <v>7.2396043992289133E-2</v>
      </c>
      <c r="AR98">
        <f t="shared" si="285"/>
        <v>-0.55970734883029216</v>
      </c>
      <c r="AS98">
        <f t="shared" si="285"/>
        <v>-1.1402851647318517</v>
      </c>
      <c r="AW98" s="18">
        <v>1538</v>
      </c>
      <c r="AX98" s="18">
        <v>578</v>
      </c>
      <c r="AY98" s="18">
        <v>1189</v>
      </c>
      <c r="AZ98" s="18">
        <v>579</v>
      </c>
      <c r="BA98" s="18">
        <f t="shared" si="286"/>
        <v>1363.5</v>
      </c>
      <c r="BB98" s="18">
        <f t="shared" si="286"/>
        <v>578.5</v>
      </c>
      <c r="BC98" s="18">
        <f t="shared" si="334"/>
        <v>532</v>
      </c>
      <c r="BD98" s="18">
        <f t="shared" si="335"/>
        <v>-2.5</v>
      </c>
      <c r="BE98" s="18">
        <f t="shared" si="287"/>
        <v>532.00587402772157</v>
      </c>
      <c r="BF98" s="18">
        <f t="shared" si="288"/>
        <v>1481.1463465842935</v>
      </c>
      <c r="BG98" s="18">
        <f t="shared" si="336"/>
        <v>466.77301787340912</v>
      </c>
      <c r="BH98" s="28">
        <v>92</v>
      </c>
      <c r="BI98" s="22">
        <f t="shared" si="259"/>
        <v>0.24508407356873968</v>
      </c>
      <c r="BJ98" s="18">
        <f t="shared" si="260"/>
        <v>4.4608008044932708E-2</v>
      </c>
      <c r="BK98">
        <f t="shared" si="289"/>
        <v>-0.61068490982481205</v>
      </c>
      <c r="BL98">
        <f t="shared" si="289"/>
        <v>-1.3505871695942699</v>
      </c>
      <c r="BP98">
        <v>1553</v>
      </c>
      <c r="BQ98">
        <v>551</v>
      </c>
      <c r="BR98">
        <v>1397</v>
      </c>
      <c r="BS98">
        <v>546</v>
      </c>
      <c r="BT98" s="18">
        <f t="shared" si="290"/>
        <v>1475</v>
      </c>
      <c r="BU98" s="18">
        <f t="shared" si="290"/>
        <v>548.5</v>
      </c>
      <c r="BV98" s="18">
        <f t="shared" si="337"/>
        <v>996.5</v>
      </c>
      <c r="BW98" s="18">
        <f t="shared" si="338"/>
        <v>-41</v>
      </c>
      <c r="BX98" s="18">
        <f t="shared" si="291"/>
        <v>997.34309542905044</v>
      </c>
      <c r="BY98" s="18">
        <f t="shared" si="292"/>
        <v>1573.6827030885229</v>
      </c>
      <c r="BZ98" s="18">
        <f t="shared" si="339"/>
        <v>814.42484175286313</v>
      </c>
      <c r="CA98" s="28">
        <v>92</v>
      </c>
      <c r="CB98" s="22">
        <f t="shared" si="261"/>
        <v>1.0561464803340324</v>
      </c>
      <c r="CC98" s="18">
        <f t="shared" si="262"/>
        <v>0.44359446586533396</v>
      </c>
      <c r="CD98">
        <f t="shared" si="293"/>
        <v>2.3724156066210162E-2</v>
      </c>
      <c r="CE98">
        <f t="shared" si="293"/>
        <v>-0.35301388060028915</v>
      </c>
      <c r="CI98">
        <v>1536</v>
      </c>
      <c r="CJ98">
        <v>542</v>
      </c>
      <c r="CK98">
        <v>1359</v>
      </c>
      <c r="CL98">
        <v>552</v>
      </c>
      <c r="CM98" s="18">
        <f t="shared" si="294"/>
        <v>1447.5</v>
      </c>
      <c r="CN98" s="18">
        <f t="shared" si="294"/>
        <v>547</v>
      </c>
      <c r="CO98" s="18">
        <f t="shared" si="340"/>
        <v>915</v>
      </c>
      <c r="CP98" s="18">
        <f t="shared" si="341"/>
        <v>-41</v>
      </c>
      <c r="CQ98" s="18">
        <f t="shared" si="295"/>
        <v>915.91811861104702</v>
      </c>
      <c r="CR98" s="18">
        <f t="shared" si="296"/>
        <v>1547.4059745264008</v>
      </c>
      <c r="CS98" s="18">
        <f t="shared" si="342"/>
        <v>754.12150474270459</v>
      </c>
      <c r="CT98" s="28">
        <v>92</v>
      </c>
      <c r="CU98" s="22">
        <f t="shared" si="263"/>
        <v>0.89432156152349074</v>
      </c>
      <c r="CV98" s="18">
        <f t="shared" si="264"/>
        <v>0.34036118004003879</v>
      </c>
      <c r="CW98">
        <f t="shared" si="297"/>
        <v>-4.8506298558014409E-2</v>
      </c>
      <c r="CX98">
        <f t="shared" si="297"/>
        <v>-0.46805997930368753</v>
      </c>
      <c r="FZ98">
        <v>1493</v>
      </c>
      <c r="GA98">
        <v>547</v>
      </c>
      <c r="GB98">
        <v>1358</v>
      </c>
      <c r="GC98">
        <v>551</v>
      </c>
      <c r="GD98">
        <f t="shared" si="306"/>
        <v>1425.5</v>
      </c>
      <c r="GE98">
        <f t="shared" si="306"/>
        <v>549</v>
      </c>
      <c r="GF98" s="18">
        <f t="shared" si="349"/>
        <v>1199.5</v>
      </c>
      <c r="GG98" s="18">
        <f t="shared" si="350"/>
        <v>-53</v>
      </c>
      <c r="GH98" s="18">
        <f t="shared" si="307"/>
        <v>1200.6703336053572</v>
      </c>
      <c r="GI98">
        <f t="shared" si="308"/>
        <v>1527.5638284536592</v>
      </c>
      <c r="GJ98">
        <v>92</v>
      </c>
      <c r="GK98" s="22">
        <f t="shared" si="269"/>
        <v>1.2690778786640888</v>
      </c>
      <c r="GL98" s="18">
        <f t="shared" si="270"/>
        <v>0.66285602963442636</v>
      </c>
      <c r="GM98">
        <f t="shared" si="309"/>
        <v>0.10348827397514289</v>
      </c>
      <c r="GN98">
        <f t="shared" si="310"/>
        <v>-0.17858078882752729</v>
      </c>
      <c r="GR98">
        <v>1794</v>
      </c>
      <c r="GS98">
        <v>540</v>
      </c>
      <c r="GT98">
        <v>1667</v>
      </c>
      <c r="GU98">
        <v>540</v>
      </c>
      <c r="GV98">
        <f t="shared" si="311"/>
        <v>1730.5</v>
      </c>
      <c r="GW98">
        <f t="shared" si="311"/>
        <v>540</v>
      </c>
      <c r="GX98" s="18">
        <f t="shared" si="351"/>
        <v>1485.5</v>
      </c>
      <c r="GY98" s="18">
        <f t="shared" si="352"/>
        <v>-64.5</v>
      </c>
      <c r="GZ98" s="18">
        <f t="shared" si="312"/>
        <v>1486.8996267401508</v>
      </c>
      <c r="HA98">
        <f t="shared" si="313"/>
        <v>1812.7962516510233</v>
      </c>
      <c r="HB98">
        <v>92</v>
      </c>
      <c r="HC98" s="22">
        <f t="shared" si="271"/>
        <v>1.1394766445161248</v>
      </c>
      <c r="HD98" s="18">
        <f t="shared" si="272"/>
        <v>0.7897227982263042</v>
      </c>
      <c r="HE98">
        <f t="shared" si="314"/>
        <v>5.670542801422767E-2</v>
      </c>
      <c r="HF98">
        <f t="shared" si="315"/>
        <v>-0.10252532431318306</v>
      </c>
      <c r="HJ98">
        <v>1807</v>
      </c>
      <c r="HK98">
        <v>539</v>
      </c>
      <c r="HL98">
        <v>1681</v>
      </c>
      <c r="HM98">
        <v>543</v>
      </c>
      <c r="HN98">
        <f t="shared" si="316"/>
        <v>1744</v>
      </c>
      <c r="HO98">
        <f t="shared" si="316"/>
        <v>541</v>
      </c>
      <c r="HP98" s="18">
        <f t="shared" si="317"/>
        <v>1489</v>
      </c>
      <c r="HQ98" s="18">
        <f t="shared" si="353"/>
        <v>-60.5</v>
      </c>
      <c r="HR98" s="18">
        <f t="shared" si="273"/>
        <v>1490.2285898478797</v>
      </c>
      <c r="HS98">
        <f t="shared" si="318"/>
        <v>1825.9838443973156</v>
      </c>
      <c r="HT98">
        <v>92</v>
      </c>
      <c r="HU98" s="22">
        <f t="shared" si="274"/>
        <v>1.2247917497724843</v>
      </c>
      <c r="HV98" s="18">
        <f t="shared" si="275"/>
        <v>0.87620606685979996</v>
      </c>
      <c r="HW98">
        <f t="shared" si="319"/>
        <v>8.8062252281687153E-2</v>
      </c>
      <c r="HX98">
        <f t="shared" si="320"/>
        <v>-5.7393744087982784E-2</v>
      </c>
    </row>
    <row r="99" spans="11:232" x14ac:dyDescent="0.25">
      <c r="K99" s="18">
        <v>1427</v>
      </c>
      <c r="L99" s="18">
        <v>576</v>
      </c>
      <c r="M99" s="18">
        <v>1196</v>
      </c>
      <c r="N99" s="18">
        <v>578</v>
      </c>
      <c r="O99" s="18">
        <f t="shared" si="253"/>
        <v>1311.5</v>
      </c>
      <c r="P99" s="18">
        <f t="shared" si="254"/>
        <v>577</v>
      </c>
      <c r="Q99" s="18">
        <f t="shared" si="329"/>
        <v>535</v>
      </c>
      <c r="R99" s="18">
        <f t="shared" si="330"/>
        <v>-3.5</v>
      </c>
      <c r="S99" s="49">
        <f t="shared" si="278"/>
        <v>535.01144847563774</v>
      </c>
      <c r="T99" s="26">
        <f t="shared" si="279"/>
        <v>44.322048585505577</v>
      </c>
      <c r="U99" s="18">
        <f t="shared" si="328"/>
        <v>463.31468611519165</v>
      </c>
      <c r="V99" s="28">
        <v>93</v>
      </c>
      <c r="W99" s="22">
        <f t="shared" si="255"/>
        <v>0.33450588003017995</v>
      </c>
      <c r="X99" s="18">
        <f t="shared" si="256"/>
        <v>6.0227334399693848E-2</v>
      </c>
      <c r="Y99">
        <f t="shared" si="280"/>
        <v>-0.47559624368923442</v>
      </c>
      <c r="Z99">
        <f t="shared" si="281"/>
        <v>-1.2202063578342655</v>
      </c>
      <c r="AD99" s="18">
        <v>1464</v>
      </c>
      <c r="AE99" s="18">
        <v>574</v>
      </c>
      <c r="AF99" s="18">
        <v>1201</v>
      </c>
      <c r="AG99" s="18">
        <v>574</v>
      </c>
      <c r="AH99" s="18">
        <f t="shared" si="282"/>
        <v>1332.5</v>
      </c>
      <c r="AI99" s="18">
        <f t="shared" si="282"/>
        <v>574</v>
      </c>
      <c r="AJ99" s="18">
        <f t="shared" si="331"/>
        <v>670</v>
      </c>
      <c r="AK99" s="18">
        <f t="shared" si="332"/>
        <v>3.5</v>
      </c>
      <c r="AL99" s="18">
        <f t="shared" si="283"/>
        <v>670.00914172867817</v>
      </c>
      <c r="AM99" s="18">
        <f t="shared" si="284"/>
        <v>1450.8729268960808</v>
      </c>
      <c r="AN99" s="18">
        <f t="shared" si="333"/>
        <v>576.58664655079258</v>
      </c>
      <c r="AO99" s="28">
        <v>93</v>
      </c>
      <c r="AP99" s="22">
        <f t="shared" si="257"/>
        <v>0.27860427261026682</v>
      </c>
      <c r="AQ99" s="18">
        <f t="shared" si="258"/>
        <v>7.3660604293104337E-2</v>
      </c>
      <c r="AR99">
        <f t="shared" si="285"/>
        <v>-0.55501222762191238</v>
      </c>
      <c r="AS99">
        <f t="shared" si="285"/>
        <v>-1.1327647226235962</v>
      </c>
      <c r="AW99" s="18">
        <v>1545</v>
      </c>
      <c r="AX99" s="18">
        <v>578</v>
      </c>
      <c r="AY99" s="18">
        <v>1197</v>
      </c>
      <c r="AZ99" s="18">
        <v>580</v>
      </c>
      <c r="BA99" s="18">
        <f t="shared" si="286"/>
        <v>1371</v>
      </c>
      <c r="BB99" s="18">
        <f t="shared" si="286"/>
        <v>579</v>
      </c>
      <c r="BC99" s="18">
        <f t="shared" si="334"/>
        <v>539.5</v>
      </c>
      <c r="BD99" s="18">
        <f t="shared" si="335"/>
        <v>-2</v>
      </c>
      <c r="BE99" s="18">
        <f t="shared" si="287"/>
        <v>539.5037071235007</v>
      </c>
      <c r="BF99" s="18">
        <f t="shared" si="288"/>
        <v>1488.2479632104323</v>
      </c>
      <c r="BG99" s="18">
        <f t="shared" si="336"/>
        <v>473.87463449954794</v>
      </c>
      <c r="BH99" s="28">
        <v>93</v>
      </c>
      <c r="BI99" s="22">
        <f t="shared" si="259"/>
        <v>0.24774803089013903</v>
      </c>
      <c r="BJ99" s="18">
        <f t="shared" si="260"/>
        <v>4.5236691703110982E-2</v>
      </c>
      <c r="BK99">
        <f t="shared" si="289"/>
        <v>-0.60598978861643216</v>
      </c>
      <c r="BL99">
        <f t="shared" si="289"/>
        <v>-1.3445091638619666</v>
      </c>
      <c r="BP99">
        <v>1565</v>
      </c>
      <c r="BQ99">
        <v>550</v>
      </c>
      <c r="BR99">
        <v>1407</v>
      </c>
      <c r="BS99">
        <v>547</v>
      </c>
      <c r="BT99" s="18">
        <f t="shared" si="290"/>
        <v>1486</v>
      </c>
      <c r="BU99" s="18">
        <f t="shared" si="290"/>
        <v>548.5</v>
      </c>
      <c r="BV99" s="18">
        <f t="shared" si="337"/>
        <v>1007.5</v>
      </c>
      <c r="BW99" s="18">
        <f t="shared" si="338"/>
        <v>-41</v>
      </c>
      <c r="BX99" s="18">
        <f t="shared" si="291"/>
        <v>1008.3338980714672</v>
      </c>
      <c r="BY99" s="18">
        <f t="shared" si="292"/>
        <v>1583.9975536597271</v>
      </c>
      <c r="BZ99" s="18">
        <f t="shared" si="339"/>
        <v>824.73969232406739</v>
      </c>
      <c r="CA99" s="28">
        <v>93</v>
      </c>
      <c r="CB99" s="22">
        <f t="shared" si="261"/>
        <v>1.0676263333811415</v>
      </c>
      <c r="CC99" s="18">
        <f t="shared" si="262"/>
        <v>0.44848291323107908</v>
      </c>
      <c r="CD99">
        <f t="shared" si="293"/>
        <v>2.8419277274590066E-2</v>
      </c>
      <c r="CE99">
        <f t="shared" si="293"/>
        <v>-0.34825409850799321</v>
      </c>
      <c r="CI99">
        <v>1546</v>
      </c>
      <c r="CJ99">
        <v>542</v>
      </c>
      <c r="CK99">
        <v>1370</v>
      </c>
      <c r="CL99">
        <v>552</v>
      </c>
      <c r="CM99" s="18">
        <f t="shared" si="294"/>
        <v>1458</v>
      </c>
      <c r="CN99" s="18">
        <f t="shared" si="294"/>
        <v>547</v>
      </c>
      <c r="CO99" s="18">
        <f t="shared" si="340"/>
        <v>925.5</v>
      </c>
      <c r="CP99" s="18">
        <f t="shared" si="341"/>
        <v>-41</v>
      </c>
      <c r="CQ99" s="18">
        <f t="shared" si="295"/>
        <v>926.40771261901739</v>
      </c>
      <c r="CR99" s="18">
        <f t="shared" si="296"/>
        <v>1557.2324810380755</v>
      </c>
      <c r="CS99" s="18">
        <f t="shared" si="342"/>
        <v>763.94801125437937</v>
      </c>
      <c r="CT99" s="28">
        <v>93</v>
      </c>
      <c r="CU99" s="22">
        <f t="shared" si="263"/>
        <v>0.90404244806178968</v>
      </c>
      <c r="CV99" s="18">
        <f t="shared" si="264"/>
        <v>0.34425918197072208</v>
      </c>
      <c r="CW99">
        <f t="shared" si="297"/>
        <v>-4.3811177349634502E-2</v>
      </c>
      <c r="CX99">
        <f t="shared" si="297"/>
        <v>-0.46311446755313579</v>
      </c>
      <c r="FZ99">
        <v>1511</v>
      </c>
      <c r="GA99">
        <v>546</v>
      </c>
      <c r="GB99">
        <v>1374</v>
      </c>
      <c r="GC99">
        <v>549</v>
      </c>
      <c r="GD99">
        <f t="shared" si="306"/>
        <v>1442.5</v>
      </c>
      <c r="GE99">
        <f t="shared" si="306"/>
        <v>547.5</v>
      </c>
      <c r="GF99" s="18">
        <f t="shared" si="349"/>
        <v>1216.5</v>
      </c>
      <c r="GG99" s="18">
        <f t="shared" si="350"/>
        <v>-54.5</v>
      </c>
      <c r="GH99" s="18">
        <f t="shared" si="307"/>
        <v>1217.7202059586596</v>
      </c>
      <c r="GI99">
        <f t="shared" si="308"/>
        <v>1542.9071585808395</v>
      </c>
      <c r="GJ99">
        <v>93</v>
      </c>
      <c r="GK99" s="22">
        <f t="shared" si="269"/>
        <v>1.2828722034321769</v>
      </c>
      <c r="GL99" s="18">
        <f t="shared" si="270"/>
        <v>0.67226878047665595</v>
      </c>
      <c r="GM99">
        <f t="shared" si="309"/>
        <v>0.10818339518352278</v>
      </c>
      <c r="GN99">
        <f t="shared" si="310"/>
        <v>-0.17245705650004692</v>
      </c>
      <c r="GR99">
        <v>1811</v>
      </c>
      <c r="GS99">
        <v>541</v>
      </c>
      <c r="GT99">
        <v>1684</v>
      </c>
      <c r="GU99">
        <v>540</v>
      </c>
      <c r="GV99">
        <f t="shared" si="311"/>
        <v>1747.5</v>
      </c>
      <c r="GW99">
        <f t="shared" si="311"/>
        <v>540.5</v>
      </c>
      <c r="GX99" s="18">
        <f t="shared" si="351"/>
        <v>1502.5</v>
      </c>
      <c r="GY99" s="18">
        <f t="shared" si="352"/>
        <v>-64</v>
      </c>
      <c r="GZ99" s="18">
        <f t="shared" si="312"/>
        <v>1503.8624438425211</v>
      </c>
      <c r="HA99">
        <f t="shared" si="313"/>
        <v>1829.1791875046031</v>
      </c>
      <c r="HB99">
        <v>93</v>
      </c>
      <c r="HC99" s="22">
        <f t="shared" si="271"/>
        <v>1.1518622602173874</v>
      </c>
      <c r="HD99" s="18">
        <f t="shared" si="272"/>
        <v>0.79873209727176431</v>
      </c>
      <c r="HE99">
        <f t="shared" si="314"/>
        <v>6.1400549222607625E-2</v>
      </c>
      <c r="HF99">
        <f t="shared" si="315"/>
        <v>-9.7598862972157405E-2</v>
      </c>
      <c r="HJ99">
        <v>1826</v>
      </c>
      <c r="HK99">
        <v>536</v>
      </c>
      <c r="HL99">
        <v>1700</v>
      </c>
      <c r="HM99">
        <v>537</v>
      </c>
      <c r="HN99">
        <f t="shared" si="316"/>
        <v>1763</v>
      </c>
      <c r="HO99">
        <f t="shared" si="316"/>
        <v>536.5</v>
      </c>
      <c r="HP99" s="18">
        <f t="shared" si="317"/>
        <v>1508</v>
      </c>
      <c r="HQ99" s="18">
        <f t="shared" si="353"/>
        <v>-65</v>
      </c>
      <c r="HR99" s="18">
        <f t="shared" si="273"/>
        <v>1509.4002120047553</v>
      </c>
      <c r="HS99">
        <f t="shared" si="318"/>
        <v>1842.8242591196806</v>
      </c>
      <c r="HT99">
        <v>93</v>
      </c>
      <c r="HU99" s="22">
        <f t="shared" si="274"/>
        <v>1.2381047035743591</v>
      </c>
      <c r="HV99" s="18">
        <f t="shared" si="275"/>
        <v>0.88747835874833025</v>
      </c>
      <c r="HW99">
        <f t="shared" si="319"/>
        <v>9.2757373490066991E-2</v>
      </c>
      <c r="HX99">
        <f t="shared" si="320"/>
        <v>-5.1842228459656539E-2</v>
      </c>
    </row>
    <row r="100" spans="11:232" x14ac:dyDescent="0.25">
      <c r="K100" s="18">
        <v>1433</v>
      </c>
      <c r="L100" s="18">
        <v>575</v>
      </c>
      <c r="M100" s="18">
        <v>1206</v>
      </c>
      <c r="N100" s="18">
        <v>578</v>
      </c>
      <c r="O100" s="18">
        <f t="shared" si="253"/>
        <v>1319.5</v>
      </c>
      <c r="P100" s="18">
        <f t="shared" si="254"/>
        <v>576.5</v>
      </c>
      <c r="Q100" s="18">
        <f t="shared" si="329"/>
        <v>543</v>
      </c>
      <c r="R100" s="18">
        <f t="shared" si="330"/>
        <v>-4</v>
      </c>
      <c r="S100" s="49">
        <f t="shared" si="278"/>
        <v>543.01473276514332</v>
      </c>
      <c r="T100" s="26">
        <f t="shared" si="279"/>
        <v>44.985066089399666</v>
      </c>
      <c r="U100" s="18">
        <f t="shared" si="328"/>
        <v>470.44067871197251</v>
      </c>
      <c r="V100" s="28">
        <v>94</v>
      </c>
      <c r="W100" s="22">
        <f t="shared" si="255"/>
        <v>0.33810271744985926</v>
      </c>
      <c r="X100" s="18">
        <f t="shared" si="256"/>
        <v>6.1128280502012279E-2</v>
      </c>
      <c r="Y100">
        <f t="shared" si="280"/>
        <v>-0.47095133864347094</v>
      </c>
      <c r="Z100">
        <f t="shared" si="281"/>
        <v>-1.213757820454137</v>
      </c>
      <c r="AD100" s="18">
        <v>1476</v>
      </c>
      <c r="AE100" s="18">
        <v>574</v>
      </c>
      <c r="AF100" s="18">
        <v>1211</v>
      </c>
      <c r="AG100" s="18">
        <v>574</v>
      </c>
      <c r="AH100" s="18">
        <f t="shared" si="282"/>
        <v>1343.5</v>
      </c>
      <c r="AI100" s="18">
        <f t="shared" si="282"/>
        <v>574</v>
      </c>
      <c r="AJ100" s="18">
        <f t="shared" si="331"/>
        <v>681</v>
      </c>
      <c r="AK100" s="18">
        <f t="shared" si="332"/>
        <v>3.5</v>
      </c>
      <c r="AL100" s="18">
        <f t="shared" si="283"/>
        <v>681.00899406689189</v>
      </c>
      <c r="AM100" s="18">
        <f t="shared" si="284"/>
        <v>1460.9819471848377</v>
      </c>
      <c r="AN100" s="18">
        <f t="shared" si="333"/>
        <v>586.69566683954952</v>
      </c>
      <c r="AO100" s="28">
        <v>94</v>
      </c>
      <c r="AP100" s="22">
        <f t="shared" si="257"/>
        <v>0.28160001747704388</v>
      </c>
      <c r="AQ100" s="18">
        <f t="shared" si="258"/>
        <v>7.4869924763385096E-2</v>
      </c>
      <c r="AR100">
        <f t="shared" si="285"/>
        <v>-0.55036732257614884</v>
      </c>
      <c r="AS100">
        <f t="shared" si="285"/>
        <v>-1.1256926032932661</v>
      </c>
      <c r="AW100" s="18">
        <v>1552</v>
      </c>
      <c r="AX100" s="18">
        <v>578</v>
      </c>
      <c r="AY100" s="18">
        <v>1205</v>
      </c>
      <c r="AZ100" s="18">
        <v>580</v>
      </c>
      <c r="BA100" s="18">
        <f t="shared" si="286"/>
        <v>1378.5</v>
      </c>
      <c r="BB100" s="18">
        <f t="shared" si="286"/>
        <v>579</v>
      </c>
      <c r="BC100" s="18">
        <f t="shared" si="334"/>
        <v>547</v>
      </c>
      <c r="BD100" s="18">
        <f t="shared" si="335"/>
        <v>-2</v>
      </c>
      <c r="BE100" s="18">
        <f t="shared" si="287"/>
        <v>547.00365629491</v>
      </c>
      <c r="BF100" s="18">
        <f t="shared" si="288"/>
        <v>1495.1599412771866</v>
      </c>
      <c r="BG100" s="18">
        <f t="shared" si="336"/>
        <v>480.78661256630221</v>
      </c>
      <c r="BH100" s="28">
        <v>94</v>
      </c>
      <c r="BI100" s="22">
        <f t="shared" si="259"/>
        <v>0.25041198821153837</v>
      </c>
      <c r="BJ100" s="18">
        <f t="shared" si="260"/>
        <v>4.5865552791508245E-2</v>
      </c>
      <c r="BK100">
        <f t="shared" si="289"/>
        <v>-0.60134488357066862</v>
      </c>
      <c r="BL100">
        <f t="shared" si="289"/>
        <v>-1.3385133678196368</v>
      </c>
      <c r="BP100">
        <v>1577</v>
      </c>
      <c r="BQ100">
        <v>546</v>
      </c>
      <c r="BR100">
        <v>1418</v>
      </c>
      <c r="BS100">
        <v>546</v>
      </c>
      <c r="BT100" s="18">
        <f t="shared" si="290"/>
        <v>1497.5</v>
      </c>
      <c r="BU100" s="18">
        <f t="shared" si="290"/>
        <v>546</v>
      </c>
      <c r="BV100" s="18">
        <f t="shared" si="337"/>
        <v>1019</v>
      </c>
      <c r="BW100" s="18">
        <f t="shared" si="338"/>
        <v>-43.5</v>
      </c>
      <c r="BX100" s="18">
        <f t="shared" si="291"/>
        <v>1019.9280611886311</v>
      </c>
      <c r="BY100" s="18">
        <f t="shared" si="292"/>
        <v>1593.9329502836686</v>
      </c>
      <c r="BZ100" s="18">
        <f t="shared" si="339"/>
        <v>834.67508894800881</v>
      </c>
      <c r="CA100" s="28">
        <v>94</v>
      </c>
      <c r="CB100" s="22">
        <f t="shared" si="261"/>
        <v>1.0791061864282505</v>
      </c>
      <c r="CC100" s="18">
        <f t="shared" si="262"/>
        <v>0.45363972097225203</v>
      </c>
      <c r="CD100">
        <f t="shared" si="293"/>
        <v>3.3064182320353575E-2</v>
      </c>
      <c r="CE100">
        <f t="shared" si="293"/>
        <v>-0.34328892535896305</v>
      </c>
      <c r="CI100">
        <v>1557</v>
      </c>
      <c r="CJ100">
        <v>542</v>
      </c>
      <c r="CK100">
        <v>1381</v>
      </c>
      <c r="CL100">
        <v>552</v>
      </c>
      <c r="CM100" s="18">
        <f t="shared" si="294"/>
        <v>1469</v>
      </c>
      <c r="CN100" s="18">
        <f t="shared" si="294"/>
        <v>547</v>
      </c>
      <c r="CO100" s="18">
        <f t="shared" si="340"/>
        <v>936.5</v>
      </c>
      <c r="CP100" s="18">
        <f t="shared" si="341"/>
        <v>-41</v>
      </c>
      <c r="CQ100" s="18">
        <f t="shared" si="295"/>
        <v>937.39706101523484</v>
      </c>
      <c r="CR100" s="18">
        <f t="shared" si="296"/>
        <v>1567.5362834716138</v>
      </c>
      <c r="CS100" s="18">
        <f t="shared" si="342"/>
        <v>774.25181368791766</v>
      </c>
      <c r="CT100" s="28">
        <v>94</v>
      </c>
      <c r="CU100" s="22">
        <f t="shared" si="263"/>
        <v>0.91376333460008841</v>
      </c>
      <c r="CV100" s="18">
        <f t="shared" si="264"/>
        <v>0.34834289590978013</v>
      </c>
      <c r="CW100">
        <f t="shared" si="297"/>
        <v>-3.9166272303871E-2</v>
      </c>
      <c r="CX100">
        <f t="shared" si="297"/>
        <v>-0.45799304202231167</v>
      </c>
      <c r="FZ100">
        <v>1528</v>
      </c>
      <c r="GA100">
        <v>545</v>
      </c>
      <c r="GB100">
        <v>1390</v>
      </c>
      <c r="GC100">
        <v>550</v>
      </c>
      <c r="GD100">
        <f t="shared" si="306"/>
        <v>1459</v>
      </c>
      <c r="GE100">
        <f t="shared" si="306"/>
        <v>547.5</v>
      </c>
      <c r="GF100" s="18">
        <f t="shared" si="349"/>
        <v>1233</v>
      </c>
      <c r="GG100" s="18">
        <f t="shared" si="350"/>
        <v>-54.5</v>
      </c>
      <c r="GH100" s="18">
        <f t="shared" si="307"/>
        <v>1234.2038932040361</v>
      </c>
      <c r="GI100">
        <f t="shared" si="308"/>
        <v>1558.3443939001418</v>
      </c>
      <c r="GJ100">
        <v>94</v>
      </c>
      <c r="GK100" s="22">
        <f t="shared" si="269"/>
        <v>1.2966665282002647</v>
      </c>
      <c r="GL100" s="18">
        <f t="shared" si="270"/>
        <v>0.68136895658277863</v>
      </c>
      <c r="GM100">
        <f t="shared" si="309"/>
        <v>0.1128283002292863</v>
      </c>
      <c r="GN100">
        <f t="shared" si="310"/>
        <v>-0.16661765693179867</v>
      </c>
      <c r="GR100">
        <v>1828</v>
      </c>
      <c r="GS100">
        <v>540</v>
      </c>
      <c r="GT100">
        <v>1704</v>
      </c>
      <c r="GU100">
        <v>538</v>
      </c>
      <c r="GV100">
        <f t="shared" si="311"/>
        <v>1766</v>
      </c>
      <c r="GW100">
        <f t="shared" si="311"/>
        <v>539</v>
      </c>
      <c r="GX100" s="18">
        <f t="shared" si="351"/>
        <v>1521</v>
      </c>
      <c r="GY100" s="18">
        <f t="shared" si="352"/>
        <v>-65.5</v>
      </c>
      <c r="GZ100" s="18">
        <f t="shared" si="312"/>
        <v>1522.4096853344042</v>
      </c>
      <c r="HA100">
        <f t="shared" si="313"/>
        <v>1846.4227576587114</v>
      </c>
      <c r="HB100">
        <v>94</v>
      </c>
      <c r="HC100" s="22">
        <f t="shared" si="271"/>
        <v>1.1642478759186494</v>
      </c>
      <c r="HD100" s="18">
        <f t="shared" si="272"/>
        <v>0.8085829165112991</v>
      </c>
      <c r="HE100">
        <f t="shared" si="314"/>
        <v>6.6045454268371107E-2</v>
      </c>
      <c r="HF100">
        <f t="shared" si="315"/>
        <v>-9.2275438544330513E-2</v>
      </c>
      <c r="HJ100">
        <v>1847</v>
      </c>
      <c r="HK100">
        <v>536</v>
      </c>
      <c r="HL100">
        <v>1717</v>
      </c>
      <c r="HM100">
        <v>538</v>
      </c>
      <c r="HN100">
        <f t="shared" si="316"/>
        <v>1782</v>
      </c>
      <c r="HO100">
        <f t="shared" si="316"/>
        <v>537</v>
      </c>
      <c r="HP100" s="18">
        <f t="shared" si="317"/>
        <v>1527</v>
      </c>
      <c r="HQ100" s="18">
        <f t="shared" si="353"/>
        <v>-64.5</v>
      </c>
      <c r="HR100" s="18">
        <f t="shared" si="273"/>
        <v>1528.3616227843461</v>
      </c>
      <c r="HS100">
        <f t="shared" si="318"/>
        <v>1861.1536744718314</v>
      </c>
      <c r="HT100">
        <v>94</v>
      </c>
      <c r="HU100" s="22">
        <f t="shared" si="274"/>
        <v>1.2514176573762339</v>
      </c>
      <c r="HV100" s="18">
        <f t="shared" si="275"/>
        <v>0.8986270531664089</v>
      </c>
      <c r="HW100">
        <f t="shared" si="319"/>
        <v>9.7402278535830528E-2</v>
      </c>
      <c r="HX100">
        <f t="shared" si="320"/>
        <v>-4.6420511111305018E-2</v>
      </c>
    </row>
    <row r="101" spans="11:232" x14ac:dyDescent="0.25">
      <c r="K101" s="18">
        <v>1443</v>
      </c>
      <c r="L101" s="18">
        <v>579</v>
      </c>
      <c r="M101" s="18">
        <v>1214</v>
      </c>
      <c r="N101" s="18">
        <v>578</v>
      </c>
      <c r="O101" s="18">
        <f t="shared" si="253"/>
        <v>1328.5</v>
      </c>
      <c r="P101" s="18">
        <f t="shared" si="254"/>
        <v>578.5</v>
      </c>
      <c r="Q101" s="18">
        <f t="shared" si="329"/>
        <v>552</v>
      </c>
      <c r="R101" s="18">
        <f t="shared" si="330"/>
        <v>-2</v>
      </c>
      <c r="S101" s="49">
        <f t="shared" si="278"/>
        <v>552.00362317651502</v>
      </c>
      <c r="T101" s="26">
        <f t="shared" si="279"/>
        <v>45.729734336551658</v>
      </c>
      <c r="U101" s="18">
        <f t="shared" si="328"/>
        <v>479.48969534248101</v>
      </c>
      <c r="V101" s="28">
        <v>95</v>
      </c>
      <c r="W101" s="22">
        <f t="shared" si="255"/>
        <v>0.34169955486953862</v>
      </c>
      <c r="X101" s="18">
        <f t="shared" si="256"/>
        <v>6.2140178303882472E-2</v>
      </c>
      <c r="Y101">
        <f t="shared" si="280"/>
        <v>-0.46635558695432183</v>
      </c>
      <c r="Z101">
        <f t="shared" si="281"/>
        <v>-1.2066275049226736</v>
      </c>
      <c r="AD101" s="18">
        <v>1487</v>
      </c>
      <c r="AE101" s="18">
        <v>574</v>
      </c>
      <c r="AF101" s="18">
        <v>1224</v>
      </c>
      <c r="AG101" s="18">
        <v>572</v>
      </c>
      <c r="AH101" s="18">
        <f t="shared" si="282"/>
        <v>1355.5</v>
      </c>
      <c r="AI101" s="18">
        <f t="shared" si="282"/>
        <v>573</v>
      </c>
      <c r="AJ101" s="18">
        <f t="shared" si="331"/>
        <v>693</v>
      </c>
      <c r="AK101" s="18">
        <f t="shared" si="332"/>
        <v>2.5</v>
      </c>
      <c r="AL101" s="18">
        <f t="shared" si="283"/>
        <v>693.0045093648381</v>
      </c>
      <c r="AM101" s="18">
        <f t="shared" si="284"/>
        <v>1471.6348901816646</v>
      </c>
      <c r="AN101" s="18">
        <f t="shared" si="333"/>
        <v>597.34860983637634</v>
      </c>
      <c r="AO101" s="28">
        <v>95</v>
      </c>
      <c r="AP101" s="22">
        <f t="shared" si="257"/>
        <v>0.28459576234382095</v>
      </c>
      <c r="AQ101" s="18">
        <f t="shared" si="258"/>
        <v>7.6188708121137719E-2</v>
      </c>
      <c r="AR101">
        <f t="shared" si="285"/>
        <v>-0.54577157088699968</v>
      </c>
      <c r="AS101">
        <f t="shared" si="285"/>
        <v>-1.118109390393623</v>
      </c>
      <c r="AW101" s="18">
        <v>1560</v>
      </c>
      <c r="AX101" s="18">
        <v>578</v>
      </c>
      <c r="AY101" s="18">
        <v>1212</v>
      </c>
      <c r="AZ101" s="18">
        <v>583</v>
      </c>
      <c r="BA101" s="18">
        <f t="shared" si="286"/>
        <v>1386</v>
      </c>
      <c r="BB101" s="18">
        <f t="shared" si="286"/>
        <v>580.5</v>
      </c>
      <c r="BC101" s="18">
        <f t="shared" si="334"/>
        <v>554.5</v>
      </c>
      <c r="BD101" s="18">
        <f t="shared" si="335"/>
        <v>-0.5</v>
      </c>
      <c r="BE101" s="18">
        <f t="shared" si="287"/>
        <v>554.50022542826798</v>
      </c>
      <c r="BF101" s="18">
        <f t="shared" si="288"/>
        <v>1502.656397850154</v>
      </c>
      <c r="BG101" s="18">
        <f t="shared" si="336"/>
        <v>488.28306913926963</v>
      </c>
      <c r="BH101" s="28">
        <v>95</v>
      </c>
      <c r="BI101" s="22">
        <f t="shared" si="259"/>
        <v>0.25307594553293772</v>
      </c>
      <c r="BJ101" s="18">
        <f t="shared" si="260"/>
        <v>4.6494130468063756E-2</v>
      </c>
      <c r="BK101">
        <f t="shared" si="289"/>
        <v>-0.59674913188151946</v>
      </c>
      <c r="BL101">
        <f t="shared" si="289"/>
        <v>-1.3326018700396616</v>
      </c>
      <c r="BP101">
        <v>1589</v>
      </c>
      <c r="BQ101">
        <v>544</v>
      </c>
      <c r="BR101">
        <v>1429</v>
      </c>
      <c r="BS101">
        <v>544</v>
      </c>
      <c r="BT101" s="18">
        <f t="shared" si="290"/>
        <v>1509</v>
      </c>
      <c r="BU101" s="18">
        <f t="shared" si="290"/>
        <v>544</v>
      </c>
      <c r="BV101" s="18">
        <f t="shared" si="337"/>
        <v>1030.5</v>
      </c>
      <c r="BW101" s="18">
        <f t="shared" si="338"/>
        <v>-45.5</v>
      </c>
      <c r="BX101" s="18">
        <f t="shared" si="291"/>
        <v>1031.503999022786</v>
      </c>
      <c r="BY101" s="18">
        <f t="shared" si="292"/>
        <v>1604.0626546366573</v>
      </c>
      <c r="BZ101" s="18">
        <f t="shared" si="339"/>
        <v>844.80479330099752</v>
      </c>
      <c r="CA101" s="28">
        <v>95</v>
      </c>
      <c r="CB101" s="22">
        <f t="shared" si="261"/>
        <v>1.0905860394753595</v>
      </c>
      <c r="CC101" s="18">
        <f t="shared" si="262"/>
        <v>0.45878842254141783</v>
      </c>
      <c r="CD101">
        <f t="shared" si="293"/>
        <v>3.7659934009502655E-2</v>
      </c>
      <c r="CE101">
        <f t="shared" si="293"/>
        <v>-0.33838754999007448</v>
      </c>
      <c r="CI101">
        <v>1567</v>
      </c>
      <c r="CJ101">
        <v>542</v>
      </c>
      <c r="CK101">
        <v>1392</v>
      </c>
      <c r="CL101">
        <v>547</v>
      </c>
      <c r="CM101" s="18">
        <f t="shared" si="294"/>
        <v>1479.5</v>
      </c>
      <c r="CN101" s="18">
        <f t="shared" si="294"/>
        <v>544.5</v>
      </c>
      <c r="CO101" s="18">
        <f t="shared" si="340"/>
        <v>947</v>
      </c>
      <c r="CP101" s="18">
        <f t="shared" si="341"/>
        <v>-43.5</v>
      </c>
      <c r="CQ101" s="18">
        <f t="shared" si="295"/>
        <v>947.99854957694947</v>
      </c>
      <c r="CR101" s="18">
        <f t="shared" si="296"/>
        <v>1576.5153028118693</v>
      </c>
      <c r="CS101" s="18">
        <f t="shared" si="342"/>
        <v>783.23083302817315</v>
      </c>
      <c r="CT101" s="28">
        <v>95</v>
      </c>
      <c r="CU101" s="22">
        <f t="shared" si="263"/>
        <v>0.92348422113838724</v>
      </c>
      <c r="CV101" s="18">
        <f t="shared" si="264"/>
        <v>0.35228247859050932</v>
      </c>
      <c r="CW101">
        <f t="shared" si="297"/>
        <v>-3.4570520614721885E-2</v>
      </c>
      <c r="CX101">
        <f t="shared" si="297"/>
        <v>-0.45310895670717299</v>
      </c>
      <c r="FZ101">
        <v>1545</v>
      </c>
      <c r="GA101">
        <v>546</v>
      </c>
      <c r="GB101">
        <v>1405</v>
      </c>
      <c r="GC101">
        <v>549</v>
      </c>
      <c r="GD101">
        <f t="shared" si="306"/>
        <v>1475</v>
      </c>
      <c r="GE101">
        <f t="shared" si="306"/>
        <v>547.5</v>
      </c>
      <c r="GF101" s="18">
        <f t="shared" si="349"/>
        <v>1249</v>
      </c>
      <c r="GG101" s="18">
        <f t="shared" si="350"/>
        <v>-54.5</v>
      </c>
      <c r="GH101" s="18">
        <f t="shared" si="307"/>
        <v>1250.1884857892428</v>
      </c>
      <c r="GI101">
        <f t="shared" si="308"/>
        <v>1573.3344367933983</v>
      </c>
      <c r="GJ101">
        <v>95</v>
      </c>
      <c r="GK101" s="22">
        <f t="shared" si="269"/>
        <v>1.3104608529683526</v>
      </c>
      <c r="GL101" s="18">
        <f t="shared" si="270"/>
        <v>0.69019359668572677</v>
      </c>
      <c r="GM101">
        <f t="shared" si="309"/>
        <v>0.11742405191843538</v>
      </c>
      <c r="GN101">
        <f t="shared" si="310"/>
        <v>-0.16102907422006776</v>
      </c>
      <c r="GR101">
        <v>1848</v>
      </c>
      <c r="GS101">
        <v>538</v>
      </c>
      <c r="GT101">
        <v>1722</v>
      </c>
      <c r="GU101">
        <v>536</v>
      </c>
      <c r="GV101">
        <f t="shared" si="311"/>
        <v>1785</v>
      </c>
      <c r="GW101">
        <f t="shared" si="311"/>
        <v>537</v>
      </c>
      <c r="GX101" s="18">
        <f t="shared" si="351"/>
        <v>1540</v>
      </c>
      <c r="GY101" s="18">
        <f t="shared" si="352"/>
        <v>-67.5</v>
      </c>
      <c r="GZ101" s="18">
        <f t="shared" si="312"/>
        <v>1541.4785921315936</v>
      </c>
      <c r="HA101">
        <f t="shared" si="313"/>
        <v>1864.0262873682871</v>
      </c>
      <c r="HB101">
        <v>95</v>
      </c>
      <c r="HC101" s="22">
        <f t="shared" si="271"/>
        <v>1.1766334916199117</v>
      </c>
      <c r="HD101" s="18">
        <f t="shared" si="272"/>
        <v>0.81871080286231546</v>
      </c>
      <c r="HE101">
        <f t="shared" si="314"/>
        <v>7.0641205957520242E-2</v>
      </c>
      <c r="HF101">
        <f t="shared" si="315"/>
        <v>-8.6869479071123426E-2</v>
      </c>
      <c r="HJ101">
        <v>1865</v>
      </c>
      <c r="HK101">
        <v>534</v>
      </c>
      <c r="HL101">
        <v>1734</v>
      </c>
      <c r="HM101">
        <v>539</v>
      </c>
      <c r="HN101">
        <f t="shared" si="316"/>
        <v>1799.5</v>
      </c>
      <c r="HO101">
        <f t="shared" si="316"/>
        <v>536.5</v>
      </c>
      <c r="HP101" s="18">
        <f t="shared" si="317"/>
        <v>1544.5</v>
      </c>
      <c r="HQ101" s="18">
        <f t="shared" si="353"/>
        <v>-65</v>
      </c>
      <c r="HR101" s="18">
        <f t="shared" si="273"/>
        <v>1545.8671514719497</v>
      </c>
      <c r="HS101">
        <f t="shared" si="318"/>
        <v>1877.7732823746321</v>
      </c>
      <c r="HT101">
        <v>95</v>
      </c>
      <c r="HU101" s="22">
        <f t="shared" si="274"/>
        <v>1.2647306111781087</v>
      </c>
      <c r="HV101" s="18">
        <f t="shared" si="275"/>
        <v>0.90891973614414734</v>
      </c>
      <c r="HW101">
        <f t="shared" si="319"/>
        <v>0.10199803022497964</v>
      </c>
      <c r="HX101">
        <f t="shared" si="320"/>
        <v>-4.1474466270612104E-2</v>
      </c>
    </row>
    <row r="102" spans="11:232" x14ac:dyDescent="0.25">
      <c r="K102" s="18">
        <v>1451</v>
      </c>
      <c r="L102" s="18">
        <v>579</v>
      </c>
      <c r="M102" s="18">
        <v>1224</v>
      </c>
      <c r="N102" s="18">
        <v>578</v>
      </c>
      <c r="O102" s="18">
        <f t="shared" ref="O102:O119" si="354">(K102+M102)/2</f>
        <v>1337.5</v>
      </c>
      <c r="P102" s="18">
        <f t="shared" ref="P102:P119" si="355">(L102+N102)/2</f>
        <v>578.5</v>
      </c>
      <c r="Q102" s="18">
        <f t="shared" si="329"/>
        <v>561</v>
      </c>
      <c r="R102" s="18">
        <f t="shared" si="330"/>
        <v>-2</v>
      </c>
      <c r="S102" s="49">
        <f t="shared" si="278"/>
        <v>561.00356505106095</v>
      </c>
      <c r="T102" s="26">
        <f t="shared" si="279"/>
        <v>46.475318122033052</v>
      </c>
      <c r="U102" s="18">
        <f t="shared" si="328"/>
        <v>487.74573015268595</v>
      </c>
      <c r="V102" s="28">
        <v>96</v>
      </c>
      <c r="W102" s="22">
        <f t="shared" ref="W102:W119" si="356">(V102*(1/60))/$L$4</f>
        <v>0.34529639228921799</v>
      </c>
      <c r="X102" s="18">
        <f t="shared" ref="X102:X119" si="357">(S102*(I$6/J$6)+I$4)/$M$4</f>
        <v>6.3153320191594364E-2</v>
      </c>
      <c r="Y102">
        <f t="shared" si="280"/>
        <v>-0.46180795920360118</v>
      </c>
      <c r="Z102">
        <f t="shared" si="281"/>
        <v>-1.1996038121239523</v>
      </c>
      <c r="AD102" s="18">
        <v>1497</v>
      </c>
      <c r="AE102" s="18">
        <v>574</v>
      </c>
      <c r="AF102" s="18">
        <v>1233</v>
      </c>
      <c r="AG102" s="18">
        <v>573</v>
      </c>
      <c r="AH102" s="18">
        <f t="shared" si="282"/>
        <v>1365</v>
      </c>
      <c r="AI102" s="18">
        <f t="shared" si="282"/>
        <v>573.5</v>
      </c>
      <c r="AJ102" s="18">
        <f t="shared" si="331"/>
        <v>702.5</v>
      </c>
      <c r="AK102" s="18">
        <f t="shared" si="332"/>
        <v>3</v>
      </c>
      <c r="AL102" s="18">
        <f t="shared" si="283"/>
        <v>702.50640566474556</v>
      </c>
      <c r="AM102" s="18">
        <f t="shared" si="284"/>
        <v>1480.5834154143427</v>
      </c>
      <c r="AN102" s="18">
        <f t="shared" si="333"/>
        <v>606.29713506905443</v>
      </c>
      <c r="AO102" s="28">
        <v>96</v>
      </c>
      <c r="AP102" s="22">
        <f t="shared" ref="AP102:AP109" si="358">(AO102*(1/60))/AE$4</f>
        <v>0.28759150721059801</v>
      </c>
      <c r="AQ102" s="18">
        <f t="shared" ref="AQ102:AQ109" si="359">((AL102*(AB$6/AC$6))+AB$4)/AF$4</f>
        <v>7.72333437533856E-2</v>
      </c>
      <c r="AR102">
        <f t="shared" si="285"/>
        <v>-0.54122394313627908</v>
      </c>
      <c r="AS102">
        <f t="shared" si="285"/>
        <v>-1.1121951623361923</v>
      </c>
      <c r="AW102" s="18">
        <v>1567</v>
      </c>
      <c r="AX102" s="18">
        <v>577</v>
      </c>
      <c r="AY102" s="18">
        <v>1220</v>
      </c>
      <c r="AZ102" s="18">
        <v>582</v>
      </c>
      <c r="BA102" s="18">
        <f t="shared" si="286"/>
        <v>1393.5</v>
      </c>
      <c r="BB102" s="18">
        <f t="shared" si="286"/>
        <v>579.5</v>
      </c>
      <c r="BC102" s="18">
        <f t="shared" si="334"/>
        <v>562</v>
      </c>
      <c r="BD102" s="18">
        <f t="shared" si="335"/>
        <v>-1.5</v>
      </c>
      <c r="BE102" s="18">
        <f t="shared" si="287"/>
        <v>562.00200177579438</v>
      </c>
      <c r="BF102" s="18">
        <f t="shared" si="288"/>
        <v>1509.1926649702482</v>
      </c>
      <c r="BG102" s="18">
        <f t="shared" si="336"/>
        <v>494.81933625936381</v>
      </c>
      <c r="BH102" s="28">
        <v>96</v>
      </c>
      <c r="BI102" s="22">
        <f t="shared" ref="BI102:BI108" si="360">(BH102*(1/60))/$AX$4</f>
        <v>0.25573990285433706</v>
      </c>
      <c r="BJ102" s="18">
        <f t="shared" ref="BJ102:BJ108" si="361">((BE102*(AU$6/AV$6))+AU$4)/$AY$4</f>
        <v>4.712314476282755E-2</v>
      </c>
      <c r="BK102">
        <f t="shared" si="289"/>
        <v>-0.59220150413079886</v>
      </c>
      <c r="BL102">
        <f t="shared" si="289"/>
        <v>-1.3267657346137791</v>
      </c>
      <c r="BP102">
        <v>1600</v>
      </c>
      <c r="BQ102">
        <v>543</v>
      </c>
      <c r="BR102">
        <v>1440</v>
      </c>
      <c r="BS102">
        <v>544</v>
      </c>
      <c r="BT102" s="18">
        <f t="shared" si="290"/>
        <v>1520</v>
      </c>
      <c r="BU102" s="18">
        <f t="shared" si="290"/>
        <v>543.5</v>
      </c>
      <c r="BV102" s="18">
        <f t="shared" si="337"/>
        <v>1041.5</v>
      </c>
      <c r="BW102" s="18">
        <f t="shared" si="338"/>
        <v>-46</v>
      </c>
      <c r="BX102" s="18">
        <f t="shared" si="291"/>
        <v>1042.5153476088494</v>
      </c>
      <c r="BY102" s="18">
        <f t="shared" si="292"/>
        <v>1614.2466509180065</v>
      </c>
      <c r="BZ102" s="18">
        <f t="shared" si="339"/>
        <v>854.98878958234673</v>
      </c>
      <c r="CA102" s="28">
        <v>96</v>
      </c>
      <c r="CB102" s="22">
        <f t="shared" ref="CB102:CB118" si="362">(CA102*(1/60))/$BQ$4</f>
        <v>1.1020658925224687</v>
      </c>
      <c r="CC102" s="18">
        <f t="shared" ref="CC102:CC118" si="363">((BX102*(BN$6/BO$6))+BN$4)/$BR$4</f>
        <v>0.46368600825377537</v>
      </c>
      <c r="CD102">
        <f t="shared" si="293"/>
        <v>4.2207561760223354E-2</v>
      </c>
      <c r="CE102">
        <f t="shared" si="293"/>
        <v>-0.33377600876207036</v>
      </c>
      <c r="CI102">
        <v>1578</v>
      </c>
      <c r="CJ102">
        <v>541</v>
      </c>
      <c r="CK102">
        <v>1402</v>
      </c>
      <c r="CL102">
        <v>547</v>
      </c>
      <c r="CM102" s="18">
        <f t="shared" si="294"/>
        <v>1490</v>
      </c>
      <c r="CN102" s="18">
        <f t="shared" si="294"/>
        <v>544</v>
      </c>
      <c r="CO102" s="18">
        <f t="shared" si="340"/>
        <v>957.5</v>
      </c>
      <c r="CP102" s="18">
        <f t="shared" si="341"/>
        <v>-44</v>
      </c>
      <c r="CQ102" s="18">
        <f t="shared" si="295"/>
        <v>958.51043291140024</v>
      </c>
      <c r="CR102" s="18">
        <f t="shared" si="296"/>
        <v>1586.2017526153475</v>
      </c>
      <c r="CS102" s="18">
        <f t="shared" si="342"/>
        <v>792.91728283165128</v>
      </c>
      <c r="CT102" s="28">
        <v>96</v>
      </c>
      <c r="CU102" s="22">
        <f t="shared" ref="CU102:CU118" si="364">(CT102*(1/60))/$CJ$4</f>
        <v>0.93320510767668619</v>
      </c>
      <c r="CV102" s="18">
        <f t="shared" ref="CV102:CV118" si="365">((CQ102*(CG$6/CH$6))+CG$4)/$CK$4</f>
        <v>0.35618876338110017</v>
      </c>
      <c r="CW102">
        <f t="shared" si="297"/>
        <v>-3.0022892864001175E-2</v>
      </c>
      <c r="CX102">
        <f t="shared" si="297"/>
        <v>-0.44831978526176142</v>
      </c>
      <c r="FZ102">
        <v>1560</v>
      </c>
      <c r="GA102">
        <v>544</v>
      </c>
      <c r="GB102">
        <v>1423</v>
      </c>
      <c r="GC102">
        <v>549</v>
      </c>
      <c r="GD102">
        <f t="shared" si="306"/>
        <v>1491.5</v>
      </c>
      <c r="GE102">
        <f t="shared" si="306"/>
        <v>546.5</v>
      </c>
      <c r="GF102" s="18">
        <f t="shared" si="349"/>
        <v>1265.5</v>
      </c>
      <c r="GG102" s="18">
        <f t="shared" si="350"/>
        <v>-55.5</v>
      </c>
      <c r="GH102" s="18">
        <f t="shared" si="307"/>
        <v>1266.716424461292</v>
      </c>
      <c r="GI102">
        <f t="shared" si="308"/>
        <v>1588.469231681873</v>
      </c>
      <c r="GJ102">
        <v>96</v>
      </c>
      <c r="GK102" s="22">
        <f t="shared" ref="GK102:GK115" si="366">(GJ102*(1/60))/$GA$4</f>
        <v>1.3242551777364406</v>
      </c>
      <c r="GL102" s="18">
        <f t="shared" ref="GL102:GL115" si="367">((GH102*($FX$6/$FY$6))+FX$4)/$GB$4</f>
        <v>0.69931820274915679</v>
      </c>
      <c r="GM102">
        <f t="shared" si="309"/>
        <v>0.12197167966915608</v>
      </c>
      <c r="GN102">
        <f t="shared" si="310"/>
        <v>-0.15532516724005824</v>
      </c>
      <c r="GR102">
        <v>1865</v>
      </c>
      <c r="GS102">
        <v>537</v>
      </c>
      <c r="GT102">
        <v>1739</v>
      </c>
      <c r="GU102">
        <v>536</v>
      </c>
      <c r="GV102">
        <f t="shared" si="311"/>
        <v>1802</v>
      </c>
      <c r="GW102">
        <f t="shared" si="311"/>
        <v>536.5</v>
      </c>
      <c r="GX102" s="18">
        <f t="shared" si="351"/>
        <v>1557</v>
      </c>
      <c r="GY102" s="18">
        <f t="shared" si="352"/>
        <v>-68</v>
      </c>
      <c r="GZ102" s="18">
        <f t="shared" si="312"/>
        <v>1558.4841994707549</v>
      </c>
      <c r="HA102">
        <f t="shared" si="313"/>
        <v>1880.169207810829</v>
      </c>
      <c r="HB102">
        <v>96</v>
      </c>
      <c r="HC102" s="22">
        <f>(HB102*(1/60))/$GS$4</f>
        <v>1.189019107321174</v>
      </c>
      <c r="HD102" s="18">
        <f t="shared" si="272"/>
        <v>0.82774282867757731</v>
      </c>
      <c r="HE102">
        <f t="shared" si="314"/>
        <v>7.5188833708240907E-2</v>
      </c>
      <c r="HF102">
        <f t="shared" si="315"/>
        <v>-8.2104573160306546E-2</v>
      </c>
      <c r="HJ102">
        <v>1883</v>
      </c>
      <c r="HK102">
        <v>534</v>
      </c>
      <c r="HL102">
        <v>1751</v>
      </c>
      <c r="HM102">
        <v>538</v>
      </c>
      <c r="HN102">
        <f t="shared" si="316"/>
        <v>1817</v>
      </c>
      <c r="HO102">
        <f t="shared" si="316"/>
        <v>536</v>
      </c>
      <c r="HP102" s="18">
        <f t="shared" si="317"/>
        <v>1562</v>
      </c>
      <c r="HQ102" s="18">
        <f t="shared" si="353"/>
        <v>-65.5</v>
      </c>
      <c r="HR102" s="18">
        <f>(HP102^2+HQ102^2)^(1/2)</f>
        <v>1563.3727162772159</v>
      </c>
      <c r="HS102">
        <f t="shared" si="318"/>
        <v>1894.4088787798689</v>
      </c>
      <c r="HT102">
        <v>96</v>
      </c>
      <c r="HU102" s="22">
        <f>(HT102*(1/60))/$HK$4</f>
        <v>1.2780435649799837</v>
      </c>
      <c r="HV102" s="18">
        <f t="shared" si="275"/>
        <v>0.91921244035789995</v>
      </c>
      <c r="HW102">
        <f t="shared" si="319"/>
        <v>0.10654565797570034</v>
      </c>
      <c r="HX102">
        <f t="shared" si="320"/>
        <v>-3.6584106662864303E-2</v>
      </c>
    </row>
    <row r="103" spans="11:232" x14ac:dyDescent="0.25">
      <c r="K103" s="18">
        <v>1463</v>
      </c>
      <c r="L103" s="18">
        <v>576</v>
      </c>
      <c r="M103" s="18">
        <v>1232</v>
      </c>
      <c r="N103" s="18">
        <v>578</v>
      </c>
      <c r="O103" s="18">
        <f t="shared" si="354"/>
        <v>1347.5</v>
      </c>
      <c r="P103" s="18">
        <f t="shared" si="355"/>
        <v>577</v>
      </c>
      <c r="Q103" s="18">
        <f t="shared" si="329"/>
        <v>571</v>
      </c>
      <c r="R103" s="18">
        <f t="shared" si="330"/>
        <v>-3.5</v>
      </c>
      <c r="S103" s="49">
        <f t="shared" si="278"/>
        <v>571.01072669434154</v>
      </c>
      <c r="T103" s="26">
        <f t="shared" si="279"/>
        <v>47.304343193964179</v>
      </c>
      <c r="U103" s="18">
        <f t="shared" si="328"/>
        <v>496.33827488123927</v>
      </c>
      <c r="V103" s="28">
        <v>97</v>
      </c>
      <c r="W103" s="22">
        <f t="shared" si="356"/>
        <v>0.34889322970889736</v>
      </c>
      <c r="X103" s="18">
        <f t="shared" si="357"/>
        <v>6.4279846871348398E-2</v>
      </c>
      <c r="Y103">
        <f t="shared" ref="Y103:Y119" si="368">LOG10(W103)</f>
        <v>-0.45730745797692474</v>
      </c>
      <c r="Z103">
        <f t="shared" si="281"/>
        <v>-1.1919251664918857</v>
      </c>
      <c r="AD103" s="18">
        <v>1506</v>
      </c>
      <c r="AE103" s="18">
        <v>572</v>
      </c>
      <c r="AF103" s="18">
        <v>1242</v>
      </c>
      <c r="AG103" s="18">
        <v>575</v>
      </c>
      <c r="AH103" s="18">
        <f t="shared" si="282"/>
        <v>1374</v>
      </c>
      <c r="AI103" s="18">
        <f t="shared" si="282"/>
        <v>573.5</v>
      </c>
      <c r="AJ103" s="18">
        <f t="shared" si="331"/>
        <v>711.5</v>
      </c>
      <c r="AK103" s="18">
        <f t="shared" si="332"/>
        <v>3</v>
      </c>
      <c r="AL103" s="18">
        <f t="shared" si="283"/>
        <v>711.50632463808779</v>
      </c>
      <c r="AM103" s="18">
        <f t="shared" si="284"/>
        <v>1488.8849015286576</v>
      </c>
      <c r="AN103" s="18">
        <f t="shared" si="333"/>
        <v>614.59862118336935</v>
      </c>
      <c r="AO103" s="28">
        <v>97</v>
      </c>
      <c r="AP103" s="22">
        <f t="shared" si="358"/>
        <v>0.29058725207737507</v>
      </c>
      <c r="AQ103" s="18">
        <f t="shared" si="359"/>
        <v>7.8222792148753648E-2</v>
      </c>
      <c r="AR103">
        <f t="shared" si="285"/>
        <v>-0.53672344190960264</v>
      </c>
      <c r="AS103">
        <f t="shared" si="285"/>
        <v>-1.1066666860423633</v>
      </c>
      <c r="AW103" s="18">
        <v>1578</v>
      </c>
      <c r="AX103" s="18">
        <v>577</v>
      </c>
      <c r="AY103" s="18">
        <v>1228</v>
      </c>
      <c r="AZ103" s="18">
        <v>582</v>
      </c>
      <c r="BA103" s="18">
        <f t="shared" si="286"/>
        <v>1403</v>
      </c>
      <c r="BB103" s="18">
        <f t="shared" si="286"/>
        <v>579.5</v>
      </c>
      <c r="BC103" s="18">
        <f t="shared" si="334"/>
        <v>571.5</v>
      </c>
      <c r="BD103" s="18">
        <f t="shared" si="335"/>
        <v>-1.5</v>
      </c>
      <c r="BE103" s="18">
        <f t="shared" si="287"/>
        <v>571.50196850054681</v>
      </c>
      <c r="BF103" s="18">
        <f t="shared" si="288"/>
        <v>1517.9687908517751</v>
      </c>
      <c r="BG103" s="18">
        <f t="shared" si="336"/>
        <v>503.59546214089073</v>
      </c>
      <c r="BH103" s="28">
        <v>97</v>
      </c>
      <c r="BI103" s="22">
        <f t="shared" si="360"/>
        <v>0.25840386017573641</v>
      </c>
      <c r="BJ103" s="18">
        <f t="shared" si="361"/>
        <v>4.7919704749799175E-2</v>
      </c>
      <c r="BK103">
        <f t="shared" si="289"/>
        <v>-0.58770100290412242</v>
      </c>
      <c r="BL103">
        <f t="shared" si="289"/>
        <v>-1.3194858664519675</v>
      </c>
      <c r="BP103">
        <v>1611</v>
      </c>
      <c r="BQ103">
        <v>543</v>
      </c>
      <c r="BR103">
        <v>1451</v>
      </c>
      <c r="BS103">
        <v>542</v>
      </c>
      <c r="BT103" s="18">
        <f t="shared" si="290"/>
        <v>1531</v>
      </c>
      <c r="BU103" s="18">
        <f t="shared" si="290"/>
        <v>542.5</v>
      </c>
      <c r="BV103" s="18">
        <f t="shared" si="337"/>
        <v>1052.5</v>
      </c>
      <c r="BW103" s="18">
        <f t="shared" si="338"/>
        <v>-47</v>
      </c>
      <c r="BX103" s="18">
        <f t="shared" si="291"/>
        <v>1053.5488835360227</v>
      </c>
      <c r="BY103" s="18">
        <f t="shared" si="292"/>
        <v>1624.2743764524514</v>
      </c>
      <c r="BZ103" s="18">
        <f t="shared" si="339"/>
        <v>865.01651511679165</v>
      </c>
      <c r="CA103" s="28">
        <v>97</v>
      </c>
      <c r="CB103" s="22">
        <f t="shared" si="362"/>
        <v>1.1135457455695776</v>
      </c>
      <c r="CC103" s="18">
        <f t="shared" si="363"/>
        <v>0.46859346236726163</v>
      </c>
      <c r="CD103">
        <f t="shared" si="293"/>
        <v>4.6708062986899765E-2</v>
      </c>
      <c r="CE103">
        <f t="shared" si="293"/>
        <v>-0.32920377480356522</v>
      </c>
      <c r="CI103">
        <v>1590</v>
      </c>
      <c r="CJ103">
        <v>541</v>
      </c>
      <c r="CK103">
        <v>1413</v>
      </c>
      <c r="CL103">
        <v>545</v>
      </c>
      <c r="CM103" s="18">
        <f t="shared" si="294"/>
        <v>1501.5</v>
      </c>
      <c r="CN103" s="18">
        <f t="shared" si="294"/>
        <v>543</v>
      </c>
      <c r="CO103" s="18">
        <f t="shared" si="340"/>
        <v>969</v>
      </c>
      <c r="CP103" s="18">
        <f t="shared" si="341"/>
        <v>-45</v>
      </c>
      <c r="CQ103" s="18">
        <f t="shared" si="295"/>
        <v>970.04432888399492</v>
      </c>
      <c r="CR103" s="18">
        <f t="shared" si="296"/>
        <v>1596.6687978413056</v>
      </c>
      <c r="CS103" s="18">
        <f t="shared" si="342"/>
        <v>803.38432805760942</v>
      </c>
      <c r="CT103" s="28">
        <v>97</v>
      </c>
      <c r="CU103" s="22">
        <f t="shared" si="364"/>
        <v>0.94292599421498491</v>
      </c>
      <c r="CV103" s="18">
        <f t="shared" si="365"/>
        <v>0.3604748347710236</v>
      </c>
      <c r="CW103">
        <f t="shared" si="297"/>
        <v>-2.5522391637324778E-2</v>
      </c>
      <c r="CX103">
        <f t="shared" si="297"/>
        <v>-0.44312504856330287</v>
      </c>
      <c r="FZ103">
        <v>1576</v>
      </c>
      <c r="GA103">
        <v>543</v>
      </c>
      <c r="GB103">
        <v>1439</v>
      </c>
      <c r="GC103">
        <v>547</v>
      </c>
      <c r="GD103">
        <f t="shared" si="306"/>
        <v>1507.5</v>
      </c>
      <c r="GE103">
        <f t="shared" si="306"/>
        <v>545</v>
      </c>
      <c r="GF103" s="18">
        <f t="shared" si="349"/>
        <v>1281.5</v>
      </c>
      <c r="GG103" s="18">
        <f t="shared" si="350"/>
        <v>-57</v>
      </c>
      <c r="GH103" s="18">
        <f t="shared" si="307"/>
        <v>1282.7670287312501</v>
      </c>
      <c r="GI103">
        <f t="shared" si="308"/>
        <v>1602.9913443309667</v>
      </c>
      <c r="GJ103">
        <v>97</v>
      </c>
      <c r="GK103" s="22">
        <f t="shared" si="366"/>
        <v>1.3380495025045285</v>
      </c>
      <c r="GL103" s="18">
        <f t="shared" si="367"/>
        <v>0.70817928603058522</v>
      </c>
      <c r="GM103">
        <f t="shared" si="309"/>
        <v>0.12647218089583248</v>
      </c>
      <c r="GN103">
        <f t="shared" si="310"/>
        <v>-0.14985678033726679</v>
      </c>
      <c r="HJ103">
        <v>1901</v>
      </c>
      <c r="HK103">
        <v>534</v>
      </c>
      <c r="HL103">
        <v>1770</v>
      </c>
      <c r="HM103">
        <v>534</v>
      </c>
      <c r="HN103">
        <f t="shared" si="316"/>
        <v>1835.5</v>
      </c>
      <c r="HO103">
        <f t="shared" si="316"/>
        <v>534</v>
      </c>
      <c r="HP103" s="18">
        <f t="shared" si="317"/>
        <v>1580.5</v>
      </c>
      <c r="HQ103" s="18">
        <f t="shared" si="353"/>
        <v>-67.5</v>
      </c>
      <c r="HR103" s="18">
        <f>(HP103^2+HQ103^2)^(1/2)</f>
        <v>1581.9407384601991</v>
      </c>
      <c r="HS103">
        <f t="shared" si="318"/>
        <v>1911.6004420380323</v>
      </c>
      <c r="HT103">
        <v>97</v>
      </c>
      <c r="HU103" s="22">
        <f>(HT103*(1/60))/$HK$4</f>
        <v>1.2913565187818585</v>
      </c>
      <c r="HV103" s="18">
        <f t="shared" si="275"/>
        <v>0.93012983504295155</v>
      </c>
      <c r="HW103">
        <f t="shared" si="319"/>
        <v>0.11104615920237677</v>
      </c>
      <c r="HX103">
        <f t="shared" si="320"/>
        <v>-3.1456424879315797E-2</v>
      </c>
    </row>
    <row r="104" spans="11:232" x14ac:dyDescent="0.25">
      <c r="K104" s="18">
        <v>1471</v>
      </c>
      <c r="L104" s="18">
        <v>574</v>
      </c>
      <c r="M104" s="18">
        <v>1241</v>
      </c>
      <c r="N104" s="18">
        <v>578</v>
      </c>
      <c r="O104" s="18">
        <f t="shared" si="354"/>
        <v>1356</v>
      </c>
      <c r="P104" s="18">
        <f t="shared" si="355"/>
        <v>576</v>
      </c>
      <c r="Q104" s="18">
        <f t="shared" si="329"/>
        <v>579.5</v>
      </c>
      <c r="R104" s="18">
        <f t="shared" si="330"/>
        <v>-4.5</v>
      </c>
      <c r="S104" s="49">
        <f t="shared" si="278"/>
        <v>579.51747169520263</v>
      </c>
      <c r="T104" s="26">
        <f t="shared" si="279"/>
        <v>48.009068983116784</v>
      </c>
      <c r="U104" s="18">
        <f t="shared" si="328"/>
        <v>503.76459974843704</v>
      </c>
      <c r="V104" s="28">
        <v>98</v>
      </c>
      <c r="W104" s="22">
        <f t="shared" si="356"/>
        <v>0.35249006712857667</v>
      </c>
      <c r="X104" s="18">
        <f t="shared" si="357"/>
        <v>6.523746857697646E-2</v>
      </c>
      <c r="Y104">
        <f t="shared" si="368"/>
        <v>-0.45285311655067478</v>
      </c>
      <c r="Z104">
        <f t="shared" si="281"/>
        <v>-1.1855028993236687</v>
      </c>
      <c r="AD104" s="18">
        <v>1517</v>
      </c>
      <c r="AE104" s="18">
        <v>572</v>
      </c>
      <c r="AF104" s="18">
        <v>1252</v>
      </c>
      <c r="AG104" s="18">
        <v>573</v>
      </c>
      <c r="AH104" s="18">
        <f t="shared" si="282"/>
        <v>1384.5</v>
      </c>
      <c r="AI104" s="18">
        <f t="shared" si="282"/>
        <v>572.5</v>
      </c>
      <c r="AJ104" s="18">
        <f t="shared" si="331"/>
        <v>722</v>
      </c>
      <c r="AK104" s="18">
        <f t="shared" si="332"/>
        <v>2</v>
      </c>
      <c r="AL104" s="18">
        <f t="shared" si="283"/>
        <v>722.00277007778857</v>
      </c>
      <c r="AM104" s="18">
        <f t="shared" si="284"/>
        <v>1498.1977506324056</v>
      </c>
      <c r="AN104" s="18">
        <f t="shared" si="333"/>
        <v>623.91147028711737</v>
      </c>
      <c r="AO104" s="28">
        <v>98</v>
      </c>
      <c r="AP104" s="22">
        <f t="shared" si="358"/>
        <v>0.29358299694415213</v>
      </c>
      <c r="AQ104" s="18">
        <f t="shared" si="359"/>
        <v>7.9376768215442997E-2</v>
      </c>
      <c r="AR104">
        <f t="shared" si="285"/>
        <v>-0.53226910048335263</v>
      </c>
      <c r="AS104">
        <f t="shared" si="285"/>
        <v>-1.1003065871468165</v>
      </c>
      <c r="AW104" s="18">
        <v>1586</v>
      </c>
      <c r="AX104" s="18">
        <v>577</v>
      </c>
      <c r="AY104" s="18">
        <v>1235</v>
      </c>
      <c r="AZ104" s="18">
        <v>581</v>
      </c>
      <c r="BA104" s="18">
        <f t="shared" si="286"/>
        <v>1410.5</v>
      </c>
      <c r="BB104" s="18">
        <f t="shared" si="286"/>
        <v>579</v>
      </c>
      <c r="BC104" s="18">
        <f t="shared" si="334"/>
        <v>579</v>
      </c>
      <c r="BD104" s="18">
        <f t="shared" si="335"/>
        <v>-2</v>
      </c>
      <c r="BE104" s="18">
        <f t="shared" si="287"/>
        <v>579.0034542211298</v>
      </c>
      <c r="BF104" s="18">
        <f t="shared" si="288"/>
        <v>1524.7134976775144</v>
      </c>
      <c r="BG104" s="18">
        <f t="shared" si="336"/>
        <v>510.34016896663002</v>
      </c>
      <c r="BH104" s="28">
        <v>98</v>
      </c>
      <c r="BI104" s="22">
        <f t="shared" si="360"/>
        <v>0.26106781749713576</v>
      </c>
      <c r="BJ104" s="18">
        <f t="shared" si="361"/>
        <v>4.8548694675867692E-2</v>
      </c>
      <c r="BK104">
        <f t="shared" si="289"/>
        <v>-0.58324666147787241</v>
      </c>
      <c r="BL104">
        <f t="shared" si="289"/>
        <v>-1.3138224424333957</v>
      </c>
      <c r="BP104">
        <v>1623</v>
      </c>
      <c r="BQ104">
        <v>542</v>
      </c>
      <c r="BR104">
        <v>1460</v>
      </c>
      <c r="BS104">
        <v>544</v>
      </c>
      <c r="BT104" s="18">
        <f t="shared" si="290"/>
        <v>1541.5</v>
      </c>
      <c r="BU104" s="18">
        <f t="shared" si="290"/>
        <v>543</v>
      </c>
      <c r="BV104" s="18">
        <f t="shared" si="337"/>
        <v>1063</v>
      </c>
      <c r="BW104" s="18">
        <f t="shared" si="338"/>
        <v>-46.5</v>
      </c>
      <c r="BX104" s="18">
        <f t="shared" si="291"/>
        <v>1064.0165647206813</v>
      </c>
      <c r="BY104" s="18">
        <f t="shared" si="292"/>
        <v>1634.3412281405617</v>
      </c>
      <c r="BZ104" s="18">
        <f t="shared" si="339"/>
        <v>875.08336680490197</v>
      </c>
      <c r="CA104" s="28">
        <v>98</v>
      </c>
      <c r="CB104" s="22">
        <f t="shared" si="362"/>
        <v>1.1250255986166868</v>
      </c>
      <c r="CC104" s="18">
        <f t="shared" si="363"/>
        <v>0.47324923776214689</v>
      </c>
      <c r="CD104">
        <f t="shared" si="293"/>
        <v>5.1162404413149822E-2</v>
      </c>
      <c r="CE104">
        <f t="shared" si="293"/>
        <v>-0.32491007685906281</v>
      </c>
      <c r="CI104">
        <v>1602</v>
      </c>
      <c r="CJ104">
        <v>542</v>
      </c>
      <c r="CK104">
        <v>1423</v>
      </c>
      <c r="CL104">
        <v>544</v>
      </c>
      <c r="CM104" s="18">
        <f t="shared" si="294"/>
        <v>1512.5</v>
      </c>
      <c r="CN104" s="18">
        <f t="shared" si="294"/>
        <v>543</v>
      </c>
      <c r="CO104" s="18">
        <f t="shared" si="340"/>
        <v>980</v>
      </c>
      <c r="CP104" s="18">
        <f t="shared" si="341"/>
        <v>-45</v>
      </c>
      <c r="CQ104" s="18">
        <f t="shared" si="295"/>
        <v>981.03261923342791</v>
      </c>
      <c r="CR104" s="18">
        <f t="shared" si="296"/>
        <v>1607.0175014603917</v>
      </c>
      <c r="CS104" s="18">
        <f t="shared" si="342"/>
        <v>813.73303167669553</v>
      </c>
      <c r="CT104" s="28">
        <v>98</v>
      </c>
      <c r="CU104" s="22">
        <f t="shared" si="364"/>
        <v>0.95264688075328374</v>
      </c>
      <c r="CV104" s="18">
        <f t="shared" si="365"/>
        <v>0.36455815553295712</v>
      </c>
      <c r="CW104">
        <f t="shared" si="297"/>
        <v>-2.1068050211074763E-2</v>
      </c>
      <c r="CX104">
        <f t="shared" si="297"/>
        <v>-0.43823318171517639</v>
      </c>
      <c r="FZ104" s="10">
        <v>1592</v>
      </c>
      <c r="GA104" s="10">
        <v>543</v>
      </c>
      <c r="GB104" s="10">
        <v>1458</v>
      </c>
      <c r="GC104" s="10">
        <v>546</v>
      </c>
      <c r="GD104" s="10">
        <f t="shared" si="306"/>
        <v>1525</v>
      </c>
      <c r="GE104" s="10">
        <f t="shared" si="306"/>
        <v>544.5</v>
      </c>
      <c r="GF104" s="11">
        <f t="shared" si="349"/>
        <v>1299</v>
      </c>
      <c r="GG104" s="11">
        <f t="shared" si="350"/>
        <v>-57.5</v>
      </c>
      <c r="GH104" s="11">
        <f t="shared" si="307"/>
        <v>1300.2719907773142</v>
      </c>
      <c r="GI104" s="10">
        <f t="shared" si="308"/>
        <v>1619.2915889363471</v>
      </c>
      <c r="GJ104">
        <v>98</v>
      </c>
      <c r="GK104" s="38">
        <f t="shared" si="366"/>
        <v>1.3518438272726163</v>
      </c>
      <c r="GL104" s="11">
        <f t="shared" si="367"/>
        <v>0.71784327898185052</v>
      </c>
      <c r="GM104" s="10">
        <f t="shared" si="309"/>
        <v>0.13092652232208246</v>
      </c>
      <c r="GN104" s="10">
        <f t="shared" si="310"/>
        <v>-0.14397036147173153</v>
      </c>
    </row>
    <row r="105" spans="11:232" x14ac:dyDescent="0.25">
      <c r="K105" s="18">
        <v>1480</v>
      </c>
      <c r="L105" s="18">
        <v>576</v>
      </c>
      <c r="M105" s="18">
        <v>1248</v>
      </c>
      <c r="N105" s="18">
        <v>579</v>
      </c>
      <c r="O105" s="18">
        <f t="shared" si="354"/>
        <v>1364</v>
      </c>
      <c r="P105" s="18">
        <f t="shared" si="355"/>
        <v>577.5</v>
      </c>
      <c r="Q105" s="18">
        <f t="shared" si="329"/>
        <v>587.5</v>
      </c>
      <c r="R105" s="18">
        <f t="shared" si="330"/>
        <v>-3</v>
      </c>
      <c r="S105" s="49">
        <f t="shared" si="278"/>
        <v>587.50765952453764</v>
      </c>
      <c r="T105" s="26">
        <f t="shared" si="279"/>
        <v>48.671001534631571</v>
      </c>
      <c r="U105" s="18">
        <f t="shared" si="328"/>
        <v>511.71531602263656</v>
      </c>
      <c r="V105" s="28">
        <v>99</v>
      </c>
      <c r="W105" s="22">
        <f t="shared" si="356"/>
        <v>0.35608690454825603</v>
      </c>
      <c r="X105" s="18">
        <f t="shared" si="357"/>
        <v>6.6136940383953388E-2</v>
      </c>
      <c r="Y105">
        <f t="shared" si="368"/>
        <v>-0.44844399764561971</v>
      </c>
      <c r="Z105">
        <f t="shared" si="281"/>
        <v>-1.1795559002161031</v>
      </c>
      <c r="AD105" s="18">
        <v>1525</v>
      </c>
      <c r="AE105" s="18">
        <v>572</v>
      </c>
      <c r="AF105" s="18">
        <v>1264</v>
      </c>
      <c r="AG105" s="18">
        <v>573</v>
      </c>
      <c r="AH105" s="18">
        <f t="shared" si="282"/>
        <v>1394.5</v>
      </c>
      <c r="AI105" s="18">
        <f t="shared" si="282"/>
        <v>572.5</v>
      </c>
      <c r="AJ105" s="18">
        <f t="shared" si="331"/>
        <v>732</v>
      </c>
      <c r="AK105" s="18">
        <f t="shared" si="332"/>
        <v>2</v>
      </c>
      <c r="AL105" s="18">
        <f t="shared" si="283"/>
        <v>732.00273223533804</v>
      </c>
      <c r="AM105" s="18">
        <f t="shared" si="284"/>
        <v>1507.4436971243736</v>
      </c>
      <c r="AN105" s="18">
        <f t="shared" si="333"/>
        <v>633.15741677908534</v>
      </c>
      <c r="AO105" s="28">
        <v>99</v>
      </c>
      <c r="AP105" s="22">
        <f t="shared" si="358"/>
        <v>0.29657874181092919</v>
      </c>
      <c r="AQ105" s="18">
        <f t="shared" si="359"/>
        <v>8.0476161058849222E-2</v>
      </c>
      <c r="AR105">
        <f t="shared" si="285"/>
        <v>-0.52785998157829761</v>
      </c>
      <c r="AS105">
        <f t="shared" si="285"/>
        <v>-1.0943327488726822</v>
      </c>
      <c r="AW105" s="18">
        <v>1593</v>
      </c>
      <c r="AX105" s="18">
        <v>577</v>
      </c>
      <c r="AY105" s="18">
        <v>1243</v>
      </c>
      <c r="AZ105" s="18">
        <v>582</v>
      </c>
      <c r="BA105" s="18">
        <f t="shared" si="286"/>
        <v>1418</v>
      </c>
      <c r="BB105" s="18">
        <f t="shared" si="286"/>
        <v>579.5</v>
      </c>
      <c r="BC105" s="18">
        <f t="shared" si="334"/>
        <v>586.5</v>
      </c>
      <c r="BD105" s="18">
        <f t="shared" si="335"/>
        <v>-1.5</v>
      </c>
      <c r="BE105" s="18">
        <f t="shared" si="287"/>
        <v>586.5019181554311</v>
      </c>
      <c r="BF105" s="18">
        <f t="shared" si="288"/>
        <v>1531.8434156270673</v>
      </c>
      <c r="BG105" s="18">
        <f t="shared" si="336"/>
        <v>517.47008691618294</v>
      </c>
      <c r="BH105" s="28">
        <v>99</v>
      </c>
      <c r="BI105" s="22">
        <f t="shared" si="360"/>
        <v>0.2637317748185351</v>
      </c>
      <c r="BJ105" s="18">
        <f t="shared" si="361"/>
        <v>4.9177431229044402E-2</v>
      </c>
      <c r="BK105">
        <f t="shared" si="289"/>
        <v>-0.57883754257281739</v>
      </c>
      <c r="BL105">
        <f t="shared" si="289"/>
        <v>-1.3082341602696768</v>
      </c>
      <c r="BP105">
        <v>1634</v>
      </c>
      <c r="BQ105">
        <v>542</v>
      </c>
      <c r="BR105">
        <v>1471</v>
      </c>
      <c r="BS105">
        <v>544</v>
      </c>
      <c r="BT105" s="18">
        <f t="shared" si="290"/>
        <v>1552.5</v>
      </c>
      <c r="BU105" s="18">
        <f t="shared" si="290"/>
        <v>543</v>
      </c>
      <c r="BV105" s="18">
        <f t="shared" si="337"/>
        <v>1074</v>
      </c>
      <c r="BW105" s="18">
        <f t="shared" si="338"/>
        <v>-46.5</v>
      </c>
      <c r="BX105" s="18">
        <f t="shared" si="291"/>
        <v>1075.0061627730327</v>
      </c>
      <c r="BY105" s="18">
        <f t="shared" si="292"/>
        <v>1644.720416970617</v>
      </c>
      <c r="BZ105" s="18">
        <f t="shared" si="339"/>
        <v>885.4625556349572</v>
      </c>
      <c r="CA105" s="28">
        <v>99</v>
      </c>
      <c r="CB105" s="22">
        <f t="shared" si="362"/>
        <v>1.1365054516637958</v>
      </c>
      <c r="CC105" s="18">
        <f t="shared" si="363"/>
        <v>0.47813714935490759</v>
      </c>
      <c r="CD105">
        <f t="shared" si="293"/>
        <v>5.5571523318204849E-2</v>
      </c>
      <c r="CE105">
        <f t="shared" si="293"/>
        <v>-0.32044751203928296</v>
      </c>
      <c r="CI105">
        <v>1614</v>
      </c>
      <c r="CJ105">
        <v>542</v>
      </c>
      <c r="CK105">
        <v>1432</v>
      </c>
      <c r="CL105">
        <v>544</v>
      </c>
      <c r="CM105" s="18">
        <f t="shared" si="294"/>
        <v>1523</v>
      </c>
      <c r="CN105" s="18">
        <f t="shared" si="294"/>
        <v>543</v>
      </c>
      <c r="CO105" s="18">
        <f t="shared" si="340"/>
        <v>990.5</v>
      </c>
      <c r="CP105" s="18">
        <f t="shared" si="341"/>
        <v>-45</v>
      </c>
      <c r="CQ105" s="18">
        <f t="shared" si="295"/>
        <v>991.52168407957674</v>
      </c>
      <c r="CR105" s="18">
        <f t="shared" si="296"/>
        <v>1616.9038314012371</v>
      </c>
      <c r="CS105" s="18">
        <f t="shared" si="342"/>
        <v>823.6193616175409</v>
      </c>
      <c r="CT105" s="28">
        <v>99</v>
      </c>
      <c r="CU105" s="22">
        <f t="shared" si="364"/>
        <v>0.96236776729158247</v>
      </c>
      <c r="CV105" s="18">
        <f t="shared" si="365"/>
        <v>0.36845596082363707</v>
      </c>
      <c r="CW105">
        <f t="shared" si="297"/>
        <v>-1.6658931306019746E-2</v>
      </c>
      <c r="CX105">
        <f t="shared" si="297"/>
        <v>-0.4336144131352927</v>
      </c>
      <c r="FZ105">
        <v>1608</v>
      </c>
      <c r="GA105">
        <v>542</v>
      </c>
      <c r="GB105">
        <v>1477</v>
      </c>
      <c r="GC105">
        <v>543</v>
      </c>
      <c r="GD105">
        <f t="shared" si="306"/>
        <v>1542.5</v>
      </c>
      <c r="GE105">
        <f t="shared" si="306"/>
        <v>542.5</v>
      </c>
      <c r="GF105" s="18">
        <f t="shared" si="349"/>
        <v>1316.5</v>
      </c>
      <c r="GG105" s="18">
        <f t="shared" si="350"/>
        <v>-59.5</v>
      </c>
      <c r="GH105" s="18">
        <f t="shared" si="307"/>
        <v>1317.8438830149798</v>
      </c>
      <c r="GI105">
        <f t="shared" si="308"/>
        <v>1635.1184972349863</v>
      </c>
      <c r="GJ105">
        <v>99</v>
      </c>
      <c r="GK105" s="22">
        <f t="shared" si="366"/>
        <v>1.3656381520407042</v>
      </c>
      <c r="GL105" s="18">
        <f t="shared" si="367"/>
        <v>0.72754422219317127</v>
      </c>
      <c r="GM105">
        <f t="shared" si="309"/>
        <v>0.13533564122713751</v>
      </c>
      <c r="GN105">
        <f t="shared" si="310"/>
        <v>-0.13814060389424859</v>
      </c>
    </row>
    <row r="106" spans="11:232" x14ac:dyDescent="0.25">
      <c r="K106" s="18">
        <v>1489</v>
      </c>
      <c r="L106" s="18">
        <v>576</v>
      </c>
      <c r="M106" s="18">
        <v>1256</v>
      </c>
      <c r="N106" s="18">
        <v>578</v>
      </c>
      <c r="O106" s="18">
        <f t="shared" si="354"/>
        <v>1372.5</v>
      </c>
      <c r="P106" s="18">
        <f t="shared" si="355"/>
        <v>577</v>
      </c>
      <c r="Q106" s="18">
        <f t="shared" si="329"/>
        <v>596</v>
      </c>
      <c r="R106" s="18">
        <f t="shared" si="330"/>
        <v>-3.5</v>
      </c>
      <c r="S106" s="49">
        <f t="shared" si="278"/>
        <v>596.0102767570371</v>
      </c>
      <c r="T106" s="26">
        <f t="shared" si="279"/>
        <v>49.375385366335614</v>
      </c>
      <c r="U106" s="18">
        <f t="shared" si="328"/>
        <v>519.3525093829054</v>
      </c>
      <c r="V106" s="28">
        <v>100</v>
      </c>
      <c r="W106" s="22">
        <f t="shared" si="356"/>
        <v>0.3596837419679354</v>
      </c>
      <c r="X106" s="18">
        <f t="shared" si="357"/>
        <v>6.7094097418243778E-2</v>
      </c>
      <c r="Y106">
        <f t="shared" si="368"/>
        <v>-0.44407919224316961</v>
      </c>
      <c r="Z106">
        <f t="shared" si="281"/>
        <v>-1.1733156850685955</v>
      </c>
      <c r="AD106" s="18">
        <v>1533</v>
      </c>
      <c r="AE106" s="18">
        <v>572</v>
      </c>
      <c r="AF106" s="18">
        <v>1273</v>
      </c>
      <c r="AG106" s="18">
        <v>573</v>
      </c>
      <c r="AH106" s="18">
        <f t="shared" si="282"/>
        <v>1403</v>
      </c>
      <c r="AI106" s="18">
        <f t="shared" si="282"/>
        <v>572.5</v>
      </c>
      <c r="AJ106" s="18">
        <f t="shared" si="331"/>
        <v>740.5</v>
      </c>
      <c r="AK106" s="18">
        <f t="shared" si="332"/>
        <v>2</v>
      </c>
      <c r="AL106" s="18">
        <f t="shared" si="283"/>
        <v>740.50270087285969</v>
      </c>
      <c r="AM106" s="18">
        <f t="shared" si="284"/>
        <v>1515.310281757502</v>
      </c>
      <c r="AN106" s="18">
        <f t="shared" si="333"/>
        <v>641.02400141221381</v>
      </c>
      <c r="AO106" s="28">
        <v>100</v>
      </c>
      <c r="AP106" s="22">
        <f t="shared" si="358"/>
        <v>0.29957448667770625</v>
      </c>
      <c r="AQ106" s="18">
        <f t="shared" si="359"/>
        <v>8.1410645064092582E-2</v>
      </c>
      <c r="AR106">
        <f t="shared" si="285"/>
        <v>-0.52349517617584751</v>
      </c>
      <c r="AS106">
        <f t="shared" si="285"/>
        <v>-1.0893188040748112</v>
      </c>
      <c r="AW106" s="18">
        <v>1599</v>
      </c>
      <c r="AX106" s="18">
        <v>577</v>
      </c>
      <c r="AY106" s="18">
        <v>1250</v>
      </c>
      <c r="AZ106" s="18">
        <v>581</v>
      </c>
      <c r="BA106" s="18">
        <f t="shared" si="286"/>
        <v>1424.5</v>
      </c>
      <c r="BB106" s="18">
        <f t="shared" si="286"/>
        <v>579</v>
      </c>
      <c r="BC106" s="18">
        <f t="shared" si="334"/>
        <v>593</v>
      </c>
      <c r="BD106" s="18">
        <f t="shared" si="335"/>
        <v>-2</v>
      </c>
      <c r="BE106" s="18">
        <f t="shared" si="287"/>
        <v>593.00337267169061</v>
      </c>
      <c r="BF106" s="18">
        <f t="shared" si="288"/>
        <v>1537.6739738969377</v>
      </c>
      <c r="BG106" s="18">
        <f t="shared" si="336"/>
        <v>523.30064518605332</v>
      </c>
      <c r="BH106" s="28">
        <v>100</v>
      </c>
      <c r="BI106" s="22">
        <f t="shared" si="360"/>
        <v>0.26639573213993445</v>
      </c>
      <c r="BJ106" s="18">
        <f t="shared" si="361"/>
        <v>4.9722569825295986E-2</v>
      </c>
      <c r="BK106">
        <f t="shared" si="289"/>
        <v>-0.57447273717036729</v>
      </c>
      <c r="BL106">
        <f t="shared" si="289"/>
        <v>-1.3034464336887968</v>
      </c>
      <c r="BP106">
        <v>1646</v>
      </c>
      <c r="BQ106">
        <v>542</v>
      </c>
      <c r="BR106">
        <v>1482</v>
      </c>
      <c r="BS106">
        <v>545</v>
      </c>
      <c r="BT106" s="18">
        <f t="shared" si="290"/>
        <v>1564</v>
      </c>
      <c r="BU106" s="18">
        <f t="shared" si="290"/>
        <v>543.5</v>
      </c>
      <c r="BV106" s="18">
        <f t="shared" si="337"/>
        <v>1085.5</v>
      </c>
      <c r="BW106" s="18">
        <f t="shared" si="338"/>
        <v>-46</v>
      </c>
      <c r="BX106" s="18">
        <f t="shared" si="291"/>
        <v>1086.4742288706161</v>
      </c>
      <c r="BY106" s="18">
        <f t="shared" si="292"/>
        <v>1655.7440170509449</v>
      </c>
      <c r="BZ106" s="18">
        <f t="shared" si="339"/>
        <v>896.48615571528512</v>
      </c>
      <c r="CA106" s="28">
        <v>100</v>
      </c>
      <c r="CB106" s="22">
        <f t="shared" si="362"/>
        <v>1.147985304710905</v>
      </c>
      <c r="CC106" s="18">
        <f t="shared" si="363"/>
        <v>0.48323787214366604</v>
      </c>
      <c r="CD106">
        <f t="shared" si="293"/>
        <v>5.9936328720654984E-2</v>
      </c>
      <c r="CE106">
        <f t="shared" si="293"/>
        <v>-0.31583903668311658</v>
      </c>
      <c r="CI106">
        <v>1624</v>
      </c>
      <c r="CJ106">
        <v>542</v>
      </c>
      <c r="CK106">
        <v>1440</v>
      </c>
      <c r="CL106">
        <v>543</v>
      </c>
      <c r="CM106" s="18">
        <f t="shared" si="294"/>
        <v>1532</v>
      </c>
      <c r="CN106" s="18">
        <f t="shared" si="294"/>
        <v>542.5</v>
      </c>
      <c r="CO106" s="18">
        <f t="shared" si="340"/>
        <v>999.5</v>
      </c>
      <c r="CP106" s="18">
        <f t="shared" si="341"/>
        <v>-45.5</v>
      </c>
      <c r="CQ106" s="18">
        <f t="shared" si="295"/>
        <v>1000.5351068303401</v>
      </c>
      <c r="CR106" s="18">
        <f t="shared" si="296"/>
        <v>1625.2169855130114</v>
      </c>
      <c r="CS106" s="18">
        <f t="shared" si="342"/>
        <v>831.93251572931524</v>
      </c>
      <c r="CT106" s="28">
        <v>100</v>
      </c>
      <c r="CU106" s="22">
        <f t="shared" si="364"/>
        <v>0.97208865382988141</v>
      </c>
      <c r="CV106" s="18">
        <f t="shared" si="365"/>
        <v>0.37180540783348742</v>
      </c>
      <c r="CW106">
        <f t="shared" si="297"/>
        <v>-1.2294125903569602E-2</v>
      </c>
      <c r="CX106">
        <f t="shared" si="297"/>
        <v>-0.42968429779391404</v>
      </c>
      <c r="FZ106">
        <v>1619</v>
      </c>
      <c r="GA106">
        <v>541</v>
      </c>
      <c r="GB106">
        <v>1495</v>
      </c>
      <c r="GC106">
        <v>544</v>
      </c>
      <c r="GD106">
        <f t="shared" si="306"/>
        <v>1557</v>
      </c>
      <c r="GE106">
        <f t="shared" si="306"/>
        <v>542.5</v>
      </c>
      <c r="GF106" s="18">
        <f t="shared" si="349"/>
        <v>1331</v>
      </c>
      <c r="GG106" s="18">
        <f t="shared" si="350"/>
        <v>-59.5</v>
      </c>
      <c r="GH106" s="18">
        <f t="shared" si="307"/>
        <v>1332.3292573534516</v>
      </c>
      <c r="GI106">
        <f t="shared" si="308"/>
        <v>1648.8041878889076</v>
      </c>
      <c r="GJ106">
        <v>100</v>
      </c>
      <c r="GK106" s="22">
        <f t="shared" si="366"/>
        <v>1.3794324768087922</v>
      </c>
      <c r="GL106" s="18">
        <f t="shared" si="367"/>
        <v>0.73554118643308519</v>
      </c>
      <c r="GM106">
        <f t="shared" si="309"/>
        <v>0.13970044662958764</v>
      </c>
      <c r="GN106">
        <f t="shared" si="310"/>
        <v>-0.1333930040515853</v>
      </c>
    </row>
    <row r="107" spans="11:232" x14ac:dyDescent="0.25">
      <c r="K107" s="18">
        <v>1501</v>
      </c>
      <c r="L107" s="18">
        <v>575</v>
      </c>
      <c r="M107" s="18">
        <v>1262</v>
      </c>
      <c r="N107" s="18">
        <v>578</v>
      </c>
      <c r="O107" s="18">
        <f t="shared" si="354"/>
        <v>1381.5</v>
      </c>
      <c r="P107" s="18">
        <f t="shared" si="355"/>
        <v>576.5</v>
      </c>
      <c r="Q107" s="18">
        <f t="shared" si="329"/>
        <v>605</v>
      </c>
      <c r="R107" s="18">
        <f t="shared" si="330"/>
        <v>-4</v>
      </c>
      <c r="S107" s="49">
        <f t="shared" si="278"/>
        <v>605.01322299599371</v>
      </c>
      <c r="T107" s="26">
        <f t="shared" si="279"/>
        <v>50.121218042912254</v>
      </c>
      <c r="U107" s="18">
        <f t="shared" si="328"/>
        <v>527.46059596726479</v>
      </c>
      <c r="V107" s="28">
        <v>101</v>
      </c>
      <c r="W107" s="22">
        <f t="shared" si="356"/>
        <v>0.36328057938761477</v>
      </c>
      <c r="X107" s="18">
        <f t="shared" si="357"/>
        <v>6.8107577513409998E-2</v>
      </c>
      <c r="Y107">
        <f t="shared" si="368"/>
        <v>-0.43975781846052703</v>
      </c>
      <c r="Z107">
        <f t="shared" si="281"/>
        <v>-1.166804566660111</v>
      </c>
      <c r="AD107" s="18">
        <v>1543</v>
      </c>
      <c r="AE107" s="18">
        <v>573</v>
      </c>
      <c r="AF107" s="18">
        <v>1285</v>
      </c>
      <c r="AG107" s="18">
        <v>572</v>
      </c>
      <c r="AH107" s="18">
        <f t="shared" si="282"/>
        <v>1414</v>
      </c>
      <c r="AI107" s="18">
        <f t="shared" si="282"/>
        <v>572.5</v>
      </c>
      <c r="AJ107" s="18">
        <f t="shared" si="331"/>
        <v>751.5</v>
      </c>
      <c r="AK107" s="18">
        <f t="shared" si="332"/>
        <v>2</v>
      </c>
      <c r="AL107" s="18">
        <f t="shared" si="283"/>
        <v>751.5026613392663</v>
      </c>
      <c r="AM107" s="18">
        <f t="shared" si="284"/>
        <v>1525.5006555226387</v>
      </c>
      <c r="AN107" s="18">
        <f t="shared" si="333"/>
        <v>651.21437517735046</v>
      </c>
      <c r="AO107" s="28">
        <v>101</v>
      </c>
      <c r="AP107" s="22">
        <f t="shared" si="358"/>
        <v>0.30257023154448331</v>
      </c>
      <c r="AQ107" s="18">
        <f t="shared" si="359"/>
        <v>8.2619977421954482E-2</v>
      </c>
      <c r="AR107">
        <f t="shared" si="285"/>
        <v>-0.51917380239320488</v>
      </c>
      <c r="AS107">
        <f t="shared" si="285"/>
        <v>-1.0829149280416153</v>
      </c>
      <c r="AW107" s="18">
        <v>1605</v>
      </c>
      <c r="AX107" s="18">
        <v>577</v>
      </c>
      <c r="AY107" s="18">
        <v>1257</v>
      </c>
      <c r="AZ107" s="18">
        <v>581</v>
      </c>
      <c r="BA107" s="18">
        <f t="shared" si="286"/>
        <v>1431</v>
      </c>
      <c r="BB107" s="18">
        <f t="shared" si="286"/>
        <v>579</v>
      </c>
      <c r="BC107" s="18">
        <f t="shared" si="334"/>
        <v>599.5</v>
      </c>
      <c r="BD107" s="18">
        <f t="shared" si="335"/>
        <v>-2</v>
      </c>
      <c r="BE107" s="18">
        <f t="shared" si="287"/>
        <v>599.50333610414543</v>
      </c>
      <c r="BF107" s="18">
        <f t="shared" si="288"/>
        <v>1543.6975092290588</v>
      </c>
      <c r="BG107" s="18">
        <f t="shared" si="336"/>
        <v>529.32418051817444</v>
      </c>
      <c r="BH107" s="28">
        <v>101</v>
      </c>
      <c r="BI107" s="22">
        <f t="shared" si="360"/>
        <v>0.2690596894613338</v>
      </c>
      <c r="BJ107" s="18">
        <f t="shared" si="361"/>
        <v>5.0267583396089006E-2</v>
      </c>
      <c r="BK107">
        <f t="shared" si="289"/>
        <v>-0.57015136338772465</v>
      </c>
      <c r="BL107">
        <f t="shared" si="289"/>
        <v>-1.298711992889505</v>
      </c>
      <c r="BP107">
        <v>1656</v>
      </c>
      <c r="BQ107">
        <v>542</v>
      </c>
      <c r="BR107">
        <v>1494</v>
      </c>
      <c r="BS107">
        <v>545</v>
      </c>
      <c r="BT107" s="18">
        <f t="shared" si="290"/>
        <v>1575</v>
      </c>
      <c r="BU107" s="18">
        <f t="shared" si="290"/>
        <v>543.5</v>
      </c>
      <c r="BV107" s="18">
        <f t="shared" si="337"/>
        <v>1096.5</v>
      </c>
      <c r="BW107" s="18">
        <f t="shared" si="338"/>
        <v>-46</v>
      </c>
      <c r="BX107" s="18">
        <f t="shared" si="291"/>
        <v>1097.4644641171758</v>
      </c>
      <c r="BY107" s="18">
        <f t="shared" si="292"/>
        <v>1666.1384246214359</v>
      </c>
      <c r="BZ107" s="18">
        <f t="shared" si="339"/>
        <v>906.88056328577613</v>
      </c>
      <c r="CA107" s="28">
        <v>101</v>
      </c>
      <c r="CB107" s="22">
        <f t="shared" si="362"/>
        <v>1.159465157758014</v>
      </c>
      <c r="CC107" s="18">
        <f t="shared" si="363"/>
        <v>0.48812606714524143</v>
      </c>
      <c r="CD107">
        <f t="shared" si="293"/>
        <v>6.4257702503297529E-2</v>
      </c>
      <c r="CE107">
        <f t="shared" si="293"/>
        <v>-0.31146799931940167</v>
      </c>
      <c r="CI107">
        <v>1636</v>
      </c>
      <c r="CJ107">
        <v>543</v>
      </c>
      <c r="CK107">
        <v>1451</v>
      </c>
      <c r="CL107">
        <v>542</v>
      </c>
      <c r="CM107" s="18">
        <f t="shared" si="294"/>
        <v>1543.5</v>
      </c>
      <c r="CN107" s="18">
        <f t="shared" si="294"/>
        <v>542.5</v>
      </c>
      <c r="CO107" s="18">
        <f t="shared" si="340"/>
        <v>1011</v>
      </c>
      <c r="CP107" s="18">
        <f t="shared" si="341"/>
        <v>-45.5</v>
      </c>
      <c r="CQ107" s="18">
        <f t="shared" si="295"/>
        <v>1012.0233445924061</v>
      </c>
      <c r="CR107" s="18">
        <f t="shared" si="296"/>
        <v>1636.061887582496</v>
      </c>
      <c r="CS107" s="18">
        <f t="shared" si="342"/>
        <v>842.77741779879977</v>
      </c>
      <c r="CT107" s="28">
        <v>101</v>
      </c>
      <c r="CU107" s="22">
        <f t="shared" si="364"/>
        <v>0.98180954036818013</v>
      </c>
      <c r="CV107" s="18">
        <f t="shared" si="365"/>
        <v>0.37607451233292338</v>
      </c>
      <c r="CW107">
        <f t="shared" si="297"/>
        <v>-7.9727521209270683E-3</v>
      </c>
      <c r="CX107">
        <f t="shared" si="297"/>
        <v>-0.42472609898455088</v>
      </c>
      <c r="FZ107">
        <v>1632</v>
      </c>
      <c r="GA107">
        <v>540</v>
      </c>
      <c r="GB107">
        <v>1511</v>
      </c>
      <c r="GC107">
        <v>546</v>
      </c>
      <c r="GD107">
        <f t="shared" si="306"/>
        <v>1571.5</v>
      </c>
      <c r="GE107">
        <f t="shared" si="306"/>
        <v>543</v>
      </c>
      <c r="GF107" s="18">
        <f t="shared" si="349"/>
        <v>1345.5</v>
      </c>
      <c r="GG107" s="18">
        <f t="shared" si="350"/>
        <v>-59</v>
      </c>
      <c r="GH107" s="18">
        <f t="shared" si="307"/>
        <v>1346.7929499369975</v>
      </c>
      <c r="GI107">
        <f t="shared" si="308"/>
        <v>1662.666908914711</v>
      </c>
      <c r="GJ107">
        <v>101</v>
      </c>
      <c r="GK107" s="22">
        <f t="shared" si="366"/>
        <v>1.3932268015768803</v>
      </c>
      <c r="GL107" s="18">
        <f t="shared" si="367"/>
        <v>0.74352618079118982</v>
      </c>
      <c r="GM107">
        <f t="shared" si="309"/>
        <v>0.14402182041223024</v>
      </c>
      <c r="GN107">
        <f t="shared" si="310"/>
        <v>-0.12870373464308696</v>
      </c>
    </row>
    <row r="108" spans="11:232" x14ac:dyDescent="0.25">
      <c r="K108" s="18">
        <v>1508</v>
      </c>
      <c r="L108" s="18">
        <v>575</v>
      </c>
      <c r="M108" s="18">
        <v>1268</v>
      </c>
      <c r="N108" s="18">
        <v>578</v>
      </c>
      <c r="O108" s="18">
        <f t="shared" si="354"/>
        <v>1388</v>
      </c>
      <c r="P108" s="18">
        <f t="shared" si="355"/>
        <v>576.5</v>
      </c>
      <c r="Q108" s="18">
        <f t="shared" si="329"/>
        <v>611.5</v>
      </c>
      <c r="R108" s="18">
        <f t="shared" si="330"/>
        <v>-4</v>
      </c>
      <c r="S108" s="49">
        <f t="shared" si="278"/>
        <v>611.51308244386723</v>
      </c>
      <c r="T108" s="26">
        <f t="shared" si="279"/>
        <v>50.659687055245406</v>
      </c>
      <c r="U108" s="18">
        <f t="shared" si="328"/>
        <v>533.46133082400627</v>
      </c>
      <c r="V108" s="28">
        <v>102</v>
      </c>
      <c r="W108" s="22">
        <f t="shared" si="356"/>
        <v>0.36687741680729408</v>
      </c>
      <c r="X108" s="18">
        <f t="shared" si="357"/>
        <v>6.8839280002456663E-2</v>
      </c>
      <c r="Y108">
        <f t="shared" si="368"/>
        <v>-0.43547902048125209</v>
      </c>
      <c r="Z108">
        <f t="shared" si="281"/>
        <v>-1.1621636806541125</v>
      </c>
      <c r="AD108" s="18">
        <v>1553</v>
      </c>
      <c r="AE108" s="18">
        <v>572</v>
      </c>
      <c r="AF108" s="18">
        <v>1293</v>
      </c>
      <c r="AG108" s="18">
        <v>573</v>
      </c>
      <c r="AH108" s="18">
        <f t="shared" si="282"/>
        <v>1423</v>
      </c>
      <c r="AI108" s="18">
        <f t="shared" si="282"/>
        <v>572.5</v>
      </c>
      <c r="AJ108" s="18">
        <f t="shared" si="331"/>
        <v>760.5</v>
      </c>
      <c r="AK108" s="18">
        <f t="shared" si="332"/>
        <v>2</v>
      </c>
      <c r="AL108" s="18">
        <f t="shared" si="283"/>
        <v>760.50262984423659</v>
      </c>
      <c r="AM108" s="18">
        <f t="shared" si="284"/>
        <v>1533.8465536030649</v>
      </c>
      <c r="AN108" s="18">
        <f t="shared" si="333"/>
        <v>659.56027325777666</v>
      </c>
      <c r="AO108" s="28">
        <v>102</v>
      </c>
      <c r="AP108" s="22">
        <f t="shared" si="358"/>
        <v>0.30556597641126038</v>
      </c>
      <c r="AQ108" s="18">
        <f t="shared" si="359"/>
        <v>8.3609431262814893E-2</v>
      </c>
      <c r="AR108">
        <f t="shared" si="285"/>
        <v>-0.51489500441392988</v>
      </c>
      <c r="AS108">
        <f t="shared" si="285"/>
        <v>-1.0777447307622401</v>
      </c>
      <c r="AW108" s="18">
        <v>1605</v>
      </c>
      <c r="AX108" s="18">
        <v>577</v>
      </c>
      <c r="AY108" s="18">
        <v>1257</v>
      </c>
      <c r="AZ108" s="18">
        <v>581</v>
      </c>
      <c r="BA108" s="18">
        <f t="shared" si="286"/>
        <v>1431</v>
      </c>
      <c r="BB108" s="18">
        <f t="shared" si="286"/>
        <v>579</v>
      </c>
      <c r="BC108" s="18">
        <f t="shared" si="334"/>
        <v>599.5</v>
      </c>
      <c r="BD108" s="18">
        <f t="shared" si="335"/>
        <v>-2</v>
      </c>
      <c r="BE108" s="18">
        <f t="shared" si="287"/>
        <v>599.50333610414543</v>
      </c>
      <c r="BF108" s="18">
        <f t="shared" si="288"/>
        <v>1543.6975092290588</v>
      </c>
      <c r="BG108" s="18">
        <f t="shared" si="336"/>
        <v>529.32418051817444</v>
      </c>
      <c r="BH108" s="28">
        <v>102</v>
      </c>
      <c r="BI108" s="22">
        <f t="shared" si="360"/>
        <v>0.27172364678273314</v>
      </c>
      <c r="BJ108" s="18">
        <f t="shared" si="361"/>
        <v>5.0267583396089006E-2</v>
      </c>
      <c r="BK108">
        <f t="shared" si="289"/>
        <v>-0.56587256540844966</v>
      </c>
      <c r="BL108">
        <f t="shared" si="289"/>
        <v>-1.298711992889505</v>
      </c>
      <c r="BP108">
        <v>1666</v>
      </c>
      <c r="BQ108">
        <v>541</v>
      </c>
      <c r="BR108">
        <v>1508</v>
      </c>
      <c r="BS108">
        <v>545</v>
      </c>
      <c r="BT108" s="18">
        <f t="shared" si="290"/>
        <v>1587</v>
      </c>
      <c r="BU108" s="18">
        <f t="shared" si="290"/>
        <v>543</v>
      </c>
      <c r="BV108" s="18">
        <f t="shared" si="337"/>
        <v>1108.5</v>
      </c>
      <c r="BW108" s="18">
        <f t="shared" si="338"/>
        <v>-46.5</v>
      </c>
      <c r="BX108" s="18">
        <f t="shared" si="291"/>
        <v>1109.4748757858376</v>
      </c>
      <c r="BY108" s="18">
        <f t="shared" si="292"/>
        <v>1677.3246555154431</v>
      </c>
      <c r="BZ108" s="18">
        <f t="shared" si="339"/>
        <v>918.0667941797833</v>
      </c>
      <c r="CA108" s="28">
        <v>102</v>
      </c>
      <c r="CB108" s="22">
        <f t="shared" si="362"/>
        <v>1.1709450108051229</v>
      </c>
      <c r="CC108" s="18">
        <f t="shared" si="363"/>
        <v>0.49346801233281085</v>
      </c>
      <c r="CD108">
        <f t="shared" si="293"/>
        <v>6.8536500482572482E-2</v>
      </c>
      <c r="CE108">
        <f t="shared" si="293"/>
        <v>-0.30674099399251359</v>
      </c>
      <c r="CI108">
        <v>1647</v>
      </c>
      <c r="CJ108">
        <v>541</v>
      </c>
      <c r="CK108">
        <v>1462</v>
      </c>
      <c r="CL108">
        <v>541</v>
      </c>
      <c r="CM108" s="18">
        <f t="shared" si="294"/>
        <v>1554.5</v>
      </c>
      <c r="CN108" s="18">
        <f t="shared" si="294"/>
        <v>541</v>
      </c>
      <c r="CO108" s="18">
        <f t="shared" si="340"/>
        <v>1022</v>
      </c>
      <c r="CP108" s="18">
        <f t="shared" si="341"/>
        <v>-47</v>
      </c>
      <c r="CQ108" s="18">
        <f t="shared" si="295"/>
        <v>1023.0801532626855</v>
      </c>
      <c r="CR108" s="18">
        <f t="shared" si="296"/>
        <v>1645.9499536741694</v>
      </c>
      <c r="CS108" s="18">
        <f t="shared" si="342"/>
        <v>852.66548389047318</v>
      </c>
      <c r="CT108" s="28">
        <v>102</v>
      </c>
      <c r="CU108" s="22">
        <f t="shared" si="364"/>
        <v>0.99153042690647897</v>
      </c>
      <c r="CV108" s="18">
        <f t="shared" si="365"/>
        <v>0.38018329495226938</v>
      </c>
      <c r="CW108">
        <f t="shared" si="297"/>
        <v>-3.6939541416520717E-3</v>
      </c>
      <c r="CX108">
        <f t="shared" si="297"/>
        <v>-0.4200069697152769</v>
      </c>
      <c r="FZ108">
        <v>1651</v>
      </c>
      <c r="GA108">
        <v>541</v>
      </c>
      <c r="GB108">
        <v>1525</v>
      </c>
      <c r="GC108">
        <v>543</v>
      </c>
      <c r="GD108">
        <f t="shared" si="306"/>
        <v>1588</v>
      </c>
      <c r="GE108">
        <f t="shared" si="306"/>
        <v>542</v>
      </c>
      <c r="GF108" s="18">
        <f t="shared" si="349"/>
        <v>1362</v>
      </c>
      <c r="GG108" s="18">
        <f t="shared" si="350"/>
        <v>-60</v>
      </c>
      <c r="GH108" s="18">
        <f t="shared" si="307"/>
        <v>1363.3209453389909</v>
      </c>
      <c r="GI108">
        <f t="shared" si="308"/>
        <v>1677.9475557954725</v>
      </c>
      <c r="GJ108">
        <v>102</v>
      </c>
      <c r="GK108" s="22">
        <f t="shared" si="366"/>
        <v>1.4070211263449681</v>
      </c>
      <c r="GL108" s="18">
        <f t="shared" si="367"/>
        <v>0.75265081817361246</v>
      </c>
      <c r="GM108">
        <f t="shared" si="309"/>
        <v>0.14830061839150521</v>
      </c>
      <c r="GN108">
        <f t="shared" si="310"/>
        <v>-0.12340646192993281</v>
      </c>
    </row>
    <row r="109" spans="11:232" x14ac:dyDescent="0.25">
      <c r="K109" s="18">
        <v>1517</v>
      </c>
      <c r="L109" s="18">
        <v>575</v>
      </c>
      <c r="M109" s="18">
        <v>1277</v>
      </c>
      <c r="N109" s="18">
        <v>580</v>
      </c>
      <c r="O109" s="18">
        <f t="shared" si="354"/>
        <v>1397</v>
      </c>
      <c r="P109" s="18">
        <f t="shared" si="355"/>
        <v>577.5</v>
      </c>
      <c r="Q109" s="18">
        <f t="shared" si="329"/>
        <v>620.5</v>
      </c>
      <c r="R109" s="18">
        <f t="shared" si="330"/>
        <v>-3</v>
      </c>
      <c r="S109" s="49">
        <f t="shared" si="278"/>
        <v>620.50725217357456</v>
      </c>
      <c r="T109" s="26">
        <f t="shared" si="279"/>
        <v>51.404792657905276</v>
      </c>
      <c r="U109" s="18">
        <f t="shared" si="328"/>
        <v>542.15860622290745</v>
      </c>
      <c r="V109" s="28">
        <v>103</v>
      </c>
      <c r="W109" s="22">
        <f t="shared" si="356"/>
        <v>0.37047425422697344</v>
      </c>
      <c r="X109" s="18">
        <f t="shared" si="357"/>
        <v>6.9851772108003349E-2</v>
      </c>
      <c r="Y109">
        <f t="shared" si="368"/>
        <v>-0.43124196753799743</v>
      </c>
      <c r="Z109">
        <f t="shared" si="281"/>
        <v>-1.1558225715545998</v>
      </c>
      <c r="AD109" s="18">
        <v>1553</v>
      </c>
      <c r="AE109" s="18">
        <v>572</v>
      </c>
      <c r="AF109" s="18">
        <v>1303</v>
      </c>
      <c r="AG109" s="18">
        <v>573</v>
      </c>
      <c r="AH109" s="18">
        <f t="shared" si="282"/>
        <v>1428</v>
      </c>
      <c r="AI109" s="18">
        <f t="shared" si="282"/>
        <v>572.5</v>
      </c>
      <c r="AJ109" s="18">
        <f t="shared" si="331"/>
        <v>765.5</v>
      </c>
      <c r="AK109" s="18">
        <f t="shared" si="332"/>
        <v>2</v>
      </c>
      <c r="AL109" s="18">
        <f t="shared" si="283"/>
        <v>765.50261266699806</v>
      </c>
      <c r="AM109" s="18">
        <f t="shared" si="284"/>
        <v>1538.4863502806907</v>
      </c>
      <c r="AN109" s="18">
        <f t="shared" si="333"/>
        <v>664.20006993540244</v>
      </c>
      <c r="AO109" s="28">
        <v>103</v>
      </c>
      <c r="AP109" s="22">
        <f t="shared" si="358"/>
        <v>0.30856172127803744</v>
      </c>
      <c r="AQ109" s="18">
        <f t="shared" si="359"/>
        <v>8.4159127876251391E-2</v>
      </c>
      <c r="AR109">
        <f t="shared" si="285"/>
        <v>-0.51065795147067528</v>
      </c>
      <c r="AS109">
        <f t="shared" si="285"/>
        <v>-1.0748987736714917</v>
      </c>
      <c r="BP109">
        <v>1679</v>
      </c>
      <c r="BQ109">
        <v>542</v>
      </c>
      <c r="BR109">
        <v>1520</v>
      </c>
      <c r="BS109">
        <v>544</v>
      </c>
      <c r="BT109" s="18">
        <f t="shared" si="290"/>
        <v>1599.5</v>
      </c>
      <c r="BU109" s="18">
        <f t="shared" si="290"/>
        <v>543</v>
      </c>
      <c r="BV109" s="18">
        <f t="shared" si="337"/>
        <v>1121</v>
      </c>
      <c r="BW109" s="18">
        <f t="shared" si="338"/>
        <v>-46.5</v>
      </c>
      <c r="BX109" s="18">
        <f t="shared" si="291"/>
        <v>1121.9640145744427</v>
      </c>
      <c r="BY109" s="18">
        <f t="shared" si="292"/>
        <v>1689.1563722758174</v>
      </c>
      <c r="BZ109" s="18">
        <f t="shared" si="339"/>
        <v>929.89851094015762</v>
      </c>
      <c r="CA109" s="28">
        <v>103</v>
      </c>
      <c r="CB109" s="22">
        <f t="shared" si="362"/>
        <v>1.1824248638522319</v>
      </c>
      <c r="CC109" s="18">
        <f t="shared" si="363"/>
        <v>0.49902288394664196</v>
      </c>
      <c r="CD109">
        <f t="shared" si="293"/>
        <v>7.2773553425827101E-2</v>
      </c>
      <c r="CE109">
        <f t="shared" si="293"/>
        <v>-0.3018795382566245</v>
      </c>
      <c r="CI109">
        <v>1658</v>
      </c>
      <c r="CJ109">
        <v>538</v>
      </c>
      <c r="CK109">
        <v>1473</v>
      </c>
      <c r="CL109">
        <v>540</v>
      </c>
      <c r="CM109" s="18">
        <f t="shared" si="294"/>
        <v>1565.5</v>
      </c>
      <c r="CN109" s="18">
        <f t="shared" si="294"/>
        <v>539</v>
      </c>
      <c r="CO109" s="18">
        <f t="shared" si="340"/>
        <v>1033</v>
      </c>
      <c r="CP109" s="18">
        <f t="shared" si="341"/>
        <v>-49</v>
      </c>
      <c r="CQ109" s="18">
        <f t="shared" si="295"/>
        <v>1034.1614960923657</v>
      </c>
      <c r="CR109" s="18">
        <f t="shared" si="296"/>
        <v>1655.6905658969008</v>
      </c>
      <c r="CS109" s="18">
        <f t="shared" si="342"/>
        <v>862.40609611320463</v>
      </c>
      <c r="CT109" s="28">
        <v>103</v>
      </c>
      <c r="CU109" s="22">
        <f t="shared" si="364"/>
        <v>1.0012513134447778</v>
      </c>
      <c r="CV109" s="18">
        <f t="shared" si="365"/>
        <v>0.38430119462615919</v>
      </c>
      <c r="CW109">
        <f t="shared" si="297"/>
        <v>5.4309880160258118E-4</v>
      </c>
      <c r="CX109">
        <f t="shared" si="297"/>
        <v>-0.41532826549989149</v>
      </c>
      <c r="FZ109">
        <v>1671</v>
      </c>
      <c r="GA109">
        <v>540</v>
      </c>
      <c r="GB109">
        <v>1542</v>
      </c>
      <c r="GC109">
        <v>543</v>
      </c>
      <c r="GD109">
        <f t="shared" si="306"/>
        <v>1606.5</v>
      </c>
      <c r="GE109">
        <f t="shared" si="306"/>
        <v>541.5</v>
      </c>
      <c r="GF109" s="18">
        <f t="shared" si="349"/>
        <v>1380.5</v>
      </c>
      <c r="GG109" s="18">
        <f t="shared" si="350"/>
        <v>-60.5</v>
      </c>
      <c r="GH109" s="18">
        <f t="shared" si="307"/>
        <v>1381.8250612867027</v>
      </c>
      <c r="GI109">
        <f t="shared" si="308"/>
        <v>1695.3066094367709</v>
      </c>
      <c r="GJ109">
        <v>103</v>
      </c>
      <c r="GK109" s="22">
        <f t="shared" si="366"/>
        <v>1.420815451113056</v>
      </c>
      <c r="GL109" s="18">
        <f t="shared" si="367"/>
        <v>0.76286641564920299</v>
      </c>
      <c r="GM109">
        <f t="shared" si="309"/>
        <v>0.15253767133475982</v>
      </c>
      <c r="GN109">
        <f t="shared" si="310"/>
        <v>-0.11755150401835256</v>
      </c>
    </row>
    <row r="110" spans="11:232" x14ac:dyDescent="0.25">
      <c r="K110" s="18">
        <v>1526</v>
      </c>
      <c r="L110" s="18">
        <v>577</v>
      </c>
      <c r="M110" s="18">
        <v>1287</v>
      </c>
      <c r="N110" s="18">
        <v>578</v>
      </c>
      <c r="O110" s="18">
        <f t="shared" si="354"/>
        <v>1406.5</v>
      </c>
      <c r="P110" s="18">
        <f t="shared" si="355"/>
        <v>577.5</v>
      </c>
      <c r="Q110" s="18">
        <f t="shared" si="329"/>
        <v>630</v>
      </c>
      <c r="R110" s="18">
        <f t="shared" si="330"/>
        <v>-3</v>
      </c>
      <c r="S110" s="49">
        <f t="shared" si="278"/>
        <v>630.00714281665091</v>
      </c>
      <c r="T110" s="26">
        <f t="shared" si="279"/>
        <v>52.191793788141077</v>
      </c>
      <c r="U110" s="18">
        <f t="shared" si="328"/>
        <v>550.94236042758291</v>
      </c>
      <c r="V110" s="28">
        <v>104</v>
      </c>
      <c r="W110" s="22">
        <f t="shared" si="356"/>
        <v>0.37407109164665281</v>
      </c>
      <c r="X110" s="18">
        <f t="shared" si="357"/>
        <v>7.0921194252428987E-2</v>
      </c>
      <c r="Y110">
        <f t="shared" si="368"/>
        <v>-0.42704585294438924</v>
      </c>
      <c r="Z110">
        <f t="shared" si="281"/>
        <v>-1.1492239598608405</v>
      </c>
      <c r="AH110" s="18"/>
      <c r="AI110" s="18"/>
      <c r="AM110" s="18"/>
      <c r="AN110" s="18"/>
      <c r="AP110" s="18"/>
      <c r="AQ110" s="18"/>
      <c r="BP110">
        <v>1691</v>
      </c>
      <c r="BQ110">
        <v>542</v>
      </c>
      <c r="BR110">
        <v>1528</v>
      </c>
      <c r="BS110">
        <v>545</v>
      </c>
      <c r="BT110" s="18">
        <f t="shared" si="290"/>
        <v>1609.5</v>
      </c>
      <c r="BU110" s="18">
        <f t="shared" si="290"/>
        <v>543.5</v>
      </c>
      <c r="BV110" s="18">
        <f t="shared" si="337"/>
        <v>1131</v>
      </c>
      <c r="BW110" s="18">
        <f t="shared" si="338"/>
        <v>-46</v>
      </c>
      <c r="BX110" s="18">
        <f t="shared" si="291"/>
        <v>1131.9350688091611</v>
      </c>
      <c r="BY110" s="18">
        <f t="shared" si="292"/>
        <v>1698.7885389300222</v>
      </c>
      <c r="BZ110" s="18">
        <f t="shared" si="339"/>
        <v>939.53067759436249</v>
      </c>
      <c r="CA110" s="28">
        <v>104</v>
      </c>
      <c r="CB110" s="22">
        <f t="shared" si="362"/>
        <v>1.1939047168993411</v>
      </c>
      <c r="CC110" s="18">
        <f t="shared" si="363"/>
        <v>0.50345777149701043</v>
      </c>
      <c r="CD110">
        <f t="shared" si="293"/>
        <v>7.6969668019435306E-2</v>
      </c>
      <c r="CE110">
        <f t="shared" si="293"/>
        <v>-0.29803695087985876</v>
      </c>
      <c r="CI110">
        <v>1668</v>
      </c>
      <c r="CJ110">
        <v>537</v>
      </c>
      <c r="CK110">
        <v>1484</v>
      </c>
      <c r="CL110">
        <v>540</v>
      </c>
      <c r="CM110" s="18">
        <f t="shared" si="294"/>
        <v>1576</v>
      </c>
      <c r="CN110" s="18">
        <f t="shared" si="294"/>
        <v>538.5</v>
      </c>
      <c r="CO110" s="18">
        <f t="shared" si="340"/>
        <v>1043.5</v>
      </c>
      <c r="CP110" s="18">
        <f t="shared" si="341"/>
        <v>-49.5</v>
      </c>
      <c r="CQ110" s="18">
        <f t="shared" si="295"/>
        <v>1044.6733939370715</v>
      </c>
      <c r="CR110" s="18">
        <f t="shared" si="296"/>
        <v>1665.4603717891339</v>
      </c>
      <c r="CS110" s="18">
        <f t="shared" si="342"/>
        <v>872.17590200543771</v>
      </c>
      <c r="CT110" s="28">
        <v>104</v>
      </c>
      <c r="CU110" s="22">
        <f t="shared" si="364"/>
        <v>1.0109721999830765</v>
      </c>
      <c r="CV110" s="18">
        <f t="shared" si="365"/>
        <v>0.38820748480885597</v>
      </c>
      <c r="CW110">
        <f t="shared" si="297"/>
        <v>4.7392133952106922E-3</v>
      </c>
      <c r="CX110">
        <f t="shared" si="297"/>
        <v>-0.41093609548076404</v>
      </c>
      <c r="FZ110">
        <v>1689</v>
      </c>
      <c r="GA110">
        <v>538</v>
      </c>
      <c r="GB110">
        <v>1557</v>
      </c>
      <c r="GC110">
        <v>543</v>
      </c>
      <c r="GD110">
        <f t="shared" si="306"/>
        <v>1623</v>
      </c>
      <c r="GE110">
        <f t="shared" si="306"/>
        <v>540.5</v>
      </c>
      <c r="GF110" s="18">
        <f t="shared" si="349"/>
        <v>1397</v>
      </c>
      <c r="GG110" s="18">
        <f t="shared" si="350"/>
        <v>-61.5</v>
      </c>
      <c r="GH110" s="18">
        <f t="shared" si="307"/>
        <v>1398.3530491260067</v>
      </c>
      <c r="GI110">
        <f t="shared" si="308"/>
        <v>1710.6341660331702</v>
      </c>
      <c r="GJ110">
        <v>104</v>
      </c>
      <c r="GK110" s="22">
        <f t="shared" si="366"/>
        <v>1.434609775881144</v>
      </c>
      <c r="GL110" s="18">
        <f t="shared" si="367"/>
        <v>0.7719910488564794</v>
      </c>
      <c r="GM110">
        <f t="shared" si="309"/>
        <v>0.15673378592836801</v>
      </c>
      <c r="GN110">
        <f t="shared" si="310"/>
        <v>-0.11238773522744362</v>
      </c>
    </row>
    <row r="111" spans="11:232" x14ac:dyDescent="0.25">
      <c r="K111" s="18">
        <v>1533</v>
      </c>
      <c r="L111" s="18">
        <v>576</v>
      </c>
      <c r="M111" s="18">
        <v>1296</v>
      </c>
      <c r="N111" s="18">
        <v>578</v>
      </c>
      <c r="O111" s="18">
        <f t="shared" si="354"/>
        <v>1414.5</v>
      </c>
      <c r="P111" s="18">
        <f t="shared" si="355"/>
        <v>577</v>
      </c>
      <c r="Q111" s="18">
        <f t="shared" ref="Q111:Q119" si="369">O111-O$6</f>
        <v>638</v>
      </c>
      <c r="R111" s="18">
        <f t="shared" ref="R111:R119" si="370">P111-P$6</f>
        <v>-3.5</v>
      </c>
      <c r="S111" s="49">
        <f t="shared" si="278"/>
        <v>638.00960024125027</v>
      </c>
      <c r="T111" s="26">
        <f t="shared" si="279"/>
        <v>52.854742791918675</v>
      </c>
      <c r="U111" s="18">
        <f t="shared" si="328"/>
        <v>558.15693290056004</v>
      </c>
      <c r="V111" s="28">
        <v>105</v>
      </c>
      <c r="W111" s="22">
        <f t="shared" si="356"/>
        <v>0.37766792906633218</v>
      </c>
      <c r="X111" s="18">
        <f t="shared" si="357"/>
        <v>7.1822047272871614E-2</v>
      </c>
      <c r="Y111">
        <f t="shared" si="368"/>
        <v>-0.4228898931732315</v>
      </c>
      <c r="Z111">
        <f t="shared" si="281"/>
        <v>-1.1437422195574967</v>
      </c>
      <c r="AH111" s="18"/>
      <c r="AI111" s="18"/>
      <c r="AM111" s="18"/>
      <c r="AN111" s="18"/>
      <c r="AQ111" s="18"/>
      <c r="BP111">
        <v>1702</v>
      </c>
      <c r="BQ111">
        <v>542</v>
      </c>
      <c r="BR111">
        <v>1539</v>
      </c>
      <c r="BS111">
        <v>545</v>
      </c>
      <c r="BT111" s="18">
        <f t="shared" si="290"/>
        <v>1620.5</v>
      </c>
      <c r="BU111" s="18">
        <f t="shared" si="290"/>
        <v>543.5</v>
      </c>
      <c r="BV111" s="18">
        <f t="shared" ref="BV111:BV118" si="371">BT111-BT$6</f>
        <v>1142</v>
      </c>
      <c r="BW111" s="18">
        <f t="shared" ref="BW111:BW118" si="372">BU111-BU$6</f>
        <v>-46</v>
      </c>
      <c r="BX111" s="18">
        <f t="shared" si="291"/>
        <v>1142.9260693500696</v>
      </c>
      <c r="BY111" s="18">
        <f t="shared" si="292"/>
        <v>1709.2140006447407</v>
      </c>
      <c r="BZ111" s="18">
        <f t="shared" ref="BZ111:BZ118" si="373">BY111-BY$6</f>
        <v>949.95613930908098</v>
      </c>
      <c r="CA111" s="28">
        <v>105</v>
      </c>
      <c r="CB111" s="22">
        <f t="shared" si="362"/>
        <v>1.20538456994645</v>
      </c>
      <c r="CC111" s="18">
        <f t="shared" si="363"/>
        <v>0.50834630688329341</v>
      </c>
      <c r="CD111">
        <f t="shared" si="293"/>
        <v>8.1125627790592986E-2</v>
      </c>
      <c r="CE111">
        <f t="shared" si="293"/>
        <v>-0.29384032722847647</v>
      </c>
      <c r="CI111">
        <v>1678</v>
      </c>
      <c r="CJ111">
        <v>537</v>
      </c>
      <c r="CK111">
        <v>1496</v>
      </c>
      <c r="CL111">
        <v>540</v>
      </c>
      <c r="CM111" s="18">
        <f t="shared" si="294"/>
        <v>1587</v>
      </c>
      <c r="CN111" s="18">
        <f t="shared" si="294"/>
        <v>538.5</v>
      </c>
      <c r="CO111" s="18">
        <f t="shared" ref="CO111:CO118" si="374">CM111-CM$6</f>
        <v>1054.5</v>
      </c>
      <c r="CP111" s="18">
        <f t="shared" ref="CP111:CP118" si="375">CN111-CN$6</f>
        <v>-49.5</v>
      </c>
      <c r="CQ111" s="18">
        <f t="shared" si="295"/>
        <v>1055.6611672312285</v>
      </c>
      <c r="CR111" s="18">
        <f t="shared" si="296"/>
        <v>1675.8732798156309</v>
      </c>
      <c r="CS111" s="18">
        <f t="shared" ref="CS111:CS118" si="376">CR111-CR$6</f>
        <v>882.58881003193471</v>
      </c>
      <c r="CT111" s="28">
        <v>105</v>
      </c>
      <c r="CU111" s="22">
        <f t="shared" si="364"/>
        <v>1.0206930865213755</v>
      </c>
      <c r="CV111" s="18">
        <f t="shared" si="365"/>
        <v>0.39229061342965776</v>
      </c>
      <c r="CW111">
        <f t="shared" si="297"/>
        <v>8.8951731663684669E-3</v>
      </c>
      <c r="CX111">
        <f t="shared" si="297"/>
        <v>-0.40639208336797644</v>
      </c>
      <c r="FZ111">
        <v>1708</v>
      </c>
      <c r="GA111">
        <v>537</v>
      </c>
      <c r="GB111">
        <v>1571</v>
      </c>
      <c r="GC111">
        <v>543</v>
      </c>
      <c r="GD111">
        <f t="shared" si="306"/>
        <v>1639.5</v>
      </c>
      <c r="GE111">
        <f t="shared" si="306"/>
        <v>540</v>
      </c>
      <c r="GF111" s="18">
        <f t="shared" si="349"/>
        <v>1413.5</v>
      </c>
      <c r="GG111" s="18">
        <f t="shared" si="350"/>
        <v>-62</v>
      </c>
      <c r="GH111" s="18">
        <f t="shared" si="307"/>
        <v>1414.859091923998</v>
      </c>
      <c r="GI111">
        <f t="shared" si="308"/>
        <v>1726.140275296304</v>
      </c>
      <c r="GJ111">
        <v>105</v>
      </c>
      <c r="GK111" s="22">
        <f t="shared" si="366"/>
        <v>1.4484041006492319</v>
      </c>
      <c r="GL111" s="18">
        <f t="shared" si="367"/>
        <v>0.78110356682900106</v>
      </c>
      <c r="GM111">
        <f t="shared" si="309"/>
        <v>0.16088974569952572</v>
      </c>
      <c r="GN111">
        <f t="shared" si="310"/>
        <v>-0.10729137902877788</v>
      </c>
    </row>
    <row r="112" spans="11:232" x14ac:dyDescent="0.25">
      <c r="K112" s="18">
        <v>1542</v>
      </c>
      <c r="L112" s="18">
        <v>577</v>
      </c>
      <c r="M112" s="18">
        <v>1306</v>
      </c>
      <c r="N112" s="18">
        <v>581</v>
      </c>
      <c r="O112" s="18">
        <f t="shared" si="354"/>
        <v>1424</v>
      </c>
      <c r="P112" s="18">
        <f t="shared" si="355"/>
        <v>579</v>
      </c>
      <c r="Q112" s="18">
        <f t="shared" si="369"/>
        <v>647.5</v>
      </c>
      <c r="R112" s="18">
        <f t="shared" si="370"/>
        <v>-1.5</v>
      </c>
      <c r="S112" s="49">
        <f t="shared" si="278"/>
        <v>647.50173744940639</v>
      </c>
      <c r="T112" s="26">
        <f t="shared" si="279"/>
        <v>53.641101602966323</v>
      </c>
      <c r="U112" s="18">
        <f t="shared" si="328"/>
        <v>567.70962541529263</v>
      </c>
      <c r="V112" s="28">
        <v>106</v>
      </c>
      <c r="W112" s="22">
        <f t="shared" si="356"/>
        <v>0.38126476648601154</v>
      </c>
      <c r="X112" s="18">
        <f t="shared" si="357"/>
        <v>7.2890596597250099E-2</v>
      </c>
      <c r="Y112">
        <f t="shared" si="368"/>
        <v>-0.41877332697839931</v>
      </c>
      <c r="Z112">
        <f t="shared" si="281"/>
        <v>-1.1373284951297151</v>
      </c>
      <c r="BP112">
        <v>1711</v>
      </c>
      <c r="BQ112">
        <v>542</v>
      </c>
      <c r="BR112">
        <v>1549</v>
      </c>
      <c r="BS112">
        <v>545</v>
      </c>
      <c r="BT112" s="18">
        <f t="shared" si="290"/>
        <v>1630</v>
      </c>
      <c r="BU112" s="18">
        <f t="shared" si="290"/>
        <v>543.5</v>
      </c>
      <c r="BV112" s="18">
        <f t="shared" si="371"/>
        <v>1151.5</v>
      </c>
      <c r="BW112" s="18">
        <f t="shared" si="372"/>
        <v>-46</v>
      </c>
      <c r="BX112" s="18">
        <f t="shared" si="291"/>
        <v>1152.4184352916261</v>
      </c>
      <c r="BY112" s="18">
        <f t="shared" si="292"/>
        <v>1718.2235739274445</v>
      </c>
      <c r="BZ112" s="18">
        <f t="shared" si="373"/>
        <v>958.96571259178472</v>
      </c>
      <c r="CA112" s="28">
        <v>106</v>
      </c>
      <c r="CB112" s="22">
        <f t="shared" si="362"/>
        <v>1.216864422993559</v>
      </c>
      <c r="CC112" s="18">
        <f t="shared" si="363"/>
        <v>0.51256828527662812</v>
      </c>
      <c r="CD112">
        <f t="shared" si="293"/>
        <v>8.5242193985425124E-2</v>
      </c>
      <c r="CE112">
        <f t="shared" si="293"/>
        <v>-0.29024826891935063</v>
      </c>
      <c r="CI112">
        <v>1688</v>
      </c>
      <c r="CJ112">
        <v>536</v>
      </c>
      <c r="CK112">
        <v>1508</v>
      </c>
      <c r="CL112">
        <v>538</v>
      </c>
      <c r="CM112" s="18">
        <f t="shared" si="294"/>
        <v>1598</v>
      </c>
      <c r="CN112" s="18">
        <f t="shared" si="294"/>
        <v>537</v>
      </c>
      <c r="CO112" s="18">
        <f t="shared" si="374"/>
        <v>1065.5</v>
      </c>
      <c r="CP112" s="18">
        <f t="shared" si="375"/>
        <v>-51</v>
      </c>
      <c r="CQ112" s="18">
        <f t="shared" si="295"/>
        <v>1066.719855444718</v>
      </c>
      <c r="CR112" s="18">
        <f t="shared" si="296"/>
        <v>1685.8152330549158</v>
      </c>
      <c r="CS112" s="18">
        <f t="shared" si="376"/>
        <v>892.5307632712196</v>
      </c>
      <c r="CT112" s="28">
        <v>106</v>
      </c>
      <c r="CU112" s="22">
        <f t="shared" si="364"/>
        <v>1.0304139730596742</v>
      </c>
      <c r="CV112" s="18">
        <f t="shared" si="365"/>
        <v>0.39640009449958791</v>
      </c>
      <c r="CW112">
        <f t="shared" si="297"/>
        <v>1.3011739361200597E-2</v>
      </c>
      <c r="CX112">
        <f t="shared" si="297"/>
        <v>-0.40186625065334985</v>
      </c>
      <c r="FZ112">
        <v>1725</v>
      </c>
      <c r="GA112">
        <v>539</v>
      </c>
      <c r="GB112">
        <v>1585</v>
      </c>
      <c r="GC112">
        <v>544</v>
      </c>
      <c r="GD112">
        <f t="shared" si="306"/>
        <v>1655</v>
      </c>
      <c r="GE112">
        <f t="shared" si="306"/>
        <v>541.5</v>
      </c>
      <c r="GF112" s="18">
        <f t="shared" si="349"/>
        <v>1429</v>
      </c>
      <c r="GG112" s="18">
        <f t="shared" si="350"/>
        <v>-60.5</v>
      </c>
      <c r="GH112" s="18">
        <f t="shared" si="307"/>
        <v>1430.2801299046282</v>
      </c>
      <c r="GI112">
        <f t="shared" si="308"/>
        <v>1741.3349046062333</v>
      </c>
      <c r="GJ112">
        <v>106</v>
      </c>
      <c r="GK112" s="22">
        <f t="shared" si="366"/>
        <v>1.4621984254173197</v>
      </c>
      <c r="GL112" s="18">
        <f t="shared" si="367"/>
        <v>0.78961708442211753</v>
      </c>
      <c r="GM112">
        <f t="shared" si="309"/>
        <v>0.16500631189435785</v>
      </c>
      <c r="GN112">
        <f t="shared" si="310"/>
        <v>-0.10258346369456922</v>
      </c>
    </row>
    <row r="113" spans="11:196" x14ac:dyDescent="0.25">
      <c r="K113" s="18">
        <v>1548</v>
      </c>
      <c r="L113" s="18">
        <v>578</v>
      </c>
      <c r="M113" s="18">
        <v>1314</v>
      </c>
      <c r="N113" s="18">
        <v>581</v>
      </c>
      <c r="O113" s="18">
        <f t="shared" si="354"/>
        <v>1431</v>
      </c>
      <c r="P113" s="18">
        <f t="shared" si="355"/>
        <v>579.5</v>
      </c>
      <c r="Q113" s="18">
        <f t="shared" si="369"/>
        <v>654.5</v>
      </c>
      <c r="R113" s="18">
        <f t="shared" si="370"/>
        <v>-1</v>
      </c>
      <c r="S113" s="49">
        <f t="shared" si="278"/>
        <v>654.5007639414946</v>
      </c>
      <c r="T113" s="26">
        <f t="shared" si="279"/>
        <v>54.220923199527348</v>
      </c>
      <c r="U113" s="18">
        <f t="shared" si="328"/>
        <v>574.38395515328705</v>
      </c>
      <c r="V113" s="28">
        <v>107</v>
      </c>
      <c r="W113" s="22">
        <f t="shared" si="356"/>
        <v>0.38486160390569085</v>
      </c>
      <c r="X113" s="18">
        <f t="shared" si="357"/>
        <v>7.3678491342703392E-2</v>
      </c>
      <c r="Y113">
        <f t="shared" si="368"/>
        <v>-0.41469541455796</v>
      </c>
      <c r="Z113">
        <f t="shared" si="281"/>
        <v>-1.1326592754312805</v>
      </c>
      <c r="BP113">
        <v>1724</v>
      </c>
      <c r="BQ113">
        <v>542</v>
      </c>
      <c r="BR113">
        <v>1560</v>
      </c>
      <c r="BS113">
        <v>546</v>
      </c>
      <c r="BT113" s="18">
        <f t="shared" si="290"/>
        <v>1642</v>
      </c>
      <c r="BU113" s="18">
        <f t="shared" si="290"/>
        <v>544</v>
      </c>
      <c r="BV113" s="18">
        <f t="shared" si="371"/>
        <v>1163.5</v>
      </c>
      <c r="BW113" s="18">
        <f t="shared" si="372"/>
        <v>-45.5</v>
      </c>
      <c r="BX113" s="18">
        <f t="shared" si="291"/>
        <v>1164.3893249253017</v>
      </c>
      <c r="BY113" s="18">
        <f t="shared" si="292"/>
        <v>1729.7687706742772</v>
      </c>
      <c r="BZ113" s="18">
        <f t="shared" si="373"/>
        <v>970.51090933861747</v>
      </c>
      <c r="CA113" s="28">
        <v>107</v>
      </c>
      <c r="CB113" s="22">
        <f t="shared" si="362"/>
        <v>1.2283442760406682</v>
      </c>
      <c r="CC113" s="18">
        <f t="shared" si="363"/>
        <v>0.51789265200390644</v>
      </c>
      <c r="CD113">
        <f t="shared" si="293"/>
        <v>8.9320106405864588E-2</v>
      </c>
      <c r="CE113">
        <f t="shared" si="293"/>
        <v>-0.28576025082183393</v>
      </c>
      <c r="CI113">
        <v>1697</v>
      </c>
      <c r="CJ113">
        <v>531</v>
      </c>
      <c r="CK113">
        <v>1519</v>
      </c>
      <c r="CL113">
        <v>538</v>
      </c>
      <c r="CM113" s="18">
        <f t="shared" si="294"/>
        <v>1608</v>
      </c>
      <c r="CN113" s="18">
        <f t="shared" si="294"/>
        <v>534.5</v>
      </c>
      <c r="CO113" s="18">
        <f t="shared" si="374"/>
        <v>1075.5</v>
      </c>
      <c r="CP113" s="18">
        <f t="shared" si="375"/>
        <v>-53.5</v>
      </c>
      <c r="CQ113" s="18">
        <f t="shared" si="295"/>
        <v>1076.8298379967005</v>
      </c>
      <c r="CR113" s="18">
        <f t="shared" si="296"/>
        <v>1694.507081720227</v>
      </c>
      <c r="CS113" s="18">
        <f t="shared" si="376"/>
        <v>901.22261193653083</v>
      </c>
      <c r="CT113" s="28">
        <v>107</v>
      </c>
      <c r="CU113" s="22">
        <f t="shared" si="364"/>
        <v>1.0401348595979729</v>
      </c>
      <c r="CV113" s="18">
        <f t="shared" si="365"/>
        <v>0.4001570303234967</v>
      </c>
      <c r="CW113">
        <f t="shared" si="297"/>
        <v>1.7089651781639958E-2</v>
      </c>
      <c r="CX113">
        <f t="shared" si="297"/>
        <v>-0.39776954862162966</v>
      </c>
      <c r="FZ113">
        <v>1740</v>
      </c>
      <c r="GA113">
        <v>538</v>
      </c>
      <c r="GB113">
        <v>1600</v>
      </c>
      <c r="GC113">
        <v>545</v>
      </c>
      <c r="GD113">
        <f t="shared" si="306"/>
        <v>1670</v>
      </c>
      <c r="GE113">
        <f t="shared" si="306"/>
        <v>541.5</v>
      </c>
      <c r="GF113" s="18">
        <f t="shared" si="349"/>
        <v>1444</v>
      </c>
      <c r="GG113" s="18">
        <f t="shared" si="350"/>
        <v>-60.5</v>
      </c>
      <c r="GH113" s="18">
        <f t="shared" si="307"/>
        <v>1445.2668438734765</v>
      </c>
      <c r="GI113">
        <f t="shared" si="308"/>
        <v>1755.5974054435146</v>
      </c>
      <c r="GJ113">
        <v>107</v>
      </c>
      <c r="GK113" s="22">
        <f t="shared" si="366"/>
        <v>1.4759927501854075</v>
      </c>
      <c r="GL113" s="18">
        <f t="shared" si="367"/>
        <v>0.79789082404957035</v>
      </c>
      <c r="GM113">
        <f t="shared" si="309"/>
        <v>0.16908422431479722</v>
      </c>
      <c r="GN113">
        <f t="shared" si="310"/>
        <v>-9.8056529396840009E-2</v>
      </c>
    </row>
    <row r="114" spans="11:196" x14ac:dyDescent="0.25">
      <c r="K114" s="18">
        <v>1557</v>
      </c>
      <c r="L114" s="18">
        <v>577</v>
      </c>
      <c r="M114" s="18">
        <v>1322</v>
      </c>
      <c r="N114" s="18">
        <v>581</v>
      </c>
      <c r="O114" s="18">
        <f t="shared" si="354"/>
        <v>1439.5</v>
      </c>
      <c r="P114" s="18">
        <f t="shared" si="355"/>
        <v>579</v>
      </c>
      <c r="Q114" s="18">
        <f t="shared" si="369"/>
        <v>663</v>
      </c>
      <c r="R114" s="18">
        <f t="shared" si="370"/>
        <v>-1.5</v>
      </c>
      <c r="S114" s="49">
        <f t="shared" si="278"/>
        <v>663.00169683040781</v>
      </c>
      <c r="T114" s="26">
        <f t="shared" si="279"/>
        <v>54.92516749485609</v>
      </c>
      <c r="U114" s="18">
        <f t="shared" si="328"/>
        <v>582.07908245794545</v>
      </c>
      <c r="V114" s="28">
        <v>108</v>
      </c>
      <c r="W114" s="22">
        <f t="shared" si="356"/>
        <v>0.38845844132537027</v>
      </c>
      <c r="X114" s="18">
        <f t="shared" si="357"/>
        <v>7.463545876698692E-2</v>
      </c>
      <c r="Y114">
        <f t="shared" si="368"/>
        <v>-0.41065543675621985</v>
      </c>
      <c r="Z114">
        <f t="shared" si="281"/>
        <v>-1.1270547933295918</v>
      </c>
      <c r="BP114">
        <v>1734</v>
      </c>
      <c r="BQ114">
        <v>544</v>
      </c>
      <c r="BR114">
        <v>1570</v>
      </c>
      <c r="BS114">
        <v>546</v>
      </c>
      <c r="BT114" s="18">
        <f t="shared" si="290"/>
        <v>1652</v>
      </c>
      <c r="BU114" s="18">
        <f t="shared" si="290"/>
        <v>545</v>
      </c>
      <c r="BV114" s="18">
        <f t="shared" si="371"/>
        <v>1173.5</v>
      </c>
      <c r="BW114" s="18">
        <f t="shared" si="372"/>
        <v>-44.5</v>
      </c>
      <c r="BX114" s="18">
        <f t="shared" si="291"/>
        <v>1174.3434335832087</v>
      </c>
      <c r="BY114" s="18">
        <f t="shared" si="292"/>
        <v>1739.5772474943444</v>
      </c>
      <c r="BZ114" s="18">
        <f t="shared" si="373"/>
        <v>980.31938615868467</v>
      </c>
      <c r="CA114" s="28">
        <v>108</v>
      </c>
      <c r="CB114" s="22">
        <f t="shared" si="362"/>
        <v>1.2398241290877772</v>
      </c>
      <c r="CC114" s="18">
        <f t="shared" si="363"/>
        <v>0.52232000256511946</v>
      </c>
      <c r="CD114">
        <f t="shared" si="293"/>
        <v>9.336008420760461E-2</v>
      </c>
      <c r="CE114">
        <f t="shared" si="293"/>
        <v>-0.28206334227076801</v>
      </c>
      <c r="CI114">
        <v>1708</v>
      </c>
      <c r="CJ114">
        <v>531</v>
      </c>
      <c r="CK114">
        <v>1529</v>
      </c>
      <c r="CL114">
        <v>536</v>
      </c>
      <c r="CM114" s="18">
        <f t="shared" si="294"/>
        <v>1618.5</v>
      </c>
      <c r="CN114" s="18">
        <f t="shared" si="294"/>
        <v>533.5</v>
      </c>
      <c r="CO114" s="18">
        <f t="shared" si="374"/>
        <v>1086</v>
      </c>
      <c r="CP114" s="18">
        <f t="shared" si="375"/>
        <v>-54.5</v>
      </c>
      <c r="CQ114" s="18">
        <f t="shared" si="295"/>
        <v>1087.3666584919733</v>
      </c>
      <c r="CR114" s="18">
        <f t="shared" si="296"/>
        <v>1704.1609372356825</v>
      </c>
      <c r="CS114" s="18">
        <f t="shared" si="376"/>
        <v>910.87646745198629</v>
      </c>
      <c r="CT114" s="28">
        <v>108</v>
      </c>
      <c r="CU114" s="22">
        <f t="shared" si="364"/>
        <v>1.0498557461362719</v>
      </c>
      <c r="CV114" s="18">
        <f t="shared" si="365"/>
        <v>0.4040725819266025</v>
      </c>
      <c r="CW114">
        <f t="shared" si="297"/>
        <v>2.1129629583380074E-2</v>
      </c>
      <c r="CX114">
        <f t="shared" si="297"/>
        <v>-0.39354061731770862</v>
      </c>
      <c r="FZ114">
        <v>1756</v>
      </c>
      <c r="GA114">
        <v>538</v>
      </c>
      <c r="GB114">
        <v>1617</v>
      </c>
      <c r="GC114">
        <v>543</v>
      </c>
      <c r="GD114">
        <f t="shared" si="306"/>
        <v>1686.5</v>
      </c>
      <c r="GE114">
        <f t="shared" si="306"/>
        <v>540.5</v>
      </c>
      <c r="GF114" s="18">
        <f t="shared" si="349"/>
        <v>1460.5</v>
      </c>
      <c r="GG114" s="18">
        <f t="shared" si="350"/>
        <v>-61.5</v>
      </c>
      <c r="GH114" s="18">
        <f t="shared" si="307"/>
        <v>1461.7942741713007</v>
      </c>
      <c r="GI114">
        <f t="shared" si="308"/>
        <v>1770.9947769544663</v>
      </c>
      <c r="GJ114">
        <v>108</v>
      </c>
      <c r="GK114" s="22">
        <f t="shared" si="366"/>
        <v>1.4897870749534956</v>
      </c>
      <c r="GL114" s="18">
        <f t="shared" si="367"/>
        <v>0.80701514945401254</v>
      </c>
      <c r="GM114">
        <f t="shared" si="309"/>
        <v>0.17312420211653734</v>
      </c>
      <c r="GN114">
        <f t="shared" si="310"/>
        <v>-9.3118312536260572E-2</v>
      </c>
    </row>
    <row r="115" spans="11:196" x14ac:dyDescent="0.25">
      <c r="K115" s="18">
        <v>1562</v>
      </c>
      <c r="L115" s="18">
        <v>577</v>
      </c>
      <c r="M115" s="18">
        <v>1333</v>
      </c>
      <c r="N115" s="18">
        <v>581</v>
      </c>
      <c r="O115" s="18">
        <f t="shared" si="354"/>
        <v>1447.5</v>
      </c>
      <c r="P115" s="18">
        <f t="shared" si="355"/>
        <v>579</v>
      </c>
      <c r="Q115" s="18">
        <f t="shared" si="369"/>
        <v>671</v>
      </c>
      <c r="R115" s="18">
        <f t="shared" si="370"/>
        <v>-1.5</v>
      </c>
      <c r="S115" s="49">
        <f t="shared" si="278"/>
        <v>671.00167659999181</v>
      </c>
      <c r="T115" s="26">
        <f t="shared" si="279"/>
        <v>55.587911241818567</v>
      </c>
      <c r="U115" s="18">
        <f t="shared" si="328"/>
        <v>589.50405127417878</v>
      </c>
      <c r="V115" s="28">
        <v>109</v>
      </c>
      <c r="W115" s="22">
        <f t="shared" si="356"/>
        <v>0.39205527874504958</v>
      </c>
      <c r="X115" s="18">
        <f t="shared" si="357"/>
        <v>7.5536032872730502E-2</v>
      </c>
      <c r="Y115">
        <f t="shared" si="368"/>
        <v>-0.40665269430254597</v>
      </c>
      <c r="Z115">
        <f t="shared" si="281"/>
        <v>-1.1218458279109886</v>
      </c>
      <c r="BP115">
        <v>1746</v>
      </c>
      <c r="BQ115">
        <v>545</v>
      </c>
      <c r="BR115">
        <v>1580</v>
      </c>
      <c r="BS115">
        <v>545</v>
      </c>
      <c r="BT115" s="18">
        <f t="shared" si="290"/>
        <v>1663</v>
      </c>
      <c r="BU115" s="18">
        <f t="shared" si="290"/>
        <v>545</v>
      </c>
      <c r="BV115" s="18">
        <f t="shared" si="371"/>
        <v>1184.5</v>
      </c>
      <c r="BW115" s="18">
        <f t="shared" si="372"/>
        <v>-44.5</v>
      </c>
      <c r="BX115" s="18">
        <f t="shared" si="291"/>
        <v>1185.3356064845095</v>
      </c>
      <c r="BY115" s="18">
        <f t="shared" si="292"/>
        <v>1750.0268569367729</v>
      </c>
      <c r="BZ115" s="18">
        <f t="shared" si="373"/>
        <v>990.76899560111315</v>
      </c>
      <c r="CA115" s="28">
        <v>109</v>
      </c>
      <c r="CB115" s="22">
        <f t="shared" si="362"/>
        <v>1.2513039821348864</v>
      </c>
      <c r="CC115" s="18">
        <f t="shared" si="363"/>
        <v>0.52720905938939544</v>
      </c>
      <c r="CD115">
        <f t="shared" si="293"/>
        <v>9.7362826661278601E-2</v>
      </c>
      <c r="CE115">
        <f t="shared" si="293"/>
        <v>-0.27801713557447988</v>
      </c>
      <c r="CI115">
        <v>1719</v>
      </c>
      <c r="CJ115">
        <v>531</v>
      </c>
      <c r="CK115">
        <v>1539</v>
      </c>
      <c r="CL115">
        <v>535</v>
      </c>
      <c r="CM115" s="18">
        <f t="shared" si="294"/>
        <v>1629</v>
      </c>
      <c r="CN115" s="18">
        <f t="shared" si="294"/>
        <v>533</v>
      </c>
      <c r="CO115" s="18">
        <f t="shared" si="374"/>
        <v>1096.5</v>
      </c>
      <c r="CP115" s="18">
        <f t="shared" si="375"/>
        <v>-55</v>
      </c>
      <c r="CQ115" s="18">
        <f t="shared" si="295"/>
        <v>1097.878522424043</v>
      </c>
      <c r="CR115" s="18">
        <f t="shared" si="296"/>
        <v>1713.9807466829959</v>
      </c>
      <c r="CS115" s="18">
        <f t="shared" si="376"/>
        <v>920.69627689929973</v>
      </c>
      <c r="CT115" s="28">
        <v>109</v>
      </c>
      <c r="CU115" s="22">
        <f t="shared" si="364"/>
        <v>1.0595766326745706</v>
      </c>
      <c r="CV115" s="18">
        <f t="shared" si="365"/>
        <v>0.40797885950714124</v>
      </c>
      <c r="CW115">
        <f t="shared" si="297"/>
        <v>2.5132372037053971E-2</v>
      </c>
      <c r="CX115">
        <f t="shared" si="297"/>
        <v>-0.38936234043282375</v>
      </c>
      <c r="FZ115">
        <v>1772</v>
      </c>
      <c r="GA115">
        <v>539</v>
      </c>
      <c r="GB115">
        <v>1637</v>
      </c>
      <c r="GC115">
        <v>540</v>
      </c>
      <c r="GD115">
        <f t="shared" si="306"/>
        <v>1704.5</v>
      </c>
      <c r="GE115">
        <f t="shared" si="306"/>
        <v>539.5</v>
      </c>
      <c r="GF115" s="18">
        <f t="shared" si="349"/>
        <v>1478.5</v>
      </c>
      <c r="GG115" s="18">
        <f t="shared" si="350"/>
        <v>-62.5</v>
      </c>
      <c r="GH115" s="18">
        <f t="shared" si="307"/>
        <v>1479.8204282952713</v>
      </c>
      <c r="GI115">
        <f t="shared" si="308"/>
        <v>1787.8424147558419</v>
      </c>
      <c r="GJ115">
        <v>109</v>
      </c>
      <c r="GK115" s="22">
        <f t="shared" si="366"/>
        <v>1.5035813997215834</v>
      </c>
      <c r="GL115" s="18">
        <f t="shared" si="367"/>
        <v>0.81696687776590793</v>
      </c>
      <c r="GM115">
        <f t="shared" si="309"/>
        <v>0.17712694457021125</v>
      </c>
      <c r="GN115">
        <f t="shared" si="310"/>
        <v>-8.7795550683118936E-2</v>
      </c>
    </row>
    <row r="116" spans="11:196" x14ac:dyDescent="0.25">
      <c r="K116" s="18">
        <v>1570</v>
      </c>
      <c r="L116" s="18">
        <v>577</v>
      </c>
      <c r="M116" s="18">
        <v>1342</v>
      </c>
      <c r="N116" s="18">
        <v>581</v>
      </c>
      <c r="O116" s="18">
        <f t="shared" si="354"/>
        <v>1456</v>
      </c>
      <c r="P116" s="18">
        <f t="shared" si="355"/>
        <v>579</v>
      </c>
      <c r="Q116" s="18">
        <f t="shared" si="369"/>
        <v>679.5</v>
      </c>
      <c r="R116" s="18">
        <f t="shared" si="370"/>
        <v>-1.5</v>
      </c>
      <c r="S116" s="49">
        <f t="shared" si="278"/>
        <v>679.50165562712209</v>
      </c>
      <c r="T116" s="26">
        <f t="shared" si="279"/>
        <v>56.29207651620596</v>
      </c>
      <c r="U116" s="18">
        <f t="shared" si="328"/>
        <v>597.39928315963755</v>
      </c>
      <c r="V116" s="28">
        <v>110</v>
      </c>
      <c r="W116" s="22">
        <f t="shared" si="356"/>
        <v>0.39565211616472895</v>
      </c>
      <c r="X116" s="18">
        <f t="shared" si="357"/>
        <v>7.6492892918839706E-2</v>
      </c>
      <c r="Y116">
        <f t="shared" si="368"/>
        <v>-0.40268650708494452</v>
      </c>
      <c r="Z116">
        <f t="shared" si="281"/>
        <v>-1.1163789139903679</v>
      </c>
      <c r="BP116">
        <v>1757</v>
      </c>
      <c r="BQ116">
        <v>545</v>
      </c>
      <c r="BR116">
        <v>1590</v>
      </c>
      <c r="BS116">
        <v>546</v>
      </c>
      <c r="BT116" s="18">
        <f t="shared" si="290"/>
        <v>1673.5</v>
      </c>
      <c r="BU116" s="18">
        <f t="shared" si="290"/>
        <v>545.5</v>
      </c>
      <c r="BV116" s="18">
        <f t="shared" si="371"/>
        <v>1195</v>
      </c>
      <c r="BW116" s="18">
        <f t="shared" si="372"/>
        <v>-44</v>
      </c>
      <c r="BX116" s="18">
        <f t="shared" si="291"/>
        <v>1195.8097674797609</v>
      </c>
      <c r="BY116" s="18">
        <f t="shared" si="292"/>
        <v>1760.1626345312527</v>
      </c>
      <c r="BZ116" s="18">
        <f t="shared" si="373"/>
        <v>1000.904773195593</v>
      </c>
      <c r="CA116" s="28">
        <v>110</v>
      </c>
      <c r="CB116" s="22">
        <f t="shared" si="362"/>
        <v>1.2627838351819953</v>
      </c>
      <c r="CC116" s="18">
        <f t="shared" si="363"/>
        <v>0.53186771684977252</v>
      </c>
      <c r="CD116">
        <f t="shared" si="293"/>
        <v>0.10132901387887998</v>
      </c>
      <c r="CE116">
        <f t="shared" si="293"/>
        <v>-0.2741963695581498</v>
      </c>
      <c r="CI116">
        <v>1731</v>
      </c>
      <c r="CJ116">
        <v>530</v>
      </c>
      <c r="CK116">
        <v>1549</v>
      </c>
      <c r="CL116">
        <v>535</v>
      </c>
      <c r="CM116" s="18">
        <f t="shared" si="294"/>
        <v>1640</v>
      </c>
      <c r="CN116" s="18">
        <f t="shared" si="294"/>
        <v>532.5</v>
      </c>
      <c r="CO116" s="18">
        <f t="shared" si="374"/>
        <v>1107.5</v>
      </c>
      <c r="CP116" s="18">
        <f t="shared" si="375"/>
        <v>-55.5</v>
      </c>
      <c r="CQ116" s="18">
        <f t="shared" si="295"/>
        <v>1108.8897600753648</v>
      </c>
      <c r="CR116" s="18">
        <f t="shared" si="296"/>
        <v>1724.2842718067111</v>
      </c>
      <c r="CS116" s="18">
        <f t="shared" si="376"/>
        <v>930.99980202301492</v>
      </c>
      <c r="CT116" s="28">
        <v>110</v>
      </c>
      <c r="CU116" s="22">
        <f t="shared" si="364"/>
        <v>1.0692975192128695</v>
      </c>
      <c r="CV116" s="18">
        <f t="shared" si="365"/>
        <v>0.41207070763695941</v>
      </c>
      <c r="CW116">
        <f t="shared" si="297"/>
        <v>2.9098559254655428E-2</v>
      </c>
      <c r="CX116">
        <f t="shared" si="297"/>
        <v>-0.38502825653529754</v>
      </c>
    </row>
    <row r="117" spans="11:196" x14ac:dyDescent="0.25">
      <c r="K117" s="18">
        <v>1577</v>
      </c>
      <c r="L117" s="18">
        <v>577</v>
      </c>
      <c r="M117" s="18">
        <v>1350</v>
      </c>
      <c r="N117" s="18">
        <v>581</v>
      </c>
      <c r="O117" s="18">
        <f t="shared" si="354"/>
        <v>1463.5</v>
      </c>
      <c r="P117" s="18">
        <f t="shared" si="355"/>
        <v>579</v>
      </c>
      <c r="Q117" s="18">
        <f t="shared" si="369"/>
        <v>687</v>
      </c>
      <c r="R117" s="18">
        <f t="shared" si="370"/>
        <v>-1.5</v>
      </c>
      <c r="S117" s="49">
        <f t="shared" si="278"/>
        <v>687.0016375526335</v>
      </c>
      <c r="T117" s="26">
        <f t="shared" si="279"/>
        <v>56.91339885284016</v>
      </c>
      <c r="U117" s="18">
        <f t="shared" si="328"/>
        <v>604.37089603518268</v>
      </c>
      <c r="V117" s="28">
        <v>111</v>
      </c>
      <c r="W117" s="22">
        <f t="shared" si="356"/>
        <v>0.39924895358440826</v>
      </c>
      <c r="X117" s="18">
        <f t="shared" si="357"/>
        <v>7.7337181243335273E-2</v>
      </c>
      <c r="Y117">
        <f t="shared" si="368"/>
        <v>-0.39875621345651219</v>
      </c>
      <c r="Z117">
        <f t="shared" si="281"/>
        <v>-1.1116116609773845</v>
      </c>
      <c r="BP117">
        <v>1768</v>
      </c>
      <c r="BQ117">
        <v>544</v>
      </c>
      <c r="BR117">
        <v>1603</v>
      </c>
      <c r="BS117">
        <v>547</v>
      </c>
      <c r="BT117" s="18">
        <f t="shared" si="290"/>
        <v>1685.5</v>
      </c>
      <c r="BU117" s="18">
        <f t="shared" si="290"/>
        <v>545.5</v>
      </c>
      <c r="BV117" s="18">
        <f t="shared" si="371"/>
        <v>1207</v>
      </c>
      <c r="BW117" s="18">
        <f t="shared" si="372"/>
        <v>-44</v>
      </c>
      <c r="BX117" s="18">
        <f t="shared" si="291"/>
        <v>1207.8017221381992</v>
      </c>
      <c r="BY117" s="18">
        <f t="shared" si="292"/>
        <v>1771.5757110549919</v>
      </c>
      <c r="BZ117" s="18">
        <f t="shared" si="373"/>
        <v>1012.3178497193321</v>
      </c>
      <c r="CA117" s="28">
        <v>111</v>
      </c>
      <c r="CB117" s="22">
        <f t="shared" si="362"/>
        <v>1.2742636882291043</v>
      </c>
      <c r="CC117" s="18">
        <f t="shared" si="363"/>
        <v>0.53720145279858633</v>
      </c>
      <c r="CD117">
        <f t="shared" si="293"/>
        <v>0.10525930750731234</v>
      </c>
      <c r="CE117">
        <f t="shared" si="293"/>
        <v>-0.26986282150303148</v>
      </c>
      <c r="CI117">
        <v>1741</v>
      </c>
      <c r="CJ117">
        <v>530</v>
      </c>
      <c r="CK117">
        <v>1560</v>
      </c>
      <c r="CL117">
        <v>534</v>
      </c>
      <c r="CM117" s="18">
        <f t="shared" si="294"/>
        <v>1650.5</v>
      </c>
      <c r="CN117" s="18">
        <f t="shared" si="294"/>
        <v>532</v>
      </c>
      <c r="CO117" s="18">
        <f t="shared" si="374"/>
        <v>1118</v>
      </c>
      <c r="CP117" s="18">
        <f t="shared" si="375"/>
        <v>-56</v>
      </c>
      <c r="CQ117" s="18">
        <f t="shared" si="295"/>
        <v>1119.4016258698216</v>
      </c>
      <c r="CR117" s="18">
        <f t="shared" si="296"/>
        <v>1734.1205984590576</v>
      </c>
      <c r="CS117" s="18">
        <f t="shared" si="376"/>
        <v>940.83612867536146</v>
      </c>
      <c r="CT117" s="28">
        <v>111</v>
      </c>
      <c r="CU117" s="22">
        <f t="shared" si="364"/>
        <v>1.0790184057511683</v>
      </c>
      <c r="CV117" s="18">
        <f t="shared" si="365"/>
        <v>0.41597698590957344</v>
      </c>
      <c r="CW117">
        <f t="shared" si="297"/>
        <v>3.3028852883087788E-2</v>
      </c>
      <c r="CX117">
        <f t="shared" si="297"/>
        <v>-0.38093069622171605</v>
      </c>
    </row>
    <row r="118" spans="11:196" x14ac:dyDescent="0.25">
      <c r="K118" s="18">
        <v>1586</v>
      </c>
      <c r="L118" s="18">
        <v>579</v>
      </c>
      <c r="M118" s="18">
        <v>1359</v>
      </c>
      <c r="N118" s="18">
        <v>580</v>
      </c>
      <c r="O118" s="18">
        <f t="shared" si="354"/>
        <v>1472.5</v>
      </c>
      <c r="P118" s="18">
        <f t="shared" si="355"/>
        <v>579.5</v>
      </c>
      <c r="Q118" s="18">
        <f t="shared" si="369"/>
        <v>696</v>
      </c>
      <c r="R118" s="18">
        <f t="shared" si="370"/>
        <v>-1</v>
      </c>
      <c r="S118" s="49">
        <f t="shared" si="278"/>
        <v>696.0007183904338</v>
      </c>
      <c r="T118" s="26">
        <f t="shared" si="279"/>
        <v>57.658911307301288</v>
      </c>
      <c r="U118" s="18">
        <f t="shared" si="328"/>
        <v>612.92624710647385</v>
      </c>
      <c r="V118" s="28">
        <v>112</v>
      </c>
      <c r="W118" s="22">
        <f t="shared" si="356"/>
        <v>0.40284579100408768</v>
      </c>
      <c r="X118" s="18">
        <f t="shared" si="357"/>
        <v>7.8350226202377402E-2</v>
      </c>
      <c r="Y118">
        <f t="shared" si="368"/>
        <v>-0.39486116957298795</v>
      </c>
      <c r="Z118">
        <f t="shared" si="281"/>
        <v>-1.1059597453561762</v>
      </c>
      <c r="BP118">
        <v>1777</v>
      </c>
      <c r="BQ118">
        <v>544</v>
      </c>
      <c r="BR118">
        <v>1617</v>
      </c>
      <c r="BS118">
        <v>547</v>
      </c>
      <c r="BT118" s="18">
        <f t="shared" si="290"/>
        <v>1697</v>
      </c>
      <c r="BU118" s="18">
        <f t="shared" si="290"/>
        <v>545.5</v>
      </c>
      <c r="BV118" s="18">
        <f t="shared" si="371"/>
        <v>1218.5</v>
      </c>
      <c r="BW118" s="18">
        <f t="shared" si="372"/>
        <v>-44</v>
      </c>
      <c r="BX118" s="18">
        <f t="shared" si="291"/>
        <v>1219.2941605699586</v>
      </c>
      <c r="BY118" s="18">
        <f t="shared" si="292"/>
        <v>1782.5204767407301</v>
      </c>
      <c r="BZ118" s="18">
        <f t="shared" si="373"/>
        <v>1023.2626154050704</v>
      </c>
      <c r="CA118" s="28">
        <v>112</v>
      </c>
      <c r="CB118" s="22">
        <f t="shared" si="362"/>
        <v>1.2857435412762135</v>
      </c>
      <c r="CC118" s="18">
        <f t="shared" si="363"/>
        <v>0.54231301582137281</v>
      </c>
      <c r="CD118">
        <f t="shared" si="293"/>
        <v>0.10915435139083657</v>
      </c>
      <c r="CE118">
        <f t="shared" si="293"/>
        <v>-0.26574997212444701</v>
      </c>
      <c r="CI118">
        <v>1741</v>
      </c>
      <c r="CJ118">
        <v>530</v>
      </c>
      <c r="CK118">
        <v>1573</v>
      </c>
      <c r="CL118">
        <v>536</v>
      </c>
      <c r="CM118" s="18">
        <f t="shared" si="294"/>
        <v>1657</v>
      </c>
      <c r="CN118" s="18">
        <f t="shared" si="294"/>
        <v>533</v>
      </c>
      <c r="CO118" s="18">
        <f t="shared" si="374"/>
        <v>1124.5</v>
      </c>
      <c r="CP118" s="18">
        <f t="shared" si="375"/>
        <v>-55</v>
      </c>
      <c r="CQ118" s="18">
        <f t="shared" si="295"/>
        <v>1125.8442387826124</v>
      </c>
      <c r="CR118" s="18">
        <f t="shared" si="296"/>
        <v>1740.614259392356</v>
      </c>
      <c r="CS118" s="18">
        <f t="shared" si="376"/>
        <v>947.32978960865978</v>
      </c>
      <c r="CT118" s="28">
        <v>112</v>
      </c>
      <c r="CU118" s="22">
        <f t="shared" si="364"/>
        <v>1.0887392922894672</v>
      </c>
      <c r="CV118" s="18">
        <f t="shared" si="365"/>
        <v>0.41837110312265346</v>
      </c>
      <c r="CW118">
        <f t="shared" si="297"/>
        <v>3.6923896766612015E-2</v>
      </c>
      <c r="CX118">
        <f t="shared" si="297"/>
        <v>-0.37843831980945186</v>
      </c>
    </row>
    <row r="119" spans="11:196" x14ac:dyDescent="0.25">
      <c r="K119" s="18">
        <v>1586</v>
      </c>
      <c r="L119" s="18">
        <v>579</v>
      </c>
      <c r="M119" s="18">
        <v>1359</v>
      </c>
      <c r="N119" s="18">
        <v>580</v>
      </c>
      <c r="O119" s="18">
        <f t="shared" si="354"/>
        <v>1472.5</v>
      </c>
      <c r="P119" s="18">
        <f t="shared" si="355"/>
        <v>579.5</v>
      </c>
      <c r="Q119" s="18">
        <f t="shared" si="369"/>
        <v>696</v>
      </c>
      <c r="R119" s="18">
        <f t="shared" si="370"/>
        <v>-1</v>
      </c>
      <c r="S119" s="49">
        <f t="shared" si="278"/>
        <v>696.0007183904338</v>
      </c>
      <c r="T119" s="26">
        <f t="shared" si="279"/>
        <v>57.658911307301288</v>
      </c>
      <c r="U119" s="18">
        <f t="shared" si="328"/>
        <v>612.92624710647385</v>
      </c>
      <c r="V119" s="28">
        <v>113</v>
      </c>
      <c r="W119" s="22">
        <f t="shared" si="356"/>
        <v>0.40644262842376699</v>
      </c>
      <c r="X119" s="18">
        <f t="shared" si="357"/>
        <v>7.8350226202377402E-2</v>
      </c>
      <c r="Y119">
        <f t="shared" si="368"/>
        <v>-0.39100074875974988</v>
      </c>
      <c r="Z119">
        <f t="shared" si="281"/>
        <v>-1.1059597453561762</v>
      </c>
      <c r="BT119" s="18"/>
      <c r="BU119" s="18"/>
      <c r="BY119" s="18"/>
      <c r="BZ119" s="18"/>
      <c r="CA119" s="18"/>
      <c r="CB119" s="22"/>
      <c r="CC119" s="18"/>
      <c r="CM119" s="18"/>
      <c r="CN119" s="18"/>
      <c r="CR119" s="18"/>
      <c r="CS119" s="18"/>
      <c r="CT119" s="28">
        <v>113</v>
      </c>
      <c r="CV119" s="18"/>
    </row>
  </sheetData>
  <mergeCells count="36">
    <mergeCell ref="LM1:MC1"/>
    <mergeCell ref="LM2:MC2"/>
    <mergeCell ref="JK1:KA1"/>
    <mergeCell ref="JK2:KA2"/>
    <mergeCell ref="KC1:KS1"/>
    <mergeCell ref="KC2:KS2"/>
    <mergeCell ref="KU1:LK1"/>
    <mergeCell ref="KU2:LK2"/>
    <mergeCell ref="HZ1:IP1"/>
    <mergeCell ref="HZ2:IP2"/>
    <mergeCell ref="IS2:JI2"/>
    <mergeCell ref="IS1:JI1"/>
    <mergeCell ref="HH1:HX1"/>
    <mergeCell ref="I1:Z1"/>
    <mergeCell ref="FX1:GN1"/>
    <mergeCell ref="GP1:HF1"/>
    <mergeCell ref="FE1:FV1"/>
    <mergeCell ref="CZ1:DQ1"/>
    <mergeCell ref="DS1:EJ1"/>
    <mergeCell ref="EL1:FC1"/>
    <mergeCell ref="AB1:AS1"/>
    <mergeCell ref="AU1:BL1"/>
    <mergeCell ref="BN1:CE1"/>
    <mergeCell ref="CG1:CX1"/>
    <mergeCell ref="FX2:GN2"/>
    <mergeCell ref="GP2:HF2"/>
    <mergeCell ref="HH2:HX2"/>
    <mergeCell ref="I2:Z2"/>
    <mergeCell ref="AB2:AS2"/>
    <mergeCell ref="AU2:BL2"/>
    <mergeCell ref="BN2:CE2"/>
    <mergeCell ref="CG2:CX2"/>
    <mergeCell ref="CZ2:DQ2"/>
    <mergeCell ref="DS2:EJ2"/>
    <mergeCell ref="EL2:FC2"/>
    <mergeCell ref="FE2:FV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W180"/>
  <sheetViews>
    <sheetView zoomScale="70" zoomScaleNormal="70" workbookViewId="0">
      <selection activeCell="J2" sqref="J2"/>
    </sheetView>
  </sheetViews>
  <sheetFormatPr defaultRowHeight="15.75" x14ac:dyDescent="0.25"/>
  <cols>
    <col min="1" max="1" width="10" style="100" bestFit="1" customWidth="1"/>
    <col min="2" max="2" width="15" bestFit="1" customWidth="1"/>
    <col min="3" max="3" width="15.125" bestFit="1" customWidth="1"/>
    <col min="4" max="4" width="23.75" style="50" hidden="1" customWidth="1"/>
    <col min="5" max="5" width="25.625" style="50" hidden="1" customWidth="1"/>
    <col min="6" max="6" width="15.5" bestFit="1" customWidth="1"/>
    <col min="7" max="7" width="30.625" hidden="1" customWidth="1"/>
    <col min="8" max="9" width="8.125" bestFit="1" customWidth="1"/>
    <col min="10" max="10" width="6" bestFit="1" customWidth="1"/>
    <col min="11" max="11" width="7.125" bestFit="1" customWidth="1"/>
    <col min="12" max="12" width="15.125" bestFit="1" customWidth="1"/>
    <col min="13" max="13" width="6" bestFit="1" customWidth="1"/>
    <col min="14" max="14" width="15.5" bestFit="1" customWidth="1"/>
    <col min="15" max="15" width="22.25" customWidth="1"/>
    <col min="16" max="17" width="8.125" bestFit="1" customWidth="1"/>
    <col min="18" max="18" width="6" bestFit="1" customWidth="1"/>
    <col min="19" max="19" width="7.125" bestFit="1" customWidth="1"/>
    <col min="20" max="20" width="6.375" style="61" customWidth="1"/>
    <col min="21" max="21" width="16.625" style="50" bestFit="1" customWidth="1"/>
    <col min="22" max="22" width="18.625" style="50" bestFit="1" customWidth="1"/>
    <col min="23" max="23" width="17.375" style="49" bestFit="1" customWidth="1"/>
    <col min="24" max="24" width="15" style="49" bestFit="1" customWidth="1"/>
    <col min="25" max="25" width="13.625" style="98" bestFit="1" customWidth="1"/>
    <col min="26" max="26" width="15.75" style="96" bestFit="1" customWidth="1"/>
    <col min="27" max="27" width="14.375" style="72" bestFit="1" customWidth="1"/>
    <col min="28" max="28" width="15.75" style="52" bestFit="1" customWidth="1"/>
    <col min="29" max="29" width="12.375" style="86" bestFit="1" customWidth="1"/>
    <col min="30" max="30" width="12.375" style="100" customWidth="1"/>
    <col min="31" max="31" width="12.375" style="72" hidden="1" customWidth="1"/>
    <col min="32" max="32" width="12.375" style="52" hidden="1" customWidth="1"/>
    <col min="33" max="33" width="12.375" style="100" customWidth="1"/>
    <col min="34" max="34" width="13.125" style="49" bestFit="1" customWidth="1"/>
    <col min="35" max="35" width="10.5" style="49" customWidth="1"/>
    <col min="36" max="36" width="6.375" style="65" customWidth="1"/>
    <col min="37" max="37" width="16.625" style="49" bestFit="1" customWidth="1"/>
    <col min="38" max="38" width="18.625" style="49" bestFit="1" customWidth="1"/>
    <col min="39" max="39" width="17.375" style="49" bestFit="1" customWidth="1"/>
    <col min="40" max="40" width="15" style="96" bestFit="1" customWidth="1"/>
    <col min="41" max="41" width="13.625" style="98" bestFit="1" customWidth="1"/>
    <col min="42" max="42" width="15.75" style="49" bestFit="1" customWidth="1"/>
    <col min="43" max="43" width="15" style="96" customWidth="1"/>
    <col min="44" max="44" width="13.625" style="72" bestFit="1" customWidth="1"/>
    <col min="45" max="45" width="12.375" style="52" bestFit="1" customWidth="1"/>
    <col min="46" max="46" width="12.375" style="100" bestFit="1" customWidth="1"/>
    <col min="47" max="47" width="12.375" style="86" hidden="1" customWidth="1"/>
    <col min="48" max="48" width="12.375" style="72" hidden="1" customWidth="1"/>
    <col min="49" max="49" width="12.375" style="100" customWidth="1"/>
    <col min="50" max="50" width="13.125" style="52" bestFit="1" customWidth="1"/>
    <col min="51" max="52" width="13.125" style="49" bestFit="1" customWidth="1"/>
    <col min="53" max="53" width="16.625" style="66" bestFit="1" customWidth="1"/>
    <col min="54" max="54" width="18.625" style="49" bestFit="1" customWidth="1"/>
    <col min="55" max="55" width="18.625" bestFit="1" customWidth="1"/>
    <col min="56" max="56" width="15" bestFit="1" customWidth="1"/>
    <col min="57" max="57" width="13.625" bestFit="1" customWidth="1"/>
    <col min="58" max="58" width="15.75" bestFit="1" customWidth="1"/>
    <col min="59" max="59" width="15" customWidth="1"/>
    <col min="60" max="60" width="13.625" bestFit="1" customWidth="1"/>
    <col min="61" max="62" width="12.375" bestFit="1" customWidth="1"/>
    <col min="63" max="63" width="12.375" hidden="1" customWidth="1"/>
    <col min="64" max="64" width="13.125" hidden="1" customWidth="1"/>
    <col min="65" max="65" width="13.125" customWidth="1"/>
    <col min="66" max="68" width="13.125" bestFit="1" customWidth="1"/>
    <col min="69" max="69" width="16.625" style="61" bestFit="1" customWidth="1"/>
    <col min="70" max="70" width="18.625" style="49" bestFit="1" customWidth="1"/>
    <col min="71" max="71" width="17.375" style="49" bestFit="1" customWidth="1"/>
    <col min="72" max="72" width="15" style="49" bestFit="1" customWidth="1"/>
    <col min="73" max="73" width="13.625" style="98" bestFit="1" customWidth="1"/>
    <col min="74" max="74" width="15.75" style="49" bestFit="1" customWidth="1"/>
    <col min="75" max="75" width="15" style="96" customWidth="1"/>
    <col min="76" max="76" width="12.375" style="72" bestFit="1" customWidth="1"/>
    <col min="77" max="77" width="12.375" style="52" bestFit="1" customWidth="1"/>
    <col min="78" max="78" width="12.375" style="100" bestFit="1" customWidth="1"/>
    <col min="79" max="79" width="12.375" style="86" hidden="1" customWidth="1"/>
    <col min="80" max="80" width="12.375" style="72" hidden="1" customWidth="1"/>
    <col min="81" max="81" width="12.375" style="100" customWidth="1"/>
    <col min="82" max="82" width="13.125" style="52" bestFit="1" customWidth="1"/>
    <col min="83" max="83" width="17.375" bestFit="1" customWidth="1"/>
    <col min="84" max="84" width="13.125" style="49" bestFit="1" customWidth="1"/>
    <col min="85" max="85" width="16.625" style="65" bestFit="1" customWidth="1"/>
    <col min="86" max="86" width="18.625" style="49" bestFit="1" customWidth="1"/>
    <col min="87" max="87" width="17.375" bestFit="1" customWidth="1"/>
    <col min="88" max="88" width="15" bestFit="1" customWidth="1"/>
    <col min="89" max="89" width="13.625" bestFit="1" customWidth="1"/>
    <col min="90" max="90" width="15.75" style="49" bestFit="1" customWidth="1"/>
    <col min="91" max="91" width="15" style="96" customWidth="1"/>
    <col min="92" max="92" width="12.375" style="72" bestFit="1" customWidth="1"/>
    <col min="93" max="93" width="12.375" style="52" bestFit="1" customWidth="1"/>
    <col min="94" max="94" width="12.375" style="100" bestFit="1" customWidth="1"/>
    <col min="95" max="95" width="12.375" style="86" hidden="1" customWidth="1"/>
    <col min="96" max="96" width="12.375" style="72" hidden="1" customWidth="1"/>
    <col min="97" max="97" width="12.375" style="100" customWidth="1"/>
    <col min="98" max="98" width="13.125" style="52" bestFit="1" customWidth="1"/>
    <col min="99" max="99" width="11.875" bestFit="1" customWidth="1"/>
    <col min="100" max="100" width="12.625" bestFit="1" customWidth="1"/>
    <col min="101" max="101" width="16.625" style="61" bestFit="1" customWidth="1"/>
    <col min="102" max="102" width="18.625" bestFit="1" customWidth="1"/>
    <col min="103" max="103" width="17.375" style="49" bestFit="1" customWidth="1"/>
    <col min="104" max="104" width="15" style="49" bestFit="1" customWidth="1"/>
    <col min="105" max="105" width="13.625" style="98" bestFit="1" customWidth="1"/>
    <col min="106" max="106" width="15.75" style="49" bestFit="1" customWidth="1"/>
    <col min="107" max="107" width="15" style="96" customWidth="1"/>
    <col min="108" max="108" width="13.625" style="72" bestFit="1" customWidth="1"/>
    <col min="109" max="109" width="15.75" style="52" bestFit="1" customWidth="1"/>
    <col min="110" max="110" width="15.75" style="100" customWidth="1"/>
    <col min="111" max="111" width="12.375" style="86" hidden="1" customWidth="1"/>
    <col min="112" max="112" width="12.375" style="72" hidden="1" customWidth="1"/>
    <col min="113" max="113" width="12.375" style="100" customWidth="1"/>
    <col min="114" max="114" width="13.125" style="52" bestFit="1" customWidth="1"/>
    <col min="115" max="115" width="8.125" style="49" bestFit="1" customWidth="1"/>
    <col min="116" max="116" width="13.5" style="49" bestFit="1" customWidth="1"/>
    <col min="117" max="117" width="16.625" style="61" bestFit="1" customWidth="1"/>
    <col min="118" max="118" width="18.625" bestFit="1" customWidth="1"/>
    <col min="119" max="119" width="17.375" style="49" bestFit="1" customWidth="1"/>
    <col min="120" max="120" width="15" style="49" bestFit="1" customWidth="1"/>
    <col min="121" max="121" width="13.625" style="98" bestFit="1" customWidth="1"/>
    <col min="122" max="122" width="15.75" style="49" bestFit="1" customWidth="1"/>
    <col min="123" max="123" width="15" style="96" customWidth="1"/>
    <col min="124" max="124" width="12.375" style="72" bestFit="1" customWidth="1"/>
    <col min="125" max="125" width="12.375" style="52" bestFit="1" customWidth="1"/>
    <col min="126" max="126" width="12.375" style="100" bestFit="1" customWidth="1"/>
    <col min="127" max="127" width="12.375" style="86" hidden="1" customWidth="1"/>
    <col min="128" max="128" width="12.375" style="72" hidden="1" customWidth="1"/>
    <col min="129" max="129" width="12.375" style="100" customWidth="1"/>
    <col min="130" max="130" width="13.125" style="52" bestFit="1" customWidth="1"/>
    <col min="131" max="131" width="13.375" bestFit="1" customWidth="1"/>
    <col min="132" max="132" width="10.875" bestFit="1" customWidth="1"/>
    <col min="133" max="133" width="16.625" style="61" bestFit="1" customWidth="1"/>
    <col min="134" max="134" width="18.625" bestFit="1" customWidth="1"/>
    <col min="135" max="135" width="17.375" bestFit="1" customWidth="1"/>
    <col min="136" max="136" width="15" bestFit="1" customWidth="1"/>
    <col min="137" max="137" width="13.625" bestFit="1" customWidth="1"/>
    <col min="138" max="138" width="15.75" bestFit="1" customWidth="1"/>
    <col min="139" max="139" width="15" customWidth="1"/>
    <col min="140" max="142" width="12.375" bestFit="1" customWidth="1"/>
    <col min="143" max="144" width="12.375" hidden="1" customWidth="1"/>
    <col min="145" max="145" width="12.375" customWidth="1"/>
    <col min="146" max="146" width="12.375" bestFit="1" customWidth="1"/>
    <col min="147" max="148" width="13.125" bestFit="1" customWidth="1"/>
    <col min="149" max="149" width="16.625" style="61" bestFit="1" customWidth="1"/>
    <col min="150" max="150" width="18.625" bestFit="1" customWidth="1"/>
    <col min="151" max="151" width="17.375" bestFit="1" customWidth="1"/>
    <col min="152" max="152" width="15" bestFit="1" customWidth="1"/>
    <col min="153" max="153" width="13.625" bestFit="1" customWidth="1"/>
    <col min="154" max="154" width="15.75" bestFit="1" customWidth="1"/>
    <col min="155" max="155" width="15" customWidth="1"/>
    <col min="156" max="158" width="12.375" bestFit="1" customWidth="1"/>
    <col min="159" max="160" width="12.375" hidden="1" customWidth="1"/>
    <col min="161" max="161" width="12.375" customWidth="1"/>
    <col min="162" max="162" width="12.375" bestFit="1" customWidth="1"/>
    <col min="163" max="164" width="13.125" style="49" bestFit="1" customWidth="1"/>
    <col min="165" max="165" width="16.625" style="65" bestFit="1" customWidth="1"/>
    <col min="166" max="166" width="18.625" style="100" bestFit="1" customWidth="1"/>
    <col min="167" max="167" width="18.625" bestFit="1" customWidth="1"/>
    <col min="168" max="168" width="15" bestFit="1" customWidth="1"/>
    <col min="169" max="169" width="13.625" bestFit="1" customWidth="1"/>
    <col min="170" max="170" width="15.75" bestFit="1" customWidth="1"/>
    <col min="171" max="171" width="15" customWidth="1"/>
    <col min="172" max="174" width="12.375" bestFit="1" customWidth="1"/>
    <col min="175" max="176" width="12.375" hidden="1" customWidth="1"/>
    <col min="177" max="177" width="12.375" customWidth="1"/>
    <col min="178" max="180" width="13.125" bestFit="1" customWidth="1"/>
    <col min="181" max="181" width="16.625" style="65" bestFit="1" customWidth="1"/>
    <col min="182" max="182" width="23.125" style="100" customWidth="1"/>
    <col min="183" max="183" width="18.625" bestFit="1" customWidth="1"/>
    <col min="184" max="184" width="15" bestFit="1" customWidth="1"/>
    <col min="185" max="185" width="13.625" bestFit="1" customWidth="1"/>
    <col min="186" max="186" width="15.75" bestFit="1" customWidth="1"/>
    <col min="187" max="187" width="15" customWidth="1"/>
    <col min="188" max="190" width="12.375" bestFit="1" customWidth="1"/>
    <col min="191" max="192" width="12.375" hidden="1" customWidth="1"/>
    <col min="193" max="193" width="12.375" customWidth="1"/>
    <col min="194" max="194" width="13.125" bestFit="1" customWidth="1"/>
    <col min="195" max="195" width="13.5" bestFit="1" customWidth="1"/>
    <col min="196" max="196" width="13.125" bestFit="1" customWidth="1"/>
    <col min="197" max="197" width="16.625" style="65" bestFit="1" customWidth="1"/>
    <col min="198" max="198" width="18.625" style="100" bestFit="1" customWidth="1"/>
    <col min="199" max="199" width="17.375" bestFit="1" customWidth="1"/>
    <col min="200" max="200" width="15" bestFit="1" customWidth="1"/>
    <col min="201" max="201" width="13.625" bestFit="1" customWidth="1"/>
    <col min="202" max="202" width="15.75" bestFit="1" customWidth="1"/>
    <col min="203" max="203" width="14.375" bestFit="1" customWidth="1"/>
    <col min="204" max="206" width="12.375" bestFit="1" customWidth="1"/>
    <col min="207" max="208" width="12.375" hidden="1" customWidth="1"/>
    <col min="209" max="209" width="12.375" customWidth="1"/>
    <col min="210" max="210" width="13.125" bestFit="1" customWidth="1"/>
    <col min="211" max="211" width="13.375" bestFit="1" customWidth="1"/>
    <col min="212" max="212" width="13.5" bestFit="1" customWidth="1"/>
    <col min="213" max="213" width="16.625" style="65" bestFit="1" customWidth="1"/>
    <col min="214" max="214" width="18.625" style="100" bestFit="1" customWidth="1"/>
    <col min="215" max="215" width="17.375" bestFit="1" customWidth="1"/>
    <col min="216" max="216" width="15" bestFit="1" customWidth="1"/>
    <col min="217" max="217" width="13.625" bestFit="1" customWidth="1"/>
    <col min="218" max="218" width="15.75" bestFit="1" customWidth="1"/>
    <col min="219" max="219" width="14.375" bestFit="1" customWidth="1"/>
    <col min="220" max="222" width="12.375" bestFit="1" customWidth="1"/>
    <col min="223" max="224" width="12.375" hidden="1" customWidth="1"/>
    <col min="225" max="225" width="12.375" customWidth="1"/>
    <col min="226" max="226" width="13.125" bestFit="1" customWidth="1"/>
    <col min="227" max="227" width="14" bestFit="1" customWidth="1"/>
    <col min="228" max="228" width="17.625" bestFit="1" customWidth="1"/>
    <col min="229" max="229" width="16.625" style="61" bestFit="1" customWidth="1"/>
    <col min="230" max="230" width="18.625" bestFit="1" customWidth="1"/>
    <col min="231" max="231" width="17.375" bestFit="1" customWidth="1"/>
    <col min="232" max="232" width="15" bestFit="1" customWidth="1"/>
    <col min="233" max="233" width="13.625" bestFit="1" customWidth="1"/>
    <col min="234" max="234" width="15.75" bestFit="1" customWidth="1"/>
    <col min="235" max="235" width="14.375" bestFit="1" customWidth="1"/>
    <col min="236" max="238" width="12.375" bestFit="1" customWidth="1"/>
    <col min="239" max="239" width="12.375" hidden="1" customWidth="1"/>
    <col min="240" max="240" width="12.375" customWidth="1"/>
    <col min="241" max="241" width="12.375" bestFit="1" customWidth="1"/>
    <col min="242" max="242" width="14" bestFit="1" customWidth="1"/>
    <col min="243" max="243" width="12.375" bestFit="1" customWidth="1"/>
    <col min="244" max="244" width="16.625" style="61" bestFit="1" customWidth="1"/>
    <col min="245" max="245" width="18.625" bestFit="1" customWidth="1"/>
    <col min="246" max="246" width="17.375" bestFit="1" customWidth="1"/>
    <col min="247" max="247" width="15" bestFit="1" customWidth="1"/>
    <col min="248" max="248" width="13.625" bestFit="1" customWidth="1"/>
    <col min="249" max="249" width="15.75" bestFit="1" customWidth="1"/>
    <col min="250" max="250" width="14.375" bestFit="1" customWidth="1"/>
    <col min="251" max="251" width="13.625" hidden="1" customWidth="1"/>
    <col min="252" max="253" width="12.375" bestFit="1" customWidth="1"/>
    <col min="254" max="254" width="12.375" customWidth="1"/>
    <col min="255" max="255" width="12.375" bestFit="1" customWidth="1"/>
    <col min="256" max="256" width="18.125" bestFit="1" customWidth="1"/>
    <col min="257" max="257" width="12.25" bestFit="1" customWidth="1"/>
    <col min="258" max="258" width="16.625" style="61" bestFit="1" customWidth="1"/>
    <col min="259" max="259" width="18.625" bestFit="1" customWidth="1"/>
    <col min="260" max="261" width="17.375" bestFit="1" customWidth="1"/>
    <col min="262" max="262" width="13.625" bestFit="1" customWidth="1"/>
    <col min="263" max="263" width="15.75" bestFit="1" customWidth="1"/>
    <col min="264" max="264" width="14.375" bestFit="1" customWidth="1"/>
    <col min="265" max="265" width="13.625" hidden="1" customWidth="1"/>
    <col min="266" max="267" width="12.375" bestFit="1" customWidth="1"/>
    <col min="268" max="268" width="12.375" customWidth="1"/>
    <col min="269" max="269" width="12.375" bestFit="1" customWidth="1"/>
    <col min="270" max="271" width="13.125" bestFit="1" customWidth="1"/>
    <col min="272" max="272" width="16.625" style="61" bestFit="1" customWidth="1"/>
    <col min="273" max="273" width="18.625" bestFit="1" customWidth="1"/>
    <col min="274" max="274" width="17.375" bestFit="1" customWidth="1"/>
    <col min="275" max="275" width="15" bestFit="1" customWidth="1"/>
    <col min="276" max="276" width="13.625" bestFit="1" customWidth="1"/>
    <col min="277" max="277" width="15.75" bestFit="1" customWidth="1"/>
    <col min="278" max="278" width="14.375" bestFit="1" customWidth="1"/>
    <col min="279" max="279" width="13.625" hidden="1" customWidth="1"/>
    <col min="280" max="281" width="12.375" bestFit="1" customWidth="1"/>
    <col min="282" max="282" width="12.375" customWidth="1"/>
    <col min="283" max="283" width="12.375" bestFit="1" customWidth="1"/>
    <col min="284" max="284" width="13.125" bestFit="1" customWidth="1"/>
    <col min="285" max="285" width="12.375" bestFit="1" customWidth="1"/>
    <col min="286" max="286" width="16.625" style="61" bestFit="1" customWidth="1"/>
    <col min="287" max="288" width="18.625" bestFit="1" customWidth="1"/>
    <col min="289" max="289" width="15" bestFit="1" customWidth="1"/>
    <col min="290" max="290" width="13.625" bestFit="1" customWidth="1"/>
    <col min="291" max="291" width="15.75" bestFit="1" customWidth="1"/>
    <col min="292" max="292" width="14.375" bestFit="1" customWidth="1"/>
    <col min="293" max="293" width="13.625" hidden="1" customWidth="1"/>
    <col min="294" max="295" width="12.375" bestFit="1" customWidth="1"/>
    <col min="296" max="296" width="12.375" customWidth="1"/>
    <col min="297" max="297" width="12.375" bestFit="1" customWidth="1"/>
    <col min="298" max="298" width="13.125" bestFit="1" customWidth="1"/>
    <col min="299" max="299" width="12.375" bestFit="1" customWidth="1"/>
    <col min="300" max="300" width="6.375" style="61" customWidth="1"/>
    <col min="301" max="301" width="7.625" bestFit="1" customWidth="1"/>
    <col min="302" max="302" width="15.125" bestFit="1" customWidth="1"/>
    <col min="303" max="303" width="7.625" bestFit="1" customWidth="1"/>
    <col min="304" max="304" width="23.75" bestFit="1" customWidth="1"/>
    <col min="305" max="306" width="23.875" style="49" customWidth="1"/>
    <col min="307" max="307" width="20.125" style="49" customWidth="1"/>
    <col min="308" max="308" width="13" bestFit="1" customWidth="1"/>
    <col min="309" max="309" width="10.875" bestFit="1" customWidth="1"/>
    <col min="310" max="310" width="13" bestFit="1" customWidth="1"/>
    <col min="311" max="311" width="28.5" bestFit="1" customWidth="1"/>
    <col min="312" max="312" width="13.75" bestFit="1" customWidth="1"/>
    <col min="313" max="313" width="13" bestFit="1" customWidth="1"/>
    <col min="315" max="315" width="18.625" bestFit="1" customWidth="1"/>
    <col min="316" max="316" width="17.375" bestFit="1" customWidth="1"/>
    <col min="317" max="317" width="10" bestFit="1" customWidth="1"/>
    <col min="318" max="318" width="13.625" bestFit="1" customWidth="1"/>
    <col min="319" max="320" width="7.625" bestFit="1" customWidth="1"/>
    <col min="322" max="322" width="6.625" bestFit="1" customWidth="1"/>
    <col min="323" max="323" width="23.75" bestFit="1" customWidth="1"/>
    <col min="324" max="324" width="22.125" bestFit="1" customWidth="1"/>
    <col min="325" max="325" width="16.75" customWidth="1"/>
    <col min="326" max="326" width="9.125" customWidth="1"/>
    <col min="327" max="327" width="10.25" bestFit="1" customWidth="1"/>
    <col min="328" max="328" width="9.625" customWidth="1"/>
    <col min="329" max="329" width="28.25" bestFit="1" customWidth="1"/>
    <col min="330" max="330" width="10.375" customWidth="1"/>
    <col min="331" max="331" width="11" bestFit="1" customWidth="1"/>
    <col min="332" max="333" width="11" customWidth="1"/>
    <col min="334" max="334" width="18.625" bestFit="1" customWidth="1"/>
    <col min="335" max="335" width="17.375" bestFit="1" customWidth="1"/>
    <col min="336" max="336" width="10" bestFit="1" customWidth="1"/>
    <col min="337" max="337" width="13.625" bestFit="1" customWidth="1"/>
    <col min="338" max="338" width="7.625" bestFit="1" customWidth="1"/>
    <col min="339" max="339" width="15.125" bestFit="1" customWidth="1"/>
    <col min="341" max="341" width="23.75" bestFit="1" customWidth="1"/>
    <col min="344" max="344" width="16.625" bestFit="1" customWidth="1"/>
    <col min="346" max="346" width="10.25" bestFit="1" customWidth="1"/>
    <col min="347" max="347" width="12.375" bestFit="1" customWidth="1"/>
    <col min="348" max="348" width="28.25" bestFit="1" customWidth="1"/>
    <col min="349" max="349" width="9.25" bestFit="1" customWidth="1"/>
    <col min="350" max="350" width="11" bestFit="1" customWidth="1"/>
    <col min="352" max="352" width="18.625" bestFit="1" customWidth="1"/>
    <col min="353" max="353" width="17.375" bestFit="1" customWidth="1"/>
    <col min="354" max="354" width="10" bestFit="1" customWidth="1"/>
    <col min="355" max="355" width="13.625" bestFit="1" customWidth="1"/>
    <col min="356" max="356" width="12.375" bestFit="1" customWidth="1"/>
    <col min="357" max="357" width="11.25" bestFit="1" customWidth="1"/>
    <col min="362" max="362" width="16.625" bestFit="1" customWidth="1"/>
    <col min="364" max="364" width="10.25" bestFit="1" customWidth="1"/>
    <col min="366" max="366" width="28.25" bestFit="1" customWidth="1"/>
    <col min="367" max="367" width="9.25" bestFit="1" customWidth="1"/>
    <col min="368" max="368" width="11" bestFit="1" customWidth="1"/>
    <col min="370" max="370" width="18.625" bestFit="1" customWidth="1"/>
    <col min="371" max="371" width="17.375" bestFit="1" customWidth="1"/>
    <col min="372" max="372" width="10" bestFit="1" customWidth="1"/>
    <col min="373" max="373" width="13.625" bestFit="1" customWidth="1"/>
    <col min="380" max="380" width="16.625" bestFit="1" customWidth="1"/>
    <col min="382" max="382" width="10.25" bestFit="1" customWidth="1"/>
    <col min="384" max="384" width="28.25" bestFit="1" customWidth="1"/>
    <col min="385" max="385" width="9.25" bestFit="1" customWidth="1"/>
    <col min="386" max="386" width="11" bestFit="1" customWidth="1"/>
    <col min="388" max="388" width="18.625" bestFit="1" customWidth="1"/>
    <col min="389" max="389" width="17.375" bestFit="1" customWidth="1"/>
    <col min="390" max="390" width="10" bestFit="1" customWidth="1"/>
    <col min="391" max="391" width="13.625" bestFit="1" customWidth="1"/>
    <col min="392" max="392" width="12.375" bestFit="1" customWidth="1"/>
    <col min="393" max="393" width="11.25" bestFit="1" customWidth="1"/>
    <col min="398" max="398" width="16.625" bestFit="1" customWidth="1"/>
    <col min="400" max="400" width="10.25" bestFit="1" customWidth="1"/>
    <col min="402" max="402" width="28.25" bestFit="1" customWidth="1"/>
    <col min="403" max="403" width="9.25" bestFit="1" customWidth="1"/>
    <col min="404" max="404" width="11" bestFit="1" customWidth="1"/>
    <col min="406" max="406" width="17.25" bestFit="1" customWidth="1"/>
    <col min="407" max="407" width="16.25" bestFit="1" customWidth="1"/>
    <col min="408" max="408" width="9.25" bestFit="1" customWidth="1"/>
    <col min="409" max="409" width="12.625" bestFit="1" customWidth="1"/>
    <col min="410" max="410" width="8.75" customWidth="1"/>
    <col min="411" max="413" width="10.875" bestFit="1" customWidth="1"/>
    <col min="414" max="414" width="12.125" customWidth="1"/>
    <col min="415" max="415" width="8.75" customWidth="1"/>
    <col min="416" max="416" width="16.625" bestFit="1" customWidth="1"/>
    <col min="417" max="417" width="12.375" bestFit="1" customWidth="1"/>
    <col min="418" max="418" width="10.25" bestFit="1" customWidth="1"/>
    <col min="420" max="420" width="28.25" bestFit="1" customWidth="1"/>
    <col min="421" max="421" width="9.25" bestFit="1" customWidth="1"/>
    <col min="422" max="422" width="11" bestFit="1" customWidth="1"/>
  </cols>
  <sheetData>
    <row r="1" spans="1:309" s="51" customFormat="1" ht="21" thickBot="1" x14ac:dyDescent="0.35">
      <c r="A1" s="82"/>
      <c r="B1" s="2" t="s">
        <v>1</v>
      </c>
      <c r="C1" s="2" t="s">
        <v>32</v>
      </c>
      <c r="D1" s="68" t="s">
        <v>2</v>
      </c>
      <c r="E1" s="68" t="s">
        <v>3</v>
      </c>
      <c r="F1" s="83" t="s">
        <v>77</v>
      </c>
      <c r="G1" s="110" t="s">
        <v>6</v>
      </c>
      <c r="H1" s="111" t="s">
        <v>63</v>
      </c>
      <c r="I1" s="111" t="s">
        <v>73</v>
      </c>
      <c r="J1" s="111" t="s">
        <v>72</v>
      </c>
      <c r="K1" s="111" t="s">
        <v>131</v>
      </c>
      <c r="L1" s="113" t="s">
        <v>155</v>
      </c>
      <c r="M1" s="115" t="s">
        <v>115</v>
      </c>
      <c r="N1" s="112" t="s">
        <v>77</v>
      </c>
      <c r="O1" s="112" t="s">
        <v>6</v>
      </c>
      <c r="P1" s="112" t="s">
        <v>63</v>
      </c>
      <c r="Q1" s="112" t="s">
        <v>73</v>
      </c>
      <c r="R1" s="112" t="s">
        <v>72</v>
      </c>
      <c r="S1" s="112" t="s">
        <v>131</v>
      </c>
      <c r="T1" s="59"/>
      <c r="U1" s="58" t="str">
        <f>$B2</f>
        <v>Drop_06262</v>
      </c>
      <c r="V1" s="53" t="s">
        <v>2</v>
      </c>
      <c r="W1" s="53" t="s">
        <v>3</v>
      </c>
      <c r="X1" s="70" t="s">
        <v>77</v>
      </c>
      <c r="Y1" s="77" t="s">
        <v>116</v>
      </c>
      <c r="Z1" s="90" t="s">
        <v>117</v>
      </c>
      <c r="AA1" s="90" t="s">
        <v>151</v>
      </c>
      <c r="AB1" s="90"/>
      <c r="AC1" s="90"/>
      <c r="AD1" s="90"/>
      <c r="AE1" s="80"/>
      <c r="AF1" s="80"/>
      <c r="AG1" s="80"/>
      <c r="AH1" s="78"/>
      <c r="AI1" s="78"/>
      <c r="AJ1" s="59"/>
      <c r="AK1" s="58" t="str">
        <f>$B3</f>
        <v>Drop_06263</v>
      </c>
      <c r="AL1" s="3" t="s">
        <v>2</v>
      </c>
      <c r="AM1" s="3" t="s">
        <v>3</v>
      </c>
      <c r="AN1" s="70" t="s">
        <v>77</v>
      </c>
      <c r="AO1" s="77" t="s">
        <v>116</v>
      </c>
      <c r="AP1" s="90" t="s">
        <v>117</v>
      </c>
      <c r="AQ1" s="90" t="s">
        <v>151</v>
      </c>
      <c r="AR1" s="90"/>
      <c r="AS1" s="90"/>
      <c r="AT1" s="90"/>
      <c r="AU1" s="90"/>
      <c r="AV1" s="80"/>
      <c r="AW1" s="80"/>
      <c r="AX1" s="80"/>
      <c r="AY1" s="78"/>
      <c r="AZ1" s="59"/>
      <c r="BA1" s="58" t="str">
        <f>$B4</f>
        <v>Drop_06264</v>
      </c>
      <c r="BB1" s="3" t="s">
        <v>2</v>
      </c>
      <c r="BC1" s="3" t="s">
        <v>3</v>
      </c>
      <c r="BD1" s="70" t="s">
        <v>77</v>
      </c>
      <c r="BE1" s="77" t="s">
        <v>116</v>
      </c>
      <c r="BF1" s="90" t="s">
        <v>117</v>
      </c>
      <c r="BG1" s="90" t="s">
        <v>151</v>
      </c>
      <c r="BH1" s="90"/>
      <c r="BI1" s="90"/>
      <c r="BJ1" s="90"/>
      <c r="BK1" s="77"/>
      <c r="BL1" s="78"/>
      <c r="BM1" s="78"/>
      <c r="BN1" s="78"/>
      <c r="BO1" s="78"/>
      <c r="BP1" s="59"/>
      <c r="BQ1" s="107" t="str">
        <f>$B5</f>
        <v>Drop_06278</v>
      </c>
      <c r="BR1" s="3" t="s">
        <v>2</v>
      </c>
      <c r="BS1" s="3" t="s">
        <v>3</v>
      </c>
      <c r="BT1" s="70" t="s">
        <v>77</v>
      </c>
      <c r="BU1" s="77" t="s">
        <v>116</v>
      </c>
      <c r="BV1" s="90" t="s">
        <v>117</v>
      </c>
      <c r="BW1" s="90" t="s">
        <v>151</v>
      </c>
      <c r="BX1" s="90"/>
      <c r="BY1" s="90"/>
      <c r="BZ1" s="90"/>
      <c r="CA1" s="77"/>
      <c r="CB1" s="77"/>
      <c r="CC1" s="77"/>
      <c r="CD1" s="78"/>
      <c r="CE1" s="78"/>
      <c r="CF1" s="59"/>
      <c r="CG1" s="107" t="str">
        <f>$B6</f>
        <v>Drop_06281</v>
      </c>
      <c r="CH1" s="3" t="s">
        <v>2</v>
      </c>
      <c r="CI1" s="3" t="s">
        <v>3</v>
      </c>
      <c r="CJ1" s="70" t="s">
        <v>77</v>
      </c>
      <c r="CK1" s="77" t="s">
        <v>116</v>
      </c>
      <c r="CL1" s="90" t="s">
        <v>117</v>
      </c>
      <c r="CM1" s="90" t="s">
        <v>151</v>
      </c>
      <c r="CN1" s="90"/>
      <c r="CO1" s="90"/>
      <c r="CP1" s="90"/>
      <c r="CQ1" s="77"/>
      <c r="CR1" s="77"/>
      <c r="CS1" s="77"/>
      <c r="CT1" s="78"/>
      <c r="CU1" s="78"/>
      <c r="CV1" s="59"/>
      <c r="CW1" s="107" t="str">
        <f>$B7</f>
        <v>Drop_06282</v>
      </c>
      <c r="CX1" s="3" t="s">
        <v>2</v>
      </c>
      <c r="CY1" s="3" t="s">
        <v>3</v>
      </c>
      <c r="CZ1" s="70" t="s">
        <v>77</v>
      </c>
      <c r="DA1" s="77" t="s">
        <v>116</v>
      </c>
      <c r="DB1" s="90" t="s">
        <v>117</v>
      </c>
      <c r="DC1" s="90" t="s">
        <v>151</v>
      </c>
      <c r="DD1" s="90"/>
      <c r="DE1" s="90"/>
      <c r="DF1" s="90"/>
      <c r="DG1" s="77"/>
      <c r="DH1" s="77"/>
      <c r="DI1" s="77"/>
      <c r="DJ1" s="78"/>
      <c r="DK1" s="78"/>
      <c r="DL1" s="59"/>
      <c r="DM1" s="58" t="str">
        <f>$B8</f>
        <v>Drop_06284</v>
      </c>
      <c r="DN1" s="3" t="s">
        <v>2</v>
      </c>
      <c r="DO1" s="3" t="s">
        <v>3</v>
      </c>
      <c r="DP1" s="70" t="s">
        <v>77</v>
      </c>
      <c r="DQ1" s="77" t="s">
        <v>116</v>
      </c>
      <c r="DR1" s="90" t="s">
        <v>117</v>
      </c>
      <c r="DS1" s="90" t="s">
        <v>151</v>
      </c>
      <c r="DT1" s="90"/>
      <c r="DU1" s="90"/>
      <c r="DV1" s="90"/>
      <c r="DW1" s="77"/>
      <c r="DX1" s="77"/>
      <c r="DY1" s="77"/>
      <c r="DZ1" s="78"/>
      <c r="EA1" s="78"/>
      <c r="EB1" s="59"/>
      <c r="EC1" s="78" t="str">
        <f>$B9</f>
        <v>Drop_06285</v>
      </c>
      <c r="ED1" s="77" t="s">
        <v>2</v>
      </c>
      <c r="EE1" s="77" t="s">
        <v>3</v>
      </c>
      <c r="EF1" s="77" t="s">
        <v>77</v>
      </c>
      <c r="EG1" s="77" t="s">
        <v>116</v>
      </c>
      <c r="EH1" s="90" t="s">
        <v>117</v>
      </c>
      <c r="EI1" s="90" t="s">
        <v>151</v>
      </c>
      <c r="EJ1" s="90"/>
      <c r="EK1" s="90"/>
      <c r="EL1" s="90"/>
      <c r="EM1" s="77"/>
      <c r="EN1" s="77"/>
      <c r="EO1" s="77"/>
      <c r="EP1" s="78"/>
      <c r="EQ1" s="78"/>
      <c r="ER1" s="59"/>
      <c r="ES1" s="78" t="str">
        <f>$B10</f>
        <v>Drop_06286</v>
      </c>
      <c r="ET1" s="77" t="s">
        <v>2</v>
      </c>
      <c r="EU1" s="77" t="s">
        <v>3</v>
      </c>
      <c r="EV1" s="77" t="s">
        <v>77</v>
      </c>
      <c r="EW1" s="77" t="s">
        <v>116</v>
      </c>
      <c r="EX1" s="90" t="s">
        <v>117</v>
      </c>
      <c r="EY1" s="90" t="s">
        <v>151</v>
      </c>
      <c r="EZ1" s="90"/>
      <c r="FA1" s="90"/>
      <c r="FB1" s="90"/>
      <c r="FC1" s="77"/>
      <c r="FD1" s="77"/>
      <c r="FE1" s="77"/>
      <c r="FF1" s="78"/>
      <c r="FG1" s="78"/>
      <c r="FH1" s="59"/>
      <c r="FI1" s="108" t="str">
        <f>$B11</f>
        <v>Drop_06333</v>
      </c>
      <c r="FJ1" s="77" t="s">
        <v>2</v>
      </c>
      <c r="FK1" s="77" t="s">
        <v>3</v>
      </c>
      <c r="FL1" s="77" t="s">
        <v>77</v>
      </c>
      <c r="FM1" s="77" t="s">
        <v>116</v>
      </c>
      <c r="FN1" s="90" t="s">
        <v>117</v>
      </c>
      <c r="FO1" s="90" t="s">
        <v>151</v>
      </c>
      <c r="FP1" s="90"/>
      <c r="FQ1" s="90"/>
      <c r="FR1" s="90"/>
      <c r="FS1" s="77"/>
      <c r="FT1" s="77"/>
      <c r="FU1" s="77"/>
      <c r="FV1" s="78"/>
      <c r="FW1" s="78"/>
      <c r="FX1" s="59"/>
      <c r="FY1" s="107" t="str">
        <f>$B12</f>
        <v>Drop_06334</v>
      </c>
      <c r="FZ1" s="3" t="s">
        <v>2</v>
      </c>
      <c r="GA1" s="3" t="s">
        <v>3</v>
      </c>
      <c r="GB1" s="70" t="s">
        <v>77</v>
      </c>
      <c r="GC1" s="77" t="s">
        <v>116</v>
      </c>
      <c r="GD1" s="90" t="s">
        <v>117</v>
      </c>
      <c r="GE1" s="90" t="s">
        <v>151</v>
      </c>
      <c r="GF1" s="90"/>
      <c r="GG1" s="77"/>
      <c r="GH1" s="77"/>
      <c r="GI1" s="77"/>
      <c r="GJ1" s="77"/>
      <c r="GK1" s="77"/>
      <c r="GL1" s="78"/>
      <c r="GM1" s="78"/>
      <c r="GN1" s="59"/>
      <c r="GO1" s="107" t="str">
        <f>$B13</f>
        <v>Drop_06335</v>
      </c>
      <c r="GP1" s="3" t="s">
        <v>2</v>
      </c>
      <c r="GQ1" s="3" t="s">
        <v>3</v>
      </c>
      <c r="GR1" s="70" t="s">
        <v>77</v>
      </c>
      <c r="GS1" s="77" t="s">
        <v>116</v>
      </c>
      <c r="GT1" s="90" t="s">
        <v>117</v>
      </c>
      <c r="GU1" s="90" t="s">
        <v>151</v>
      </c>
      <c r="GV1" s="90"/>
      <c r="GW1" s="90"/>
      <c r="GX1" s="90"/>
      <c r="GY1" s="77"/>
      <c r="GZ1" s="77"/>
      <c r="HA1" s="77"/>
      <c r="HB1" s="78"/>
      <c r="HC1" s="78"/>
      <c r="HD1" s="59"/>
      <c r="HE1" s="107" t="str">
        <f>$B14</f>
        <v>Drop_06283</v>
      </c>
      <c r="HF1" s="3" t="s">
        <v>2</v>
      </c>
      <c r="HG1" s="3" t="s">
        <v>3</v>
      </c>
      <c r="HH1" s="70" t="s">
        <v>77</v>
      </c>
      <c r="HI1" s="77" t="s">
        <v>116</v>
      </c>
      <c r="HJ1" s="90" t="s">
        <v>117</v>
      </c>
      <c r="HK1" s="90" t="s">
        <v>151</v>
      </c>
      <c r="HL1" s="90"/>
      <c r="HM1" s="90"/>
      <c r="HN1" s="90"/>
      <c r="HO1" s="77"/>
      <c r="HP1" s="77"/>
      <c r="HQ1" s="77"/>
      <c r="HR1" s="78"/>
      <c r="HS1" s="78"/>
      <c r="HT1" s="59"/>
      <c r="HU1" s="58" t="str">
        <f>$B15</f>
        <v>Drop_06287</v>
      </c>
      <c r="HV1" s="3" t="s">
        <v>2</v>
      </c>
      <c r="HW1" s="3" t="s">
        <v>3</v>
      </c>
      <c r="HX1" s="70" t="s">
        <v>77</v>
      </c>
      <c r="HY1" s="77" t="s">
        <v>116</v>
      </c>
      <c r="HZ1" s="90" t="s">
        <v>117</v>
      </c>
      <c r="IA1" s="90" t="s">
        <v>151</v>
      </c>
      <c r="IB1" s="90"/>
      <c r="IC1" s="90"/>
      <c r="ID1" s="90"/>
      <c r="IE1" s="77"/>
      <c r="IF1" s="77"/>
      <c r="IG1" s="78"/>
      <c r="IH1" s="78"/>
      <c r="II1" s="59"/>
      <c r="IJ1" s="58" t="str">
        <f>$B16</f>
        <v>Drop_06288</v>
      </c>
      <c r="IK1" s="3" t="s">
        <v>2</v>
      </c>
      <c r="IL1" s="3" t="s">
        <v>3</v>
      </c>
      <c r="IM1" s="70" t="s">
        <v>77</v>
      </c>
      <c r="IN1" s="77" t="s">
        <v>116</v>
      </c>
      <c r="IO1" s="90" t="s">
        <v>117</v>
      </c>
      <c r="IP1" s="90" t="s">
        <v>151</v>
      </c>
      <c r="IQ1" s="90"/>
      <c r="IR1" s="90"/>
      <c r="IS1" s="90"/>
      <c r="IT1" s="90"/>
      <c r="IU1" s="78"/>
      <c r="IV1" s="78"/>
      <c r="IW1" s="59"/>
      <c r="IX1" s="58" t="str">
        <f>$B17</f>
        <v>Drop_06290</v>
      </c>
      <c r="IY1" s="3" t="s">
        <v>2</v>
      </c>
      <c r="IZ1" s="3" t="s">
        <v>3</v>
      </c>
      <c r="JA1" s="70" t="s">
        <v>77</v>
      </c>
      <c r="JB1" s="77" t="s">
        <v>116</v>
      </c>
      <c r="JC1" s="90" t="s">
        <v>117</v>
      </c>
      <c r="JD1" s="90" t="s">
        <v>151</v>
      </c>
      <c r="JE1" s="90"/>
      <c r="JF1" s="90"/>
      <c r="JG1" s="90"/>
      <c r="JH1" s="90"/>
      <c r="JI1" s="78"/>
      <c r="JJ1" s="78"/>
      <c r="JK1" s="59"/>
      <c r="JL1" s="58" t="str">
        <f>$B18</f>
        <v>Drop_06291</v>
      </c>
      <c r="JM1" s="3" t="s">
        <v>2</v>
      </c>
      <c r="JN1" s="3" t="s">
        <v>3</v>
      </c>
      <c r="JO1" s="70" t="s">
        <v>77</v>
      </c>
      <c r="JP1" s="77" t="s">
        <v>116</v>
      </c>
      <c r="JQ1" s="90" t="s">
        <v>117</v>
      </c>
      <c r="JR1" s="90" t="s">
        <v>151</v>
      </c>
      <c r="JS1" s="90"/>
      <c r="JT1" s="90"/>
      <c r="JU1" s="90"/>
      <c r="JV1" s="90"/>
      <c r="JW1" s="78"/>
      <c r="JX1" s="78"/>
      <c r="JY1" s="79"/>
      <c r="JZ1" s="58" t="str">
        <f>$B19</f>
        <v>Drop_06292</v>
      </c>
      <c r="KA1" s="3" t="s">
        <v>2</v>
      </c>
      <c r="KB1" s="3" t="s">
        <v>3</v>
      </c>
      <c r="KC1" s="70" t="s">
        <v>77</v>
      </c>
      <c r="KD1" s="77" t="s">
        <v>116</v>
      </c>
      <c r="KE1" s="90" t="s">
        <v>117</v>
      </c>
      <c r="KF1" s="90" t="s">
        <v>151</v>
      </c>
      <c r="KG1" s="90"/>
      <c r="KH1" s="90"/>
      <c r="KI1" s="90"/>
      <c r="KJ1" s="90"/>
      <c r="KK1" s="78"/>
      <c r="KL1" s="78"/>
      <c r="KM1" s="59"/>
    </row>
    <row r="2" spans="1:309" s="55" customFormat="1" ht="20.25" x14ac:dyDescent="0.3">
      <c r="A2" s="102">
        <v>1</v>
      </c>
      <c r="B2" s="84" t="s">
        <v>9</v>
      </c>
      <c r="C2" s="85" t="s">
        <v>33</v>
      </c>
      <c r="D2" s="76">
        <v>100</v>
      </c>
      <c r="E2" s="4">
        <v>1207.0999999999999</v>
      </c>
      <c r="F2" s="100">
        <v>6</v>
      </c>
      <c r="G2" s="86">
        <v>1.2170000000000001</v>
      </c>
      <c r="H2" s="92">
        <v>261.30473429340645</v>
      </c>
      <c r="I2" s="92">
        <v>735.91250596225757</v>
      </c>
      <c r="J2" s="92">
        <v>1</v>
      </c>
      <c r="K2" s="92">
        <v>39.135896011330452</v>
      </c>
      <c r="L2" s="92">
        <v>1.7971127194672305</v>
      </c>
      <c r="M2" s="92">
        <v>4.2771251012391396</v>
      </c>
      <c r="N2" s="22">
        <v>6</v>
      </c>
      <c r="O2" s="92">
        <v>1.2170000000000001</v>
      </c>
      <c r="P2" s="92">
        <v>261.304734293406</v>
      </c>
      <c r="Q2" s="92">
        <v>735.91250596225757</v>
      </c>
      <c r="R2" s="92">
        <v>2.0835521641213983</v>
      </c>
      <c r="S2" s="92">
        <v>39.135896011330452</v>
      </c>
      <c r="T2" s="60"/>
      <c r="U2" s="54" t="str">
        <f>$C2</f>
        <v>2mL 1.19deg</v>
      </c>
      <c r="V2" s="50">
        <v>100</v>
      </c>
      <c r="W2" s="4">
        <v>1207.0999999999999</v>
      </c>
      <c r="X2" s="71">
        <f>$F2</f>
        <v>6</v>
      </c>
      <c r="Y2" s="71">
        <f>X2</f>
        <v>6</v>
      </c>
      <c r="Z2" s="19">
        <f>((3*2000)/(4*PI()))^(1/3)</f>
        <v>7.815926417967721</v>
      </c>
      <c r="AA2" s="19">
        <f>(1.19*PI()/180)/2</f>
        <v>1.038470904936626E-2</v>
      </c>
      <c r="AB2" s="19"/>
      <c r="AC2" s="19"/>
      <c r="AD2" s="19"/>
      <c r="AE2" s="71"/>
      <c r="AF2" s="71"/>
      <c r="AG2" s="71"/>
      <c r="AH2" s="54"/>
      <c r="AI2" s="54"/>
      <c r="AJ2" s="62"/>
      <c r="AK2" s="54" t="str">
        <f>$C3</f>
        <v>3mL 1.19deg</v>
      </c>
      <c r="AL2" s="50">
        <v>100</v>
      </c>
      <c r="AM2" s="4">
        <v>1069.0999999999999</v>
      </c>
      <c r="AN2" s="71">
        <f>$F3</f>
        <v>7</v>
      </c>
      <c r="AO2" s="71">
        <f>AN2</f>
        <v>7</v>
      </c>
      <c r="AP2" s="19">
        <f>((3*3000)/(4*PI()))^(1/3)</f>
        <v>8.9470022893964956</v>
      </c>
      <c r="AQ2" s="19">
        <f>(1.19*PI()/180)/2</f>
        <v>1.038470904936626E-2</v>
      </c>
      <c r="AR2" s="19"/>
      <c r="AS2" s="19"/>
      <c r="AT2" s="19"/>
      <c r="AU2" s="19"/>
      <c r="AV2" s="71"/>
      <c r="AW2" s="71"/>
      <c r="AX2" s="71"/>
      <c r="AY2" s="54"/>
      <c r="AZ2" s="62"/>
      <c r="BA2" s="54" t="str">
        <f>$C4</f>
        <v>4mL 1.19deg</v>
      </c>
      <c r="BB2" s="50">
        <v>100</v>
      </c>
      <c r="BC2" s="4">
        <v>1214.4000000000001</v>
      </c>
      <c r="BD2" s="71">
        <f>$F4</f>
        <v>17</v>
      </c>
      <c r="BE2" s="71">
        <f>BD2</f>
        <v>17</v>
      </c>
      <c r="BF2" s="19">
        <f>((3*4000)/(4*PI()))^(1/3)</f>
        <v>9.8474502184269639</v>
      </c>
      <c r="BG2" s="19">
        <f>(1.19*PI()/180)/2</f>
        <v>1.038470904936626E-2</v>
      </c>
      <c r="BH2" s="19"/>
      <c r="BI2" s="19"/>
      <c r="BJ2" s="19"/>
      <c r="BK2" s="71"/>
      <c r="BL2" s="54"/>
      <c r="BM2" s="54"/>
      <c r="BN2" s="54"/>
      <c r="BO2" s="54"/>
      <c r="BP2" s="62"/>
      <c r="BQ2" s="54" t="str">
        <f>$C5</f>
        <v>2mL 7.66deg</v>
      </c>
      <c r="BR2" s="50">
        <v>100</v>
      </c>
      <c r="BS2" s="4">
        <v>1046</v>
      </c>
      <c r="BT2" s="71">
        <f>$F5</f>
        <v>9</v>
      </c>
      <c r="BU2" s="71">
        <f>BT2</f>
        <v>9</v>
      </c>
      <c r="BV2" s="19">
        <f>((3*2000)/(4*PI()))^(1/3)</f>
        <v>7.815926417967721</v>
      </c>
      <c r="BW2" s="19">
        <f>(7.76*PI()/180)/2</f>
        <v>6.7718774977379992E-2</v>
      </c>
      <c r="BX2" s="19"/>
      <c r="BY2" s="19"/>
      <c r="BZ2" s="19"/>
      <c r="CA2" s="71"/>
      <c r="CB2" s="71"/>
      <c r="CC2" s="71"/>
      <c r="CD2" s="54"/>
      <c r="CE2" s="54"/>
      <c r="CF2" s="62"/>
      <c r="CG2" s="54" t="str">
        <f>$C6</f>
        <v>3mL 7.66deg</v>
      </c>
      <c r="CH2" s="50">
        <v>100</v>
      </c>
      <c r="CI2" s="50">
        <v>1029.3</v>
      </c>
      <c r="CJ2" s="71">
        <f>$F6</f>
        <v>9</v>
      </c>
      <c r="CK2" s="71">
        <f>CJ2</f>
        <v>9</v>
      </c>
      <c r="CL2" s="19">
        <f>((3*3000)/(4*PI()))^(1/3)</f>
        <v>8.9470022893964956</v>
      </c>
      <c r="CM2" s="19">
        <f>(7.76*PI()/180)/2</f>
        <v>6.7718774977379992E-2</v>
      </c>
      <c r="CN2" s="19"/>
      <c r="CO2" s="19"/>
      <c r="CP2" s="19"/>
      <c r="CQ2" s="71"/>
      <c r="CR2" s="71"/>
      <c r="CS2" s="71"/>
      <c r="CT2" s="54"/>
      <c r="CU2" s="54"/>
      <c r="CV2" s="62"/>
      <c r="CW2" s="54" t="str">
        <f>$C7</f>
        <v>4mL 7.66deg</v>
      </c>
      <c r="CX2" s="50">
        <v>100</v>
      </c>
      <c r="CY2" s="50">
        <v>1051.3</v>
      </c>
      <c r="CZ2" s="71">
        <f>$F7</f>
        <v>13</v>
      </c>
      <c r="DA2" s="71">
        <f>CZ2</f>
        <v>13</v>
      </c>
      <c r="DB2" s="19">
        <f>((3*4000)/(4*PI()))^(1/3)</f>
        <v>9.8474502184269639</v>
      </c>
      <c r="DC2" s="19">
        <f>(7.76*PI()/180)/2</f>
        <v>6.7718774977379992E-2</v>
      </c>
      <c r="DD2" s="19"/>
      <c r="DE2" s="19"/>
      <c r="DF2" s="19"/>
      <c r="DG2" s="71"/>
      <c r="DH2" s="71"/>
      <c r="DI2" s="71"/>
      <c r="DJ2" s="54"/>
      <c r="DK2" s="54"/>
      <c r="DL2" s="62"/>
      <c r="DM2" s="54" t="str">
        <f>$C8</f>
        <v>2mL 3.99deg</v>
      </c>
      <c r="DN2" s="50">
        <v>100</v>
      </c>
      <c r="DO2" s="50">
        <v>1049</v>
      </c>
      <c r="DP2" s="71">
        <f>$F8</f>
        <v>6</v>
      </c>
      <c r="DQ2" s="71">
        <f>DP2</f>
        <v>6</v>
      </c>
      <c r="DR2" s="19">
        <f>((3*2000)/(4*PI()))^(1/3)</f>
        <v>7.815926417967721</v>
      </c>
      <c r="DS2" s="19">
        <f>(3.99*PI()/180)/2</f>
        <v>3.4819318577286873E-2</v>
      </c>
      <c r="DT2" s="19"/>
      <c r="DU2" s="19"/>
      <c r="DV2" s="19"/>
      <c r="DW2" s="71"/>
      <c r="DX2" s="71"/>
      <c r="DY2" s="71"/>
      <c r="DZ2" s="54"/>
      <c r="EA2" s="54"/>
      <c r="EB2" s="62"/>
      <c r="EC2" s="54" t="str">
        <f>$C9</f>
        <v>3mL 3.99deg</v>
      </c>
      <c r="ED2" s="50">
        <v>100</v>
      </c>
      <c r="EE2" s="4">
        <v>1146</v>
      </c>
      <c r="EF2" s="71">
        <f>$F9</f>
        <v>6</v>
      </c>
      <c r="EG2" s="71">
        <f>EF2</f>
        <v>6</v>
      </c>
      <c r="EH2" s="19">
        <f>((3*3000)/(4*PI()))^(1/3)</f>
        <v>8.9470022893964956</v>
      </c>
      <c r="EI2" s="19">
        <f>(3.99*PI()/180)/2</f>
        <v>3.4819318577286873E-2</v>
      </c>
      <c r="EJ2" s="19"/>
      <c r="EK2" s="19"/>
      <c r="EL2" s="19"/>
      <c r="EM2" s="71"/>
      <c r="EN2" s="71"/>
      <c r="EO2" s="71"/>
      <c r="EP2" s="54"/>
      <c r="EQ2" s="54"/>
      <c r="ER2" s="62"/>
      <c r="ES2" s="54" t="str">
        <f>$C10</f>
        <v>4mL 3.99deg</v>
      </c>
      <c r="ET2" s="50">
        <v>100</v>
      </c>
      <c r="EU2" s="4">
        <v>1123.0999999999999</v>
      </c>
      <c r="EV2" s="71">
        <f>$F10</f>
        <v>6</v>
      </c>
      <c r="EW2" s="71">
        <f>EV2</f>
        <v>6</v>
      </c>
      <c r="EX2" s="19">
        <f>((3*4000)/(4*PI()))^(1/3)</f>
        <v>9.8474502184269639</v>
      </c>
      <c r="EY2" s="19">
        <f>(3.99*PI()/180)/2</f>
        <v>3.4819318577286873E-2</v>
      </c>
      <c r="EZ2" s="19"/>
      <c r="FA2" s="19"/>
      <c r="FB2" s="19"/>
      <c r="FC2" s="71"/>
      <c r="FD2" s="71"/>
      <c r="FE2" s="71"/>
      <c r="FF2" s="54"/>
      <c r="FG2" s="54"/>
      <c r="FH2" s="62"/>
      <c r="FI2" s="54" t="str">
        <f>$C11</f>
        <v>2mL 4.00deg</v>
      </c>
      <c r="FJ2" s="101">
        <v>100</v>
      </c>
      <c r="FK2" s="4">
        <v>801.4</v>
      </c>
      <c r="FL2" s="71">
        <f>$F11</f>
        <v>5</v>
      </c>
      <c r="FM2" s="71">
        <f>FL2</f>
        <v>5</v>
      </c>
      <c r="FN2" s="19">
        <f>((3*2000)/(4*PI()))^(1/3)</f>
        <v>7.815926417967721</v>
      </c>
      <c r="FO2" s="19">
        <f>(4*PI()/180)/2</f>
        <v>3.4906585039886591E-2</v>
      </c>
      <c r="FP2" s="19"/>
      <c r="FQ2" s="19"/>
      <c r="FR2" s="19"/>
      <c r="FS2" s="71"/>
      <c r="FT2" s="71"/>
      <c r="FU2" s="71"/>
      <c r="FV2" s="54"/>
      <c r="FW2" s="54"/>
      <c r="FX2" s="62"/>
      <c r="FY2" s="54" t="str">
        <f>$C12</f>
        <v>2mL 4.00deg</v>
      </c>
      <c r="FZ2" s="101">
        <v>100</v>
      </c>
      <c r="GA2" s="4">
        <v>804.39</v>
      </c>
      <c r="GB2" s="71">
        <f>$F12</f>
        <v>7</v>
      </c>
      <c r="GC2" s="71">
        <f>GB2</f>
        <v>7</v>
      </c>
      <c r="GD2" s="19">
        <f>((3*2000)/(4*PI()))^(1/3)</f>
        <v>7.815926417967721</v>
      </c>
      <c r="GE2" s="19">
        <f>(4*PI()/180)/2</f>
        <v>3.4906585039886591E-2</v>
      </c>
      <c r="GF2" s="19"/>
      <c r="GG2" s="71"/>
      <c r="GH2" s="71"/>
      <c r="GI2" s="71"/>
      <c r="GJ2" s="71"/>
      <c r="GK2" s="71"/>
      <c r="GL2" s="54"/>
      <c r="GM2" s="54"/>
      <c r="GN2" s="62"/>
      <c r="GO2" s="54" t="str">
        <f>$C13</f>
        <v>2mL 4.00deg</v>
      </c>
      <c r="GP2" s="101">
        <v>100</v>
      </c>
      <c r="GQ2" s="4">
        <v>802.48</v>
      </c>
      <c r="GR2" s="71">
        <f>$F13</f>
        <v>6</v>
      </c>
      <c r="GS2" s="71">
        <f>GR2</f>
        <v>6</v>
      </c>
      <c r="GT2" s="19">
        <f>((3*2000)/(4*PI()))^(1/3)</f>
        <v>7.815926417967721</v>
      </c>
      <c r="GU2" s="19">
        <f>(4*PI()/180)/2</f>
        <v>3.4906585039886591E-2</v>
      </c>
      <c r="GV2" s="19"/>
      <c r="GW2" s="19"/>
      <c r="GX2" s="19"/>
      <c r="GY2" s="71"/>
      <c r="GZ2" s="71"/>
      <c r="HA2" s="71"/>
      <c r="HB2" s="54"/>
      <c r="HC2" s="54"/>
      <c r="HD2" s="62"/>
      <c r="HE2" s="54" t="str">
        <f>$C14</f>
        <v>6mL 7.66deg</v>
      </c>
      <c r="HF2" s="100">
        <v>110</v>
      </c>
      <c r="HG2" s="52">
        <v>1163.7</v>
      </c>
      <c r="HH2" s="71">
        <f>$F14</f>
        <v>7</v>
      </c>
      <c r="HI2" s="71">
        <f>HH2</f>
        <v>7</v>
      </c>
      <c r="HJ2" s="19">
        <f>((3*6000)/(4*PI()))^(1/3)</f>
        <v>11.272516517868263</v>
      </c>
      <c r="HK2" s="19">
        <f>(7.66*PI()/180)/2</f>
        <v>6.6846110351382812E-2</v>
      </c>
      <c r="HL2" s="19"/>
      <c r="HM2" s="19"/>
      <c r="HN2" s="19"/>
      <c r="HO2" s="71"/>
      <c r="HP2" s="71"/>
      <c r="HQ2" s="71"/>
      <c r="HR2" s="54"/>
      <c r="HS2" s="54"/>
      <c r="HT2" s="62"/>
      <c r="HU2" s="54" t="str">
        <f>$C15</f>
        <v>6mL 3.99deg</v>
      </c>
      <c r="HV2" s="52">
        <v>110</v>
      </c>
      <c r="HW2" s="52">
        <v>1274.0999999999999</v>
      </c>
      <c r="HX2" s="71">
        <f>$F15</f>
        <v>4</v>
      </c>
      <c r="HY2" s="71">
        <f>HX2</f>
        <v>4</v>
      </c>
      <c r="HZ2" s="19">
        <f>((3*6000)/(4*PI()))^(1/3)</f>
        <v>11.272516517868263</v>
      </c>
      <c r="IA2" s="19">
        <f>(3.99*PI()/180)/2</f>
        <v>3.4819318577286873E-2</v>
      </c>
      <c r="IB2" s="19"/>
      <c r="IC2" s="19"/>
      <c r="ID2" s="19"/>
      <c r="IE2" s="71"/>
      <c r="IF2" s="71"/>
      <c r="IG2" s="54"/>
      <c r="IH2" s="54"/>
      <c r="II2" s="62"/>
      <c r="IJ2" s="54" t="str">
        <f>$C16</f>
        <v>2mL 2.94deg</v>
      </c>
      <c r="IK2" s="52">
        <v>110</v>
      </c>
      <c r="IL2" s="52">
        <v>1145.3</v>
      </c>
      <c r="IM2" s="71">
        <f>$F16</f>
        <v>4</v>
      </c>
      <c r="IN2" s="71">
        <f>IM2</f>
        <v>4</v>
      </c>
      <c r="IO2" s="19">
        <f>((3*2000)/(4*PI()))^(1/3)</f>
        <v>7.815926417967721</v>
      </c>
      <c r="IP2" s="19">
        <f>(2.94*PI()/180)/2</f>
        <v>2.565634000431664E-2</v>
      </c>
      <c r="IQ2" s="19"/>
      <c r="IR2" s="19"/>
      <c r="IS2" s="19"/>
      <c r="IT2" s="19"/>
      <c r="IU2" s="54"/>
      <c r="IV2" s="54"/>
      <c r="IW2" s="62"/>
      <c r="IX2" s="54" t="str">
        <f>$C17</f>
        <v>3mL 2.94deg</v>
      </c>
      <c r="IY2" s="52">
        <v>110</v>
      </c>
      <c r="IZ2" s="52">
        <v>1252.8</v>
      </c>
      <c r="JA2" s="71">
        <f>$F17</f>
        <v>4</v>
      </c>
      <c r="JB2" s="71">
        <f>JA2</f>
        <v>4</v>
      </c>
      <c r="JC2" s="19">
        <f>((3*3000)/(4*PI()))^(1/3)</f>
        <v>8.9470022893964956</v>
      </c>
      <c r="JD2" s="19">
        <f>(2.94*PI()/180)/2</f>
        <v>2.565634000431664E-2</v>
      </c>
      <c r="JE2" s="19"/>
      <c r="JF2" s="19"/>
      <c r="JG2" s="19"/>
      <c r="JH2" s="19"/>
      <c r="JI2" s="54"/>
      <c r="JJ2" s="54"/>
      <c r="JK2" s="62"/>
      <c r="JL2" s="54" t="str">
        <f>$C18</f>
        <v>4mL 2.94deg</v>
      </c>
      <c r="JM2" s="52">
        <v>110</v>
      </c>
      <c r="JN2" s="52">
        <v>1124.7</v>
      </c>
      <c r="JO2" s="71">
        <f>$F18</f>
        <v>4</v>
      </c>
      <c r="JP2" s="71">
        <f>JO2</f>
        <v>4</v>
      </c>
      <c r="JQ2" s="19">
        <f>((3*4000)/(4*PI()))^(1/3)</f>
        <v>9.8474502184269639</v>
      </c>
      <c r="JR2" s="19">
        <f>(2.94*PI()/180)/2</f>
        <v>2.565634000431664E-2</v>
      </c>
      <c r="JS2" s="19"/>
      <c r="JT2" s="19"/>
      <c r="JU2" s="19"/>
      <c r="JV2" s="19"/>
      <c r="JW2" s="54"/>
      <c r="JX2" s="54"/>
      <c r="JY2" s="62"/>
      <c r="JZ2" s="54" t="str">
        <f>$C19</f>
        <v>6mL 2.94deg</v>
      </c>
      <c r="KA2" s="52">
        <v>110</v>
      </c>
      <c r="KB2" s="52">
        <v>1298.8</v>
      </c>
      <c r="KC2" s="71">
        <f>$F19</f>
        <v>4</v>
      </c>
      <c r="KD2" s="71">
        <f>KC2</f>
        <v>4</v>
      </c>
      <c r="KE2" s="19">
        <f>((3*6000)/(4*PI()))^(1/3)</f>
        <v>11.272516517868263</v>
      </c>
      <c r="KF2" s="19">
        <f>(2.94*PI()/180)/2</f>
        <v>2.565634000431664E-2</v>
      </c>
      <c r="KG2" s="19"/>
      <c r="KH2" s="19"/>
      <c r="KI2" s="19"/>
      <c r="KJ2" s="19"/>
      <c r="KK2" s="54"/>
      <c r="KL2" s="54"/>
      <c r="KM2" s="62"/>
      <c r="KN2" s="54"/>
      <c r="KO2" s="54"/>
      <c r="KP2" s="54"/>
      <c r="KQ2" s="54"/>
      <c r="KR2" s="54"/>
      <c r="KS2" s="54"/>
      <c r="KT2" s="54"/>
      <c r="KU2" s="54"/>
      <c r="KV2" s="54"/>
      <c r="KW2" s="54"/>
    </row>
    <row r="3" spans="1:309" x14ac:dyDescent="0.25">
      <c r="A3" s="101">
        <v>2</v>
      </c>
      <c r="B3" s="85" t="s">
        <v>10</v>
      </c>
      <c r="C3" s="85" t="s">
        <v>34</v>
      </c>
      <c r="D3" s="76">
        <v>100</v>
      </c>
      <c r="E3" s="4">
        <v>1069.0999999999999</v>
      </c>
      <c r="F3" s="100">
        <v>7</v>
      </c>
      <c r="G3" s="88">
        <v>1.2050000000000001</v>
      </c>
      <c r="H3" s="92">
        <v>284.63035975243389</v>
      </c>
      <c r="I3" s="92">
        <v>850.79929510251407</v>
      </c>
      <c r="J3" s="92">
        <v>1</v>
      </c>
      <c r="K3" s="92">
        <v>44.947649437360077</v>
      </c>
      <c r="L3" s="92">
        <v>2.0608800629788031</v>
      </c>
      <c r="M3" s="92">
        <v>5.5634466244107452</v>
      </c>
      <c r="N3" s="22">
        <v>7</v>
      </c>
      <c r="O3" s="92">
        <v>1.2050000000000001</v>
      </c>
      <c r="P3" s="92">
        <v>284.63035975243389</v>
      </c>
      <c r="Q3" s="92">
        <v>850.79929510251407</v>
      </c>
      <c r="R3" s="92">
        <v>2.5812532456581616</v>
      </c>
      <c r="S3" s="92">
        <v>44.947649437360077</v>
      </c>
      <c r="U3" s="31" t="s">
        <v>110</v>
      </c>
      <c r="V3" s="81" t="s">
        <v>111</v>
      </c>
      <c r="W3" s="31" t="s">
        <v>109</v>
      </c>
      <c r="X3" s="31" t="s">
        <v>72</v>
      </c>
      <c r="Y3" s="31" t="s">
        <v>74</v>
      </c>
      <c r="Z3" s="31" t="s">
        <v>131</v>
      </c>
      <c r="AA3" s="31" t="s">
        <v>153</v>
      </c>
      <c r="AB3" s="31"/>
      <c r="AC3" s="31"/>
      <c r="AD3" s="31"/>
      <c r="AE3" s="31"/>
      <c r="AF3" s="31"/>
      <c r="AG3" s="31"/>
      <c r="AH3" s="31"/>
      <c r="AI3" s="31"/>
      <c r="AJ3" s="63"/>
      <c r="AK3" s="31" t="s">
        <v>110</v>
      </c>
      <c r="AL3" s="81" t="s">
        <v>111</v>
      </c>
      <c r="AM3" s="31" t="s">
        <v>109</v>
      </c>
      <c r="AN3" s="31" t="s">
        <v>72</v>
      </c>
      <c r="AO3" s="31" t="s">
        <v>74</v>
      </c>
      <c r="AP3" s="31" t="s">
        <v>131</v>
      </c>
      <c r="AQ3" s="31"/>
      <c r="AR3" s="31"/>
      <c r="AS3" s="31"/>
      <c r="AT3" s="31"/>
      <c r="AU3" s="31"/>
      <c r="AV3" s="31"/>
      <c r="AW3" s="31"/>
      <c r="AX3" s="31"/>
      <c r="AY3" s="31"/>
      <c r="AZ3" s="63"/>
      <c r="BA3" s="31" t="s">
        <v>110</v>
      </c>
      <c r="BB3" s="81" t="s">
        <v>111</v>
      </c>
      <c r="BC3" s="31" t="s">
        <v>109</v>
      </c>
      <c r="BD3" s="31" t="s">
        <v>72</v>
      </c>
      <c r="BE3" s="31" t="s">
        <v>74</v>
      </c>
      <c r="BF3" s="31" t="s">
        <v>131</v>
      </c>
      <c r="BG3" s="31"/>
      <c r="BH3" s="31"/>
      <c r="BI3" s="31"/>
      <c r="BJ3" s="31"/>
      <c r="BK3" s="31"/>
      <c r="BL3" s="31"/>
      <c r="BM3" s="31"/>
      <c r="BN3" s="31"/>
      <c r="BO3" s="31"/>
      <c r="BP3" s="63"/>
      <c r="BQ3" s="31" t="s">
        <v>110</v>
      </c>
      <c r="BR3" s="81" t="s">
        <v>111</v>
      </c>
      <c r="BS3" s="31" t="s">
        <v>109</v>
      </c>
      <c r="BT3" s="31" t="s">
        <v>72</v>
      </c>
      <c r="BU3" s="31" t="s">
        <v>74</v>
      </c>
      <c r="BV3" s="31" t="s">
        <v>131</v>
      </c>
      <c r="BW3" s="31"/>
      <c r="BX3" s="31"/>
      <c r="BY3" s="31"/>
      <c r="BZ3" s="31"/>
      <c r="CA3" s="31"/>
      <c r="CB3" s="31"/>
      <c r="CC3" s="31"/>
      <c r="CD3" s="31"/>
      <c r="CE3" s="31"/>
      <c r="CF3" s="63"/>
      <c r="CG3" s="31" t="s">
        <v>110</v>
      </c>
      <c r="CH3" s="81" t="s">
        <v>111</v>
      </c>
      <c r="CI3" s="31" t="s">
        <v>109</v>
      </c>
      <c r="CJ3" s="31" t="s">
        <v>72</v>
      </c>
      <c r="CK3" s="31" t="s">
        <v>74</v>
      </c>
      <c r="CL3" s="31" t="s">
        <v>131</v>
      </c>
      <c r="CM3" s="31"/>
      <c r="CN3" s="31"/>
      <c r="CO3" s="31"/>
      <c r="CP3" s="31"/>
      <c r="CQ3" s="31"/>
      <c r="CR3" s="31"/>
      <c r="CS3" s="31"/>
      <c r="CT3" s="31"/>
      <c r="CU3" s="31"/>
      <c r="CV3" s="63"/>
      <c r="CW3" s="31" t="s">
        <v>110</v>
      </c>
      <c r="CX3" s="81" t="s">
        <v>111</v>
      </c>
      <c r="CY3" s="31" t="s">
        <v>109</v>
      </c>
      <c r="CZ3" s="31" t="s">
        <v>72</v>
      </c>
      <c r="DA3" s="31" t="s">
        <v>74</v>
      </c>
      <c r="DB3" s="31" t="s">
        <v>131</v>
      </c>
      <c r="DC3" s="31"/>
      <c r="DD3" s="31"/>
      <c r="DE3" s="31"/>
      <c r="DF3" s="31"/>
      <c r="DG3" s="31"/>
      <c r="DH3" s="31"/>
      <c r="DI3" s="31"/>
      <c r="DJ3" s="31"/>
      <c r="DK3" s="31"/>
      <c r="DL3" s="63"/>
      <c r="DM3" s="31" t="s">
        <v>110</v>
      </c>
      <c r="DN3" s="81" t="s">
        <v>111</v>
      </c>
      <c r="DO3" s="31" t="s">
        <v>109</v>
      </c>
      <c r="DP3" s="31" t="s">
        <v>72</v>
      </c>
      <c r="DQ3" s="31" t="s">
        <v>74</v>
      </c>
      <c r="DR3" s="31" t="s">
        <v>131</v>
      </c>
      <c r="DS3" s="31"/>
      <c r="DT3" s="31"/>
      <c r="DU3" s="31"/>
      <c r="DV3" s="31"/>
      <c r="DW3" s="31"/>
      <c r="DX3" s="31"/>
      <c r="DY3" s="31"/>
      <c r="DZ3" s="31"/>
      <c r="EA3" s="31"/>
      <c r="EB3" s="63"/>
      <c r="EC3" s="31" t="s">
        <v>110</v>
      </c>
      <c r="ED3" s="81" t="s">
        <v>111</v>
      </c>
      <c r="EE3" s="31" t="s">
        <v>109</v>
      </c>
      <c r="EF3" s="31" t="s">
        <v>72</v>
      </c>
      <c r="EG3" s="31" t="s">
        <v>74</v>
      </c>
      <c r="EH3" s="31" t="s">
        <v>131</v>
      </c>
      <c r="EI3" s="31"/>
      <c r="EJ3" s="31"/>
      <c r="EK3" s="31"/>
      <c r="EL3" s="31"/>
      <c r="EM3" s="31"/>
      <c r="EN3" s="31"/>
      <c r="EO3" s="31"/>
      <c r="EP3" s="31"/>
      <c r="EQ3" s="31"/>
      <c r="ER3" s="63"/>
      <c r="ES3" s="31" t="s">
        <v>110</v>
      </c>
      <c r="ET3" s="81" t="s">
        <v>111</v>
      </c>
      <c r="EU3" s="31" t="s">
        <v>109</v>
      </c>
      <c r="EV3" s="31" t="s">
        <v>72</v>
      </c>
      <c r="EW3" s="31" t="s">
        <v>74</v>
      </c>
      <c r="EX3" s="31" t="s">
        <v>131</v>
      </c>
      <c r="EY3" s="31"/>
      <c r="EZ3" s="31"/>
      <c r="FA3" s="31"/>
      <c r="FB3" s="31"/>
      <c r="FC3" s="31"/>
      <c r="FD3" s="31"/>
      <c r="FE3" s="31"/>
      <c r="FF3" s="31"/>
      <c r="FG3" s="31"/>
      <c r="FH3" s="63"/>
      <c r="FI3" s="31" t="s">
        <v>110</v>
      </c>
      <c r="FJ3" s="81" t="s">
        <v>111</v>
      </c>
      <c r="FK3" s="31" t="s">
        <v>109</v>
      </c>
      <c r="FL3" s="31" t="s">
        <v>72</v>
      </c>
      <c r="FM3" s="31" t="s">
        <v>74</v>
      </c>
      <c r="FN3" s="31" t="s">
        <v>131</v>
      </c>
      <c r="FO3" s="31"/>
      <c r="FP3" s="31"/>
      <c r="FQ3" s="31"/>
      <c r="FR3" s="31"/>
      <c r="FS3" s="31"/>
      <c r="FT3" s="31"/>
      <c r="FU3" s="31"/>
      <c r="FV3" s="31"/>
      <c r="FW3" s="31"/>
      <c r="FX3" s="63"/>
      <c r="FY3" s="31" t="s">
        <v>110</v>
      </c>
      <c r="FZ3" s="81" t="s">
        <v>111</v>
      </c>
      <c r="GA3" s="31" t="s">
        <v>109</v>
      </c>
      <c r="GB3" s="31" t="s">
        <v>72</v>
      </c>
      <c r="GC3" s="31" t="s">
        <v>74</v>
      </c>
      <c r="GD3" s="31" t="s">
        <v>131</v>
      </c>
      <c r="GE3" s="31"/>
      <c r="GF3" s="31"/>
      <c r="GG3" s="31"/>
      <c r="GH3" s="31"/>
      <c r="GI3" s="31"/>
      <c r="GJ3" s="31"/>
      <c r="GK3" s="31"/>
      <c r="GL3" s="31"/>
      <c r="GM3" s="31"/>
      <c r="GN3" s="63"/>
      <c r="GO3" s="31" t="s">
        <v>110</v>
      </c>
      <c r="GP3" s="81" t="s">
        <v>111</v>
      </c>
      <c r="GQ3" s="31" t="s">
        <v>109</v>
      </c>
      <c r="GR3" s="31" t="s">
        <v>72</v>
      </c>
      <c r="GS3" s="31" t="s">
        <v>74</v>
      </c>
      <c r="GT3" s="31" t="s">
        <v>131</v>
      </c>
      <c r="GU3" s="31"/>
      <c r="GV3" s="31"/>
      <c r="GW3" s="31"/>
      <c r="GX3" s="31"/>
      <c r="GY3" s="31"/>
      <c r="GZ3" s="31"/>
      <c r="HA3" s="31"/>
      <c r="HB3" s="31"/>
      <c r="HC3" s="31"/>
      <c r="HD3" s="63"/>
      <c r="HE3" s="31" t="s">
        <v>110</v>
      </c>
      <c r="HF3" s="81" t="s">
        <v>111</v>
      </c>
      <c r="HG3" s="31" t="s">
        <v>109</v>
      </c>
      <c r="HH3" s="31" t="s">
        <v>72</v>
      </c>
      <c r="HI3" s="31" t="s">
        <v>74</v>
      </c>
      <c r="HJ3" s="31" t="s">
        <v>131</v>
      </c>
      <c r="HK3" s="31"/>
      <c r="HL3" s="31"/>
      <c r="HM3" s="31"/>
      <c r="HN3" s="31"/>
      <c r="HO3" s="31"/>
      <c r="HP3" s="31"/>
      <c r="HQ3" s="31"/>
      <c r="HR3" s="31"/>
      <c r="HS3" s="31"/>
      <c r="HT3" s="63"/>
      <c r="HU3" s="31" t="s">
        <v>110</v>
      </c>
      <c r="HV3" s="81" t="s">
        <v>111</v>
      </c>
      <c r="HW3" s="31" t="s">
        <v>109</v>
      </c>
      <c r="HX3" s="31" t="s">
        <v>72</v>
      </c>
      <c r="HY3" s="31" t="s">
        <v>74</v>
      </c>
      <c r="HZ3" s="31" t="s">
        <v>131</v>
      </c>
      <c r="IA3" s="31"/>
      <c r="IB3" s="31"/>
      <c r="IC3" s="31"/>
      <c r="ID3" s="31"/>
      <c r="IE3" s="31"/>
      <c r="IF3" s="31"/>
      <c r="IG3" s="31"/>
      <c r="IH3" s="31"/>
      <c r="II3" s="63"/>
      <c r="IJ3" s="31" t="s">
        <v>110</v>
      </c>
      <c r="IK3" s="81" t="s">
        <v>111</v>
      </c>
      <c r="IL3" s="31" t="s">
        <v>109</v>
      </c>
      <c r="IM3" s="31" t="s">
        <v>72</v>
      </c>
      <c r="IN3" s="31" t="s">
        <v>74</v>
      </c>
      <c r="IO3" s="31" t="s">
        <v>131</v>
      </c>
      <c r="IP3" s="31"/>
      <c r="IQ3" s="31"/>
      <c r="IR3" s="31"/>
      <c r="IS3" s="31"/>
      <c r="IT3" s="31"/>
      <c r="IU3" s="31"/>
      <c r="IV3" s="31"/>
      <c r="IW3" s="63"/>
      <c r="IX3" s="31" t="s">
        <v>110</v>
      </c>
      <c r="IY3" s="81" t="s">
        <v>111</v>
      </c>
      <c r="IZ3" s="31" t="s">
        <v>109</v>
      </c>
      <c r="JA3" s="31" t="s">
        <v>72</v>
      </c>
      <c r="JB3" s="31" t="s">
        <v>74</v>
      </c>
      <c r="JC3" s="31" t="s">
        <v>131</v>
      </c>
      <c r="JD3" s="31"/>
      <c r="JE3" s="31"/>
      <c r="JF3" s="31"/>
      <c r="JG3" s="31"/>
      <c r="JH3" s="31"/>
      <c r="JI3" s="31"/>
      <c r="JJ3" s="31"/>
      <c r="JK3" s="63"/>
      <c r="JL3" s="31" t="s">
        <v>110</v>
      </c>
      <c r="JM3" s="81" t="s">
        <v>111</v>
      </c>
      <c r="JN3" s="31" t="s">
        <v>109</v>
      </c>
      <c r="JO3" s="31" t="s">
        <v>72</v>
      </c>
      <c r="JP3" s="31" t="s">
        <v>74</v>
      </c>
      <c r="JQ3" s="31" t="s">
        <v>131</v>
      </c>
      <c r="JR3" s="31"/>
      <c r="JS3" s="31"/>
      <c r="JT3" s="31"/>
      <c r="JU3" s="31"/>
      <c r="JV3" s="31"/>
      <c r="JW3" s="31"/>
      <c r="JX3" s="31"/>
      <c r="JY3" s="63"/>
      <c r="JZ3" s="31" t="s">
        <v>110</v>
      </c>
      <c r="KA3" s="81" t="s">
        <v>111</v>
      </c>
      <c r="KB3" s="31" t="s">
        <v>109</v>
      </c>
      <c r="KC3" s="31" t="s">
        <v>72</v>
      </c>
      <c r="KD3" s="31" t="s">
        <v>74</v>
      </c>
      <c r="KE3" s="31" t="s">
        <v>131</v>
      </c>
      <c r="KF3" s="31"/>
      <c r="KG3" s="31"/>
      <c r="KH3" s="31"/>
      <c r="KI3" s="31"/>
      <c r="KJ3" s="31"/>
      <c r="KK3" s="31"/>
      <c r="KL3" s="76"/>
      <c r="KM3" s="61"/>
      <c r="KN3"/>
      <c r="KS3"/>
      <c r="KT3"/>
      <c r="KU3"/>
    </row>
    <row r="4" spans="1:309" x14ac:dyDescent="0.25">
      <c r="A4" s="101">
        <v>3</v>
      </c>
      <c r="B4" s="85" t="s">
        <v>11</v>
      </c>
      <c r="C4" s="85" t="s">
        <v>35</v>
      </c>
      <c r="D4" s="76">
        <v>100</v>
      </c>
      <c r="E4" s="4">
        <v>1214.4000000000001</v>
      </c>
      <c r="F4" s="100">
        <v>17</v>
      </c>
      <c r="G4" s="88">
        <v>1.149</v>
      </c>
      <c r="H4" s="92">
        <v>283.31879176404539</v>
      </c>
      <c r="I4" s="92">
        <v>982.06862964014203</v>
      </c>
      <c r="J4" s="92">
        <v>1</v>
      </c>
      <c r="K4" s="92">
        <v>50.262342017032402</v>
      </c>
      <c r="L4" s="92">
        <v>2.2879171850194826</v>
      </c>
      <c r="M4" s="92">
        <v>6.2563564861887011</v>
      </c>
      <c r="N4" s="22">
        <v>17</v>
      </c>
      <c r="O4" s="92">
        <v>1.149</v>
      </c>
      <c r="P4" s="92">
        <v>283.31879176404539</v>
      </c>
      <c r="Q4" s="92">
        <v>982.06862964014203</v>
      </c>
      <c r="R4" s="92">
        <v>3.1036242914281349</v>
      </c>
      <c r="S4" s="92">
        <v>50.262342017032402</v>
      </c>
      <c r="U4" s="32">
        <f>$H2</f>
        <v>261.30473429340645</v>
      </c>
      <c r="V4" s="32">
        <f>I2</f>
        <v>735.91250596225757</v>
      </c>
      <c r="W4" s="17">
        <f>$J2</f>
        <v>1</v>
      </c>
      <c r="X4" s="17">
        <f>W4</f>
        <v>1</v>
      </c>
      <c r="Y4" s="17">
        <f>V$4</f>
        <v>735.91250596225757</v>
      </c>
      <c r="Z4" s="17">
        <f>$K2</f>
        <v>39.135896011330452</v>
      </c>
      <c r="AA4" s="17">
        <f>$L2</f>
        <v>1.7971127194672305</v>
      </c>
      <c r="AB4" s="17"/>
      <c r="AC4" s="17"/>
      <c r="AD4" s="17"/>
      <c r="AE4" s="17"/>
      <c r="AF4" s="17"/>
      <c r="AG4" s="17"/>
      <c r="AH4" s="17"/>
      <c r="AI4" s="17"/>
      <c r="AJ4" s="64"/>
      <c r="AK4" s="32">
        <f>$H3</f>
        <v>284.63035975243389</v>
      </c>
      <c r="AL4" s="32">
        <f>$I3</f>
        <v>850.79929510251407</v>
      </c>
      <c r="AM4" s="17">
        <f>$J3</f>
        <v>1</v>
      </c>
      <c r="AN4" s="17">
        <f>AM4</f>
        <v>1</v>
      </c>
      <c r="AO4" s="17">
        <f>AL$4</f>
        <v>850.79929510251407</v>
      </c>
      <c r="AP4" s="17">
        <f>$K3</f>
        <v>44.947649437360077</v>
      </c>
      <c r="AQ4" s="17">
        <f>$L3</f>
        <v>2.0608800629788031</v>
      </c>
      <c r="AR4" s="17"/>
      <c r="AS4" s="17"/>
      <c r="AT4" s="17"/>
      <c r="AU4" s="17"/>
      <c r="AV4" s="17"/>
      <c r="AW4" s="17"/>
      <c r="AX4" s="17"/>
      <c r="AY4" s="17"/>
      <c r="AZ4" s="64"/>
      <c r="BA4" s="87">
        <f>$H4</f>
        <v>283.31879176404539</v>
      </c>
      <c r="BB4" s="32">
        <f>$I4</f>
        <v>982.06862964014203</v>
      </c>
      <c r="BC4" s="17">
        <f>$J4</f>
        <v>1</v>
      </c>
      <c r="BD4" s="17">
        <f>BC4</f>
        <v>1</v>
      </c>
      <c r="BE4" s="17">
        <f>BB$4</f>
        <v>982.06862964014203</v>
      </c>
      <c r="BF4" s="17">
        <f>$K4</f>
        <v>50.262342017032402</v>
      </c>
      <c r="BG4" s="17">
        <f>$L4</f>
        <v>2.2879171850194826</v>
      </c>
      <c r="BH4" s="17"/>
      <c r="BI4" s="17"/>
      <c r="BJ4" s="17"/>
      <c r="BK4" s="17"/>
      <c r="BL4" s="17"/>
      <c r="BM4" s="17"/>
      <c r="BN4" s="17"/>
      <c r="BO4" s="17"/>
      <c r="BP4" s="64"/>
      <c r="BQ4" s="87">
        <f>$H5</f>
        <v>49.708516565394042</v>
      </c>
      <c r="BR4" s="32">
        <f>$I5</f>
        <v>116.11141165178174</v>
      </c>
      <c r="BS4" s="17">
        <f>$J5</f>
        <v>1</v>
      </c>
      <c r="BT4" s="17">
        <f>BS4</f>
        <v>1</v>
      </c>
      <c r="BU4" s="17">
        <f>BR$4</f>
        <v>116.11141165178174</v>
      </c>
      <c r="BV4" s="17">
        <f>$K5</f>
        <v>21.147458855032927</v>
      </c>
      <c r="BW4" s="17">
        <f>$L5</f>
        <v>1.2484664612171896</v>
      </c>
      <c r="BX4" s="17"/>
      <c r="BY4" s="17"/>
      <c r="BZ4" s="17"/>
      <c r="CA4" s="17"/>
      <c r="CB4" s="17"/>
      <c r="CC4" s="17"/>
      <c r="CD4" s="17"/>
      <c r="CE4" s="17"/>
      <c r="CF4" s="64"/>
      <c r="CG4" s="87">
        <f>$H6</f>
        <v>56.461338061569982</v>
      </c>
      <c r="CH4" s="32">
        <f>$I6</f>
        <v>134.77472802529923</v>
      </c>
      <c r="CI4" s="17">
        <f>$J6</f>
        <v>1</v>
      </c>
      <c r="CJ4" s="17">
        <f>CI4</f>
        <v>1</v>
      </c>
      <c r="CK4" s="17">
        <f>CH$4</f>
        <v>134.77472802529923</v>
      </c>
      <c r="CL4" s="17">
        <f>$K6</f>
        <v>24.320216265768934</v>
      </c>
      <c r="CM4" s="17">
        <f>$L6</f>
        <v>1.4335677954565567</v>
      </c>
      <c r="CN4" s="17"/>
      <c r="CO4" s="17"/>
      <c r="CP4" s="17"/>
      <c r="CQ4" s="17"/>
      <c r="CR4" s="17"/>
      <c r="CS4" s="17"/>
      <c r="CT4" s="17"/>
      <c r="CU4" s="17"/>
      <c r="CV4" s="64"/>
      <c r="CW4" s="87">
        <f>$H7</f>
        <v>57.490129649614907</v>
      </c>
      <c r="CX4" s="32">
        <f>$I7</f>
        <v>146.55841413715282</v>
      </c>
      <c r="CY4" s="17">
        <f>$J7</f>
        <v>1</v>
      </c>
      <c r="CZ4" s="17">
        <f>CY4</f>
        <v>1</v>
      </c>
      <c r="DA4" s="17">
        <f>CX$4</f>
        <v>146.55841413715282</v>
      </c>
      <c r="DB4" s="17">
        <f>$K7</f>
        <v>26.660340625418439</v>
      </c>
      <c r="DC4" s="17">
        <f>$L7</f>
        <v>1.5736092804831734</v>
      </c>
      <c r="DD4" s="17"/>
      <c r="DE4" s="17"/>
      <c r="DF4" s="17"/>
      <c r="DG4" s="17"/>
      <c r="DH4" s="17"/>
      <c r="DI4" s="17"/>
      <c r="DJ4" s="17"/>
      <c r="DK4" s="17"/>
      <c r="DL4" s="64"/>
      <c r="DM4" s="87">
        <f>$H8</f>
        <v>87.824490343048879</v>
      </c>
      <c r="DN4" s="32">
        <f>$I8</f>
        <v>214.94472005176397</v>
      </c>
      <c r="DO4" s="17">
        <f>$J8</f>
        <v>1</v>
      </c>
      <c r="DP4" s="17">
        <f>DO4</f>
        <v>1</v>
      </c>
      <c r="DQ4" s="17">
        <f>DN$4</f>
        <v>214.94472005176397</v>
      </c>
      <c r="DR4" s="17">
        <f>$K8</f>
        <v>25.966224888122181</v>
      </c>
      <c r="DS4" s="17">
        <f>$L8</f>
        <v>1.4222279068345196</v>
      </c>
      <c r="DT4" s="17"/>
      <c r="DU4" s="17"/>
      <c r="DV4" s="17"/>
      <c r="DW4" s="17"/>
      <c r="DX4" s="17"/>
      <c r="DY4" s="17"/>
      <c r="DZ4" s="17"/>
      <c r="EA4" s="17"/>
      <c r="EB4" s="64"/>
      <c r="EC4" s="87">
        <f>$H9</f>
        <v>87.969391071988582</v>
      </c>
      <c r="ED4" s="32">
        <f>$I9</f>
        <v>261.44157838907552</v>
      </c>
      <c r="EE4" s="17">
        <f>$J9</f>
        <v>1</v>
      </c>
      <c r="EF4" s="17">
        <f>EE4</f>
        <v>1</v>
      </c>
      <c r="EG4" s="17">
        <f>ED$4</f>
        <v>261.44157838907552</v>
      </c>
      <c r="EH4" s="17">
        <f>$K9</f>
        <v>30.331193298615268</v>
      </c>
      <c r="EI4" s="17">
        <f>$L9</f>
        <v>1.6480450748767026</v>
      </c>
      <c r="EJ4" s="17"/>
      <c r="EK4" s="17"/>
      <c r="EL4" s="17"/>
      <c r="EM4" s="17"/>
      <c r="EN4" s="17"/>
      <c r="EO4" s="17"/>
      <c r="EP4" s="17"/>
      <c r="EQ4" s="17"/>
      <c r="ER4" s="64"/>
      <c r="ES4" s="87">
        <f>$H10</f>
        <v>88.174238468984015</v>
      </c>
      <c r="ET4" s="32">
        <f>$I10</f>
        <v>291.09793974613473</v>
      </c>
      <c r="EU4" s="17">
        <f>$J10</f>
        <v>1</v>
      </c>
      <c r="EV4" s="17">
        <f>EU4</f>
        <v>1</v>
      </c>
      <c r="EW4" s="17">
        <f>ET$4</f>
        <v>291.09793974613473</v>
      </c>
      <c r="EX4" s="17">
        <f>$K10</f>
        <v>33.512627975708028</v>
      </c>
      <c r="EY4" s="17">
        <f>$L10</f>
        <v>1.8181120084382507</v>
      </c>
      <c r="EZ4" s="17"/>
      <c r="FA4" s="17"/>
      <c r="FB4" s="17"/>
      <c r="FC4" s="17"/>
      <c r="FD4" s="17"/>
      <c r="FE4" s="17"/>
      <c r="FF4" s="17"/>
      <c r="FG4" s="17"/>
      <c r="FH4" s="64"/>
      <c r="FI4" s="101">
        <f>$H11</f>
        <v>57.844084650441616</v>
      </c>
      <c r="FJ4" s="32">
        <f>$I11</f>
        <v>226.02435098385385</v>
      </c>
      <c r="FK4" s="17">
        <f>$J11</f>
        <v>1</v>
      </c>
      <c r="FL4" s="17">
        <f>FK4</f>
        <v>1</v>
      </c>
      <c r="FM4" s="17">
        <f>FJ$4</f>
        <v>226.02435098385385</v>
      </c>
      <c r="FN4" s="17">
        <f>$K11</f>
        <v>26.404926558876141</v>
      </c>
      <c r="FO4" s="17">
        <f>$L11</f>
        <v>1.4366957412584558</v>
      </c>
      <c r="FP4" s="17"/>
      <c r="FQ4" s="17"/>
      <c r="FR4" s="17"/>
      <c r="FS4" s="17"/>
      <c r="FT4" s="17"/>
      <c r="FU4" s="17"/>
      <c r="FV4" s="17"/>
      <c r="FW4" s="17"/>
      <c r="FX4" s="64"/>
      <c r="FY4" s="101">
        <f>$H12</f>
        <v>69.285054344716343</v>
      </c>
      <c r="FZ4" s="32">
        <f>$I12</f>
        <v>234.06706734596133</v>
      </c>
      <c r="GA4" s="17">
        <f>$J12</f>
        <v>1</v>
      </c>
      <c r="GB4" s="17">
        <f>GA4</f>
        <v>1</v>
      </c>
      <c r="GC4" s="17">
        <f>FZ$4</f>
        <v>234.06706734596133</v>
      </c>
      <c r="GD4" s="17">
        <f>$K12</f>
        <v>26.714475891851915</v>
      </c>
      <c r="GE4" s="17">
        <f>$L12</f>
        <v>1.4467928964028254</v>
      </c>
      <c r="GF4" s="17"/>
      <c r="GG4" s="17"/>
      <c r="GH4" s="17"/>
      <c r="GI4" s="17"/>
      <c r="GJ4" s="17"/>
      <c r="GK4" s="17"/>
      <c r="GL4" s="17"/>
      <c r="GM4" s="17"/>
      <c r="GN4" s="64"/>
      <c r="GO4" s="101">
        <f>$H13</f>
        <v>66.229855810660922</v>
      </c>
      <c r="GP4" s="32">
        <f>$I13</f>
        <v>211.93974999827464</v>
      </c>
      <c r="GQ4" s="17">
        <f>$J13</f>
        <v>1</v>
      </c>
      <c r="GR4" s="17">
        <f>GQ4</f>
        <v>1</v>
      </c>
      <c r="GS4" s="17">
        <f>GP$4</f>
        <v>211.93974999827464</v>
      </c>
      <c r="GT4" s="17">
        <f>$K13</f>
        <v>25.844652244888408</v>
      </c>
      <c r="GU4" s="17">
        <f>$L13</f>
        <v>1.4181849261523076</v>
      </c>
      <c r="GV4" s="17"/>
      <c r="GW4" s="17"/>
      <c r="GX4" s="17"/>
      <c r="GY4" s="17"/>
      <c r="GZ4" s="17"/>
      <c r="HA4" s="17"/>
      <c r="HB4" s="17"/>
      <c r="HC4" s="17"/>
      <c r="HD4" s="64"/>
      <c r="HE4" s="101">
        <f>$H14</f>
        <v>65.754960739075159</v>
      </c>
      <c r="HF4" s="32">
        <f>$I14</f>
        <v>168.47083084659377</v>
      </c>
      <c r="HG4" s="17">
        <f>$J14</f>
        <v>1</v>
      </c>
      <c r="HH4" s="17">
        <f>HG4</f>
        <v>1</v>
      </c>
      <c r="HI4" s="17">
        <f>HF4</f>
        <v>168.47083084659377</v>
      </c>
      <c r="HJ4" s="17">
        <f>$K14</f>
        <v>30.561059400461449</v>
      </c>
      <c r="HK4" s="17">
        <f>$L14</f>
        <v>1.8030129120182372</v>
      </c>
      <c r="HL4" s="17"/>
      <c r="HM4" s="17"/>
      <c r="HN4" s="17"/>
      <c r="HO4" s="17"/>
      <c r="HP4" s="17"/>
      <c r="HQ4" s="17"/>
      <c r="HR4" s="17"/>
      <c r="HS4" s="17"/>
      <c r="HT4" s="64"/>
      <c r="HU4" s="87">
        <f>$H15</f>
        <v>97.470963753001797</v>
      </c>
      <c r="HV4" s="32">
        <f>$I15</f>
        <v>325.90117998527393</v>
      </c>
      <c r="HW4" s="17">
        <f>$J15</f>
        <v>1</v>
      </c>
      <c r="HX4" s="17">
        <f>HW4</f>
        <v>1</v>
      </c>
      <c r="HY4" s="17">
        <f>HV4</f>
        <v>325.90117998527393</v>
      </c>
      <c r="HZ4" s="17">
        <f>$K15</f>
        <v>38.079287180669169</v>
      </c>
      <c r="IA4" s="17">
        <f>$L15</f>
        <v>2.0719687388455541</v>
      </c>
      <c r="IB4" s="17"/>
      <c r="IC4" s="17"/>
      <c r="ID4" s="17"/>
      <c r="IE4" s="17"/>
      <c r="IF4" s="17"/>
      <c r="IG4" s="17"/>
      <c r="IH4" s="17"/>
      <c r="II4" s="64"/>
      <c r="IJ4" s="87">
        <f>$H16</f>
        <v>144.79622364683689</v>
      </c>
      <c r="IK4" s="32">
        <f>$I16</f>
        <v>336.51942827295738</v>
      </c>
      <c r="IL4" s="17">
        <f>$J16</f>
        <v>1</v>
      </c>
      <c r="IM4" s="17">
        <f>IL4</f>
        <v>1</v>
      </c>
      <c r="IN4" s="17">
        <f>IK4</f>
        <v>336.51942827295738</v>
      </c>
      <c r="IO4" s="17">
        <f>$K16</f>
        <v>30.151107404725629</v>
      </c>
      <c r="IP4" s="17">
        <f>$L16</f>
        <v>1.5534073755597568</v>
      </c>
      <c r="IQ4" s="17"/>
      <c r="IR4" s="17"/>
      <c r="IS4" s="17"/>
      <c r="IT4" s="17"/>
      <c r="IU4" s="17"/>
      <c r="IV4" s="17"/>
      <c r="IW4" s="64"/>
      <c r="IX4" s="87">
        <f>$H17</f>
        <v>129.86191878727954</v>
      </c>
      <c r="IY4" s="32">
        <f>$I17</f>
        <v>334.75078893962262</v>
      </c>
      <c r="IZ4" s="17">
        <f>$J17</f>
        <v>1</v>
      </c>
      <c r="JA4" s="17">
        <f>IZ4</f>
        <v>1</v>
      </c>
      <c r="JB4" s="17">
        <f>IY4</f>
        <v>334.75078893962262</v>
      </c>
      <c r="JC4" s="17">
        <f>$K17</f>
        <v>32.936072825082107</v>
      </c>
      <c r="JD4" s="17">
        <f>$L17</f>
        <v>1.7305356289960969</v>
      </c>
      <c r="JE4" s="17"/>
      <c r="JF4" s="17"/>
      <c r="JG4" s="17"/>
      <c r="JH4" s="17"/>
      <c r="JI4" s="17"/>
      <c r="JJ4" s="17"/>
      <c r="JK4" s="64"/>
      <c r="JL4" s="87">
        <f>$H18</f>
        <v>123.5339966281623</v>
      </c>
      <c r="JM4" s="32">
        <f>$I18</f>
        <v>388.63012707515099</v>
      </c>
      <c r="JN4" s="17">
        <f>$J18</f>
        <v>1</v>
      </c>
      <c r="JO4" s="17">
        <f>JN4</f>
        <v>1</v>
      </c>
      <c r="JP4" s="17">
        <f>JM4</f>
        <v>388.63012707515099</v>
      </c>
      <c r="JQ4" s="17">
        <f>$K18</f>
        <v>36.901237421222518</v>
      </c>
      <c r="JR4" s="17">
        <f>$L18</f>
        <v>1.9245533799659973</v>
      </c>
      <c r="JS4" s="17"/>
      <c r="JT4" s="17"/>
      <c r="JU4" s="17"/>
      <c r="JV4" s="17"/>
      <c r="JW4" s="17"/>
      <c r="JX4" s="17"/>
      <c r="JY4" s="64"/>
      <c r="JZ4" s="87">
        <f>$H19</f>
        <v>127.54118575521079</v>
      </c>
      <c r="KA4" s="32">
        <f>$I19</f>
        <v>413.78270631579244</v>
      </c>
      <c r="KB4" s="17">
        <f>$J19</f>
        <v>1</v>
      </c>
      <c r="KC4" s="17">
        <f>KB4</f>
        <v>1</v>
      </c>
      <c r="KD4" s="17">
        <f>KA4</f>
        <v>413.78270631579244</v>
      </c>
      <c r="KE4" s="17">
        <f>$K19</f>
        <v>41.233570640067974</v>
      </c>
      <c r="KF4" s="17">
        <f>$L19</f>
        <v>2.1722309853370332</v>
      </c>
      <c r="KG4" s="17"/>
      <c r="KH4" s="17"/>
      <c r="KI4" s="17"/>
      <c r="KJ4" s="17"/>
      <c r="KK4" s="17"/>
      <c r="KL4" s="87"/>
      <c r="KM4" s="61"/>
      <c r="KN4"/>
      <c r="KS4"/>
      <c r="KT4"/>
      <c r="KU4"/>
    </row>
    <row r="5" spans="1:309" ht="16.5" thickBot="1" x14ac:dyDescent="0.3">
      <c r="A5" s="101">
        <v>4</v>
      </c>
      <c r="B5" s="85" t="s">
        <v>12</v>
      </c>
      <c r="C5" s="85" t="s">
        <v>112</v>
      </c>
      <c r="D5" s="76">
        <v>100</v>
      </c>
      <c r="E5" s="4">
        <v>1046</v>
      </c>
      <c r="F5" s="100">
        <v>9</v>
      </c>
      <c r="G5" s="88">
        <v>7.7019999999999964</v>
      </c>
      <c r="H5" s="92">
        <v>49.708516565394042</v>
      </c>
      <c r="I5" s="92">
        <v>116.11141165178174</v>
      </c>
      <c r="J5" s="92">
        <v>1</v>
      </c>
      <c r="K5" s="92">
        <v>21.147458855032927</v>
      </c>
      <c r="L5" s="92">
        <v>1.2484664612171896</v>
      </c>
      <c r="M5" s="92">
        <v>0.80277541737068703</v>
      </c>
      <c r="N5" s="22">
        <v>9</v>
      </c>
      <c r="O5" s="92">
        <v>7.7019999999999964</v>
      </c>
      <c r="P5" s="92">
        <v>49.708516565394042</v>
      </c>
      <c r="Q5" s="92">
        <v>116.11141165178174</v>
      </c>
      <c r="R5" s="92">
        <v>0.32009135753961759</v>
      </c>
      <c r="S5" s="92">
        <v>21.147458855032927</v>
      </c>
      <c r="U5" s="9" t="s">
        <v>71</v>
      </c>
      <c r="V5" s="9" t="s">
        <v>66</v>
      </c>
      <c r="W5" s="105" t="s">
        <v>27</v>
      </c>
      <c r="X5" s="106" t="s">
        <v>148</v>
      </c>
      <c r="Y5" s="91" t="s">
        <v>133</v>
      </c>
      <c r="Z5" s="91" t="s">
        <v>132</v>
      </c>
      <c r="AA5" s="105" t="s">
        <v>27</v>
      </c>
      <c r="AB5" s="106" t="s">
        <v>150</v>
      </c>
      <c r="AC5" s="103" t="s">
        <v>118</v>
      </c>
      <c r="AD5" s="103" t="s">
        <v>146</v>
      </c>
      <c r="AE5" s="104" t="s">
        <v>27</v>
      </c>
      <c r="AF5" s="103" t="s">
        <v>119</v>
      </c>
      <c r="AG5" s="103" t="s">
        <v>147</v>
      </c>
      <c r="AH5" s="9" t="s">
        <v>28</v>
      </c>
      <c r="AI5" s="9" t="s">
        <v>114</v>
      </c>
      <c r="AJ5" s="61"/>
      <c r="AK5" s="9" t="s">
        <v>71</v>
      </c>
      <c r="AL5" s="9" t="s">
        <v>66</v>
      </c>
      <c r="AM5" s="105" t="s">
        <v>27</v>
      </c>
      <c r="AN5" s="106" t="s">
        <v>148</v>
      </c>
      <c r="AO5" s="91" t="s">
        <v>133</v>
      </c>
      <c r="AP5" s="91" t="s">
        <v>132</v>
      </c>
      <c r="AQ5" s="105" t="s">
        <v>27</v>
      </c>
      <c r="AR5" s="106" t="s">
        <v>149</v>
      </c>
      <c r="AS5" s="103" t="s">
        <v>118</v>
      </c>
      <c r="AT5" s="103" t="s">
        <v>146</v>
      </c>
      <c r="AU5" s="104" t="s">
        <v>27</v>
      </c>
      <c r="AV5" s="103" t="s">
        <v>119</v>
      </c>
      <c r="AW5" s="103" t="s">
        <v>147</v>
      </c>
      <c r="AX5" s="9" t="s">
        <v>28</v>
      </c>
      <c r="AY5" s="9" t="s">
        <v>29</v>
      </c>
      <c r="AZ5" s="61"/>
      <c r="BA5" s="9" t="s">
        <v>71</v>
      </c>
      <c r="BB5" s="9" t="s">
        <v>66</v>
      </c>
      <c r="BC5" s="105" t="s">
        <v>27</v>
      </c>
      <c r="BD5" s="106" t="s">
        <v>148</v>
      </c>
      <c r="BE5" s="91" t="s">
        <v>133</v>
      </c>
      <c r="BF5" s="91" t="s">
        <v>132</v>
      </c>
      <c r="BG5" s="105" t="s">
        <v>27</v>
      </c>
      <c r="BH5" s="106" t="s">
        <v>150</v>
      </c>
      <c r="BI5" s="103" t="s">
        <v>118</v>
      </c>
      <c r="BJ5" s="103" t="s">
        <v>146</v>
      </c>
      <c r="BK5" s="104" t="s">
        <v>27</v>
      </c>
      <c r="BL5" s="103" t="s">
        <v>119</v>
      </c>
      <c r="BM5" s="103" t="s">
        <v>147</v>
      </c>
      <c r="BN5" s="9" t="s">
        <v>28</v>
      </c>
      <c r="BO5" s="9" t="s">
        <v>29</v>
      </c>
      <c r="BP5" s="61"/>
      <c r="BQ5" s="9" t="s">
        <v>71</v>
      </c>
      <c r="BR5" s="9" t="s">
        <v>66</v>
      </c>
      <c r="BS5" s="105" t="s">
        <v>27</v>
      </c>
      <c r="BT5" s="106" t="s">
        <v>148</v>
      </c>
      <c r="BU5" s="91" t="s">
        <v>133</v>
      </c>
      <c r="BV5" s="91" t="s">
        <v>132</v>
      </c>
      <c r="BW5" s="105" t="s">
        <v>27</v>
      </c>
      <c r="BX5" s="106" t="s">
        <v>149</v>
      </c>
      <c r="BY5" s="103" t="s">
        <v>118</v>
      </c>
      <c r="BZ5" s="103" t="s">
        <v>146</v>
      </c>
      <c r="CA5" s="104" t="s">
        <v>27</v>
      </c>
      <c r="CB5" s="103" t="s">
        <v>119</v>
      </c>
      <c r="CC5" s="103" t="s">
        <v>147</v>
      </c>
      <c r="CD5" s="9" t="s">
        <v>28</v>
      </c>
      <c r="CE5" s="9" t="s">
        <v>29</v>
      </c>
      <c r="CF5" s="61"/>
      <c r="CG5" s="9" t="s">
        <v>71</v>
      </c>
      <c r="CH5" s="9" t="s">
        <v>66</v>
      </c>
      <c r="CI5" s="105" t="s">
        <v>27</v>
      </c>
      <c r="CJ5" s="106" t="s">
        <v>148</v>
      </c>
      <c r="CK5" s="91" t="s">
        <v>133</v>
      </c>
      <c r="CL5" s="91" t="s">
        <v>132</v>
      </c>
      <c r="CM5" s="105" t="s">
        <v>27</v>
      </c>
      <c r="CN5" s="106" t="s">
        <v>150</v>
      </c>
      <c r="CO5" s="103" t="s">
        <v>118</v>
      </c>
      <c r="CP5" s="103" t="s">
        <v>146</v>
      </c>
      <c r="CQ5" s="104" t="s">
        <v>27</v>
      </c>
      <c r="CR5" s="103" t="s">
        <v>119</v>
      </c>
      <c r="CS5" s="103" t="s">
        <v>147</v>
      </c>
      <c r="CT5" s="9" t="s">
        <v>28</v>
      </c>
      <c r="CU5" s="9" t="s">
        <v>29</v>
      </c>
      <c r="CV5" s="61"/>
      <c r="CW5" s="9" t="s">
        <v>71</v>
      </c>
      <c r="CX5" s="9" t="s">
        <v>66</v>
      </c>
      <c r="CY5" s="105" t="s">
        <v>27</v>
      </c>
      <c r="CZ5" s="106" t="s">
        <v>148</v>
      </c>
      <c r="DA5" s="91" t="s">
        <v>133</v>
      </c>
      <c r="DB5" s="91" t="s">
        <v>132</v>
      </c>
      <c r="DC5" s="105" t="s">
        <v>27</v>
      </c>
      <c r="DD5" s="106" t="s">
        <v>149</v>
      </c>
      <c r="DE5" s="103" t="s">
        <v>118</v>
      </c>
      <c r="DF5" s="103" t="s">
        <v>146</v>
      </c>
      <c r="DG5" s="104" t="s">
        <v>27</v>
      </c>
      <c r="DH5" s="103" t="s">
        <v>119</v>
      </c>
      <c r="DI5" s="103" t="s">
        <v>147</v>
      </c>
      <c r="DJ5" s="9" t="s">
        <v>28</v>
      </c>
      <c r="DK5" s="9" t="s">
        <v>29</v>
      </c>
      <c r="DL5" s="61"/>
      <c r="DM5" s="9" t="s">
        <v>71</v>
      </c>
      <c r="DN5" s="9" t="s">
        <v>66</v>
      </c>
      <c r="DO5" s="105" t="s">
        <v>27</v>
      </c>
      <c r="DP5" s="106" t="s">
        <v>148</v>
      </c>
      <c r="DQ5" s="91" t="s">
        <v>133</v>
      </c>
      <c r="DR5" s="91" t="s">
        <v>132</v>
      </c>
      <c r="DS5" s="105" t="s">
        <v>27</v>
      </c>
      <c r="DT5" s="106" t="s">
        <v>149</v>
      </c>
      <c r="DU5" s="103" t="s">
        <v>118</v>
      </c>
      <c r="DV5" s="103" t="s">
        <v>146</v>
      </c>
      <c r="DW5" s="104" t="s">
        <v>27</v>
      </c>
      <c r="DX5" s="103" t="s">
        <v>119</v>
      </c>
      <c r="DY5" s="103" t="s">
        <v>147</v>
      </c>
      <c r="DZ5" s="9" t="s">
        <v>28</v>
      </c>
      <c r="EA5" s="9" t="s">
        <v>29</v>
      </c>
      <c r="EB5" s="61"/>
      <c r="EC5" s="9" t="s">
        <v>71</v>
      </c>
      <c r="ED5" s="9" t="s">
        <v>66</v>
      </c>
      <c r="EE5" s="105" t="s">
        <v>27</v>
      </c>
      <c r="EF5" s="106" t="s">
        <v>148</v>
      </c>
      <c r="EG5" s="91" t="s">
        <v>133</v>
      </c>
      <c r="EH5" s="91" t="s">
        <v>132</v>
      </c>
      <c r="EI5" s="105" t="s">
        <v>27</v>
      </c>
      <c r="EJ5" s="106" t="s">
        <v>149</v>
      </c>
      <c r="EK5" s="103" t="s">
        <v>118</v>
      </c>
      <c r="EL5" s="103" t="s">
        <v>146</v>
      </c>
      <c r="EM5" s="104" t="s">
        <v>27</v>
      </c>
      <c r="EN5" s="103" t="s">
        <v>119</v>
      </c>
      <c r="EO5" s="103" t="s">
        <v>147</v>
      </c>
      <c r="EP5" s="9" t="s">
        <v>28</v>
      </c>
      <c r="EQ5" s="9" t="s">
        <v>29</v>
      </c>
      <c r="ER5" s="67"/>
      <c r="ES5" s="9" t="s">
        <v>71</v>
      </c>
      <c r="ET5" s="9" t="s">
        <v>66</v>
      </c>
      <c r="EU5" s="105" t="s">
        <v>27</v>
      </c>
      <c r="EV5" s="106" t="s">
        <v>148</v>
      </c>
      <c r="EW5" s="91" t="s">
        <v>133</v>
      </c>
      <c r="EX5" s="91" t="s">
        <v>132</v>
      </c>
      <c r="EY5" s="105" t="s">
        <v>27</v>
      </c>
      <c r="EZ5" s="106" t="s">
        <v>150</v>
      </c>
      <c r="FA5" s="103" t="s">
        <v>118</v>
      </c>
      <c r="FB5" s="103" t="s">
        <v>146</v>
      </c>
      <c r="FC5" s="104" t="s">
        <v>27</v>
      </c>
      <c r="FD5" s="103" t="s">
        <v>119</v>
      </c>
      <c r="FE5" s="103" t="s">
        <v>147</v>
      </c>
      <c r="FF5" s="9" t="s">
        <v>28</v>
      </c>
      <c r="FG5" s="9" t="s">
        <v>29</v>
      </c>
      <c r="FH5" s="61"/>
      <c r="FI5" s="9" t="s">
        <v>71</v>
      </c>
      <c r="FJ5" s="9" t="s">
        <v>66</v>
      </c>
      <c r="FK5" s="105" t="s">
        <v>27</v>
      </c>
      <c r="FL5" s="106" t="s">
        <v>148</v>
      </c>
      <c r="FM5" s="91" t="s">
        <v>133</v>
      </c>
      <c r="FN5" s="91" t="s">
        <v>132</v>
      </c>
      <c r="FO5" s="105" t="s">
        <v>27</v>
      </c>
      <c r="FP5" s="106" t="s">
        <v>149</v>
      </c>
      <c r="FQ5" s="103" t="s">
        <v>118</v>
      </c>
      <c r="FR5" s="103" t="s">
        <v>146</v>
      </c>
      <c r="FS5" s="104" t="s">
        <v>27</v>
      </c>
      <c r="FT5" s="103" t="s">
        <v>119</v>
      </c>
      <c r="FU5" s="103" t="s">
        <v>147</v>
      </c>
      <c r="FV5" s="9" t="s">
        <v>54</v>
      </c>
      <c r="FW5" s="9" t="s">
        <v>55</v>
      </c>
      <c r="FX5" s="67"/>
      <c r="FY5" s="9" t="s">
        <v>71</v>
      </c>
      <c r="FZ5" s="9" t="s">
        <v>66</v>
      </c>
      <c r="GA5" s="105" t="s">
        <v>27</v>
      </c>
      <c r="GB5" s="106" t="s">
        <v>148</v>
      </c>
      <c r="GC5" s="91" t="s">
        <v>133</v>
      </c>
      <c r="GD5" s="91" t="s">
        <v>132</v>
      </c>
      <c r="GE5" s="105" t="s">
        <v>27</v>
      </c>
      <c r="GF5" s="106" t="s">
        <v>149</v>
      </c>
      <c r="GG5" s="103" t="s">
        <v>118</v>
      </c>
      <c r="GH5" s="103" t="s">
        <v>146</v>
      </c>
      <c r="GI5" s="104" t="s">
        <v>27</v>
      </c>
      <c r="GJ5" s="103" t="s">
        <v>119</v>
      </c>
      <c r="GK5" s="103" t="s">
        <v>147</v>
      </c>
      <c r="GL5" s="9" t="s">
        <v>54</v>
      </c>
      <c r="GM5" s="9" t="s">
        <v>55</v>
      </c>
      <c r="GN5" s="67"/>
      <c r="GO5" s="9" t="s">
        <v>71</v>
      </c>
      <c r="GP5" s="9" t="s">
        <v>66</v>
      </c>
      <c r="GQ5" s="105" t="s">
        <v>27</v>
      </c>
      <c r="GR5" s="106" t="s">
        <v>148</v>
      </c>
      <c r="GS5" s="91" t="s">
        <v>133</v>
      </c>
      <c r="GT5" s="91" t="s">
        <v>132</v>
      </c>
      <c r="GU5" s="105" t="s">
        <v>27</v>
      </c>
      <c r="GV5" s="106" t="s">
        <v>150</v>
      </c>
      <c r="GW5" s="103" t="s">
        <v>118</v>
      </c>
      <c r="GX5" s="103" t="s">
        <v>146</v>
      </c>
      <c r="GY5" s="104" t="s">
        <v>27</v>
      </c>
      <c r="GZ5" s="103" t="s">
        <v>119</v>
      </c>
      <c r="HA5" s="103" t="s">
        <v>147</v>
      </c>
      <c r="HB5" s="9" t="s">
        <v>54</v>
      </c>
      <c r="HC5" s="9" t="s">
        <v>55</v>
      </c>
      <c r="HD5" s="61"/>
      <c r="HE5" s="9" t="s">
        <v>71</v>
      </c>
      <c r="HF5" s="9" t="s">
        <v>66</v>
      </c>
      <c r="HG5" s="105" t="s">
        <v>27</v>
      </c>
      <c r="HH5" s="106" t="s">
        <v>148</v>
      </c>
      <c r="HI5" s="91" t="s">
        <v>133</v>
      </c>
      <c r="HJ5" s="91" t="s">
        <v>132</v>
      </c>
      <c r="HK5" s="105" t="s">
        <v>27</v>
      </c>
      <c r="HL5" s="106" t="s">
        <v>149</v>
      </c>
      <c r="HM5" s="103" t="s">
        <v>118</v>
      </c>
      <c r="HN5" s="103" t="s">
        <v>146</v>
      </c>
      <c r="HO5" s="104" t="s">
        <v>27</v>
      </c>
      <c r="HP5" s="103" t="s">
        <v>119</v>
      </c>
      <c r="HQ5" s="103" t="s">
        <v>147</v>
      </c>
      <c r="HR5" s="9" t="s">
        <v>54</v>
      </c>
      <c r="HS5" s="9" t="s">
        <v>55</v>
      </c>
      <c r="HT5" s="67"/>
      <c r="HU5" s="9" t="s">
        <v>71</v>
      </c>
      <c r="HV5" s="9" t="s">
        <v>66</v>
      </c>
      <c r="HW5" s="106" t="s">
        <v>53</v>
      </c>
      <c r="HX5" s="106" t="s">
        <v>148</v>
      </c>
      <c r="HY5" s="91" t="s">
        <v>133</v>
      </c>
      <c r="HZ5" s="91" t="s">
        <v>132</v>
      </c>
      <c r="IA5" s="106" t="s">
        <v>150</v>
      </c>
      <c r="IB5" s="106" t="s">
        <v>53</v>
      </c>
      <c r="IC5" s="103" t="s">
        <v>118</v>
      </c>
      <c r="ID5" s="103" t="s">
        <v>146</v>
      </c>
      <c r="IE5" s="91" t="s">
        <v>120</v>
      </c>
      <c r="IF5" s="103" t="s">
        <v>147</v>
      </c>
      <c r="IG5" s="9" t="s">
        <v>54</v>
      </c>
      <c r="IH5" s="9" t="s">
        <v>55</v>
      </c>
      <c r="II5" s="61"/>
      <c r="IJ5" s="9" t="s">
        <v>71</v>
      </c>
      <c r="IK5" s="9" t="s">
        <v>66</v>
      </c>
      <c r="IL5" s="106" t="s">
        <v>53</v>
      </c>
      <c r="IM5" s="106" t="s">
        <v>148</v>
      </c>
      <c r="IN5" s="91" t="s">
        <v>133</v>
      </c>
      <c r="IO5" s="91" t="s">
        <v>132</v>
      </c>
      <c r="IP5" s="106" t="s">
        <v>150</v>
      </c>
      <c r="IQ5" s="91" t="s">
        <v>120</v>
      </c>
      <c r="IR5" s="103" t="s">
        <v>118</v>
      </c>
      <c r="IS5" s="103" t="s">
        <v>146</v>
      </c>
      <c r="IT5" s="103" t="s">
        <v>147</v>
      </c>
      <c r="IU5" s="9" t="s">
        <v>54</v>
      </c>
      <c r="IV5" s="9" t="s">
        <v>55</v>
      </c>
      <c r="IW5" s="61"/>
      <c r="IX5" s="9" t="s">
        <v>71</v>
      </c>
      <c r="IY5" s="9" t="s">
        <v>66</v>
      </c>
      <c r="IZ5" s="106" t="s">
        <v>53</v>
      </c>
      <c r="JA5" s="106" t="s">
        <v>148</v>
      </c>
      <c r="JB5" s="91" t="s">
        <v>133</v>
      </c>
      <c r="JC5" s="91" t="s">
        <v>132</v>
      </c>
      <c r="JD5" s="106" t="s">
        <v>150</v>
      </c>
      <c r="JE5" s="91" t="s">
        <v>120</v>
      </c>
      <c r="JF5" s="103" t="s">
        <v>118</v>
      </c>
      <c r="JG5" s="103" t="s">
        <v>146</v>
      </c>
      <c r="JH5" s="103" t="s">
        <v>147</v>
      </c>
      <c r="JI5" s="9" t="s">
        <v>54</v>
      </c>
      <c r="JJ5" s="9" t="s">
        <v>55</v>
      </c>
      <c r="JK5" s="61"/>
      <c r="JL5" s="9" t="s">
        <v>71</v>
      </c>
      <c r="JM5" s="9" t="s">
        <v>66</v>
      </c>
      <c r="JN5" s="106" t="s">
        <v>53</v>
      </c>
      <c r="JO5" s="106" t="s">
        <v>148</v>
      </c>
      <c r="JP5" s="91" t="s">
        <v>133</v>
      </c>
      <c r="JQ5" s="91" t="s">
        <v>132</v>
      </c>
      <c r="JR5" s="106" t="s">
        <v>150</v>
      </c>
      <c r="JS5" s="91" t="s">
        <v>120</v>
      </c>
      <c r="JT5" s="103" t="s">
        <v>118</v>
      </c>
      <c r="JU5" s="103" t="s">
        <v>146</v>
      </c>
      <c r="JV5" s="103" t="s">
        <v>147</v>
      </c>
      <c r="JW5" s="9" t="s">
        <v>54</v>
      </c>
      <c r="JX5" s="9" t="s">
        <v>55</v>
      </c>
      <c r="JY5" s="61"/>
      <c r="JZ5" s="9" t="s">
        <v>71</v>
      </c>
      <c r="KA5" s="9" t="s">
        <v>66</v>
      </c>
      <c r="KB5" s="106" t="s">
        <v>53</v>
      </c>
      <c r="KC5" s="106" t="s">
        <v>148</v>
      </c>
      <c r="KD5" s="91" t="s">
        <v>133</v>
      </c>
      <c r="KE5" s="91" t="s">
        <v>132</v>
      </c>
      <c r="KF5" s="106" t="s">
        <v>149</v>
      </c>
      <c r="KG5" s="91" t="s">
        <v>120</v>
      </c>
      <c r="KH5" s="103" t="s">
        <v>118</v>
      </c>
      <c r="KI5" s="103" t="s">
        <v>146</v>
      </c>
      <c r="KJ5" s="103" t="s">
        <v>147</v>
      </c>
      <c r="KK5" s="9" t="s">
        <v>54</v>
      </c>
      <c r="KL5" s="9" t="s">
        <v>55</v>
      </c>
      <c r="KM5" s="61"/>
      <c r="KN5"/>
      <c r="KS5"/>
      <c r="KT5"/>
      <c r="KU5"/>
    </row>
    <row r="6" spans="1:309" x14ac:dyDescent="0.25">
      <c r="A6" s="101">
        <v>5</v>
      </c>
      <c r="B6" s="85" t="s">
        <v>13</v>
      </c>
      <c r="C6" s="85" t="s">
        <v>36</v>
      </c>
      <c r="D6" s="76">
        <v>100</v>
      </c>
      <c r="E6" s="4">
        <v>1029.3</v>
      </c>
      <c r="F6" s="100">
        <v>9</v>
      </c>
      <c r="G6" s="88">
        <v>7.5960000000000232</v>
      </c>
      <c r="H6" s="92">
        <v>56.461338061569982</v>
      </c>
      <c r="I6" s="92">
        <v>134.77472802529923</v>
      </c>
      <c r="J6" s="92">
        <v>1</v>
      </c>
      <c r="K6" s="92">
        <v>24.320216265768934</v>
      </c>
      <c r="L6" s="92">
        <v>1.4335677954565567</v>
      </c>
      <c r="M6" s="92">
        <v>0.98621038029080488</v>
      </c>
      <c r="N6" s="22">
        <v>9</v>
      </c>
      <c r="O6" s="92">
        <v>7.5960000000000232</v>
      </c>
      <c r="P6" s="92">
        <v>56.461338061569982</v>
      </c>
      <c r="Q6" s="92">
        <v>134.77472802529923</v>
      </c>
      <c r="R6" s="92">
        <v>0.39954426657950476</v>
      </c>
      <c r="S6" s="92">
        <v>24.320216265768934</v>
      </c>
      <c r="U6" s="49">
        <v>0</v>
      </c>
      <c r="V6" s="49">
        <v>0</v>
      </c>
      <c r="W6" s="22">
        <f>((V6*(1/60))+(Y$2*(1/60)))</f>
        <v>0.1</v>
      </c>
      <c r="X6" s="49">
        <f>(U6*($D$2/$E$2))</f>
        <v>0</v>
      </c>
      <c r="Y6" s="98">
        <f>(W6)/W$4</f>
        <v>0.1</v>
      </c>
      <c r="Z6" s="96">
        <f>((X6+U$4)-Z$4)/(V$4-Z$4)</f>
        <v>0.31885231953713689</v>
      </c>
      <c r="AA6" s="72">
        <f>AVERAGE(W6:W8)</f>
        <v>0.11666666666666665</v>
      </c>
      <c r="AB6" s="52">
        <f>(X8-X6)/(W8-W6)</f>
        <v>7.9568274013331761</v>
      </c>
      <c r="AC6" s="86">
        <f t="shared" ref="AC6:AC37" si="0">((AB6/1000)*2*(Z$2/1000))/$B$31</f>
        <v>123.88441730934147</v>
      </c>
      <c r="AD6" s="100">
        <f t="shared" ref="AD6:AD37" si="1">($B$30*(AB6/1000))/$B$32</f>
        <v>1.1073251466855338E-4</v>
      </c>
      <c r="AE6" s="72">
        <f t="shared" ref="AE6:AE69" si="2">AA7</f>
        <v>0.13333333333333333</v>
      </c>
      <c r="AF6" s="72">
        <f t="shared" ref="AF6:AF69" si="3">(AB8-AB6)/(AA8-AA6)</f>
        <v>340.1920864939126</v>
      </c>
      <c r="AG6" s="100">
        <f t="shared" ref="AG6:AG37" si="4">$B$30/SQRT($B$29*$B$32*((X6+U$4)/1000)*TAN(AA$2))</f>
        <v>2.2668504076770188E-3</v>
      </c>
      <c r="AH6">
        <f>LOG10(W6)</f>
        <v>-1</v>
      </c>
      <c r="AI6" t="e">
        <f>LOG10(X6)</f>
        <v>#NUM!</v>
      </c>
      <c r="AJ6" s="61"/>
      <c r="AK6" s="49">
        <v>0</v>
      </c>
      <c r="AL6" s="49">
        <v>0</v>
      </c>
      <c r="AM6" s="22">
        <f>((AL6*(1/60))+(AO$2*(1/60)))</f>
        <v>0.11666666666666667</v>
      </c>
      <c r="AN6" s="49">
        <f>((AK6*($D$3/$E$3)))</f>
        <v>0</v>
      </c>
      <c r="AO6" s="100">
        <f>(AM6)/AM$4</f>
        <v>0.11666666666666667</v>
      </c>
      <c r="AP6" s="96">
        <f>((AN6+AK$4)-AP$4)/(AL$4-AP$4)</f>
        <v>0.29742783501700054</v>
      </c>
      <c r="AQ6" s="72">
        <f>AVERAGE(AM6:AM8)</f>
        <v>0.13333333333333333</v>
      </c>
      <c r="AR6" s="52">
        <f>(AN8-AN6)/(AM8-AM6)</f>
        <v>15.111303359277443</v>
      </c>
      <c r="AS6" s="100">
        <f t="shared" ref="AS6:AS37" si="5">((AR6/1000)*2*(AP$2/1000))/$B$31</f>
        <v>269.32443376737098</v>
      </c>
      <c r="AT6" s="100">
        <f t="shared" ref="AT6:AT37" si="6">($B$30*(AR6/1000))/$B$32</f>
        <v>2.1029897174994444E-4</v>
      </c>
      <c r="AU6" s="72">
        <f t="shared" ref="AU6:AU69" si="7">AQ7</f>
        <v>0.15</v>
      </c>
      <c r="AV6" s="52">
        <f t="shared" ref="AV6:AV69" si="8">(AR8-AR6)/(AQ8-AQ6)</f>
        <v>166.44815758503924</v>
      </c>
      <c r="AW6" s="100">
        <f t="shared" ref="AW6:AW37" si="9">$B$30/SQRT($B$29*$B$32*((AN6+AK$4)/1000)*TAN(AQ$2))</f>
        <v>2.1719803393553919E-3</v>
      </c>
      <c r="AX6">
        <f t="shared" ref="AX6:AX37" si="10">LOG10(AM6)</f>
        <v>-0.93305321036938682</v>
      </c>
      <c r="AY6" t="e">
        <f t="shared" ref="AY6:AY37" si="11">LOG10(AN6)</f>
        <v>#NUM!</v>
      </c>
      <c r="AZ6" s="61"/>
      <c r="BA6" s="49">
        <v>0</v>
      </c>
      <c r="BB6" s="49">
        <v>0</v>
      </c>
      <c r="BC6" s="22">
        <f t="shared" ref="BC6:BC37" si="12">((BB6*(1/60))+(BE$2*(1/60)))</f>
        <v>0.28333333333333333</v>
      </c>
      <c r="BD6" s="49">
        <f>((BA6*($D$4/$E$4)))</f>
        <v>0</v>
      </c>
      <c r="BE6" s="100">
        <f>(BC6)/BC$4</f>
        <v>0.28333333333333333</v>
      </c>
      <c r="BF6" s="96">
        <f t="shared" ref="BF6:BF37" si="13">((BD6+BA$4)-BF$4)/(BB$4-BF$4)</f>
        <v>0.25011255326630505</v>
      </c>
      <c r="BG6" s="72">
        <f>AVERAGE(BC6:BC8)</f>
        <v>0.3</v>
      </c>
      <c r="BH6" s="52">
        <f>(BD8-BD6)/(BC8-BC6)</f>
        <v>17.336547489646986</v>
      </c>
      <c r="BI6" s="100">
        <f t="shared" ref="BI6:BI37" si="14">((BH6/1000)*2*(BF$2/1000))/$B$31</f>
        <v>340.08125172050529</v>
      </c>
      <c r="BJ6" s="100">
        <f t="shared" ref="BJ6:BJ37" si="15">($B$30*(BH6/1000))/$B$32</f>
        <v>2.4126695256425395E-4</v>
      </c>
      <c r="BK6" s="72">
        <f t="shared" ref="BK6:BK69" si="16">BG7</f>
        <v>0.31666666666666665</v>
      </c>
      <c r="BL6" s="52">
        <f t="shared" ref="BL6:BL69" si="17">(BH8-BH6)/(BG8-BG6)</f>
        <v>-113.06863965573581</v>
      </c>
      <c r="BM6" s="100">
        <f t="shared" ref="BM6:BM37" si="18">$B$30/SQRT($B$29*$B$32*((BD6+BA$4)/1000)*TAN(BG$2))</f>
        <v>2.177001909939412E-3</v>
      </c>
      <c r="BN6">
        <f t="shared" ref="BN6:BN37" si="19">LOG10(BC6)</f>
        <v>-0.54770232900536975</v>
      </c>
      <c r="BO6" t="e">
        <f t="shared" ref="BO6:BO37" si="20">LOG10(BD6)</f>
        <v>#NUM!</v>
      </c>
      <c r="BP6" s="61"/>
      <c r="BQ6" s="49">
        <v>0</v>
      </c>
      <c r="BR6" s="49">
        <v>0</v>
      </c>
      <c r="BS6" s="22">
        <f t="shared" ref="BS6:BS37" si="21">((BR6*(1/60))+(BU$2*(1/60)))</f>
        <v>0.15</v>
      </c>
      <c r="BT6" s="49">
        <f t="shared" ref="BT6:BT37" si="22">((BQ6*(BR$2/BS$2)))</f>
        <v>0</v>
      </c>
      <c r="BU6" s="100">
        <f>(BS6)/BS$4</f>
        <v>0.15</v>
      </c>
      <c r="BV6" s="96">
        <f t="shared" ref="BV6:BV37" si="23">((BT6+BQ$4)-BV$4)/(BR$4-BV$4)</f>
        <v>0.30075683319006635</v>
      </c>
      <c r="BW6" s="72">
        <f>AVERAGE(BS6:BS8)</f>
        <v>0.16666666666666666</v>
      </c>
      <c r="BX6" s="52">
        <f>(BT8-BT6)/(BS8-BS6)</f>
        <v>39.141522171958464</v>
      </c>
      <c r="BY6" s="100">
        <f t="shared" ref="BY6:BY37" si="24">((BX6/1000)*2*(BV$2/1000))/$B$31</f>
        <v>609.41684697864434</v>
      </c>
      <c r="BZ6" s="100">
        <f t="shared" ref="BZ6:BZ37" si="25">($B$30*(BX6/1000))/$B$32</f>
        <v>5.447195168930887E-4</v>
      </c>
      <c r="CA6" s="72">
        <f t="shared" ref="CA6:CA69" si="26">BW7</f>
        <v>0.18333333333333335</v>
      </c>
      <c r="CB6" s="72">
        <f t="shared" ref="CB6:CB69" si="27">(BX8-BX6)/(BW8-BW6)</f>
        <v>-153.99693827713267</v>
      </c>
      <c r="CC6" s="100">
        <f t="shared" ref="CC6:CC37" si="28">$B$30/SQRT($B$29*$B$32*((BT6+BQ$4)/1000)*TAN(BW$2))</f>
        <v>2.0337578209145444E-3</v>
      </c>
      <c r="CD6">
        <f t="shared" ref="CD6:CD37" si="29">LOG10(BS6)</f>
        <v>-0.82390874094431876</v>
      </c>
      <c r="CE6" t="e">
        <f t="shared" ref="CE6:CE37" si="30">LOG10(BT6)</f>
        <v>#NUM!</v>
      </c>
      <c r="CF6" s="61"/>
      <c r="CG6" s="49">
        <v>0</v>
      </c>
      <c r="CH6" s="49">
        <v>0</v>
      </c>
      <c r="CI6" s="22">
        <f t="shared" ref="CI6:CI37" si="31">((CH6*(1/60))+(CK$2*(1/60)))</f>
        <v>0.15</v>
      </c>
      <c r="CJ6" s="49">
        <f t="shared" ref="CJ6:CJ37" si="32">((CG6*(CH$2/CI$2)))</f>
        <v>0</v>
      </c>
      <c r="CK6" s="100">
        <f>(CI6)/CI$4</f>
        <v>0.15</v>
      </c>
      <c r="CL6" s="96">
        <f t="shared" ref="CL6:CL37" si="33">((CJ6+CG$4)-CL$4)/(CH$4-CL$4)</f>
        <v>0.29098966881294308</v>
      </c>
      <c r="CM6" s="72">
        <f>AVERAGE(CI6:CI8)</f>
        <v>0.16666666666666666</v>
      </c>
      <c r="CN6" s="52">
        <f>(CJ8-CJ6)/(CI8-CI6)</f>
        <v>37.805659490156955</v>
      </c>
      <c r="CO6" s="100">
        <f t="shared" ref="CO6:CO37" si="34">((CN6/1000)*2*(CL$2/1000))/$B$31</f>
        <v>673.79944623621236</v>
      </c>
      <c r="CP6" s="100">
        <f t="shared" ref="CP6:CP37" si="35">($B$30*(CN6/1000))/$B$32</f>
        <v>5.2612876123801777E-4</v>
      </c>
      <c r="CQ6" s="72">
        <f t="shared" ref="CQ6:CQ25" si="36">CM7</f>
        <v>0.18333333333333335</v>
      </c>
      <c r="CR6" s="72">
        <f t="shared" ref="CR6:CR25" si="37">(CN8-CN6)/(CM8-CM6)</f>
        <v>-133.25671652545734</v>
      </c>
      <c r="CS6" s="100">
        <f t="shared" ref="CS6:CS37" si="38">$B$30/SQRT($B$29*$B$32*((CJ6+CG$4)/1000)*TAN(CM$2))</f>
        <v>1.9082666236775838E-3</v>
      </c>
      <c r="CT6">
        <f t="shared" ref="CT6:CT37" si="39">LOG10(CI6)</f>
        <v>-0.82390874094431876</v>
      </c>
      <c r="CU6" t="e">
        <f t="shared" ref="CU6:CU37" si="40">LOG10(CJ6)</f>
        <v>#NUM!</v>
      </c>
      <c r="CV6" s="61"/>
      <c r="CW6" s="49">
        <v>0</v>
      </c>
      <c r="CX6" s="49">
        <v>0</v>
      </c>
      <c r="CY6" s="22">
        <f t="shared" ref="CY6:CY37" si="41">((CX6*(1/60))+(DA$2*(1/60)))</f>
        <v>0.21666666666666667</v>
      </c>
      <c r="CZ6" s="49">
        <f t="shared" ref="CZ6:CZ37" si="42">((CW6*(CX$2/CY$2)))</f>
        <v>0</v>
      </c>
      <c r="DA6" s="100">
        <f>(CY6)/CY$4</f>
        <v>0.21666666666666667</v>
      </c>
      <c r="DB6" s="96">
        <f t="shared" ref="DB6:DB37" si="43">((CZ6+CW$4)-DB$4)/(CX$4-DB$4)</f>
        <v>0.2571333143328543</v>
      </c>
      <c r="DC6" s="72">
        <f>AVERAGE(CY6:CY8)</f>
        <v>0.23333333333333331</v>
      </c>
      <c r="DD6" s="52">
        <f>(CZ8-CZ6)/(CY8-CY6)</f>
        <v>52.617965132462032</v>
      </c>
      <c r="DE6" s="100">
        <f t="shared" ref="DE6:DE37" si="44">((DD6/1000)*2*(DB$2/1000))/$B$31</f>
        <v>1032.1768769658279</v>
      </c>
      <c r="DF6" s="100">
        <f t="shared" ref="DF6:DF37" si="45">($B$30*(DD6/1000))/$B$32</f>
        <v>7.3226668142676329E-4</v>
      </c>
      <c r="DG6" s="72">
        <f t="shared" ref="DG6:DG18" si="46">DC7</f>
        <v>0.25</v>
      </c>
      <c r="DH6" s="72">
        <f t="shared" ref="DH6:DH18" si="47">(DD8-DD6)/(DC8-DC6)</f>
        <v>-243.56464480352415</v>
      </c>
      <c r="DI6" s="100">
        <f t="shared" ref="DI6:DI37" si="48">$B$30/SQRT($B$29*$B$32*((CZ6+CW$4)/1000)*TAN(DC$2))</f>
        <v>1.8911152353285575E-3</v>
      </c>
      <c r="DJ6">
        <f>LOG10(CY6)</f>
        <v>-0.6642078980768068</v>
      </c>
      <c r="DK6" t="e">
        <f>LOG10(CZ6)</f>
        <v>#NUM!</v>
      </c>
      <c r="DL6" s="61"/>
      <c r="DM6" s="49">
        <v>0</v>
      </c>
      <c r="DN6" s="49">
        <v>0</v>
      </c>
      <c r="DO6" s="22">
        <f t="shared" ref="DO6:DO37" si="49">((DN6*(1/60))+(DQ$2*(1/60)))</f>
        <v>0.1</v>
      </c>
      <c r="DP6" s="49">
        <f t="shared" ref="DP6:DP37" si="50">((DM6*(DN$2/DO$2)))</f>
        <v>0</v>
      </c>
      <c r="DQ6" s="100">
        <f>(DO6)/DO$4</f>
        <v>0.1</v>
      </c>
      <c r="DR6" s="96">
        <f t="shared" ref="DR6:DR37" si="51">((DP6+DM$4)-DR$4)/(DN$4-DR$4)</f>
        <v>0.32732965410356291</v>
      </c>
      <c r="DS6" s="72">
        <f>AVERAGE(DO6:DO8)</f>
        <v>0.11666666666666665</v>
      </c>
      <c r="DT6" s="52">
        <f>(DP8-DP6)/(DO8-DO6)</f>
        <v>33.259399474584391</v>
      </c>
      <c r="DU6" s="100">
        <f t="shared" ref="DU6:DU37" si="52">((DT6/1000)*2*(DR$2/1000))/$B$31</f>
        <v>517.83469920148582</v>
      </c>
      <c r="DV6" s="100">
        <f t="shared" ref="DV6:DV37" si="53">($B$30*(DT6/1000))/$B$32</f>
        <v>4.6285997602129952E-4</v>
      </c>
      <c r="DW6" s="72">
        <f t="shared" ref="DW6:DW18" si="54">DS7</f>
        <v>0.13333333333333333</v>
      </c>
      <c r="DX6" s="72">
        <f t="shared" ref="DX6:DX18" si="55">(DT8-DT6)/(DS8-DS6)</f>
        <v>42.881014073086583</v>
      </c>
      <c r="DY6" s="100">
        <f t="shared" ref="DY6:DY37" si="56">$B$30/SQRT($B$29*$B$32*((DP6+DM$4)/1000)*TAN(DS$2))</f>
        <v>2.1349894839900194E-3</v>
      </c>
      <c r="DZ6">
        <f t="shared" ref="DZ6:DZ37" si="57">LOG10(DO6)</f>
        <v>-1</v>
      </c>
      <c r="EA6" t="e">
        <f t="shared" ref="EA6:EA37" si="58">LOG10(DP6)</f>
        <v>#NUM!</v>
      </c>
      <c r="EB6" s="61"/>
      <c r="EC6" s="49">
        <v>0</v>
      </c>
      <c r="ED6" s="49">
        <v>0</v>
      </c>
      <c r="EE6" s="22">
        <f t="shared" ref="EE6:EE37" si="59">((ED6*(1/60))+(EG$2*(1/60)))</f>
        <v>0.1</v>
      </c>
      <c r="EF6" s="49">
        <f t="shared" ref="EF6:EF37" si="60">((EC6*(ED$2/EE$2)))</f>
        <v>0</v>
      </c>
      <c r="EG6" s="100">
        <f>(EE6)/EE$4</f>
        <v>0.1</v>
      </c>
      <c r="EH6" s="96">
        <f t="shared" ref="EH6:EH37" si="61">((EF6+EC$4)-EH$4)/(ED$4-EH$4)</f>
        <v>0.24939683152192754</v>
      </c>
      <c r="EI6" s="72">
        <f>AVERAGE(EE6:EE8)</f>
        <v>0.11666666666666665</v>
      </c>
      <c r="EJ6" s="52">
        <f>(EF8-EF6)/(EE8-EE6)</f>
        <v>38.673525399722934</v>
      </c>
      <c r="EK6" s="100">
        <f t="shared" ref="EK6:EK37" si="62">((EJ6/1000)*2*(EH$2/1000))/$B$31</f>
        <v>689.26717189313672</v>
      </c>
      <c r="EL6" s="100">
        <f t="shared" ref="EL6:EL37" si="63">($B$30*(EJ6/1000))/$B$32</f>
        <v>5.3820656181281096E-4</v>
      </c>
      <c r="EM6" s="72">
        <f t="shared" ref="EM6:EM14" si="64">EI7</f>
        <v>0.13333333333333333</v>
      </c>
      <c r="EN6" s="72">
        <f t="shared" ref="EN6:EN14" si="65">(EJ8-EJ6)/(EI8-EI6)</f>
        <v>8.291356097681513</v>
      </c>
      <c r="EO6" s="100">
        <f t="shared" ref="EO6:EO37" si="66">$B$30/SQRT($B$29*$B$32*((EF6+EC$4)/1000)*TAN(EI$2))</f>
        <v>2.1332304117338183E-3</v>
      </c>
      <c r="EP6">
        <f t="shared" ref="EP6:EP37" si="67">LOG10(EE6)</f>
        <v>-1</v>
      </c>
      <c r="EQ6" t="e">
        <f t="shared" ref="EQ6:EQ37" si="68">LOG10(EF6)</f>
        <v>#NUM!</v>
      </c>
      <c r="ER6" s="61"/>
      <c r="ES6" s="49">
        <v>0</v>
      </c>
      <c r="ET6" s="49">
        <v>0</v>
      </c>
      <c r="EU6" s="22">
        <f t="shared" ref="EU6:EU37" si="69">((ET6*(1/60))+(EW$2*(1/60)))</f>
        <v>0.1</v>
      </c>
      <c r="EV6" s="49">
        <f t="shared" ref="EV6:EV37" si="70">((ES6*(ET$2/EU$2)))</f>
        <v>0</v>
      </c>
      <c r="EW6" s="100">
        <f>(EU6)/EU$4</f>
        <v>0.1</v>
      </c>
      <c r="EX6" s="96">
        <f t="shared" ref="EX6:EX37" si="71">((EV6+ES$4)-EX$4)/(ET$4-EX$4)</f>
        <v>0.21220779289617736</v>
      </c>
      <c r="EY6" s="72">
        <f>AVERAGE(EU6:EU8)</f>
        <v>0.11666666666666665</v>
      </c>
      <c r="EZ6" s="52">
        <f>(EV8-EV6)/(EU8-EU6)</f>
        <v>29.169703946008674</v>
      </c>
      <c r="FA6" s="100">
        <f t="shared" ref="FA6:FA37" si="72">((EZ6/1000)*2*(EX$2/1000))/$B$31</f>
        <v>572.2055926186714</v>
      </c>
      <c r="FB6" s="100">
        <f t="shared" ref="FB6:FB37" si="73">($B$30*(EZ6/1000))/$B$32</f>
        <v>4.0594504658195412E-4</v>
      </c>
      <c r="FC6" s="72">
        <f t="shared" ref="FC6:FC15" si="74">EY7</f>
        <v>0.13333333333333333</v>
      </c>
      <c r="FD6" s="72">
        <f t="shared" ref="FD6:FD15" si="75">(EZ8-EZ6)/(EY8-EY6)</f>
        <v>426.78685530350066</v>
      </c>
      <c r="FE6" s="100">
        <f t="shared" ref="FE6:FE37" si="76">$B$30/SQRT($B$29*$B$32*((EV6+ES$4)/1000)*TAN(EY$2))</f>
        <v>2.1307509982282672E-3</v>
      </c>
      <c r="FF6">
        <f t="shared" ref="FF6:FF37" si="77">LOG10(EU6)</f>
        <v>-1</v>
      </c>
      <c r="FG6" t="e">
        <f t="shared" ref="FG6:FG37" si="78">LOG10(EV6)</f>
        <v>#NUM!</v>
      </c>
      <c r="FH6" s="61"/>
      <c r="FI6" s="100">
        <v>0</v>
      </c>
      <c r="FJ6" s="100">
        <v>0</v>
      </c>
      <c r="FK6" s="22">
        <f t="shared" ref="FK6:FK37" si="79">((FJ6*(1/60))+(FM$2*(1/60)))</f>
        <v>8.3333333333333329E-2</v>
      </c>
      <c r="FL6" s="49">
        <f t="shared" ref="FL6:FL37" si="80">((FI6*(FJ$2/FK$2)))</f>
        <v>0</v>
      </c>
      <c r="FM6" s="100">
        <f>(FK6)/FK$4</f>
        <v>8.3333333333333329E-2</v>
      </c>
      <c r="FN6" s="96">
        <f t="shared" ref="FN6:FN37" si="81">((FL6+FI$4)-FN$4)/(FJ$4-FN$4)</f>
        <v>0.15749548513191486</v>
      </c>
      <c r="FO6" s="72">
        <f>AVERAGE(FK6:FK8)</f>
        <v>9.9999999999999992E-2</v>
      </c>
      <c r="FP6" s="52">
        <f>(FL8-FL6)/(FK8-FK6)</f>
        <v>35.611987004817408</v>
      </c>
      <c r="FQ6" s="100">
        <f t="shared" ref="FQ6:FQ37" si="82">((FP6/1000)*2*(FN$2/1000))/$B$31</f>
        <v>554.46348611011058</v>
      </c>
      <c r="FR6" s="100">
        <f t="shared" ref="FR6:FR37" si="83">($B$30*(FP6/1000))/$B$32</f>
        <v>4.9560015248370894E-4</v>
      </c>
      <c r="FS6" s="72">
        <f t="shared" ref="FS6:FS24" si="84">FO7</f>
        <v>0.11666666666666665</v>
      </c>
      <c r="FT6" s="72">
        <f t="shared" ref="FT6:FT24" si="85">(FP8-FP6)/(FO8-FO6)</f>
        <v>190.02328277941007</v>
      </c>
      <c r="FU6" s="100">
        <f t="shared" ref="FU6:FU37" si="86">$B$30/SQRT($B$29*$B$32*((FL6+FI$4)/1000)*TAN(FO$2))</f>
        <v>2.6274235868199284E-3</v>
      </c>
      <c r="FV6">
        <f>LOG10(FK6)</f>
        <v>-1.0791812460476249</v>
      </c>
      <c r="FW6" t="e">
        <f>LOG(FL6)</f>
        <v>#NUM!</v>
      </c>
      <c r="FX6" s="61"/>
      <c r="FY6" s="100">
        <v>0</v>
      </c>
      <c r="FZ6" s="100">
        <v>0</v>
      </c>
      <c r="GA6" s="22">
        <f t="shared" ref="GA6:GA37" si="87">((FZ6*(1/60))+(GC$2*(1/60)))</f>
        <v>0.11666666666666667</v>
      </c>
      <c r="GB6" s="49">
        <f t="shared" ref="GB6:GB37" si="88">((FY6*(FZ$2/GA$2)))</f>
        <v>0</v>
      </c>
      <c r="GC6" s="100">
        <f>(GA6)/GA$4</f>
        <v>0.11666666666666667</v>
      </c>
      <c r="GD6" s="96">
        <f t="shared" ref="GD6:GD37" si="89">((GB6+FY$4)-GD$4)/(FZ$4-GD$4)</f>
        <v>0.2053052636300714</v>
      </c>
      <c r="GE6" s="72">
        <f>AVERAGE(GA6:GA8)</f>
        <v>0.13333333333333333</v>
      </c>
      <c r="GF6" s="52">
        <f>(GB8-GB6)/(GA8-GA6)</f>
        <v>47.943013210690502</v>
      </c>
      <c r="GG6" s="100">
        <f t="shared" ref="GG6:GG37" si="90">((GF6/1000)*2*(GD$2/1000))/$B$31</f>
        <v>746.45231774982324</v>
      </c>
      <c r="GH6" s="100">
        <f t="shared" ref="GH6:GH37" si="91">($B$30*(GF6/1000))/$B$32</f>
        <v>6.6720693384877624E-4</v>
      </c>
      <c r="GI6" s="72">
        <f t="shared" ref="GI6:GI22" si="92">GE7</f>
        <v>0.15</v>
      </c>
      <c r="GJ6" s="72">
        <f t="shared" ref="GJ6:GJ22" si="93">(GF8-GF6)/(GE8-GE6)</f>
        <v>232.66320801278621</v>
      </c>
      <c r="GK6" s="100">
        <f t="shared" ref="GK6:GK37" si="94">$B$30/SQRT($B$29*$B$32*((GB6+FY$4)/1000)*TAN(GE$2))</f>
        <v>2.4007104884355961E-3</v>
      </c>
      <c r="GL6">
        <f>LOG10(GA6)</f>
        <v>-0.93305321036938682</v>
      </c>
      <c r="GM6" t="e">
        <f>LOG(GB6)</f>
        <v>#NUM!</v>
      </c>
      <c r="GN6" s="61"/>
      <c r="GO6" s="100">
        <v>0</v>
      </c>
      <c r="GP6" s="100">
        <v>0</v>
      </c>
      <c r="GQ6" s="22">
        <f t="shared" ref="GQ6:GQ37" si="95">((GP6*(1/60))+(GS$2*(1/60)))</f>
        <v>0.1</v>
      </c>
      <c r="GR6" s="49">
        <f t="shared" ref="GR6:GR37" si="96">((GO6*(GP$2/GQ$2)))</f>
        <v>0</v>
      </c>
      <c r="GS6" s="100">
        <f>(GQ6)/GQ$4</f>
        <v>0.1</v>
      </c>
      <c r="GT6" s="96">
        <f>((GR6+GO$4)-GT$4)/(GP$4-GT$4)</f>
        <v>0.21701379592111075</v>
      </c>
      <c r="GU6" s="72">
        <f>AVERAGE(GQ6:GQ8)</f>
        <v>0.11666666666666665</v>
      </c>
      <c r="GV6" s="52">
        <f>(GR8-GR6)/(GQ8-GQ6)</f>
        <v>37.430810227982242</v>
      </c>
      <c r="GW6" s="100">
        <f t="shared" ref="GW6:GW37" si="97">((GV6/1000)*2*(GT$2/1000))/$B$31</f>
        <v>582.78178985422858</v>
      </c>
      <c r="GX6" s="100">
        <f t="shared" ref="GX6:GX37" si="98">($B$30*(GV6/1000))/$B$32</f>
        <v>5.2091210900608617E-4</v>
      </c>
      <c r="GY6" s="72">
        <f t="shared" ref="GY6:GY22" si="99">GU7</f>
        <v>0.13333333333333333</v>
      </c>
      <c r="GZ6" s="72">
        <f t="shared" ref="GZ6:GZ22" si="100">(GV8-GV6)/(GU8-GU6)</f>
        <v>728.30340146374897</v>
      </c>
      <c r="HA6" s="100">
        <f t="shared" ref="HA6:HA37" si="101">$B$30/SQRT($B$29*$B$32*((GR6+GO$4)/1000)*TAN(GU$2))</f>
        <v>2.4554588821496734E-3</v>
      </c>
      <c r="HB6">
        <f>LOG10(GQ6)</f>
        <v>-1</v>
      </c>
      <c r="HC6" t="e">
        <f>LOG(GR6)</f>
        <v>#NUM!</v>
      </c>
      <c r="HD6" s="61"/>
      <c r="HE6" s="100">
        <v>0</v>
      </c>
      <c r="HF6" s="100">
        <v>0</v>
      </c>
      <c r="HG6" s="22">
        <f t="shared" ref="HG6:HG37" si="102">((HF6*(1/60))+(HI$2*(1/60)))</f>
        <v>0.11666666666666667</v>
      </c>
      <c r="HH6" s="49">
        <f t="shared" ref="HH6:HH37" si="103">((HE6*(HF$2/HG$2)))</f>
        <v>0</v>
      </c>
      <c r="HI6" s="100">
        <f>(HG6)/HG$4</f>
        <v>0.11666666666666667</v>
      </c>
      <c r="HJ6" s="96">
        <f t="shared" ref="HJ6:HJ37" si="104">((HH6+HE$4)-HJ$4)/(HF$4-HJ$4)</f>
        <v>0.25519512482377282</v>
      </c>
      <c r="HK6" s="72">
        <f>AVERAGE(HG6:HG8)</f>
        <v>0.13333333333333333</v>
      </c>
      <c r="HL6" s="52">
        <f>(HH8-HH6)/(HG8-HG6)</f>
        <v>46.163193234621502</v>
      </c>
      <c r="HM6" s="100">
        <f t="shared" ref="HM6:HM37" si="105">((HL6/1000)*2*(HJ$2/1000))/$B$31</f>
        <v>1036.604299312381</v>
      </c>
      <c r="HN6" s="100">
        <f t="shared" ref="HN6:HN37" si="106">($B$30*(HL6/1000))/$B$32</f>
        <v>6.4243777251514933E-4</v>
      </c>
      <c r="HO6" s="72">
        <f t="shared" ref="HO6:HO19" si="107">HK7</f>
        <v>0.15</v>
      </c>
      <c r="HP6" s="72">
        <f t="shared" ref="HP6:HP19" si="108">(HL8-HL6)/(HK8-HK6)</f>
        <v>-195.00109980602826</v>
      </c>
      <c r="HQ6" s="100">
        <f t="shared" ref="HQ6:HQ37" si="109">$B$30/SQRT($B$29*$B$32*((HH6+HE$4)/1000)*TAN(HK$2))</f>
        <v>1.7798170782780214E-3</v>
      </c>
      <c r="HR6">
        <f t="shared" ref="HR6:HR37" si="110">LOG(HG6)</f>
        <v>-0.93305321036938682</v>
      </c>
      <c r="HS6" t="e">
        <f t="shared" ref="HS6:HS37" si="111">LOG(HH6)</f>
        <v>#NUM!</v>
      </c>
      <c r="HT6" s="61"/>
      <c r="HU6">
        <v>0</v>
      </c>
      <c r="HV6">
        <v>0</v>
      </c>
      <c r="HW6" s="22">
        <f t="shared" ref="HW6:HW22" si="112">((HV6*(1/60))+(HY$2*(1/60)))</f>
        <v>6.6666666666666666E-2</v>
      </c>
      <c r="HX6" s="49">
        <f t="shared" ref="HX6:HX22" si="113">((HU6*(HV$2/HW$2)))</f>
        <v>0</v>
      </c>
      <c r="HY6" s="100">
        <f>(HW6)/HW$4</f>
        <v>6.6666666666666666E-2</v>
      </c>
      <c r="HZ6" s="96">
        <f t="shared" ref="HZ6:HZ22" si="114">((HX6+HU$4)-HZ$4)/(HV$4-HZ$4)</f>
        <v>0.2063487109809683</v>
      </c>
      <c r="IA6" s="52">
        <f t="shared" ref="IA6:IA20" si="115">(HX8-HX6)/(HW8-HW6)</f>
        <v>30.986189605382474</v>
      </c>
      <c r="IB6" s="72">
        <f>HW7</f>
        <v>0.13333333333333333</v>
      </c>
      <c r="IC6" s="100">
        <f t="shared" ref="IC6:IC19" si="116">((IA6/1000)*2*(HZ$2/1000))/$B$31</f>
        <v>695.8014624551231</v>
      </c>
      <c r="ID6" s="100">
        <f t="shared" ref="ID6:ID19" si="117">($B$30*(IA6/1000))/$B$32</f>
        <v>4.3122447200823953E-4</v>
      </c>
      <c r="IE6" s="52">
        <f t="shared" ref="IE6:IE18" si="118">(IA8-IA6)/(HW9-HW7)</f>
        <v>202.12740704450906</v>
      </c>
      <c r="IF6" s="100">
        <f t="shared" ref="IF6:IF22" si="119">$B$30/SQRT($B$29*$B$32*((HX6+HU$4)/1000)*TAN(IA$2))</f>
        <v>2.0265901581037549E-3</v>
      </c>
      <c r="IG6">
        <f t="shared" ref="IG6:IG22" si="120">LOG(HW6)</f>
        <v>-1.1760912590556813</v>
      </c>
      <c r="IH6" t="e">
        <f t="shared" ref="IH6:IH22" si="121">LOG(HX6)</f>
        <v>#NUM!</v>
      </c>
      <c r="II6" s="61"/>
      <c r="IJ6" s="100">
        <v>0</v>
      </c>
      <c r="IK6" s="100">
        <v>0</v>
      </c>
      <c r="IL6" s="22">
        <f t="shared" ref="IL6:IL34" si="122">((IK6*(1/60))+(IN$2*(1/60)))</f>
        <v>6.6666666666666666E-2</v>
      </c>
      <c r="IM6" s="49">
        <f t="shared" ref="IM6:IM34" si="123">((IJ6*(IK$2/IL$2)))</f>
        <v>0</v>
      </c>
      <c r="IN6" s="100">
        <f>(IL6)/IL$4</f>
        <v>6.6666666666666666E-2</v>
      </c>
      <c r="IO6" s="96">
        <f t="shared" ref="IO6:IO34" si="124">((IM6+IJ$4)-IO$4)/(IK$4-IO$4)</f>
        <v>0.37420682372515873</v>
      </c>
      <c r="IP6" s="52">
        <f t="shared" ref="IP6:IP32" si="125">(IM8-IM6)/(IL8-IL6)</f>
        <v>14.806351133024474</v>
      </c>
      <c r="IQ6" s="52">
        <f t="shared" ref="IQ6:IQ30" si="126">(IP8-IP6)/(IL9-IL7)</f>
        <v>67.745992264591038</v>
      </c>
      <c r="IR6" s="100">
        <f t="shared" ref="IR6:IR32" si="127">((IP6/1000)*2*(IO$2/1000))/$B$31</f>
        <v>230.52858759823161</v>
      </c>
      <c r="IS6" s="100">
        <f t="shared" ref="IS6:IS32" si="128">($B$30*(IP6/1000))/$B$32</f>
        <v>2.0605505326792394E-4</v>
      </c>
      <c r="IT6" s="100">
        <f t="shared" ref="IT6:IT34" si="129">$B$30/SQRT($B$29*$B$32*((IM6+IJ$4)/1000)*TAN(IP$2))</f>
        <v>1.9372151266747678E-3</v>
      </c>
      <c r="IU6">
        <f t="shared" ref="IU6:IU34" si="130">LOG(IL6)</f>
        <v>-1.1760912590556813</v>
      </c>
      <c r="IV6" t="e">
        <f t="shared" ref="IV6:IV34" si="131">LOG(IM6)</f>
        <v>#NUM!</v>
      </c>
      <c r="IW6" s="61"/>
      <c r="IX6" s="100">
        <v>0</v>
      </c>
      <c r="IY6" s="100">
        <v>0</v>
      </c>
      <c r="IZ6" s="22">
        <f t="shared" ref="IZ6:IZ27" si="132">((IY6*(1/60))+(JB$2*(1/60)))</f>
        <v>6.6666666666666666E-2</v>
      </c>
      <c r="JA6" s="49">
        <f t="shared" ref="JA6:JA27" si="133">((IX6*(IY$2/IZ$2)))</f>
        <v>0</v>
      </c>
      <c r="JB6" s="100">
        <f>(IZ6)/IZ$4</f>
        <v>6.6666666666666666E-2</v>
      </c>
      <c r="JC6" s="96">
        <f t="shared" ref="JC6:JC27" si="134">((JA6+IX$4)-JC$4)/(IY$4-JC$4)</f>
        <v>0.3211435386915113</v>
      </c>
      <c r="JD6" s="52">
        <f t="shared" ref="JD6:JD25" si="135">(JA8-JA6)/(IZ8-IZ6)</f>
        <v>15.600926142876373</v>
      </c>
      <c r="JE6" s="52">
        <f t="shared" ref="JE6:JE23" si="136">(JD8-JD6)/(IZ9-IZ7)</f>
        <v>162.21075283071829</v>
      </c>
      <c r="JF6" s="100">
        <f t="shared" ref="JF6:JF25" si="137">((JD6/1000)*2*(JC$2/1000))/$B$31</f>
        <v>278.05084047215246</v>
      </c>
      <c r="JG6" s="100">
        <f t="shared" ref="JG6:JG25" si="138">($B$30*(JD6/1000))/$B$32</f>
        <v>2.1711288882169622E-4</v>
      </c>
      <c r="JH6" s="100">
        <f t="shared" ref="JH6:JH27" si="139">$B$30/SQRT($B$29*$B$32*((JA6+IX$4)/1000)*TAN(JD$2))</f>
        <v>2.0455757261667474E-3</v>
      </c>
      <c r="JI6">
        <f t="shared" ref="JI6:JI27" si="140">LOG(IZ6)</f>
        <v>-1.1760912590556813</v>
      </c>
      <c r="JJ6" t="e">
        <f t="shared" ref="JJ6:JJ27" si="141">LOG(JA6)</f>
        <v>#NUM!</v>
      </c>
      <c r="JK6" s="61"/>
      <c r="JL6" s="100">
        <v>0</v>
      </c>
      <c r="JM6" s="100">
        <v>0</v>
      </c>
      <c r="JN6" s="22">
        <f t="shared" ref="JN6:JN26" si="142">((JM6*(1/60))+(JP$2*(1/60)))</f>
        <v>6.6666666666666666E-2</v>
      </c>
      <c r="JO6" s="49">
        <f t="shared" ref="JO6:JO26" si="143">((JL6*(JM$2/JN$2)))</f>
        <v>0</v>
      </c>
      <c r="JP6" s="100">
        <f>(JN6)/JN$4</f>
        <v>6.6666666666666666E-2</v>
      </c>
      <c r="JQ6" s="96">
        <f t="shared" ref="JQ6:JQ26" si="144">((JO6+JL$4)-JQ$4)/(JM$4-JQ$4)</f>
        <v>0.24630549765809426</v>
      </c>
      <c r="JR6" s="52">
        <f t="shared" ref="JR6:JR24" si="145">(JO8-JO6)/(JN8-JN6)</f>
        <v>23.544450827253179</v>
      </c>
      <c r="JS6" s="52">
        <f t="shared" ref="JS6:JS22" si="146">(JR8-JR6)/(JN9-JN7)</f>
        <v>117.33734272888859</v>
      </c>
      <c r="JT6" s="100">
        <f t="shared" ref="JT6:JT24" si="147">((JR6/1000)*2*(JQ$2/1000))/$B$31</f>
        <v>461.85818215453634</v>
      </c>
      <c r="JU6" s="100">
        <f t="shared" ref="JU6:JU24" si="148">($B$30*(JR6/1000))/$B$32</f>
        <v>3.2766027401260684E-4</v>
      </c>
      <c r="JV6" s="100">
        <f t="shared" ref="JV6:JV26" si="149">$B$30/SQRT($B$29*$B$32*((JO6+JL$4)/1000)*TAN(JR$2))</f>
        <v>2.0973128763833756E-3</v>
      </c>
      <c r="JW6">
        <f t="shared" ref="JW6:JW26" si="150">LOG(JN6)</f>
        <v>-1.1760912590556813</v>
      </c>
      <c r="JX6" t="e">
        <f t="shared" ref="JX6:JX26" si="151">LOG(JO6)</f>
        <v>#NUM!</v>
      </c>
      <c r="JY6" s="61"/>
      <c r="JZ6">
        <v>0</v>
      </c>
      <c r="KA6" s="100">
        <v>0</v>
      </c>
      <c r="KB6" s="22">
        <f t="shared" ref="KB6:KB25" si="152">((KA6*(1/60))+(KD$2*(1/60)))</f>
        <v>6.6666666666666666E-2</v>
      </c>
      <c r="KC6" s="49">
        <f t="shared" ref="KC6:KC25" si="153">((JZ6*(KA$2/KB$2)))</f>
        <v>0</v>
      </c>
      <c r="KD6" s="100">
        <f>(KB6)/KB$4</f>
        <v>6.6666666666666666E-2</v>
      </c>
      <c r="KE6" s="96">
        <f t="shared" ref="KE6:KE25" si="154">((KC6+JZ$4)-KE$4)/(KA$4-KE$4)</f>
        <v>0.23166773681704902</v>
      </c>
      <c r="KF6" s="52">
        <f t="shared" ref="KF6:KF23" si="155">(KC8-KC6)/(KB8-KB6)</f>
        <v>23.536773997167142</v>
      </c>
      <c r="KG6" s="52">
        <f t="shared" ref="KG6:KG21" si="156">(KF8-KF6)/(KB9-KB7)</f>
        <v>102.13605226819044</v>
      </c>
      <c r="KH6" s="100">
        <f t="shared" ref="KH6:KH23" si="157">((KF6/1000)*2*(KE$2/1000))/$B$31</f>
        <v>528.52325430358337</v>
      </c>
      <c r="KI6" s="100">
        <f t="shared" ref="KI6:KI23" si="158">($B$30*(KF6/1000))/$B$32</f>
        <v>3.2755343812724272E-4</v>
      </c>
      <c r="KJ6" s="100">
        <f t="shared" ref="KJ6:KJ25" si="159">$B$30/SQRT($B$29*$B$32*((KC6+JZ$4)/1000)*TAN(KF$2))</f>
        <v>2.0641024251366199E-3</v>
      </c>
      <c r="KK6">
        <f>LOG(KB6)</f>
        <v>-1.1760912590556813</v>
      </c>
      <c r="KL6" t="e">
        <f>LOG(KC6)</f>
        <v>#NUM!</v>
      </c>
      <c r="KM6" s="61"/>
      <c r="KN6"/>
      <c r="KS6"/>
      <c r="KT6"/>
      <c r="KU6"/>
    </row>
    <row r="7" spans="1:309" x14ac:dyDescent="0.25">
      <c r="A7" s="101">
        <v>6</v>
      </c>
      <c r="B7" s="85" t="s">
        <v>14</v>
      </c>
      <c r="C7" s="85" t="s">
        <v>37</v>
      </c>
      <c r="D7" s="76">
        <v>100</v>
      </c>
      <c r="E7" s="4">
        <v>1051.3</v>
      </c>
      <c r="F7" s="100">
        <v>13</v>
      </c>
      <c r="G7" s="88">
        <v>7.6880000000000264</v>
      </c>
      <c r="H7" s="92">
        <v>57.490129649614907</v>
      </c>
      <c r="I7" s="92">
        <v>146.55841413715282</v>
      </c>
      <c r="J7" s="92">
        <v>1</v>
      </c>
      <c r="K7" s="92">
        <v>26.660340625418439</v>
      </c>
      <c r="L7" s="92">
        <v>1.5736092804831734</v>
      </c>
      <c r="M7" s="92">
        <v>1.0887167371797735</v>
      </c>
      <c r="N7" s="22">
        <v>13</v>
      </c>
      <c r="O7" s="92">
        <v>7.6880000000000264</v>
      </c>
      <c r="P7" s="92">
        <v>57.490129649614907</v>
      </c>
      <c r="Q7" s="92">
        <v>146.55841413715282</v>
      </c>
      <c r="R7" s="92">
        <v>0.46131226782653156</v>
      </c>
      <c r="S7" s="92">
        <v>26.660340625418439</v>
      </c>
      <c r="U7" s="49">
        <v>2.5</v>
      </c>
      <c r="V7" s="49">
        <v>1</v>
      </c>
      <c r="W7" s="22">
        <f t="shared" ref="W7:W70" si="160">((V7*(1/60))+(Y$2*(1/60)))</f>
        <v>0.11666666666666667</v>
      </c>
      <c r="X7" s="98">
        <f t="shared" ref="X7:X70" si="161">(U7*($D$2/$E$2))</f>
        <v>0.20710794466075721</v>
      </c>
      <c r="Y7" s="100">
        <f t="shared" ref="Y7:Y70" si="162">(W7)/W$4</f>
        <v>0.11666666666666667</v>
      </c>
      <c r="Z7" s="98">
        <f t="shared" ref="Z7:Z70" si="163">((X7+U$4)-Z$4)/(V$4-Z$4)</f>
        <v>0.31914955676023393</v>
      </c>
      <c r="AA7" s="98">
        <f t="shared" ref="AA7:AA70" si="164">AVERAGE(W7:W9)</f>
        <v>0.13333333333333333</v>
      </c>
      <c r="AB7" s="98">
        <f t="shared" ref="AB7:AB70" si="165">(X9-X7)/(W9-W7)</f>
        <v>10.458629606079116</v>
      </c>
      <c r="AC7" s="100">
        <f t="shared" si="0"/>
        <v>162.83641321492647</v>
      </c>
      <c r="AD7" s="100">
        <f t="shared" si="1"/>
        <v>1.4554926201793439E-4</v>
      </c>
      <c r="AE7" s="72">
        <f t="shared" si="2"/>
        <v>0.15</v>
      </c>
      <c r="AF7" s="72">
        <f t="shared" si="3"/>
        <v>225.90721848930147</v>
      </c>
      <c r="AG7" s="100">
        <f t="shared" si="4"/>
        <v>2.265952598011994E-3</v>
      </c>
      <c r="AH7">
        <f t="shared" ref="AH7:AH38" si="166">LOG10(W7)</f>
        <v>-0.93305321036938682</v>
      </c>
      <c r="AI7">
        <f t="shared" ref="AI7:AI70" si="167">LOG10(X7)</f>
        <v>-0.68380324125068348</v>
      </c>
      <c r="AJ7" s="61"/>
      <c r="AK7" s="49">
        <v>5.315072906367325</v>
      </c>
      <c r="AL7" s="49">
        <v>1</v>
      </c>
      <c r="AM7" s="22">
        <f t="shared" ref="AM7:AM70" si="168">((AL7*(1/60))+(AO$2*(1/60)))</f>
        <v>0.13333333333333333</v>
      </c>
      <c r="AN7" s="98">
        <f t="shared" ref="AN7:AN70" si="169">((AK7*($D$3/$E$3)))</f>
        <v>0.49715395251775557</v>
      </c>
      <c r="AO7" s="100">
        <f t="shared" ref="AO7:AO70" si="170">(AM7)/AM$4</f>
        <v>0.13333333333333333</v>
      </c>
      <c r="AP7" s="98">
        <f t="shared" ref="AP7:AP70" si="171">((AN7+AK$4)-AP$4)/(AL$4-AP$4)</f>
        <v>0.29804476488888459</v>
      </c>
      <c r="AQ7" s="98">
        <f t="shared" ref="AQ7:AQ70" si="172">AVERAGE(AM7:AM9)</f>
        <v>0.15</v>
      </c>
      <c r="AR7" s="98">
        <f t="shared" ref="AR7:AR70" si="173">(AN9-AN7)/(AM9-AM7)</f>
        <v>7.925369165697858</v>
      </c>
      <c r="AS7" s="100">
        <f t="shared" si="5"/>
        <v>141.2515857964365</v>
      </c>
      <c r="AT7" s="100">
        <f t="shared" si="6"/>
        <v>1.102947208892952E-4</v>
      </c>
      <c r="AU7" s="72">
        <f t="shared" si="7"/>
        <v>0.16666666666666666</v>
      </c>
      <c r="AV7" s="72">
        <f t="shared" si="8"/>
        <v>440.30945148932165</v>
      </c>
      <c r="AW7" s="100">
        <f t="shared" si="9"/>
        <v>2.170085959361751E-3</v>
      </c>
      <c r="AX7">
        <f t="shared" si="10"/>
        <v>-0.87506126339170009</v>
      </c>
      <c r="AY7">
        <f t="shared" si="11"/>
        <v>-0.30350910346875293</v>
      </c>
      <c r="AZ7" s="61"/>
      <c r="BA7" s="49">
        <v>3.5</v>
      </c>
      <c r="BB7" s="49">
        <v>1</v>
      </c>
      <c r="BC7" s="22">
        <f t="shared" si="12"/>
        <v>0.3</v>
      </c>
      <c r="BD7" s="98">
        <f t="shared" ref="BD7:BD70" si="174">((BA7*($D$4/$E$4)))</f>
        <v>0.28820816864295118</v>
      </c>
      <c r="BE7" s="100">
        <f t="shared" ref="BE7:BE70" si="175">(BC7)/BC$4</f>
        <v>0.3</v>
      </c>
      <c r="BF7" s="98">
        <f t="shared" si="13"/>
        <v>0.25042185378559872</v>
      </c>
      <c r="BG7" s="98">
        <f t="shared" ref="BG7:BG70" si="176">AVERAGE(BC7:BC9)</f>
        <v>0.31666666666666665</v>
      </c>
      <c r="BH7" s="98">
        <f t="shared" ref="BH7:BH70" si="177">(BD9-BD7)/(BC9-BC7)</f>
        <v>13.621240584634323</v>
      </c>
      <c r="BI7" s="100">
        <f t="shared" si="14"/>
        <v>267.20017643506674</v>
      </c>
      <c r="BJ7" s="100">
        <f t="shared" si="15"/>
        <v>1.8956226480282769E-4</v>
      </c>
      <c r="BK7" s="72">
        <f t="shared" si="16"/>
        <v>0.33333333333333331</v>
      </c>
      <c r="BL7" s="100">
        <f t="shared" si="17"/>
        <v>77.420093261671468</v>
      </c>
      <c r="BM7" s="100">
        <f t="shared" si="18"/>
        <v>2.1758954682489051E-3</v>
      </c>
      <c r="BN7">
        <f t="shared" si="19"/>
        <v>-0.52287874528033762</v>
      </c>
      <c r="BO7">
        <f t="shared" si="20"/>
        <v>-0.54029371420112959</v>
      </c>
      <c r="BP7" s="61"/>
      <c r="BQ7" s="49">
        <v>6.7082039324993694</v>
      </c>
      <c r="BR7" s="49">
        <v>1</v>
      </c>
      <c r="BS7" s="22">
        <f t="shared" si="21"/>
        <v>0.16666666666666666</v>
      </c>
      <c r="BT7" s="98">
        <f t="shared" si="22"/>
        <v>0.64131968761944258</v>
      </c>
      <c r="BU7" s="100">
        <f t="shared" ref="BU7:BU70" si="178">(BS7)/BS$4</f>
        <v>0.16666666666666666</v>
      </c>
      <c r="BV7" s="98">
        <f t="shared" si="23"/>
        <v>0.3075101292432757</v>
      </c>
      <c r="BW7" s="98">
        <f t="shared" ref="BW7:BW70" si="179">AVERAGE(BS7:BS9)</f>
        <v>0.18333333333333335</v>
      </c>
      <c r="BX7" s="98">
        <f t="shared" ref="BX7:BX70" si="180">(BT9-BT7)/(BS9-BS7)</f>
        <v>32.564592549777437</v>
      </c>
      <c r="BY7" s="100">
        <f t="shared" si="24"/>
        <v>507.01685099633511</v>
      </c>
      <c r="BZ7" s="100">
        <f t="shared" si="25"/>
        <v>4.5319057965106935E-4</v>
      </c>
      <c r="CA7" s="72">
        <f t="shared" si="26"/>
        <v>0.19999999999999998</v>
      </c>
      <c r="CB7" s="72">
        <f t="shared" si="27"/>
        <v>311.25661214113933</v>
      </c>
      <c r="CC7" s="100">
        <f t="shared" si="28"/>
        <v>2.0207640461332396E-3</v>
      </c>
      <c r="CD7">
        <f t="shared" si="29"/>
        <v>-0.77815125038364363</v>
      </c>
      <c r="CE7">
        <f t="shared" si="30"/>
        <v>-0.19292542764358359</v>
      </c>
      <c r="CF7" s="61"/>
      <c r="CG7" s="49">
        <v>4.1231056256176606</v>
      </c>
      <c r="CH7" s="49">
        <v>1</v>
      </c>
      <c r="CI7" s="22">
        <f t="shared" si="31"/>
        <v>0.16666666666666666</v>
      </c>
      <c r="CJ7" s="98">
        <f t="shared" si="32"/>
        <v>0.40057375163875064</v>
      </c>
      <c r="CK7" s="100">
        <f t="shared" ref="CK7:CK70" si="181">(CI7)/CI$4</f>
        <v>0.16666666666666666</v>
      </c>
      <c r="CL7" s="98">
        <f t="shared" si="33"/>
        <v>0.29461626355549952</v>
      </c>
      <c r="CM7" s="98">
        <f t="shared" ref="CM7:CM70" si="182">AVERAGE(CI7:CI9)</f>
        <v>0.18333333333333335</v>
      </c>
      <c r="CN7" s="98">
        <f t="shared" ref="CN7:CN70" si="183">(CJ9-CJ7)/(CI9-CI7)</f>
        <v>44.66786567519398</v>
      </c>
      <c r="CO7" s="100">
        <f t="shared" si="34"/>
        <v>796.10258258648537</v>
      </c>
      <c r="CP7" s="100">
        <f t="shared" si="35"/>
        <v>6.2162779731311628E-4</v>
      </c>
      <c r="CQ7" s="72">
        <f t="shared" si="36"/>
        <v>0.19999999999999998</v>
      </c>
      <c r="CR7" s="72">
        <f t="shared" si="37"/>
        <v>-280.74323938465596</v>
      </c>
      <c r="CS7" s="100">
        <f t="shared" si="38"/>
        <v>1.9015331838464842E-3</v>
      </c>
      <c r="CT7">
        <f t="shared" si="39"/>
        <v>-0.77815125038364363</v>
      </c>
      <c r="CU7">
        <f t="shared" si="40"/>
        <v>-0.39731751208669885</v>
      </c>
      <c r="CV7" s="61"/>
      <c r="CW7" s="49">
        <v>8.0777472107017552</v>
      </c>
      <c r="CX7" s="49">
        <v>1</v>
      </c>
      <c r="CY7" s="22">
        <f t="shared" si="41"/>
        <v>0.23333333333333334</v>
      </c>
      <c r="CZ7" s="98">
        <f t="shared" si="42"/>
        <v>0.76835795783332594</v>
      </c>
      <c r="DA7" s="100">
        <f t="shared" ref="DA7:DA70" si="184">(CY7)/CY$4</f>
        <v>0.23333333333333334</v>
      </c>
      <c r="DB7" s="98">
        <f t="shared" si="43"/>
        <v>0.26354174055129664</v>
      </c>
      <c r="DC7" s="98">
        <f t="shared" ref="DC7:DC70" si="185">AVERAGE(CY7:CY9)</f>
        <v>0.25</v>
      </c>
      <c r="DD7" s="98">
        <f t="shared" ref="DD7:DD70" si="186">(CZ9-CZ7)/(CY9-CY7)</f>
        <v>54.32630033827855</v>
      </c>
      <c r="DE7" s="100">
        <f t="shared" si="44"/>
        <v>1065.6883229731275</v>
      </c>
      <c r="DF7" s="100">
        <f t="shared" si="45"/>
        <v>7.5604101304104334E-4</v>
      </c>
      <c r="DG7" s="72">
        <f t="shared" si="46"/>
        <v>0.26666666666666666</v>
      </c>
      <c r="DH7" s="72">
        <f t="shared" si="47"/>
        <v>-98.72693018271832</v>
      </c>
      <c r="DI7" s="100">
        <f t="shared" si="48"/>
        <v>1.87860309886062E-3</v>
      </c>
      <c r="DJ7">
        <f t="shared" ref="DJ7:DJ70" si="187">LOG10(CY7)</f>
        <v>-0.63202321470540557</v>
      </c>
      <c r="DK7">
        <f t="shared" ref="DK7:DK38" si="188">LOG10(CZ7)</f>
        <v>-0.11443640640861819</v>
      </c>
      <c r="DL7" s="61"/>
      <c r="DM7" s="49">
        <v>5.0990195135927845</v>
      </c>
      <c r="DN7" s="49">
        <v>1</v>
      </c>
      <c r="DO7" s="22">
        <f t="shared" si="49"/>
        <v>0.11666666666666667</v>
      </c>
      <c r="DP7" s="98">
        <f t="shared" si="50"/>
        <v>0.48608384304983643</v>
      </c>
      <c r="DQ7" s="100">
        <f t="shared" ref="DQ7:DQ70" si="189">(DO7)/DO$4</f>
        <v>0.11666666666666667</v>
      </c>
      <c r="DR7" s="98">
        <f t="shared" si="51"/>
        <v>0.32990181895559501</v>
      </c>
      <c r="DS7" s="98">
        <f t="shared" ref="DS7:DS70" si="190">AVERAGE(DO7:DO9)</f>
        <v>0.13333333333333333</v>
      </c>
      <c r="DT7" s="98">
        <f t="shared" ref="DT7:DT70" si="191">(DP9-DP7)/(DO9-DO7)</f>
        <v>32.169961517671183</v>
      </c>
      <c r="DU7" s="100">
        <f t="shared" si="52"/>
        <v>500.87261372703409</v>
      </c>
      <c r="DV7" s="100">
        <f t="shared" si="53"/>
        <v>4.4769863112092403E-4</v>
      </c>
      <c r="DW7" s="72">
        <f t="shared" si="54"/>
        <v>0.15</v>
      </c>
      <c r="DX7" s="72">
        <f t="shared" si="55"/>
        <v>192.58633165132917</v>
      </c>
      <c r="DY7" s="100">
        <f t="shared" si="56"/>
        <v>2.1291056138919942E-3</v>
      </c>
      <c r="DZ7">
        <f t="shared" si="57"/>
        <v>-0.93305321036938682</v>
      </c>
      <c r="EA7">
        <f t="shared" si="58"/>
        <v>-0.31328881420814891</v>
      </c>
      <c r="EB7" s="61"/>
      <c r="EC7" s="49">
        <v>9.013878188659973</v>
      </c>
      <c r="ED7" s="49">
        <v>1</v>
      </c>
      <c r="EE7" s="22">
        <f t="shared" si="59"/>
        <v>0.11666666666666667</v>
      </c>
      <c r="EF7" s="98">
        <f t="shared" si="60"/>
        <v>0.78655132536299943</v>
      </c>
      <c r="EG7" s="100">
        <f t="shared" ref="EG7:EG70" si="192">(EE7)/EE$4</f>
        <v>0.11666666666666667</v>
      </c>
      <c r="EH7" s="98">
        <f t="shared" si="61"/>
        <v>0.25280018929425407</v>
      </c>
      <c r="EI7" s="98">
        <f t="shared" ref="EI7:EI70" si="193">AVERAGE(EE7:EE9)</f>
        <v>0.13333333333333333</v>
      </c>
      <c r="EJ7" s="98">
        <f t="shared" ref="EJ7:EJ68" si="194">(EF9-EF7)/(EE9-EE7)</f>
        <v>34.719348746820629</v>
      </c>
      <c r="EK7" s="100">
        <f t="shared" si="62"/>
        <v>618.79301339474</v>
      </c>
      <c r="EL7" s="100">
        <f t="shared" si="63"/>
        <v>4.8317760339325387E-4</v>
      </c>
      <c r="EM7" s="72">
        <f t="shared" si="64"/>
        <v>0.15</v>
      </c>
      <c r="EN7" s="72">
        <f t="shared" si="65"/>
        <v>173.79759665924598</v>
      </c>
      <c r="EO7" s="100">
        <f t="shared" si="66"/>
        <v>2.1237570791080161E-3</v>
      </c>
      <c r="EP7">
        <f t="shared" si="67"/>
        <v>-0.93305321036938682</v>
      </c>
      <c r="EQ7">
        <f t="shared" si="68"/>
        <v>-0.10427293280591517</v>
      </c>
      <c r="ER7" s="61"/>
      <c r="ES7" s="49">
        <v>6.5764732189829527</v>
      </c>
      <c r="ET7" s="49">
        <v>1</v>
      </c>
      <c r="EU7" s="22">
        <f t="shared" si="69"/>
        <v>0.11666666666666667</v>
      </c>
      <c r="EV7" s="98">
        <f t="shared" si="70"/>
        <v>0.58556435036799515</v>
      </c>
      <c r="EW7" s="100">
        <f t="shared" ref="EW7:EW69" si="195">(EU7)/EU$4</f>
        <v>0.11666666666666667</v>
      </c>
      <c r="EX7" s="98">
        <f t="shared" si="71"/>
        <v>0.21448107605173972</v>
      </c>
      <c r="EY7" s="98">
        <f t="shared" ref="EY7:EY69" si="196">AVERAGE(EU7:EU9)</f>
        <v>0.13333333333333333</v>
      </c>
      <c r="EZ7" s="98">
        <f t="shared" ref="EZ7:EZ67" si="197">(EV9-EV7)/(EU9-EU7)</f>
        <v>36.668508463887434</v>
      </c>
      <c r="FA7" s="100">
        <f t="shared" si="72"/>
        <v>719.30540175716988</v>
      </c>
      <c r="FB7" s="100">
        <f t="shared" si="73"/>
        <v>5.1030340945576686E-4</v>
      </c>
      <c r="FC7" s="72">
        <f t="shared" si="74"/>
        <v>0.15</v>
      </c>
      <c r="FD7" s="72">
        <f t="shared" si="75"/>
        <v>8.0687105348566508</v>
      </c>
      <c r="FE7" s="100">
        <f t="shared" si="76"/>
        <v>2.1237108944194608E-3</v>
      </c>
      <c r="FF7">
        <f t="shared" si="77"/>
        <v>-0.93305321036938682</v>
      </c>
      <c r="FG7">
        <f t="shared" si="78"/>
        <v>-0.23242537134471872</v>
      </c>
      <c r="FH7" s="61"/>
      <c r="FI7" s="100">
        <v>5</v>
      </c>
      <c r="FJ7" s="100">
        <v>1</v>
      </c>
      <c r="FK7" s="22">
        <f t="shared" si="79"/>
        <v>9.9999999999999992E-2</v>
      </c>
      <c r="FL7" s="98">
        <f t="shared" si="80"/>
        <v>0.62390816071874222</v>
      </c>
      <c r="FM7" s="100">
        <f t="shared" ref="FM7:FM70" si="198">(FK7)/FK$4</f>
        <v>9.9999999999999992E-2</v>
      </c>
      <c r="FN7" s="98">
        <f t="shared" si="81"/>
        <v>0.16062097335790271</v>
      </c>
      <c r="FO7" s="98">
        <f t="shared" ref="FO7:FO70" si="199">AVERAGE(FK7:FK9)</f>
        <v>0.11666666666666665</v>
      </c>
      <c r="FP7" s="98">
        <f t="shared" ref="FP7:FP70" si="200">(FL9-FL7)/(FK9-FK7)</f>
        <v>37.55913293625995</v>
      </c>
      <c r="FQ7" s="100">
        <f t="shared" si="82"/>
        <v>584.77971982564861</v>
      </c>
      <c r="FR7" s="100">
        <f t="shared" si="83"/>
        <v>5.2269793336295108E-4</v>
      </c>
      <c r="FS7" s="72">
        <f t="shared" si="84"/>
        <v>0.13333333333333333</v>
      </c>
      <c r="FT7" s="72">
        <f t="shared" si="85"/>
        <v>341.94079776588984</v>
      </c>
      <c r="FU7" s="100">
        <f t="shared" si="86"/>
        <v>2.613367454852104E-3</v>
      </c>
      <c r="FV7">
        <f t="shared" ref="FV7:FV70" si="201">LOG10(FK7)</f>
        <v>-1</v>
      </c>
      <c r="FW7">
        <f t="shared" ref="FW7:FW70" si="202">LOG(FL7)</f>
        <v>-0.20487933376066217</v>
      </c>
      <c r="FX7" s="61"/>
      <c r="FY7" s="100">
        <v>5.8523499553598128</v>
      </c>
      <c r="FZ7" s="100">
        <v>1</v>
      </c>
      <c r="GA7" s="22">
        <f t="shared" si="87"/>
        <v>0.13333333333333333</v>
      </c>
      <c r="GB7" s="98">
        <f t="shared" si="88"/>
        <v>0.72755130662487266</v>
      </c>
      <c r="GC7" s="100">
        <f t="shared" ref="GC7:GC70" si="203">(GA7)/GA$4</f>
        <v>0.13333333333333333</v>
      </c>
      <c r="GD7" s="98">
        <f t="shared" si="89"/>
        <v>0.20881402762247075</v>
      </c>
      <c r="GE7" s="98">
        <f t="shared" ref="GE7:GE70" si="204">AVERAGE(GA7:GA9)</f>
        <v>0.15</v>
      </c>
      <c r="GF7" s="98">
        <f t="shared" ref="GF7:GF70" si="205">(GB9-GB7)/(GA9-GA7)</f>
        <v>52.061547759665572</v>
      </c>
      <c r="GG7" s="100">
        <f t="shared" si="90"/>
        <v>810.57614839653047</v>
      </c>
      <c r="GH7" s="100">
        <f t="shared" si="91"/>
        <v>7.2452320632201267E-4</v>
      </c>
      <c r="GI7" s="72">
        <f t="shared" si="92"/>
        <v>0.16666666666666666</v>
      </c>
      <c r="GJ7" s="72">
        <f t="shared" si="93"/>
        <v>163.01283153608222</v>
      </c>
      <c r="GK7" s="100">
        <f t="shared" si="94"/>
        <v>2.3882041589276854E-3</v>
      </c>
      <c r="GL7">
        <f t="shared" ref="GL7:GL70" si="206">LOG10(GA7)</f>
        <v>-0.87506126339170009</v>
      </c>
      <c r="GM7">
        <f t="shared" ref="GM7:GM70" si="207">LOG(GB7)</f>
        <v>-0.13813637499032522</v>
      </c>
      <c r="GN7" s="61"/>
      <c r="GO7" s="100">
        <v>4.0311288741492746</v>
      </c>
      <c r="GP7" s="100">
        <v>1</v>
      </c>
      <c r="GQ7" s="22">
        <f t="shared" si="95"/>
        <v>0.11666666666666667</v>
      </c>
      <c r="GR7" s="98">
        <f t="shared" si="96"/>
        <v>0.5023338742584581</v>
      </c>
      <c r="GS7" s="100">
        <f t="shared" ref="GS7:GS70" si="208">(GQ7)/GQ$4</f>
        <v>0.11666666666666667</v>
      </c>
      <c r="GT7" s="100">
        <f t="shared" ref="GT7:GT70" si="209">((GR7+GO$4)-GT$4)/(GP$4-GT$4)</f>
        <v>0.21971313556155711</v>
      </c>
      <c r="GU7" s="98">
        <f t="shared" ref="GU7:GU21" si="210">AVERAGE(GQ7:GQ9)</f>
        <v>0.13333333333333333</v>
      </c>
      <c r="GV7" s="98">
        <f t="shared" ref="GV7:GV21" si="211">(GR9-GR7)/(GQ9-GQ7)</f>
        <v>56.180800811471812</v>
      </c>
      <c r="GW7" s="100">
        <f t="shared" si="97"/>
        <v>874.71116582662319</v>
      </c>
      <c r="GX7" s="100">
        <f t="shared" si="98"/>
        <v>7.8184947795964944E-4</v>
      </c>
      <c r="GY7" s="72">
        <f t="shared" si="99"/>
        <v>0.15</v>
      </c>
      <c r="GZ7" s="72">
        <f t="shared" si="100"/>
        <v>108.78641828784441</v>
      </c>
      <c r="HA7" s="100">
        <f t="shared" si="101"/>
        <v>2.4461995561113692E-3</v>
      </c>
      <c r="HB7">
        <f t="shared" ref="HB7:HB70" si="212">LOG10(GQ7)</f>
        <v>-0.93305321036938682</v>
      </c>
      <c r="HC7">
        <f t="shared" ref="HC7:HC70" si="213">LOG(GR7)</f>
        <v>-0.29900753474609831</v>
      </c>
      <c r="HD7" s="61"/>
      <c r="HE7" s="100">
        <v>7.5</v>
      </c>
      <c r="HF7" s="100">
        <v>1</v>
      </c>
      <c r="HG7" s="22">
        <f t="shared" si="102"/>
        <v>0.13333333333333333</v>
      </c>
      <c r="HH7" s="98">
        <f t="shared" si="103"/>
        <v>0.70894560453725186</v>
      </c>
      <c r="HI7" s="100">
        <f t="shared" ref="HI7:HI70" si="214">(HG7)/HG$4</f>
        <v>0.13333333333333333</v>
      </c>
      <c r="HJ7" s="98">
        <f t="shared" si="104"/>
        <v>0.26033577292363685</v>
      </c>
      <c r="HK7" s="98">
        <f t="shared" ref="HK7:HK70" si="215">AVERAGE(HG7:HG9)</f>
        <v>0.15</v>
      </c>
      <c r="HL7" s="98">
        <f t="shared" ref="HL7:HL70" si="216">(HH9-HH7)/(HG9-HG7)</f>
        <v>38.887661199164889</v>
      </c>
      <c r="HM7" s="100">
        <f t="shared" si="105"/>
        <v>873.23068368297004</v>
      </c>
      <c r="HN7" s="100">
        <f t="shared" si="106"/>
        <v>5.4118661835504483E-4</v>
      </c>
      <c r="HO7" s="72">
        <f t="shared" si="107"/>
        <v>0.16666666666666666</v>
      </c>
      <c r="HP7" s="72">
        <f t="shared" si="108"/>
        <v>310.91602739217348</v>
      </c>
      <c r="HQ7" s="100">
        <f t="shared" si="109"/>
        <v>1.7702993084106756E-3</v>
      </c>
      <c r="HR7">
        <f t="shared" si="110"/>
        <v>-0.87506126339170009</v>
      </c>
      <c r="HS7">
        <f t="shared" si="111"/>
        <v>-0.14938708576979384</v>
      </c>
      <c r="HT7" s="61"/>
      <c r="HU7">
        <v>17.219175357722563</v>
      </c>
      <c r="HV7">
        <v>4</v>
      </c>
      <c r="HW7" s="22">
        <f t="shared" si="112"/>
        <v>0.13333333333333333</v>
      </c>
      <c r="HX7" s="98">
        <f t="shared" si="113"/>
        <v>1.486625295777005</v>
      </c>
      <c r="HY7" s="100">
        <f t="shared" ref="HY7:HY22" si="217">(HW7)/HW$4</f>
        <v>0.13333333333333333</v>
      </c>
      <c r="HZ7" s="98">
        <f t="shared" si="114"/>
        <v>0.2115137986026602</v>
      </c>
      <c r="IA7" s="52">
        <f>(HX9-HX7)/(HW9-HW7)</f>
        <v>45.197216262063186</v>
      </c>
      <c r="IB7" s="100">
        <f t="shared" ref="IB7:IB19" si="218">HW8</f>
        <v>0.2</v>
      </c>
      <c r="IC7" s="100">
        <f t="shared" si="116"/>
        <v>1014.9130814258393</v>
      </c>
      <c r="ID7" s="100">
        <f t="shared" si="117"/>
        <v>6.2899459298037944E-4</v>
      </c>
      <c r="IE7" s="52">
        <f t="shared" si="118"/>
        <v>184.23049296061393</v>
      </c>
      <c r="IF7" s="100">
        <f t="shared" si="119"/>
        <v>2.0113099700960748E-3</v>
      </c>
      <c r="IG7">
        <f t="shared" si="120"/>
        <v>-0.87506126339170009</v>
      </c>
      <c r="IH7">
        <f t="shared" si="121"/>
        <v>0.17220151829802385</v>
      </c>
      <c r="II7" s="61"/>
      <c r="IJ7" s="100">
        <v>7.5</v>
      </c>
      <c r="IK7" s="100">
        <v>4</v>
      </c>
      <c r="IL7" s="22">
        <f t="shared" si="122"/>
        <v>0.13333333333333333</v>
      </c>
      <c r="IM7" s="98">
        <f t="shared" si="123"/>
        <v>0.72033528333187813</v>
      </c>
      <c r="IN7" s="100">
        <f t="shared" ref="IN7:IN34" si="219">(IL7)/IL$4</f>
        <v>0.13333333333333333</v>
      </c>
      <c r="IO7" s="98">
        <f t="shared" si="124"/>
        <v>0.37655803053822112</v>
      </c>
      <c r="IP7" s="52">
        <f t="shared" si="125"/>
        <v>20.569543370800588</v>
      </c>
      <c r="IQ7" s="52">
        <f t="shared" si="126"/>
        <v>57.421122181309904</v>
      </c>
      <c r="IR7" s="100">
        <f t="shared" si="127"/>
        <v>320.25903871986674</v>
      </c>
      <c r="IS7" s="100">
        <f t="shared" si="128"/>
        <v>2.862594785769749E-4</v>
      </c>
      <c r="IT7" s="100">
        <f t="shared" si="129"/>
        <v>1.9324143822256447E-3</v>
      </c>
      <c r="IU7">
        <f t="shared" si="130"/>
        <v>-0.87506126339170009</v>
      </c>
      <c r="IV7">
        <f t="shared" si="131"/>
        <v>-0.14246531216895958</v>
      </c>
      <c r="IW7" s="61"/>
      <c r="IX7" s="100">
        <v>5.8523499553598128</v>
      </c>
      <c r="IY7" s="100">
        <v>4</v>
      </c>
      <c r="IZ7" s="22">
        <f t="shared" si="132"/>
        <v>0.13333333333333333</v>
      </c>
      <c r="JA7" s="98">
        <f t="shared" si="133"/>
        <v>0.51385575917112025</v>
      </c>
      <c r="JB7" s="100">
        <f t="shared" ref="JB7:JB27" si="220">(IZ7)/IZ$4</f>
        <v>0.13333333333333333</v>
      </c>
      <c r="JC7" s="98">
        <f t="shared" si="134"/>
        <v>0.32284609238334688</v>
      </c>
      <c r="JD7" s="52">
        <f t="shared" si="135"/>
        <v>30.490538921747802</v>
      </c>
      <c r="JE7" s="52">
        <f t="shared" si="136"/>
        <v>69.916417674373477</v>
      </c>
      <c r="JF7" s="100">
        <f t="shared" si="137"/>
        <v>543.42414648966246</v>
      </c>
      <c r="JG7" s="100">
        <f t="shared" si="138"/>
        <v>4.243266666609904E-4</v>
      </c>
      <c r="JH7" s="100">
        <f t="shared" si="139"/>
        <v>2.0415405876046898E-3</v>
      </c>
      <c r="JI7">
        <f t="shared" si="140"/>
        <v>-0.87506126339170009</v>
      </c>
      <c r="JJ7">
        <f t="shared" si="141"/>
        <v>-0.2891587716414209</v>
      </c>
      <c r="JK7" s="61"/>
      <c r="JL7" s="100">
        <v>13.729530217745982</v>
      </c>
      <c r="JM7" s="100">
        <v>4</v>
      </c>
      <c r="JN7" s="22">
        <f t="shared" si="142"/>
        <v>0.13333333333333333</v>
      </c>
      <c r="JO7" s="98">
        <f t="shared" si="143"/>
        <v>1.3428010349000248</v>
      </c>
      <c r="JP7" s="100">
        <f t="shared" ref="JP7:JP26" si="221">(JN7)/JN$4</f>
        <v>0.13333333333333333</v>
      </c>
      <c r="JQ7" s="98">
        <f t="shared" si="144"/>
        <v>0.25012321372975738</v>
      </c>
      <c r="JR7" s="52">
        <f t="shared" si="145"/>
        <v>31.021346367338079</v>
      </c>
      <c r="JS7" s="52">
        <f t="shared" si="146"/>
        <v>111.07109263583158</v>
      </c>
      <c r="JT7" s="100">
        <f t="shared" si="147"/>
        <v>608.5282152608404</v>
      </c>
      <c r="JU7" s="100">
        <f t="shared" si="148"/>
        <v>4.3171373694545493E-4</v>
      </c>
      <c r="JV7" s="100">
        <f t="shared" si="149"/>
        <v>2.0860061893642175E-3</v>
      </c>
      <c r="JW7">
        <f t="shared" si="150"/>
        <v>-0.87506126339170009</v>
      </c>
      <c r="JX7">
        <f t="shared" si="151"/>
        <v>0.12801166728791774</v>
      </c>
      <c r="JY7" s="61"/>
      <c r="JZ7">
        <v>14.637281168304447</v>
      </c>
      <c r="KA7" s="100">
        <v>4</v>
      </c>
      <c r="KB7" s="22">
        <f t="shared" si="152"/>
        <v>0.13333333333333333</v>
      </c>
      <c r="KC7" s="98">
        <f t="shared" si="153"/>
        <v>1.2396834990094618</v>
      </c>
      <c r="KD7" s="100">
        <f t="shared" ref="KD7:KD25" si="222">(KB7)/KB$4</f>
        <v>0.13333333333333333</v>
      </c>
      <c r="KE7" s="98">
        <f t="shared" si="154"/>
        <v>0.23499530727768353</v>
      </c>
      <c r="KF7" s="52">
        <f t="shared" si="155"/>
        <v>29.830490644322655</v>
      </c>
      <c r="KG7" s="52">
        <f t="shared" si="156"/>
        <v>123.64101970118992</v>
      </c>
      <c r="KH7" s="100">
        <f t="shared" si="157"/>
        <v>669.84999706024269</v>
      </c>
      <c r="KI7" s="100">
        <f t="shared" si="158"/>
        <v>4.1514099480015706E-4</v>
      </c>
      <c r="KJ7" s="100">
        <f t="shared" si="159"/>
        <v>2.0541435641002834E-3</v>
      </c>
      <c r="KK7">
        <f t="shared" ref="KK7:KK25" si="223">LOG(KB7)</f>
        <v>-0.87506126339170009</v>
      </c>
      <c r="KL7">
        <f t="shared" ref="KL7:KL25" si="224">LOG(KC7)</f>
        <v>9.3310820501879027E-2</v>
      </c>
      <c r="KM7" s="61"/>
      <c r="KN7"/>
      <c r="KS7"/>
      <c r="KT7"/>
      <c r="KU7"/>
    </row>
    <row r="8" spans="1:309" x14ac:dyDescent="0.25">
      <c r="A8" s="101">
        <v>7</v>
      </c>
      <c r="B8" s="85" t="s">
        <v>15</v>
      </c>
      <c r="C8" s="85" t="s">
        <v>113</v>
      </c>
      <c r="D8" s="76">
        <v>100</v>
      </c>
      <c r="E8" s="4">
        <v>1049</v>
      </c>
      <c r="F8" s="100">
        <v>6</v>
      </c>
      <c r="G8" s="88">
        <v>4.1649999999999769</v>
      </c>
      <c r="H8" s="92">
        <v>87.824490343048879</v>
      </c>
      <c r="I8" s="92">
        <v>214.94472005176397</v>
      </c>
      <c r="J8" s="92">
        <v>1</v>
      </c>
      <c r="K8" s="92">
        <v>25.966224888122181</v>
      </c>
      <c r="L8" s="92">
        <v>1.4222279068345196</v>
      </c>
      <c r="M8" s="92">
        <v>1.4518188166932855</v>
      </c>
      <c r="N8" s="22">
        <v>6</v>
      </c>
      <c r="O8" s="92">
        <v>4.1649999999999769</v>
      </c>
      <c r="P8" s="92">
        <v>87.824490343048879</v>
      </c>
      <c r="Q8" s="92">
        <v>214.94472005176397</v>
      </c>
      <c r="R8" s="92">
        <v>0.59864323948436271</v>
      </c>
      <c r="S8" s="92">
        <v>25.966224888122181</v>
      </c>
      <c r="U8" s="49">
        <v>3.2015621187164243</v>
      </c>
      <c r="V8" s="49">
        <v>2</v>
      </c>
      <c r="W8" s="22">
        <f t="shared" si="160"/>
        <v>0.13333333333333333</v>
      </c>
      <c r="X8" s="98">
        <f t="shared" si="161"/>
        <v>0.26522758004443914</v>
      </c>
      <c r="Y8" s="100">
        <f t="shared" si="162"/>
        <v>0.13333333333333333</v>
      </c>
      <c r="Z8" s="98">
        <f t="shared" si="163"/>
        <v>0.3192329689106328</v>
      </c>
      <c r="AA8" s="98">
        <f t="shared" si="164"/>
        <v>0.15</v>
      </c>
      <c r="AB8" s="98">
        <f t="shared" si="165"/>
        <v>19.296563617796931</v>
      </c>
      <c r="AC8" s="100">
        <f t="shared" si="0"/>
        <v>300.43928557038606</v>
      </c>
      <c r="AD8" s="100">
        <f t="shared" si="1"/>
        <v>2.6854384368100732E-4</v>
      </c>
      <c r="AE8" s="72">
        <f t="shared" si="2"/>
        <v>0.16666666666666666</v>
      </c>
      <c r="AF8" s="72">
        <f t="shared" si="3"/>
        <v>-83.225218643252873</v>
      </c>
      <c r="AG8" s="100">
        <f t="shared" si="4"/>
        <v>2.2657008419344959E-3</v>
      </c>
      <c r="AH8">
        <f t="shared" si="166"/>
        <v>-0.87506126339170009</v>
      </c>
      <c r="AI8">
        <f t="shared" si="167"/>
        <v>-0.5763813172268345</v>
      </c>
      <c r="AJ8" s="61"/>
      <c r="AK8" s="49">
        <v>5.3851648071345037</v>
      </c>
      <c r="AL8" s="49">
        <v>2</v>
      </c>
      <c r="AM8" s="22">
        <f t="shared" si="168"/>
        <v>0.15</v>
      </c>
      <c r="AN8" s="98">
        <f t="shared" si="169"/>
        <v>0.50371011197591464</v>
      </c>
      <c r="AO8" s="100">
        <f t="shared" si="170"/>
        <v>0.15</v>
      </c>
      <c r="AP8" s="98">
        <f t="shared" si="171"/>
        <v>0.29805290057923584</v>
      </c>
      <c r="AQ8" s="98">
        <f t="shared" si="172"/>
        <v>0.16666666666666666</v>
      </c>
      <c r="AR8" s="98">
        <f t="shared" si="173"/>
        <v>20.65957527877875</v>
      </c>
      <c r="AS8" s="100">
        <f t="shared" si="5"/>
        <v>368.20969585098146</v>
      </c>
      <c r="AT8" s="100">
        <f t="shared" si="6"/>
        <v>2.8751242262967097E-4</v>
      </c>
      <c r="AU8" s="72">
        <f t="shared" si="7"/>
        <v>0.18333333333333335</v>
      </c>
      <c r="AV8" s="72">
        <f t="shared" si="8"/>
        <v>51.218308375654296</v>
      </c>
      <c r="AW8" s="100">
        <f t="shared" si="9"/>
        <v>2.1700610105519179E-3</v>
      </c>
      <c r="AX8">
        <f t="shared" si="10"/>
        <v>-0.82390874094431876</v>
      </c>
      <c r="AY8">
        <f t="shared" si="11"/>
        <v>-0.29781933059700361</v>
      </c>
      <c r="AZ8" s="61"/>
      <c r="BA8" s="49">
        <v>7.0178344238090995</v>
      </c>
      <c r="BB8" s="49">
        <v>2</v>
      </c>
      <c r="BC8" s="22">
        <f t="shared" si="12"/>
        <v>0.31666666666666665</v>
      </c>
      <c r="BD8" s="98">
        <f t="shared" si="174"/>
        <v>0.57788491632156602</v>
      </c>
      <c r="BE8" s="100">
        <f t="shared" si="175"/>
        <v>0.31666666666666665</v>
      </c>
      <c r="BF8" s="98">
        <f t="shared" si="13"/>
        <v>0.25073273036104832</v>
      </c>
      <c r="BG8" s="98">
        <f t="shared" si="176"/>
        <v>0.33333333333333331</v>
      </c>
      <c r="BH8" s="98">
        <f t="shared" si="177"/>
        <v>13.567592834455793</v>
      </c>
      <c r="BI8" s="100">
        <f t="shared" si="14"/>
        <v>266.14779884699169</v>
      </c>
      <c r="BJ8" s="100">
        <f t="shared" si="15"/>
        <v>1.8881566694617648E-4</v>
      </c>
      <c r="BK8" s="72">
        <f t="shared" si="16"/>
        <v>0.35000000000000003</v>
      </c>
      <c r="BL8" s="100">
        <f t="shared" si="17"/>
        <v>0.35465830913533841</v>
      </c>
      <c r="BM8" s="100">
        <f t="shared" si="18"/>
        <v>2.174785086829883E-3</v>
      </c>
      <c r="BN8">
        <f t="shared" si="19"/>
        <v>-0.49939764943081472</v>
      </c>
      <c r="BO8">
        <f t="shared" si="20"/>
        <v>-0.23815864113458998</v>
      </c>
      <c r="BP8" s="61"/>
      <c r="BQ8" s="49">
        <v>13.647344063956181</v>
      </c>
      <c r="BR8" s="49">
        <v>2</v>
      </c>
      <c r="BS8" s="22">
        <f t="shared" si="21"/>
        <v>0.18333333333333332</v>
      </c>
      <c r="BT8" s="98">
        <f t="shared" si="22"/>
        <v>1.3047174057319484</v>
      </c>
      <c r="BU8" s="100">
        <f t="shared" si="178"/>
        <v>0.18333333333333332</v>
      </c>
      <c r="BV8" s="98">
        <f t="shared" si="23"/>
        <v>0.31449591383390213</v>
      </c>
      <c r="BW8" s="98">
        <f t="shared" si="179"/>
        <v>0.19999999999999998</v>
      </c>
      <c r="BX8" s="98">
        <f t="shared" si="180"/>
        <v>34.008290896054042</v>
      </c>
      <c r="BY8" s="100">
        <f t="shared" si="24"/>
        <v>529.49462000876463</v>
      </c>
      <c r="BZ8" s="100">
        <f t="shared" si="25"/>
        <v>4.7328204830341883E-4</v>
      </c>
      <c r="CA8" s="72">
        <f t="shared" si="26"/>
        <v>0.21666666666666667</v>
      </c>
      <c r="CB8" s="72">
        <f t="shared" si="27"/>
        <v>274.20691753046214</v>
      </c>
      <c r="CC8" s="100">
        <f t="shared" si="28"/>
        <v>2.0075816122862794E-3</v>
      </c>
      <c r="CD8">
        <f t="shared" si="29"/>
        <v>-0.7367585652254186</v>
      </c>
      <c r="CE8">
        <f t="shared" si="30"/>
        <v>0.11551645617890978</v>
      </c>
      <c r="CF8" s="61"/>
      <c r="CG8" s="49">
        <v>12.971121771072847</v>
      </c>
      <c r="CH8" s="49">
        <v>2</v>
      </c>
      <c r="CI8" s="22">
        <f t="shared" si="31"/>
        <v>0.18333333333333332</v>
      </c>
      <c r="CJ8" s="98">
        <f t="shared" si="32"/>
        <v>1.2601886496718981</v>
      </c>
      <c r="CK8" s="100">
        <f t="shared" si="181"/>
        <v>0.18333333333333332</v>
      </c>
      <c r="CL8" s="98">
        <f t="shared" si="33"/>
        <v>0.30239878764020695</v>
      </c>
      <c r="CM8" s="98">
        <f t="shared" si="182"/>
        <v>0.19999999999999998</v>
      </c>
      <c r="CN8" s="98">
        <f t="shared" si="183"/>
        <v>33.363768939308379</v>
      </c>
      <c r="CO8" s="100">
        <f t="shared" si="34"/>
        <v>594.63290255555319</v>
      </c>
      <c r="CP8" s="100">
        <f t="shared" si="35"/>
        <v>4.6431245107204163E-4</v>
      </c>
      <c r="CQ8" s="72">
        <f t="shared" si="36"/>
        <v>0.21666666666666667</v>
      </c>
      <c r="CR8" s="72">
        <f t="shared" si="37"/>
        <v>150.20993255954568</v>
      </c>
      <c r="CS8" s="100">
        <f t="shared" si="38"/>
        <v>1.8873208280959708E-3</v>
      </c>
      <c r="CT8">
        <f t="shared" si="39"/>
        <v>-0.7367585652254186</v>
      </c>
      <c r="CU8">
        <f t="shared" si="40"/>
        <v>0.10043556367217144</v>
      </c>
      <c r="CV8" s="61"/>
      <c r="CW8" s="49">
        <v>18.439088914585774</v>
      </c>
      <c r="CX8" s="49">
        <v>2</v>
      </c>
      <c r="CY8" s="22">
        <f t="shared" si="41"/>
        <v>0.25</v>
      </c>
      <c r="CZ8" s="98">
        <f t="shared" si="42"/>
        <v>1.7539321710820674</v>
      </c>
      <c r="DA8" s="100">
        <f t="shared" si="184"/>
        <v>0.25</v>
      </c>
      <c r="DB8" s="98">
        <f t="shared" si="43"/>
        <v>0.27176184104484036</v>
      </c>
      <c r="DC8" s="98">
        <f t="shared" si="185"/>
        <v>0.26666666666666666</v>
      </c>
      <c r="DD8" s="98">
        <f t="shared" si="186"/>
        <v>44.499143639011223</v>
      </c>
      <c r="DE8" s="100">
        <f t="shared" si="44"/>
        <v>872.91454531433055</v>
      </c>
      <c r="DF8" s="100">
        <f t="shared" si="45"/>
        <v>6.1927974897623968E-4</v>
      </c>
      <c r="DG8" s="72">
        <f t="shared" si="46"/>
        <v>0.28333333333333338</v>
      </c>
      <c r="DH8" s="72">
        <f t="shared" si="47"/>
        <v>417.94980863151227</v>
      </c>
      <c r="DI8" s="100">
        <f t="shared" si="48"/>
        <v>1.8629115024341705E-3</v>
      </c>
      <c r="DJ8">
        <f t="shared" si="187"/>
        <v>-0.6020599913279624</v>
      </c>
      <c r="DK8">
        <f t="shared" si="188"/>
        <v>0.24401279410735013</v>
      </c>
      <c r="DL8" s="61"/>
      <c r="DM8" s="49">
        <v>11.629703349613008</v>
      </c>
      <c r="DN8" s="49">
        <v>2</v>
      </c>
      <c r="DO8" s="22">
        <f t="shared" si="49"/>
        <v>0.13333333333333333</v>
      </c>
      <c r="DP8" s="98">
        <f t="shared" si="50"/>
        <v>1.1086466491528129</v>
      </c>
      <c r="DQ8" s="100">
        <f t="shared" si="189"/>
        <v>0.13333333333333333</v>
      </c>
      <c r="DR8" s="98">
        <f t="shared" si="51"/>
        <v>0.3331961768959727</v>
      </c>
      <c r="DS8" s="98">
        <f t="shared" si="190"/>
        <v>0.15</v>
      </c>
      <c r="DT8" s="98">
        <f t="shared" si="191"/>
        <v>34.688766610353944</v>
      </c>
      <c r="DU8" s="100">
        <f t="shared" si="52"/>
        <v>540.08933736370909</v>
      </c>
      <c r="DV8" s="100">
        <f t="shared" si="53"/>
        <v>4.8275200199409247E-4</v>
      </c>
      <c r="DW8" s="72">
        <f t="shared" si="54"/>
        <v>0.16666666666666666</v>
      </c>
      <c r="DX8" s="72">
        <f t="shared" si="55"/>
        <v>151.6552880423674</v>
      </c>
      <c r="DY8" s="100">
        <f t="shared" si="56"/>
        <v>2.12164028708038E-3</v>
      </c>
      <c r="DZ8">
        <f t="shared" si="57"/>
        <v>-0.87506126339170009</v>
      </c>
      <c r="EA8">
        <f t="shared" si="58"/>
        <v>4.4793148695745653E-2</v>
      </c>
      <c r="EB8" s="61"/>
      <c r="EC8" s="49">
        <v>14.773286702694158</v>
      </c>
      <c r="ED8" s="49">
        <v>2</v>
      </c>
      <c r="EE8" s="22">
        <f t="shared" si="59"/>
        <v>0.13333333333333333</v>
      </c>
      <c r="EF8" s="98">
        <f t="shared" si="60"/>
        <v>1.2891175133240975</v>
      </c>
      <c r="EG8" s="100">
        <f t="shared" si="192"/>
        <v>0.13333333333333333</v>
      </c>
      <c r="EH8" s="98">
        <f t="shared" si="61"/>
        <v>0.25497476136190217</v>
      </c>
      <c r="EI8" s="98">
        <f t="shared" si="193"/>
        <v>0.15</v>
      </c>
      <c r="EJ8" s="98">
        <f t="shared" si="194"/>
        <v>38.949903936312317</v>
      </c>
      <c r="EK8" s="100">
        <f t="shared" si="62"/>
        <v>694.19298743019897</v>
      </c>
      <c r="EL8" s="100">
        <f t="shared" si="63"/>
        <v>5.4205282978034655E-4</v>
      </c>
      <c r="EM8" s="72">
        <f t="shared" si="64"/>
        <v>0.16666666666666666</v>
      </c>
      <c r="EN8" s="72">
        <f t="shared" si="65"/>
        <v>249.86924939547711</v>
      </c>
      <c r="EO8" s="100">
        <f t="shared" si="66"/>
        <v>2.1177697780224744E-3</v>
      </c>
      <c r="EP8">
        <f t="shared" si="67"/>
        <v>-0.87506126339170009</v>
      </c>
      <c r="EQ8">
        <f t="shared" si="68"/>
        <v>0.11029250855743251</v>
      </c>
      <c r="ER8" s="61"/>
      <c r="ES8" s="49">
        <v>10.920164833920778</v>
      </c>
      <c r="ET8" s="49">
        <v>2</v>
      </c>
      <c r="EU8" s="22">
        <f t="shared" si="69"/>
        <v>0.13333333333333333</v>
      </c>
      <c r="EV8" s="98">
        <f t="shared" si="70"/>
        <v>0.97232346486695553</v>
      </c>
      <c r="EW8" s="100">
        <f t="shared" si="195"/>
        <v>0.13333333333333333</v>
      </c>
      <c r="EX8" s="98">
        <f t="shared" si="71"/>
        <v>0.21598255574342209</v>
      </c>
      <c r="EY8" s="98">
        <f t="shared" si="196"/>
        <v>0.15</v>
      </c>
      <c r="EZ8" s="98">
        <f t="shared" si="197"/>
        <v>43.395932456125365</v>
      </c>
      <c r="FA8" s="100">
        <f t="shared" si="72"/>
        <v>851.2734751870787</v>
      </c>
      <c r="FB8" s="100">
        <f t="shared" si="73"/>
        <v>6.0392672668107812E-4</v>
      </c>
      <c r="FC8" s="72">
        <f t="shared" si="74"/>
        <v>0.16666666666666666</v>
      </c>
      <c r="FD8" s="72">
        <f t="shared" si="75"/>
        <v>-9.8105169592459109</v>
      </c>
      <c r="FE8" s="100">
        <f t="shared" si="76"/>
        <v>2.1190990657076443E-3</v>
      </c>
      <c r="FF8">
        <f t="shared" si="77"/>
        <v>-0.87506126339170009</v>
      </c>
      <c r="FG8">
        <f t="shared" si="78"/>
        <v>-1.2189233389059516E-2</v>
      </c>
      <c r="FH8" s="61"/>
      <c r="FI8" s="100">
        <v>9.5131487952202232</v>
      </c>
      <c r="FJ8" s="100">
        <v>2</v>
      </c>
      <c r="FK8" s="22">
        <f t="shared" si="79"/>
        <v>0.11666666666666667</v>
      </c>
      <c r="FL8" s="98">
        <f t="shared" si="80"/>
        <v>1.1870662334939137</v>
      </c>
      <c r="FM8" s="100">
        <f t="shared" si="198"/>
        <v>0.11666666666666667</v>
      </c>
      <c r="FN8" s="98">
        <f t="shared" si="81"/>
        <v>0.16344213204222116</v>
      </c>
      <c r="FO8" s="98">
        <f t="shared" si="199"/>
        <v>0.13333333333333333</v>
      </c>
      <c r="FP8" s="98">
        <f t="shared" si="200"/>
        <v>41.946096430797745</v>
      </c>
      <c r="FQ8" s="100">
        <f t="shared" si="82"/>
        <v>653.08287494839362</v>
      </c>
      <c r="FR8" s="100">
        <f t="shared" si="83"/>
        <v>5.837498419952687E-4</v>
      </c>
      <c r="FS8" s="72">
        <f t="shared" si="84"/>
        <v>0.15</v>
      </c>
      <c r="FT8" s="72">
        <f t="shared" si="85"/>
        <v>299.50337884793669</v>
      </c>
      <c r="FU8" s="100">
        <f t="shared" si="86"/>
        <v>2.6008717987113031E-3</v>
      </c>
      <c r="FV8">
        <f t="shared" si="201"/>
        <v>-0.93305321036938682</v>
      </c>
      <c r="FW8">
        <f t="shared" si="202"/>
        <v>7.4474951505920706E-2</v>
      </c>
      <c r="FX8" s="61"/>
      <c r="FY8" s="100">
        <v>12.854960132182441</v>
      </c>
      <c r="FZ8" s="100">
        <v>2</v>
      </c>
      <c r="GA8" s="22">
        <f t="shared" si="87"/>
        <v>0.15</v>
      </c>
      <c r="GB8" s="98">
        <f t="shared" si="88"/>
        <v>1.5981004403563497</v>
      </c>
      <c r="GC8" s="100">
        <f t="shared" si="203"/>
        <v>0.15</v>
      </c>
      <c r="GD8" s="98">
        <f t="shared" si="89"/>
        <v>0.21301242768888198</v>
      </c>
      <c r="GE8" s="98">
        <f t="shared" si="204"/>
        <v>0.16666666666666666</v>
      </c>
      <c r="GF8" s="98">
        <f t="shared" si="205"/>
        <v>55.698453477783374</v>
      </c>
      <c r="GG8" s="100">
        <f t="shared" si="90"/>
        <v>867.20122306165956</v>
      </c>
      <c r="GH8" s="100">
        <f t="shared" si="91"/>
        <v>7.7513681089915203E-4</v>
      </c>
      <c r="GI8" s="72">
        <f t="shared" si="92"/>
        <v>0.18333333333333335</v>
      </c>
      <c r="GJ8" s="72">
        <f t="shared" si="93"/>
        <v>218.8044019525955</v>
      </c>
      <c r="GK8" s="100">
        <f t="shared" si="94"/>
        <v>2.3734935269465077E-3</v>
      </c>
      <c r="GL8">
        <f t="shared" si="206"/>
        <v>-0.82390874094431876</v>
      </c>
      <c r="GM8">
        <f t="shared" si="207"/>
        <v>0.20360407117429147</v>
      </c>
      <c r="GN8" s="61"/>
      <c r="GO8" s="100">
        <v>10.012492197250394</v>
      </c>
      <c r="GP8" s="100">
        <v>2</v>
      </c>
      <c r="GQ8" s="22">
        <f t="shared" si="95"/>
        <v>0.13333333333333333</v>
      </c>
      <c r="GR8" s="98">
        <f t="shared" si="96"/>
        <v>1.2476936742660745</v>
      </c>
      <c r="GS8" s="100">
        <f t="shared" si="208"/>
        <v>0.13333333333333333</v>
      </c>
      <c r="GT8" s="100">
        <f t="shared" si="209"/>
        <v>0.22371839851047889</v>
      </c>
      <c r="GU8" s="98">
        <f t="shared" si="210"/>
        <v>0.15</v>
      </c>
      <c r="GV8" s="98">
        <f t="shared" si="211"/>
        <v>61.707590276773878</v>
      </c>
      <c r="GW8" s="100">
        <f t="shared" si="97"/>
        <v>960.76092636128487</v>
      </c>
      <c r="GX8" s="100">
        <f t="shared" si="98"/>
        <v>8.587639646851033E-4</v>
      </c>
      <c r="GY8" s="72">
        <f t="shared" si="99"/>
        <v>0.16666666666666666</v>
      </c>
      <c r="GZ8" s="72">
        <f t="shared" si="100"/>
        <v>168.23336966641801</v>
      </c>
      <c r="HA8" s="100">
        <f t="shared" si="101"/>
        <v>2.4326516287888908E-3</v>
      </c>
      <c r="HB8">
        <f t="shared" si="212"/>
        <v>-0.87506126339170009</v>
      </c>
      <c r="HC8">
        <f t="shared" si="213"/>
        <v>9.6107973242565134E-2</v>
      </c>
      <c r="HD8" s="61"/>
      <c r="HE8" s="100">
        <v>16.278820596099706</v>
      </c>
      <c r="HF8" s="100">
        <v>2</v>
      </c>
      <c r="HG8" s="22">
        <f t="shared" si="102"/>
        <v>0.15</v>
      </c>
      <c r="HH8" s="98">
        <f t="shared" si="103"/>
        <v>1.5387731078207163</v>
      </c>
      <c r="HI8" s="100">
        <f t="shared" si="214"/>
        <v>0.15</v>
      </c>
      <c r="HJ8" s="98">
        <f t="shared" si="104"/>
        <v>0.26635294991248859</v>
      </c>
      <c r="HK8" s="98">
        <f t="shared" si="215"/>
        <v>0.16666666666666666</v>
      </c>
      <c r="HL8" s="98">
        <f t="shared" si="216"/>
        <v>39.663156574420562</v>
      </c>
      <c r="HM8" s="100">
        <f t="shared" si="105"/>
        <v>890.64459688436455</v>
      </c>
      <c r="HN8" s="100">
        <f t="shared" si="106"/>
        <v>5.5197892899401958E-4</v>
      </c>
      <c r="HO8" s="72">
        <f t="shared" si="107"/>
        <v>0.18333333333333335</v>
      </c>
      <c r="HP8" s="72">
        <f t="shared" si="108"/>
        <v>69.524401506936869</v>
      </c>
      <c r="HQ8" s="100">
        <f t="shared" si="109"/>
        <v>1.759350294591401E-3</v>
      </c>
      <c r="HR8">
        <f t="shared" si="110"/>
        <v>-0.82390874094431876</v>
      </c>
      <c r="HS8">
        <f t="shared" si="111"/>
        <v>0.18717458780691001</v>
      </c>
      <c r="HT8" s="61"/>
      <c r="HU8">
        <v>47.853944456021594</v>
      </c>
      <c r="HV8">
        <v>8</v>
      </c>
      <c r="HW8" s="22">
        <f t="shared" si="112"/>
        <v>0.2</v>
      </c>
      <c r="HX8" s="98">
        <f t="shared" si="113"/>
        <v>4.1314919473843306</v>
      </c>
      <c r="HY8" s="100">
        <f t="shared" si="217"/>
        <v>0.2</v>
      </c>
      <c r="HZ8" s="98">
        <f t="shared" si="114"/>
        <v>0.22070304625104137</v>
      </c>
      <c r="IA8" s="52">
        <f t="shared" si="115"/>
        <v>57.936510544650346</v>
      </c>
      <c r="IB8" s="100">
        <f t="shared" si="218"/>
        <v>0.26666666666666666</v>
      </c>
      <c r="IC8" s="100">
        <f t="shared" si="116"/>
        <v>1300.9766376538246</v>
      </c>
      <c r="ID8" s="100">
        <f t="shared" si="117"/>
        <v>8.0628310507971747E-4</v>
      </c>
      <c r="IE8" s="52">
        <f t="shared" si="118"/>
        <v>162.05449135736299</v>
      </c>
      <c r="IF8" s="100">
        <f t="shared" si="119"/>
        <v>1.98495861705437E-3</v>
      </c>
      <c r="IG8">
        <f t="shared" si="120"/>
        <v>-0.69897000433601875</v>
      </c>
      <c r="IH8">
        <f t="shared" si="121"/>
        <v>0.61610691061782719</v>
      </c>
      <c r="II8" s="61"/>
      <c r="IJ8" s="100">
        <v>20.554804791094465</v>
      </c>
      <c r="IK8" s="100">
        <v>8</v>
      </c>
      <c r="IL8" s="22">
        <f t="shared" si="122"/>
        <v>0.2</v>
      </c>
      <c r="IM8" s="98">
        <f t="shared" si="123"/>
        <v>1.9741801510699304</v>
      </c>
      <c r="IN8" s="100">
        <f t="shared" si="219"/>
        <v>0.2</v>
      </c>
      <c r="IO8" s="98">
        <f t="shared" si="124"/>
        <v>0.38065063666729065</v>
      </c>
      <c r="IP8" s="52">
        <f t="shared" si="125"/>
        <v>23.839150101636612</v>
      </c>
      <c r="IQ8" s="52">
        <f t="shared" si="126"/>
        <v>50.576002785926697</v>
      </c>
      <c r="IR8" s="100">
        <f t="shared" si="127"/>
        <v>371.16542442485945</v>
      </c>
      <c r="IS8" s="100">
        <f t="shared" si="128"/>
        <v>3.3176150558110955E-4</v>
      </c>
      <c r="IT8" s="100">
        <f t="shared" si="129"/>
        <v>1.9241424664806182E-3</v>
      </c>
      <c r="IU8">
        <f t="shared" si="130"/>
        <v>-0.69897000433601875</v>
      </c>
      <c r="IV8">
        <f t="shared" si="131"/>
        <v>0.29538678108219596</v>
      </c>
      <c r="IW8" s="61"/>
      <c r="IX8" s="100">
        <v>23.690715480964268</v>
      </c>
      <c r="IY8" s="100">
        <v>8</v>
      </c>
      <c r="IZ8" s="22">
        <f t="shared" si="132"/>
        <v>0.2</v>
      </c>
      <c r="JA8" s="98">
        <f t="shared" si="133"/>
        <v>2.0801234857168502</v>
      </c>
      <c r="JB8" s="100">
        <f t="shared" si="220"/>
        <v>0.2</v>
      </c>
      <c r="JC8" s="98">
        <f t="shared" si="134"/>
        <v>0.32803559323575504</v>
      </c>
      <c r="JD8" s="52">
        <f t="shared" si="135"/>
        <v>37.229026520305482</v>
      </c>
      <c r="JE8" s="52">
        <f t="shared" si="136"/>
        <v>73.393152991201802</v>
      </c>
      <c r="JF8" s="100">
        <f t="shared" si="137"/>
        <v>663.5222818907888</v>
      </c>
      <c r="JG8" s="100">
        <f t="shared" si="138"/>
        <v>5.1810395240758477E-4</v>
      </c>
      <c r="JH8" s="100">
        <f t="shared" si="139"/>
        <v>2.0293869730248636E-3</v>
      </c>
      <c r="JI8">
        <f t="shared" si="140"/>
        <v>-0.69897000433601875</v>
      </c>
      <c r="JJ8">
        <f t="shared" si="141"/>
        <v>0.31808911745004675</v>
      </c>
      <c r="JK8" s="61"/>
      <c r="JL8" s="100">
        <v>32.097507691408069</v>
      </c>
      <c r="JM8" s="100">
        <v>8</v>
      </c>
      <c r="JN8" s="22">
        <f t="shared" si="142"/>
        <v>0.2</v>
      </c>
      <c r="JO8" s="98">
        <f t="shared" si="143"/>
        <v>3.1392601103004245</v>
      </c>
      <c r="JP8" s="100">
        <f t="shared" si="221"/>
        <v>0.2</v>
      </c>
      <c r="JQ8" s="98">
        <f t="shared" si="144"/>
        <v>0.25523072445248468</v>
      </c>
      <c r="JR8" s="52">
        <f t="shared" si="145"/>
        <v>39.189429857771657</v>
      </c>
      <c r="JS8" s="52">
        <f t="shared" si="146"/>
        <v>88.320311384015625</v>
      </c>
      <c r="JT8" s="100">
        <f t="shared" si="147"/>
        <v>768.75689165924643</v>
      </c>
      <c r="JU8" s="100">
        <f t="shared" si="148"/>
        <v>5.4538623218732235E-4</v>
      </c>
      <c r="JV8" s="100">
        <f t="shared" si="149"/>
        <v>2.0711616742645766E-3</v>
      </c>
      <c r="JW8">
        <f t="shared" si="150"/>
        <v>-0.69897000433601875</v>
      </c>
      <c r="JX8">
        <f t="shared" si="151"/>
        <v>0.49682730161532485</v>
      </c>
      <c r="JY8" s="61"/>
      <c r="JZ8">
        <v>37.054014627297811</v>
      </c>
      <c r="KA8" s="100">
        <v>8</v>
      </c>
      <c r="KB8" s="22">
        <f t="shared" si="152"/>
        <v>0.2</v>
      </c>
      <c r="KC8" s="98">
        <f t="shared" si="153"/>
        <v>3.1382365329556197</v>
      </c>
      <c r="KD8" s="100">
        <f t="shared" si="222"/>
        <v>0.2</v>
      </c>
      <c r="KE8" s="98">
        <f t="shared" si="154"/>
        <v>0.24009142172847295</v>
      </c>
      <c r="KF8" s="52">
        <f t="shared" si="155"/>
        <v>37.154914299592534</v>
      </c>
      <c r="KG8" s="52">
        <f t="shared" si="156"/>
        <v>97.556048728346283</v>
      </c>
      <c r="KH8" s="100">
        <f t="shared" si="157"/>
        <v>834.3214843867263</v>
      </c>
      <c r="KI8" s="100">
        <f t="shared" si="158"/>
        <v>5.1707255733599619E-4</v>
      </c>
      <c r="KJ8" s="100">
        <f t="shared" si="159"/>
        <v>2.0391673382298275E-3</v>
      </c>
      <c r="KK8">
        <f t="shared" si="223"/>
        <v>-0.69897000433601875</v>
      </c>
      <c r="KL8">
        <f t="shared" si="224"/>
        <v>0.49668567382263873</v>
      </c>
      <c r="KM8" s="61"/>
      <c r="KN8"/>
      <c r="KS8"/>
      <c r="KT8"/>
      <c r="KU8"/>
    </row>
    <row r="9" spans="1:309" x14ac:dyDescent="0.25">
      <c r="A9" s="101">
        <v>8</v>
      </c>
      <c r="B9" s="85" t="s">
        <v>16</v>
      </c>
      <c r="C9" s="85" t="s">
        <v>39</v>
      </c>
      <c r="D9" s="76">
        <v>100</v>
      </c>
      <c r="E9" s="4">
        <v>1146</v>
      </c>
      <c r="F9" s="100">
        <v>6</v>
      </c>
      <c r="G9" s="88">
        <v>3.9200000000000137</v>
      </c>
      <c r="H9" s="92">
        <v>87.969391071988582</v>
      </c>
      <c r="I9" s="92">
        <v>261.44157838907552</v>
      </c>
      <c r="J9" s="92">
        <v>1</v>
      </c>
      <c r="K9" s="92">
        <v>30.331193298615268</v>
      </c>
      <c r="L9" s="92">
        <v>1.6480450748767026</v>
      </c>
      <c r="M9" s="92">
        <v>1.7145212631587188</v>
      </c>
      <c r="N9" s="22">
        <v>6</v>
      </c>
      <c r="O9" s="92">
        <v>3.9200000000000137</v>
      </c>
      <c r="P9" s="92">
        <v>87.969391071988582</v>
      </c>
      <c r="Q9" s="92">
        <v>261.44157838907552</v>
      </c>
      <c r="R9" s="92">
        <v>0.79316921041523347</v>
      </c>
      <c r="S9" s="92">
        <v>30.331193298615268</v>
      </c>
      <c r="U9" s="49">
        <v>6.7082039324993694</v>
      </c>
      <c r="V9" s="49">
        <v>3</v>
      </c>
      <c r="W9" s="22">
        <f t="shared" si="160"/>
        <v>0.15000000000000002</v>
      </c>
      <c r="X9" s="98">
        <f t="shared" si="161"/>
        <v>0.55572893153006131</v>
      </c>
      <c r="Y9" s="100">
        <f t="shared" si="162"/>
        <v>0.15000000000000002</v>
      </c>
      <c r="Z9" s="98">
        <f t="shared" si="163"/>
        <v>0.31964989070068267</v>
      </c>
      <c r="AA9" s="98">
        <f t="shared" si="164"/>
        <v>0.16666666666666666</v>
      </c>
      <c r="AB9" s="98">
        <f t="shared" si="165"/>
        <v>17.988870222389163</v>
      </c>
      <c r="AC9" s="100">
        <f t="shared" si="0"/>
        <v>280.07905577801654</v>
      </c>
      <c r="AD9" s="100">
        <f t="shared" si="1"/>
        <v>2.5034511059491589E-4</v>
      </c>
      <c r="AE9" s="72">
        <f t="shared" si="2"/>
        <v>0.18333333333333335</v>
      </c>
      <c r="AF9" s="72">
        <f t="shared" si="3"/>
        <v>-175.68133055509432</v>
      </c>
      <c r="AG9" s="100">
        <f t="shared" si="4"/>
        <v>2.2644437376843018E-3</v>
      </c>
      <c r="AH9">
        <f t="shared" si="166"/>
        <v>-0.82390874094431865</v>
      </c>
      <c r="AI9">
        <f t="shared" si="167"/>
        <v>-0.25513699303504922</v>
      </c>
      <c r="AJ9" s="61"/>
      <c r="AK9" s="49">
        <v>8.1394102980498531</v>
      </c>
      <c r="AL9" s="49">
        <v>3</v>
      </c>
      <c r="AM9" s="22">
        <f t="shared" si="168"/>
        <v>0.16666666666666669</v>
      </c>
      <c r="AN9" s="98">
        <f t="shared" si="169"/>
        <v>0.76133292470768432</v>
      </c>
      <c r="AO9" s="100">
        <f t="shared" si="170"/>
        <v>0.16666666666666669</v>
      </c>
      <c r="AP9" s="98">
        <f t="shared" si="171"/>
        <v>0.29837259070348832</v>
      </c>
      <c r="AQ9" s="98">
        <f t="shared" si="172"/>
        <v>0.18333333333333335</v>
      </c>
      <c r="AR9" s="98">
        <f t="shared" si="173"/>
        <v>22.60235088200859</v>
      </c>
      <c r="AS9" s="100">
        <f t="shared" si="5"/>
        <v>402.83522925711901</v>
      </c>
      <c r="AT9" s="100">
        <f t="shared" si="6"/>
        <v>3.1454938310795293E-4</v>
      </c>
      <c r="AU9" s="72">
        <f t="shared" si="7"/>
        <v>0.20000000000000004</v>
      </c>
      <c r="AV9" s="72">
        <f t="shared" si="8"/>
        <v>97.055576425673337</v>
      </c>
      <c r="AW9" s="100">
        <f t="shared" si="9"/>
        <v>2.1690813333963281E-3</v>
      </c>
      <c r="AX9">
        <f t="shared" si="10"/>
        <v>-0.77815125038364363</v>
      </c>
      <c r="AY9">
        <f t="shared" si="11"/>
        <v>-0.11842538824205885</v>
      </c>
      <c r="AZ9" s="61"/>
      <c r="BA9" s="49">
        <v>9.013878188659973</v>
      </c>
      <c r="BB9" s="49">
        <v>3</v>
      </c>
      <c r="BC9" s="22">
        <f t="shared" si="12"/>
        <v>0.33333333333333331</v>
      </c>
      <c r="BD9" s="98">
        <f t="shared" si="174"/>
        <v>0.74224952146409517</v>
      </c>
      <c r="BE9" s="100">
        <f t="shared" si="175"/>
        <v>0.33333333333333331</v>
      </c>
      <c r="BF9" s="98">
        <f t="shared" si="13"/>
        <v>0.25090912389619152</v>
      </c>
      <c r="BG9" s="98">
        <f t="shared" si="176"/>
        <v>0.35000000000000003</v>
      </c>
      <c r="BH9" s="98">
        <f t="shared" si="177"/>
        <v>16.201910360023376</v>
      </c>
      <c r="BI9" s="100">
        <f t="shared" si="14"/>
        <v>317.82371656124758</v>
      </c>
      <c r="BJ9" s="100">
        <f t="shared" si="15"/>
        <v>2.2547658584365869E-4</v>
      </c>
      <c r="BK9" s="72">
        <f t="shared" si="16"/>
        <v>0.36666666666666664</v>
      </c>
      <c r="BL9" s="100">
        <f t="shared" si="17"/>
        <v>-9.7044083103935108</v>
      </c>
      <c r="BM9" s="100">
        <f t="shared" si="18"/>
        <v>2.1741558040992491E-3</v>
      </c>
      <c r="BN9">
        <f t="shared" si="19"/>
        <v>-0.47712125471966244</v>
      </c>
      <c r="BO9">
        <f t="shared" si="20"/>
        <v>-0.12945007372594922</v>
      </c>
      <c r="BP9" s="61"/>
      <c r="BQ9" s="49">
        <v>18.062391868188442</v>
      </c>
      <c r="BR9" s="49">
        <v>3</v>
      </c>
      <c r="BS9" s="22">
        <f t="shared" si="21"/>
        <v>0.2</v>
      </c>
      <c r="BT9" s="98">
        <f t="shared" si="22"/>
        <v>1.7268061059453577</v>
      </c>
      <c r="BU9" s="100">
        <f t="shared" si="178"/>
        <v>0.2</v>
      </c>
      <c r="BV9" s="98">
        <f t="shared" si="23"/>
        <v>0.318940639309018</v>
      </c>
      <c r="BW9" s="98">
        <f t="shared" si="179"/>
        <v>0.21666666666666667</v>
      </c>
      <c r="BX9" s="98">
        <f t="shared" si="180"/>
        <v>42.939812954482079</v>
      </c>
      <c r="BY9" s="100">
        <f t="shared" si="24"/>
        <v>668.55461843332466</v>
      </c>
      <c r="BZ9" s="100">
        <f t="shared" si="25"/>
        <v>5.9757906361654226E-4</v>
      </c>
      <c r="CA9" s="72">
        <f t="shared" si="26"/>
        <v>0.23333333333333331</v>
      </c>
      <c r="CB9" s="72">
        <f t="shared" si="27"/>
        <v>132.04297476828347</v>
      </c>
      <c r="CC9" s="100">
        <f t="shared" si="28"/>
        <v>1.9993273321830107E-3</v>
      </c>
      <c r="CD9">
        <f t="shared" si="29"/>
        <v>-0.69897000433601875</v>
      </c>
      <c r="CE9">
        <f t="shared" si="30"/>
        <v>0.2372435756419132</v>
      </c>
      <c r="CF9" s="61"/>
      <c r="CG9" s="49">
        <v>19.448650338776723</v>
      </c>
      <c r="CH9" s="49">
        <v>3</v>
      </c>
      <c r="CI9" s="22">
        <f t="shared" si="31"/>
        <v>0.2</v>
      </c>
      <c r="CJ9" s="98">
        <f t="shared" si="32"/>
        <v>1.8895026074785508</v>
      </c>
      <c r="CK9" s="100">
        <f t="shared" si="181"/>
        <v>0.2</v>
      </c>
      <c r="CL9" s="98">
        <f t="shared" si="33"/>
        <v>0.30809628200038963</v>
      </c>
      <c r="CM9" s="98">
        <f t="shared" si="182"/>
        <v>0.21666666666666667</v>
      </c>
      <c r="CN9" s="98">
        <f t="shared" si="183"/>
        <v>35.30975769570545</v>
      </c>
      <c r="CO9" s="100">
        <f t="shared" si="34"/>
        <v>629.31570307074128</v>
      </c>
      <c r="CP9" s="100">
        <f t="shared" si="35"/>
        <v>4.9139412793190089E-4</v>
      </c>
      <c r="CQ9" s="72">
        <f t="shared" si="36"/>
        <v>0.23333333333333331</v>
      </c>
      <c r="CR9" s="72">
        <f t="shared" si="37"/>
        <v>40.28962107289005</v>
      </c>
      <c r="CS9" s="100">
        <f t="shared" si="38"/>
        <v>1.877115858501125E-3</v>
      </c>
      <c r="CT9">
        <f t="shared" si="39"/>
        <v>-0.69897000433601875</v>
      </c>
      <c r="CU9">
        <f t="shared" si="40"/>
        <v>0.27634749557177635</v>
      </c>
      <c r="CV9" s="61"/>
      <c r="CW9" s="49">
        <v>27.115493725912497</v>
      </c>
      <c r="CX9" s="49">
        <v>3</v>
      </c>
      <c r="CY9" s="22">
        <f t="shared" si="41"/>
        <v>0.26666666666666666</v>
      </c>
      <c r="CZ9" s="98">
        <f t="shared" si="42"/>
        <v>2.5792346357759439</v>
      </c>
      <c r="DA9" s="100">
        <f t="shared" si="184"/>
        <v>0.26666666666666666</v>
      </c>
      <c r="DB9" s="98">
        <f t="shared" si="43"/>
        <v>0.27864520822932731</v>
      </c>
      <c r="DC9" s="98">
        <f t="shared" si="185"/>
        <v>0.28333333333333338</v>
      </c>
      <c r="DD9" s="98">
        <f t="shared" si="186"/>
        <v>51.035402665521268</v>
      </c>
      <c r="DE9" s="100">
        <f t="shared" si="44"/>
        <v>1001.1326436774812</v>
      </c>
      <c r="DF9" s="100">
        <f t="shared" si="45"/>
        <v>7.1024268709517116E-4</v>
      </c>
      <c r="DG9" s="72">
        <f t="shared" si="46"/>
        <v>0.3</v>
      </c>
      <c r="DH9" s="72">
        <f t="shared" si="47"/>
        <v>10.057075952450775</v>
      </c>
      <c r="DI9" s="100">
        <f t="shared" si="48"/>
        <v>1.8500698240281343E-3</v>
      </c>
      <c r="DJ9">
        <f t="shared" si="187"/>
        <v>-0.57403126772771884</v>
      </c>
      <c r="DK9">
        <f t="shared" si="188"/>
        <v>0.41149085217577602</v>
      </c>
      <c r="DL9" s="61"/>
      <c r="DM9" s="49">
        <v>16.347782724271816</v>
      </c>
      <c r="DN9" s="49">
        <v>3</v>
      </c>
      <c r="DO9" s="22">
        <f t="shared" si="49"/>
        <v>0.15000000000000002</v>
      </c>
      <c r="DP9" s="98">
        <f t="shared" si="50"/>
        <v>1.5584158936388766</v>
      </c>
      <c r="DQ9" s="100">
        <f t="shared" si="189"/>
        <v>0.15000000000000002</v>
      </c>
      <c r="DR9" s="98">
        <f t="shared" si="51"/>
        <v>0.33557617915017945</v>
      </c>
      <c r="DS9" s="98">
        <f t="shared" si="190"/>
        <v>0.16666666666666666</v>
      </c>
      <c r="DT9" s="98">
        <f t="shared" si="191"/>
        <v>38.589505906048821</v>
      </c>
      <c r="DU9" s="100">
        <f t="shared" si="52"/>
        <v>600.82218858049475</v>
      </c>
      <c r="DV9" s="100">
        <f t="shared" si="53"/>
        <v>5.3703729052584619E-4</v>
      </c>
      <c r="DW9" s="72">
        <f t="shared" si="54"/>
        <v>0.18333333333333335</v>
      </c>
      <c r="DX9" s="72">
        <f t="shared" si="55"/>
        <v>72.646348213763517</v>
      </c>
      <c r="DY9" s="100">
        <f t="shared" si="56"/>
        <v>2.1162955738187241E-3</v>
      </c>
      <c r="DZ9">
        <f t="shared" si="57"/>
        <v>-0.82390874094431865</v>
      </c>
      <c r="EA9">
        <f t="shared" si="58"/>
        <v>0.19268336874684996</v>
      </c>
      <c r="EB9" s="61"/>
      <c r="EC9" s="49">
        <v>22.276669409945463</v>
      </c>
      <c r="ED9" s="49">
        <v>3</v>
      </c>
      <c r="EE9" s="22">
        <f t="shared" si="59"/>
        <v>0.15000000000000002</v>
      </c>
      <c r="EF9" s="98">
        <f t="shared" si="60"/>
        <v>1.943862950257021</v>
      </c>
      <c r="EG9" s="100">
        <f t="shared" si="192"/>
        <v>0.15000000000000002</v>
      </c>
      <c r="EH9" s="98">
        <f t="shared" si="61"/>
        <v>0.2578078034022962</v>
      </c>
      <c r="EI9" s="98">
        <f t="shared" si="193"/>
        <v>0.16666666666666666</v>
      </c>
      <c r="EJ9" s="98">
        <f t="shared" si="194"/>
        <v>40.512601968795494</v>
      </c>
      <c r="EK9" s="100">
        <f t="shared" si="62"/>
        <v>722.04450710004414</v>
      </c>
      <c r="EL9" s="100">
        <f t="shared" si="63"/>
        <v>5.6380037739907059E-4</v>
      </c>
      <c r="EM9" s="72">
        <f t="shared" si="64"/>
        <v>0.18333333333333335</v>
      </c>
      <c r="EN9" s="72">
        <f t="shared" si="65"/>
        <v>192.70965437485893</v>
      </c>
      <c r="EO9" s="100">
        <f t="shared" si="66"/>
        <v>2.1100449234330095E-3</v>
      </c>
      <c r="EP9">
        <f t="shared" si="67"/>
        <v>-0.82390874094431865</v>
      </c>
      <c r="EQ9">
        <f t="shared" si="68"/>
        <v>0.28866564225421448</v>
      </c>
      <c r="ER9" s="61"/>
      <c r="ES9" s="49">
        <v>20.303940504246953</v>
      </c>
      <c r="ET9" s="49">
        <v>3</v>
      </c>
      <c r="EU9" s="22">
        <f t="shared" si="69"/>
        <v>0.15000000000000002</v>
      </c>
      <c r="EV9" s="98">
        <f t="shared" si="70"/>
        <v>1.8078479658309103</v>
      </c>
      <c r="EW9" s="100">
        <f t="shared" si="195"/>
        <v>0.15000000000000002</v>
      </c>
      <c r="EX9" s="98">
        <f t="shared" si="71"/>
        <v>0.21922623643010899</v>
      </c>
      <c r="EY9" s="98">
        <f t="shared" si="196"/>
        <v>0.16666666666666666</v>
      </c>
      <c r="EZ9" s="98">
        <f t="shared" si="197"/>
        <v>36.937465481715989</v>
      </c>
      <c r="FA9" s="100">
        <f t="shared" si="72"/>
        <v>724.58137953398921</v>
      </c>
      <c r="FB9" s="100">
        <f t="shared" si="73"/>
        <v>5.140463946205476E-4</v>
      </c>
      <c r="FC9" s="72">
        <f t="shared" si="74"/>
        <v>0.18333333333333335</v>
      </c>
      <c r="FD9" s="72">
        <f t="shared" si="75"/>
        <v>582.30768711702262</v>
      </c>
      <c r="FE9" s="100">
        <f t="shared" si="76"/>
        <v>2.1092377223856803E-3</v>
      </c>
      <c r="FF9">
        <f t="shared" si="77"/>
        <v>-0.82390874094431865</v>
      </c>
      <c r="FG9">
        <f t="shared" si="78"/>
        <v>0.25716190491314295</v>
      </c>
      <c r="FH9" s="61"/>
      <c r="FI9" s="100">
        <v>15.033296378372908</v>
      </c>
      <c r="FJ9" s="100">
        <v>3</v>
      </c>
      <c r="FK9" s="22">
        <f t="shared" si="79"/>
        <v>0.13333333333333333</v>
      </c>
      <c r="FL9" s="98">
        <f t="shared" si="80"/>
        <v>1.875879258594074</v>
      </c>
      <c r="FM9" s="100">
        <f t="shared" si="198"/>
        <v>0.13333333333333333</v>
      </c>
      <c r="FN9" s="98">
        <f t="shared" si="81"/>
        <v>0.16689276329759295</v>
      </c>
      <c r="FO9" s="98">
        <f t="shared" si="199"/>
        <v>0.15</v>
      </c>
      <c r="FP9" s="98">
        <f t="shared" si="200"/>
        <v>48.95715952845628</v>
      </c>
      <c r="FQ9" s="100">
        <f t="shared" si="82"/>
        <v>762.24214443649703</v>
      </c>
      <c r="FR9" s="100">
        <f t="shared" si="83"/>
        <v>6.8132047010434999E-4</v>
      </c>
      <c r="FS9" s="72">
        <f t="shared" si="84"/>
        <v>0.16666666666666666</v>
      </c>
      <c r="FT9" s="72">
        <f t="shared" si="85"/>
        <v>-12.726904270647445</v>
      </c>
      <c r="FU9" s="100">
        <f t="shared" si="86"/>
        <v>2.5858290046774503E-3</v>
      </c>
      <c r="FV9">
        <f t="shared" si="201"/>
        <v>-0.87506126339170009</v>
      </c>
      <c r="FW9">
        <f t="shared" si="202"/>
        <v>0.27320488147701949</v>
      </c>
      <c r="FX9" s="61"/>
      <c r="FY9" s="100">
        <v>19.811612756158951</v>
      </c>
      <c r="FZ9" s="100">
        <v>3</v>
      </c>
      <c r="GA9" s="22">
        <f t="shared" si="87"/>
        <v>0.16666666666666669</v>
      </c>
      <c r="GB9" s="98">
        <f t="shared" si="88"/>
        <v>2.4629362319470594</v>
      </c>
      <c r="GC9" s="100">
        <f t="shared" si="203"/>
        <v>0.16666666666666669</v>
      </c>
      <c r="GD9" s="98">
        <f t="shared" si="89"/>
        <v>0.21718327400204276</v>
      </c>
      <c r="GE9" s="98">
        <f t="shared" si="204"/>
        <v>0.18333333333333335</v>
      </c>
      <c r="GF9" s="98">
        <f t="shared" si="205"/>
        <v>57.495308810868316</v>
      </c>
      <c r="GG9" s="100">
        <f t="shared" si="90"/>
        <v>895.17749610374085</v>
      </c>
      <c r="GH9" s="100">
        <f t="shared" si="91"/>
        <v>8.0014304761791754E-4</v>
      </c>
      <c r="GI9" s="72">
        <f t="shared" si="92"/>
        <v>0.20000000000000004</v>
      </c>
      <c r="GJ9" s="72">
        <f t="shared" si="93"/>
        <v>122.86227992378311</v>
      </c>
      <c r="GK9" s="100">
        <f t="shared" si="94"/>
        <v>2.3591453524939763E-3</v>
      </c>
      <c r="GL9">
        <f t="shared" si="206"/>
        <v>-0.77815125038364363</v>
      </c>
      <c r="GM9">
        <f t="shared" si="207"/>
        <v>0.39145316763608823</v>
      </c>
      <c r="GN9" s="61"/>
      <c r="GO9" s="100">
        <v>19.059118552545918</v>
      </c>
      <c r="GP9" s="100">
        <v>3</v>
      </c>
      <c r="GQ9" s="22">
        <f t="shared" si="95"/>
        <v>0.15000000000000002</v>
      </c>
      <c r="GR9" s="98">
        <f t="shared" si="96"/>
        <v>2.3750272346408532</v>
      </c>
      <c r="GS9" s="100">
        <f t="shared" si="208"/>
        <v>0.15000000000000002</v>
      </c>
      <c r="GT9" s="100">
        <f t="shared" si="209"/>
        <v>0.22977623439108188</v>
      </c>
      <c r="GU9" s="98">
        <f t="shared" si="210"/>
        <v>0.16666666666666666</v>
      </c>
      <c r="GV9" s="98">
        <f t="shared" si="211"/>
        <v>59.807014754399958</v>
      </c>
      <c r="GW9" s="100">
        <f t="shared" si="97"/>
        <v>931.1697741009956</v>
      </c>
      <c r="GX9" s="100">
        <f t="shared" si="98"/>
        <v>8.3231428866539954E-4</v>
      </c>
      <c r="GY9" s="72">
        <f t="shared" si="99"/>
        <v>0.18333333333333335</v>
      </c>
      <c r="GZ9" s="72">
        <f t="shared" si="100"/>
        <v>108.40151625996681</v>
      </c>
      <c r="HA9" s="100">
        <f t="shared" si="101"/>
        <v>2.4125818522299463E-3</v>
      </c>
      <c r="HB9">
        <f t="shared" si="212"/>
        <v>-0.82390874094431865</v>
      </c>
      <c r="HC9">
        <f t="shared" si="213"/>
        <v>0.37566859408148467</v>
      </c>
      <c r="HD9" s="61"/>
      <c r="HE9" s="100">
        <v>21.213203435596427</v>
      </c>
      <c r="HF9" s="100">
        <v>3</v>
      </c>
      <c r="HG9" s="22">
        <f t="shared" si="102"/>
        <v>0.16666666666666669</v>
      </c>
      <c r="HH9" s="98">
        <f t="shared" si="103"/>
        <v>2.0052009778427489</v>
      </c>
      <c r="HI9" s="100">
        <f t="shared" si="214"/>
        <v>0.16666666666666669</v>
      </c>
      <c r="HJ9" s="98">
        <f t="shared" si="104"/>
        <v>0.26973507334820335</v>
      </c>
      <c r="HK9" s="98">
        <f t="shared" si="215"/>
        <v>0.18333333333333335</v>
      </c>
      <c r="HL9" s="98">
        <f t="shared" si="216"/>
        <v>49.25152877890401</v>
      </c>
      <c r="HM9" s="100">
        <f t="shared" si="105"/>
        <v>1105.9535292638639</v>
      </c>
      <c r="HN9" s="100">
        <f t="shared" si="106"/>
        <v>6.8541710883974767E-4</v>
      </c>
      <c r="HO9" s="72">
        <f t="shared" si="107"/>
        <v>0.20000000000000004</v>
      </c>
      <c r="HP9" s="72">
        <f t="shared" si="108"/>
        <v>-162.65529984238941</v>
      </c>
      <c r="HQ9" s="100">
        <f t="shared" si="109"/>
        <v>1.7532845839974523E-3</v>
      </c>
      <c r="HR9">
        <f t="shared" si="110"/>
        <v>-0.77815125038364363</v>
      </c>
      <c r="HS9">
        <f t="shared" si="111"/>
        <v>0.30215790772617795</v>
      </c>
      <c r="HT9" s="61"/>
      <c r="HU9">
        <v>87.020112617716137</v>
      </c>
      <c r="HV9">
        <v>12</v>
      </c>
      <c r="HW9" s="22">
        <f t="shared" si="112"/>
        <v>0.26666666666666666</v>
      </c>
      <c r="HX9" s="98">
        <f t="shared" si="113"/>
        <v>7.5129207973854299</v>
      </c>
      <c r="HY9" s="100">
        <f t="shared" si="217"/>
        <v>0.26666666666666666</v>
      </c>
      <c r="HZ9" s="98">
        <f t="shared" si="114"/>
        <v>0.23245138414518715</v>
      </c>
      <c r="IA9" s="52">
        <f t="shared" si="115"/>
        <v>69.761281990145037</v>
      </c>
      <c r="IB9" s="100">
        <f t="shared" si="218"/>
        <v>0.33333333333333331</v>
      </c>
      <c r="IC9" s="100">
        <f t="shared" si="116"/>
        <v>1566.504389525051</v>
      </c>
      <c r="ID9" s="100">
        <f t="shared" si="117"/>
        <v>9.7084450769618512E-4</v>
      </c>
      <c r="IE9" s="52">
        <f t="shared" si="118"/>
        <v>119.48687421287421</v>
      </c>
      <c r="IF9" s="100">
        <f t="shared" si="119"/>
        <v>1.9527301878798059E-3</v>
      </c>
      <c r="IG9">
        <f t="shared" si="120"/>
        <v>-0.57403126772771884</v>
      </c>
      <c r="IH9">
        <f t="shared" si="121"/>
        <v>0.87580881045032988</v>
      </c>
      <c r="II9" s="61"/>
      <c r="IJ9" s="100">
        <v>36.055512754639892</v>
      </c>
      <c r="IK9" s="100">
        <v>12</v>
      </c>
      <c r="IL9" s="22">
        <f t="shared" si="122"/>
        <v>0.26666666666666666</v>
      </c>
      <c r="IM9" s="98">
        <f t="shared" si="123"/>
        <v>3.46294106610529</v>
      </c>
      <c r="IN9" s="100">
        <f t="shared" si="219"/>
        <v>0.26666666666666666</v>
      </c>
      <c r="IO9" s="98">
        <f t="shared" si="124"/>
        <v>0.38551001935678114</v>
      </c>
      <c r="IP9" s="52">
        <f t="shared" si="125"/>
        <v>28.22569299497524</v>
      </c>
      <c r="IQ9" s="52">
        <f t="shared" si="126"/>
        <v>36.08631270046515</v>
      </c>
      <c r="IR9" s="100">
        <f t="shared" si="127"/>
        <v>439.46203096588329</v>
      </c>
      <c r="IS9" s="100">
        <f t="shared" si="128"/>
        <v>3.928075608467388E-4</v>
      </c>
      <c r="IT9" s="100">
        <f t="shared" si="129"/>
        <v>1.9144573461411655E-3</v>
      </c>
      <c r="IU9">
        <f t="shared" si="130"/>
        <v>-0.57403126772771884</v>
      </c>
      <c r="IV9">
        <f t="shared" si="131"/>
        <v>0.53944510059275874</v>
      </c>
      <c r="IW9" s="61"/>
      <c r="IX9" s="100">
        <v>52.153619241621193</v>
      </c>
      <c r="IY9" s="100">
        <v>12</v>
      </c>
      <c r="IZ9" s="22">
        <f t="shared" si="132"/>
        <v>0.26666666666666666</v>
      </c>
      <c r="JA9" s="98">
        <f t="shared" si="133"/>
        <v>4.5792609487374936</v>
      </c>
      <c r="JB9" s="100">
        <f t="shared" si="220"/>
        <v>0.26666666666666666</v>
      </c>
      <c r="JC9" s="98">
        <f t="shared" si="134"/>
        <v>0.33631596304407213</v>
      </c>
      <c r="JD9" s="52">
        <f t="shared" si="135"/>
        <v>39.812727944997597</v>
      </c>
      <c r="JE9" s="52">
        <f t="shared" si="136"/>
        <v>96.599367210626568</v>
      </c>
      <c r="JF9" s="100">
        <f t="shared" si="137"/>
        <v>709.57085273110226</v>
      </c>
      <c r="JG9" s="100">
        <f t="shared" si="138"/>
        <v>5.5406046390121669E-4</v>
      </c>
      <c r="JH9" s="100">
        <f t="shared" si="139"/>
        <v>2.0104362753903555E-3</v>
      </c>
      <c r="JI9">
        <f t="shared" si="140"/>
        <v>-0.57403126772771884</v>
      </c>
      <c r="JJ9">
        <f t="shared" si="141"/>
        <v>0.66079539246145624</v>
      </c>
      <c r="JK9" s="61"/>
      <c r="JL9" s="100">
        <v>56.020085683618873</v>
      </c>
      <c r="JM9" s="100">
        <v>12</v>
      </c>
      <c r="JN9" s="22">
        <f t="shared" si="142"/>
        <v>0.26666666666666666</v>
      </c>
      <c r="JO9" s="98">
        <f t="shared" si="143"/>
        <v>5.4789805505451019</v>
      </c>
      <c r="JP9" s="100">
        <f t="shared" si="221"/>
        <v>0.26666666666666666</v>
      </c>
      <c r="JQ9" s="98">
        <f t="shared" si="144"/>
        <v>0.26188278093424466</v>
      </c>
      <c r="JR9" s="52">
        <f t="shared" si="145"/>
        <v>45.830825385448954</v>
      </c>
      <c r="JS9" s="52">
        <f t="shared" si="146"/>
        <v>79.938052586507453</v>
      </c>
      <c r="JT9" s="100">
        <f t="shared" si="147"/>
        <v>899.03739333192709</v>
      </c>
      <c r="JU9" s="100">
        <f t="shared" si="148"/>
        <v>6.3781231994749805E-4</v>
      </c>
      <c r="JV9" s="100">
        <f t="shared" si="149"/>
        <v>2.0522949220159181E-3</v>
      </c>
      <c r="JW9">
        <f t="shared" si="150"/>
        <v>-0.57403126772771884</v>
      </c>
      <c r="JX9">
        <f t="shared" si="151"/>
        <v>0.7386997587654397</v>
      </c>
      <c r="JY9" s="61"/>
      <c r="JZ9">
        <v>61.599512985087799</v>
      </c>
      <c r="KA9" s="100">
        <v>12</v>
      </c>
      <c r="KB9" s="22">
        <f t="shared" si="152"/>
        <v>0.26666666666666666</v>
      </c>
      <c r="KC9" s="98">
        <f t="shared" si="153"/>
        <v>5.2170822515858157</v>
      </c>
      <c r="KD9" s="100">
        <f t="shared" si="222"/>
        <v>0.26666666666666666</v>
      </c>
      <c r="KE9" s="98">
        <f t="shared" si="154"/>
        <v>0.24567147955053611</v>
      </c>
      <c r="KF9" s="52">
        <f t="shared" si="155"/>
        <v>46.31595993781464</v>
      </c>
      <c r="KG9" s="52">
        <f t="shared" si="156"/>
        <v>74.345501338687242</v>
      </c>
      <c r="KH9" s="100">
        <f t="shared" si="157"/>
        <v>1040.0347080476899</v>
      </c>
      <c r="KI9" s="100">
        <f t="shared" si="158"/>
        <v>6.4456377580125387E-4</v>
      </c>
      <c r="KJ9" s="100">
        <f t="shared" si="159"/>
        <v>2.0231388056408377E-3</v>
      </c>
      <c r="KK9">
        <f t="shared" si="223"/>
        <v>-0.57403126772771884</v>
      </c>
      <c r="KL9">
        <f t="shared" si="224"/>
        <v>0.71742768378548727</v>
      </c>
      <c r="KM9" s="61"/>
      <c r="KN9"/>
      <c r="KS9"/>
      <c r="KT9"/>
      <c r="KU9"/>
    </row>
    <row r="10" spans="1:309" x14ac:dyDescent="0.25">
      <c r="A10" s="101">
        <v>9</v>
      </c>
      <c r="B10" s="85" t="s">
        <v>17</v>
      </c>
      <c r="C10" s="85" t="s">
        <v>40</v>
      </c>
      <c r="D10" s="76">
        <v>100</v>
      </c>
      <c r="E10" s="4">
        <v>1123.0999999999999</v>
      </c>
      <c r="F10" s="100">
        <v>6</v>
      </c>
      <c r="G10" s="88">
        <v>3.8750000000000031</v>
      </c>
      <c r="H10" s="92">
        <v>88.174238468984015</v>
      </c>
      <c r="I10" s="92">
        <v>291.09793974613473</v>
      </c>
      <c r="J10" s="92">
        <v>1</v>
      </c>
      <c r="K10" s="92">
        <v>33.512627975708028</v>
      </c>
      <c r="L10" s="92">
        <v>1.8181120084382507</v>
      </c>
      <c r="M10" s="92">
        <v>1.9002174484143879</v>
      </c>
      <c r="N10" s="22">
        <v>6</v>
      </c>
      <c r="O10" s="92">
        <v>3.8750000000000031</v>
      </c>
      <c r="P10" s="92">
        <v>88.174238468984015</v>
      </c>
      <c r="Q10" s="92">
        <v>291.09793974613473</v>
      </c>
      <c r="R10" s="92">
        <v>0.9235591577044695</v>
      </c>
      <c r="S10" s="92">
        <v>33.512627975708028</v>
      </c>
      <c r="U10" s="49">
        <v>10.965856099730654</v>
      </c>
      <c r="V10" s="49">
        <v>4</v>
      </c>
      <c r="W10" s="22">
        <f t="shared" si="160"/>
        <v>0.16666666666666669</v>
      </c>
      <c r="X10" s="98">
        <f t="shared" si="161"/>
        <v>0.90844636730433725</v>
      </c>
      <c r="Y10" s="100">
        <f t="shared" si="162"/>
        <v>0.16666666666666669</v>
      </c>
      <c r="Z10" s="98">
        <f t="shared" si="163"/>
        <v>0.32015610378352299</v>
      </c>
      <c r="AA10" s="98">
        <f t="shared" si="164"/>
        <v>0.18333333333333335</v>
      </c>
      <c r="AB10" s="98">
        <f t="shared" si="165"/>
        <v>16.522389663021833</v>
      </c>
      <c r="AC10" s="100">
        <f t="shared" si="0"/>
        <v>257.2465774007353</v>
      </c>
      <c r="AD10" s="100">
        <f t="shared" si="1"/>
        <v>2.299365894770539E-4</v>
      </c>
      <c r="AE10" s="72">
        <f t="shared" si="2"/>
        <v>0.20000000000000004</v>
      </c>
      <c r="AF10" s="72">
        <f t="shared" si="3"/>
        <v>-5.6068682538060353</v>
      </c>
      <c r="AG10" s="100">
        <f t="shared" si="4"/>
        <v>2.2629202109793675E-3</v>
      </c>
      <c r="AH10">
        <f t="shared" si="166"/>
        <v>-0.77815125038364363</v>
      </c>
      <c r="AI10">
        <f t="shared" si="167"/>
        <v>-4.1700707399786416E-2</v>
      </c>
      <c r="AJ10" s="61"/>
      <c r="AK10" s="49">
        <v>12.747548783981962</v>
      </c>
      <c r="AL10" s="49">
        <v>4</v>
      </c>
      <c r="AM10" s="22">
        <f t="shared" si="168"/>
        <v>0.18333333333333335</v>
      </c>
      <c r="AN10" s="98">
        <f t="shared" si="169"/>
        <v>1.1923626212685401</v>
      </c>
      <c r="AO10" s="100">
        <f t="shared" si="170"/>
        <v>0.18333333333333335</v>
      </c>
      <c r="AP10" s="98">
        <f t="shared" si="171"/>
        <v>0.29890746545230773</v>
      </c>
      <c r="AQ10" s="98">
        <f t="shared" si="172"/>
        <v>0.20000000000000004</v>
      </c>
      <c r="AR10" s="98">
        <f t="shared" si="173"/>
        <v>22.366852224633895</v>
      </c>
      <c r="AS10" s="100">
        <f t="shared" si="5"/>
        <v>398.63800410436761</v>
      </c>
      <c r="AT10" s="100">
        <f t="shared" si="6"/>
        <v>3.1127202679282178E-4</v>
      </c>
      <c r="AU10" s="72">
        <f t="shared" si="7"/>
        <v>0.21666666666666667</v>
      </c>
      <c r="AV10" s="72">
        <f t="shared" si="8"/>
        <v>7.5918662882111363</v>
      </c>
      <c r="AW10" s="100">
        <f t="shared" si="9"/>
        <v>2.1674451947324806E-3</v>
      </c>
      <c r="AX10">
        <f t="shared" si="10"/>
        <v>-0.7367585652254186</v>
      </c>
      <c r="AY10">
        <f t="shared" si="11"/>
        <v>7.6408353110965013E-2</v>
      </c>
      <c r="AZ10" s="61"/>
      <c r="BA10" s="49">
        <v>12.509996003196804</v>
      </c>
      <c r="BB10" s="49">
        <v>4</v>
      </c>
      <c r="BC10" s="22">
        <f t="shared" si="12"/>
        <v>0.35</v>
      </c>
      <c r="BD10" s="98">
        <f t="shared" si="174"/>
        <v>1.0301380108034257</v>
      </c>
      <c r="BE10" s="100">
        <f t="shared" si="175"/>
        <v>0.35</v>
      </c>
      <c r="BF10" s="98">
        <f t="shared" si="13"/>
        <v>0.25121808134063384</v>
      </c>
      <c r="BG10" s="98">
        <f t="shared" si="176"/>
        <v>0.36666666666666664</v>
      </c>
      <c r="BH10" s="98">
        <f t="shared" si="177"/>
        <v>13.579414778093637</v>
      </c>
      <c r="BI10" s="100">
        <f t="shared" si="14"/>
        <v>266.3797032323676</v>
      </c>
      <c r="BJ10" s="100">
        <f t="shared" si="15"/>
        <v>1.8898018899513649E-4</v>
      </c>
      <c r="BK10" s="72">
        <f t="shared" si="16"/>
        <v>0.3833333333333333</v>
      </c>
      <c r="BL10" s="100">
        <f t="shared" si="17"/>
        <v>-0.28830589486753772</v>
      </c>
      <c r="BM10" s="100">
        <f t="shared" si="18"/>
        <v>2.1730549155936714E-3</v>
      </c>
      <c r="BN10">
        <f t="shared" si="19"/>
        <v>-0.45593195564972439</v>
      </c>
      <c r="BO10">
        <f t="shared" si="20"/>
        <v>1.2895412389828446E-2</v>
      </c>
      <c r="BP10" s="61"/>
      <c r="BQ10" s="49">
        <v>25.504901489713699</v>
      </c>
      <c r="BR10" s="49">
        <v>4</v>
      </c>
      <c r="BS10" s="22">
        <f t="shared" si="21"/>
        <v>0.21666666666666667</v>
      </c>
      <c r="BT10" s="98">
        <f t="shared" si="22"/>
        <v>2.4383271022670838</v>
      </c>
      <c r="BU10" s="100">
        <f t="shared" si="178"/>
        <v>0.21666666666666667</v>
      </c>
      <c r="BV10" s="98">
        <f t="shared" si="23"/>
        <v>0.32643317700744962</v>
      </c>
      <c r="BW10" s="98">
        <f t="shared" si="179"/>
        <v>0.23333333333333331</v>
      </c>
      <c r="BX10" s="98">
        <f t="shared" si="180"/>
        <v>43.148521480402778</v>
      </c>
      <c r="BY10" s="100">
        <f t="shared" si="24"/>
        <v>671.80412138431814</v>
      </c>
      <c r="BZ10" s="100">
        <f t="shared" si="25"/>
        <v>6.0048359060227202E-4</v>
      </c>
      <c r="CA10" s="72">
        <f t="shared" si="26"/>
        <v>0.25</v>
      </c>
      <c r="CB10" s="72">
        <f t="shared" si="27"/>
        <v>78.732366757106604</v>
      </c>
      <c r="CC10" s="100">
        <f t="shared" si="28"/>
        <v>1.98564050830087E-3</v>
      </c>
      <c r="CD10">
        <f t="shared" si="29"/>
        <v>-0.6642078980768068</v>
      </c>
      <c r="CE10">
        <f t="shared" si="30"/>
        <v>0.38709196591754708</v>
      </c>
      <c r="CF10" s="61"/>
      <c r="CG10" s="49">
        <v>24.418230894149559</v>
      </c>
      <c r="CH10" s="49">
        <v>4</v>
      </c>
      <c r="CI10" s="22">
        <f t="shared" si="31"/>
        <v>0.21666666666666667</v>
      </c>
      <c r="CJ10" s="98">
        <f t="shared" si="32"/>
        <v>2.3723142809821782</v>
      </c>
      <c r="CK10" s="100">
        <f t="shared" si="181"/>
        <v>0.21666666666666667</v>
      </c>
      <c r="CL10" s="98">
        <f t="shared" si="33"/>
        <v>0.31246741782646398</v>
      </c>
      <c r="CM10" s="98">
        <f t="shared" si="182"/>
        <v>0.23333333333333331</v>
      </c>
      <c r="CN10" s="98">
        <f t="shared" si="183"/>
        <v>38.370766691293234</v>
      </c>
      <c r="CO10" s="100">
        <f t="shared" si="34"/>
        <v>683.87119010537708</v>
      </c>
      <c r="CP10" s="100">
        <f t="shared" si="35"/>
        <v>5.3399316978716422E-4</v>
      </c>
      <c r="CQ10" s="72">
        <f t="shared" si="36"/>
        <v>0.25</v>
      </c>
      <c r="CR10" s="72">
        <f t="shared" si="37"/>
        <v>-51.457841601033863</v>
      </c>
      <c r="CS10" s="100">
        <f t="shared" si="38"/>
        <v>1.8693978227343287E-3</v>
      </c>
      <c r="CT10">
        <f t="shared" si="39"/>
        <v>-0.6642078980768068</v>
      </c>
      <c r="CU10">
        <f t="shared" si="40"/>
        <v>0.37517222324824939</v>
      </c>
      <c r="CV10" s="61"/>
      <c r="CW10" s="49">
        <v>34.033072150483271</v>
      </c>
      <c r="CX10" s="49">
        <v>4</v>
      </c>
      <c r="CY10" s="22">
        <f t="shared" si="41"/>
        <v>0.28333333333333333</v>
      </c>
      <c r="CZ10" s="98">
        <f t="shared" si="42"/>
        <v>3.2372369590491079</v>
      </c>
      <c r="DA10" s="100">
        <f t="shared" si="184"/>
        <v>0.28333333333333333</v>
      </c>
      <c r="DB10" s="98">
        <f t="shared" si="43"/>
        <v>0.28413322237334732</v>
      </c>
      <c r="DC10" s="98">
        <f t="shared" si="185"/>
        <v>0.3</v>
      </c>
      <c r="DD10" s="98">
        <f t="shared" si="186"/>
        <v>58.430803926728295</v>
      </c>
      <c r="DE10" s="100">
        <f t="shared" si="44"/>
        <v>1146.2040495839117</v>
      </c>
      <c r="DF10" s="100">
        <f t="shared" si="45"/>
        <v>8.1316202131363562E-4</v>
      </c>
      <c r="DG10" s="72">
        <f t="shared" si="46"/>
        <v>0.31666666666666671</v>
      </c>
      <c r="DH10" s="72">
        <f t="shared" si="47"/>
        <v>-255.41567156607718</v>
      </c>
      <c r="DI10" s="100">
        <f t="shared" si="48"/>
        <v>1.8400194472202604E-3</v>
      </c>
      <c r="DJ10">
        <f t="shared" si="187"/>
        <v>-0.54770232900536975</v>
      </c>
      <c r="DK10">
        <f t="shared" si="188"/>
        <v>0.51017449002381898</v>
      </c>
      <c r="DL10" s="61"/>
      <c r="DM10" s="49">
        <v>23.759208741033444</v>
      </c>
      <c r="DN10" s="49">
        <v>4</v>
      </c>
      <c r="DO10" s="22">
        <f t="shared" si="49"/>
        <v>0.16666666666666669</v>
      </c>
      <c r="DP10" s="98">
        <f t="shared" si="50"/>
        <v>2.2649388694979451</v>
      </c>
      <c r="DQ10" s="100">
        <f t="shared" si="189"/>
        <v>0.16666666666666669</v>
      </c>
      <c r="DR10" s="98">
        <f t="shared" si="51"/>
        <v>0.33931482134461149</v>
      </c>
      <c r="DS10" s="98">
        <f t="shared" si="190"/>
        <v>0.18333333333333335</v>
      </c>
      <c r="DT10" s="98">
        <f t="shared" si="191"/>
        <v>39.743942878432861</v>
      </c>
      <c r="DU10" s="100">
        <f t="shared" si="52"/>
        <v>618.79628107120197</v>
      </c>
      <c r="DV10" s="100">
        <f t="shared" si="53"/>
        <v>5.5310320505819069E-4</v>
      </c>
      <c r="DW10" s="72">
        <f t="shared" si="54"/>
        <v>0.20000000000000004</v>
      </c>
      <c r="DX10" s="72">
        <f t="shared" si="55"/>
        <v>51.490162330156096</v>
      </c>
      <c r="DY10" s="100">
        <f t="shared" si="56"/>
        <v>2.107980755162768E-3</v>
      </c>
      <c r="DZ10">
        <f t="shared" si="57"/>
        <v>-0.77815125038364363</v>
      </c>
      <c r="EA10">
        <f t="shared" si="58"/>
        <v>0.35505648493693548</v>
      </c>
      <c r="EB10" s="61"/>
      <c r="EC10" s="49">
        <v>29.652150006365474</v>
      </c>
      <c r="ED10" s="49">
        <v>4</v>
      </c>
      <c r="EE10" s="22">
        <f t="shared" si="59"/>
        <v>0.16666666666666669</v>
      </c>
      <c r="EF10" s="98">
        <f t="shared" si="60"/>
        <v>2.5874476445345089</v>
      </c>
      <c r="EG10" s="100">
        <f t="shared" si="192"/>
        <v>0.16666666666666669</v>
      </c>
      <c r="EH10" s="98">
        <f t="shared" si="61"/>
        <v>0.26059255361603312</v>
      </c>
      <c r="EI10" s="98">
        <f t="shared" si="193"/>
        <v>0.18333333333333335</v>
      </c>
      <c r="EJ10" s="98">
        <f t="shared" si="194"/>
        <v>47.27887891616156</v>
      </c>
      <c r="EK10" s="100">
        <f t="shared" si="62"/>
        <v>842.63792410955602</v>
      </c>
      <c r="EL10" s="100">
        <f t="shared" si="63"/>
        <v>6.5796439824991517E-4</v>
      </c>
      <c r="EM10" s="72">
        <f t="shared" si="64"/>
        <v>0.20000000000000004</v>
      </c>
      <c r="EN10" s="72">
        <f t="shared" si="65"/>
        <v>105.7133465879411</v>
      </c>
      <c r="EO10" s="100">
        <f t="shared" si="66"/>
        <v>2.1025335413473794E-3</v>
      </c>
      <c r="EP10">
        <f t="shared" si="67"/>
        <v>-0.77815125038364363</v>
      </c>
      <c r="EQ10">
        <f t="shared" si="68"/>
        <v>0.41287157086311888</v>
      </c>
      <c r="ER10" s="61"/>
      <c r="ES10" s="49">
        <v>27.166155414412248</v>
      </c>
      <c r="ET10" s="49">
        <v>4</v>
      </c>
      <c r="EU10" s="22">
        <f t="shared" si="69"/>
        <v>0.16666666666666669</v>
      </c>
      <c r="EV10" s="98">
        <f t="shared" si="70"/>
        <v>2.4188545467378018</v>
      </c>
      <c r="EW10" s="100">
        <f t="shared" si="195"/>
        <v>0.16666666666666669</v>
      </c>
      <c r="EX10" s="98">
        <f t="shared" si="71"/>
        <v>0.22159829164050643</v>
      </c>
      <c r="EY10" s="98">
        <f t="shared" si="196"/>
        <v>0.18333333333333335</v>
      </c>
      <c r="EZ10" s="98">
        <f t="shared" si="197"/>
        <v>43.068915224150501</v>
      </c>
      <c r="FA10" s="100">
        <f t="shared" si="72"/>
        <v>844.85856301090291</v>
      </c>
      <c r="FB10" s="100">
        <f t="shared" si="73"/>
        <v>5.9937573686942797E-4</v>
      </c>
      <c r="FC10" s="72">
        <f t="shared" si="74"/>
        <v>0.20000000000000004</v>
      </c>
      <c r="FD10" s="72">
        <f t="shared" si="75"/>
        <v>377.56488868809203</v>
      </c>
      <c r="FE10" s="100">
        <f t="shared" si="76"/>
        <v>2.102112794548429E-3</v>
      </c>
      <c r="FF10">
        <f t="shared" si="77"/>
        <v>-0.77815125038364363</v>
      </c>
      <c r="FG10">
        <f t="shared" si="78"/>
        <v>0.3836097536663855</v>
      </c>
      <c r="FH10" s="61"/>
      <c r="FI10" s="100">
        <v>20.71834935510066</v>
      </c>
      <c r="FJ10" s="100">
        <v>4</v>
      </c>
      <c r="FK10" s="22">
        <f t="shared" si="79"/>
        <v>0.15</v>
      </c>
      <c r="FL10" s="98">
        <f t="shared" si="80"/>
        <v>2.5852694478538383</v>
      </c>
      <c r="FM10" s="100">
        <f t="shared" si="198"/>
        <v>0.15</v>
      </c>
      <c r="FN10" s="98">
        <f t="shared" si="81"/>
        <v>0.17044647652616893</v>
      </c>
      <c r="FO10" s="98">
        <f t="shared" si="199"/>
        <v>0.16666666666666666</v>
      </c>
      <c r="FP10" s="98">
        <f t="shared" si="200"/>
        <v>51.929542392395632</v>
      </c>
      <c r="FQ10" s="100">
        <f t="shared" si="82"/>
        <v>808.52088099143361</v>
      </c>
      <c r="FR10" s="100">
        <f t="shared" si="83"/>
        <v>7.2268613162750604E-4</v>
      </c>
      <c r="FS10" s="72">
        <f t="shared" si="84"/>
        <v>0.18333333333333335</v>
      </c>
      <c r="FT10" s="72">
        <f t="shared" si="85"/>
        <v>-100.71699588958118</v>
      </c>
      <c r="FU10" s="100">
        <f t="shared" si="86"/>
        <v>2.5706064604691741E-3</v>
      </c>
      <c r="FV10">
        <f t="shared" si="201"/>
        <v>-0.82390874094431876</v>
      </c>
      <c r="FW10">
        <f t="shared" si="202"/>
        <v>0.41250581381979606</v>
      </c>
      <c r="FX10" s="61"/>
      <c r="FY10" s="100">
        <v>27.789386463180506</v>
      </c>
      <c r="FZ10" s="100">
        <v>4</v>
      </c>
      <c r="GA10" s="22">
        <f t="shared" si="87"/>
        <v>0.18333333333333335</v>
      </c>
      <c r="GB10" s="98">
        <f t="shared" si="88"/>
        <v>3.4547155562824634</v>
      </c>
      <c r="GC10" s="100">
        <f t="shared" si="203"/>
        <v>0.18333333333333335</v>
      </c>
      <c r="GD10" s="98">
        <f t="shared" si="89"/>
        <v>0.22196633129291299</v>
      </c>
      <c r="GE10" s="98">
        <f t="shared" si="204"/>
        <v>0.20000000000000004</v>
      </c>
      <c r="GF10" s="98">
        <f t="shared" si="205"/>
        <v>62.991933542869901</v>
      </c>
      <c r="GG10" s="100">
        <f t="shared" si="90"/>
        <v>980.75760457486808</v>
      </c>
      <c r="GH10" s="100">
        <f t="shared" si="91"/>
        <v>8.7663774180493962E-4</v>
      </c>
      <c r="GI10" s="72">
        <f t="shared" si="92"/>
        <v>0.21666666666666667</v>
      </c>
      <c r="GJ10" s="72">
        <f t="shared" si="93"/>
        <v>-40.823378862770674</v>
      </c>
      <c r="GK10" s="100">
        <f t="shared" si="94"/>
        <v>2.3430071255439869E-3</v>
      </c>
      <c r="GL10">
        <f t="shared" si="206"/>
        <v>-0.7367585652254186</v>
      </c>
      <c r="GM10">
        <f t="shared" si="207"/>
        <v>0.53841229558219672</v>
      </c>
      <c r="GN10" s="61"/>
      <c r="GO10" s="100">
        <v>26.518861212352238</v>
      </c>
      <c r="GP10" s="100">
        <v>4</v>
      </c>
      <c r="GQ10" s="22">
        <f t="shared" si="95"/>
        <v>0.16666666666666669</v>
      </c>
      <c r="GR10" s="98">
        <f t="shared" si="96"/>
        <v>3.3046133501585384</v>
      </c>
      <c r="GS10" s="100">
        <f t="shared" si="208"/>
        <v>0.16666666666666669</v>
      </c>
      <c r="GT10" s="100">
        <f t="shared" si="209"/>
        <v>0.2347714552579398</v>
      </c>
      <c r="GU10" s="98">
        <f t="shared" si="210"/>
        <v>0.18333333333333335</v>
      </c>
      <c r="GV10" s="98">
        <f t="shared" si="211"/>
        <v>67.315369265654482</v>
      </c>
      <c r="GW10" s="100">
        <f t="shared" si="97"/>
        <v>1048.0716593200821</v>
      </c>
      <c r="GX10" s="100">
        <f t="shared" si="98"/>
        <v>9.3680555561369164E-4</v>
      </c>
      <c r="GY10" s="72">
        <f t="shared" si="99"/>
        <v>0.20000000000000004</v>
      </c>
      <c r="GZ10" s="72">
        <f t="shared" si="100"/>
        <v>-278.09577005147048</v>
      </c>
      <c r="HA10" s="100">
        <f t="shared" si="101"/>
        <v>2.396401038206244E-3</v>
      </c>
      <c r="HB10">
        <f t="shared" si="212"/>
        <v>-0.77815125038364363</v>
      </c>
      <c r="HC10">
        <f t="shared" si="213"/>
        <v>0.51912065301507437</v>
      </c>
      <c r="HD10" s="61"/>
      <c r="HE10" s="100">
        <v>30.265491900843113</v>
      </c>
      <c r="HF10" s="100">
        <v>4</v>
      </c>
      <c r="HG10" s="22">
        <f t="shared" si="102"/>
        <v>0.18333333333333335</v>
      </c>
      <c r="HH10" s="98">
        <f t="shared" si="103"/>
        <v>2.8608783269680691</v>
      </c>
      <c r="HI10" s="100">
        <f t="shared" si="214"/>
        <v>0.18333333333333335</v>
      </c>
      <c r="HJ10" s="98">
        <f t="shared" si="104"/>
        <v>0.27593969061464224</v>
      </c>
      <c r="HK10" s="98">
        <f t="shared" si="215"/>
        <v>0.20000000000000004</v>
      </c>
      <c r="HL10" s="98">
        <f t="shared" si="216"/>
        <v>41.980636624651794</v>
      </c>
      <c r="HM10" s="100">
        <f t="shared" si="105"/>
        <v>942.68410315141978</v>
      </c>
      <c r="HN10" s="100">
        <f t="shared" si="106"/>
        <v>5.8423052635973762E-4</v>
      </c>
      <c r="HO10" s="72">
        <f t="shared" si="107"/>
        <v>0.21666666666666667</v>
      </c>
      <c r="HP10" s="72">
        <f t="shared" si="108"/>
        <v>484.52544026617596</v>
      </c>
      <c r="HQ10" s="100">
        <f t="shared" si="109"/>
        <v>1.7423180743541095E-3</v>
      </c>
      <c r="HR10">
        <f t="shared" si="110"/>
        <v>-0.7367585652254186</v>
      </c>
      <c r="HS10">
        <f t="shared" si="111"/>
        <v>0.45649938767243126</v>
      </c>
      <c r="HT10" s="61"/>
      <c r="HU10">
        <v>137.32898455897794</v>
      </c>
      <c r="HV10">
        <v>16</v>
      </c>
      <c r="HW10" s="22">
        <f t="shared" si="112"/>
        <v>0.33333333333333331</v>
      </c>
      <c r="HX10" s="98">
        <f t="shared" si="113"/>
        <v>11.856360020004375</v>
      </c>
      <c r="HY10" s="100">
        <f t="shared" si="217"/>
        <v>0.33333333333333331</v>
      </c>
      <c r="HZ10" s="98">
        <f t="shared" si="114"/>
        <v>0.24754210285423128</v>
      </c>
      <c r="IA10" s="52">
        <f t="shared" si="115"/>
        <v>79.543776058965406</v>
      </c>
      <c r="IB10" s="100">
        <f t="shared" si="218"/>
        <v>0.39999999999999997</v>
      </c>
      <c r="IC10" s="100">
        <f t="shared" si="116"/>
        <v>1786.1723695583701</v>
      </c>
      <c r="ID10" s="100">
        <f t="shared" si="117"/>
        <v>1.1069842168206021E-3</v>
      </c>
      <c r="IE10" s="52">
        <f t="shared" si="118"/>
        <v>92.619887142623</v>
      </c>
      <c r="IF10" s="100">
        <f t="shared" si="119"/>
        <v>1.9135472954449923E-3</v>
      </c>
      <c r="IG10">
        <f t="shared" si="120"/>
        <v>-0.47712125471966244</v>
      </c>
      <c r="IH10">
        <f t="shared" si="121"/>
        <v>1.0739513782472119</v>
      </c>
      <c r="II10" s="61"/>
      <c r="IJ10" s="100">
        <v>53.649324320069496</v>
      </c>
      <c r="IK10" s="100">
        <v>16</v>
      </c>
      <c r="IL10" s="22">
        <f t="shared" si="122"/>
        <v>0.33333333333333331</v>
      </c>
      <c r="IM10" s="98">
        <f t="shared" si="123"/>
        <v>5.1527334979548112</v>
      </c>
      <c r="IN10" s="100">
        <f t="shared" si="219"/>
        <v>0.33333333333333331</v>
      </c>
      <c r="IO10" s="98">
        <f t="shared" si="124"/>
        <v>0.39102557797283105</v>
      </c>
      <c r="IP10" s="52">
        <f t="shared" si="125"/>
        <v>30.58261713976017</v>
      </c>
      <c r="IQ10" s="52">
        <f t="shared" si="126"/>
        <v>43.348707457085411</v>
      </c>
      <c r="IR10" s="100">
        <f t="shared" si="127"/>
        <v>476.15833711801577</v>
      </c>
      <c r="IS10" s="100">
        <f t="shared" si="128"/>
        <v>4.2560808852832915E-4</v>
      </c>
      <c r="IT10" s="100">
        <f t="shared" si="129"/>
        <v>1.9036396608658464E-3</v>
      </c>
      <c r="IU10">
        <f t="shared" si="130"/>
        <v>-0.47712125471966244</v>
      </c>
      <c r="IV10">
        <f t="shared" si="131"/>
        <v>0.71203768110639476</v>
      </c>
      <c r="IW10" s="61"/>
      <c r="IX10" s="100">
        <v>80.224684480526321</v>
      </c>
      <c r="IY10" s="100">
        <v>16</v>
      </c>
      <c r="IZ10" s="22">
        <f t="shared" si="132"/>
        <v>0.33333333333333331</v>
      </c>
      <c r="JA10" s="98">
        <f t="shared" si="133"/>
        <v>7.0439936884242469</v>
      </c>
      <c r="JB10" s="100">
        <f t="shared" si="220"/>
        <v>0.33333333333333331</v>
      </c>
      <c r="JC10" s="98">
        <f t="shared" si="134"/>
        <v>0.34448233999022271</v>
      </c>
      <c r="JD10" s="52">
        <f t="shared" si="135"/>
        <v>47.014780252465719</v>
      </c>
      <c r="JE10" s="52">
        <f t="shared" si="136"/>
        <v>64.731174675020142</v>
      </c>
      <c r="JF10" s="100">
        <f t="shared" si="137"/>
        <v>837.93096923164126</v>
      </c>
      <c r="JG10" s="100">
        <f t="shared" si="138"/>
        <v>6.5428902518014807E-4</v>
      </c>
      <c r="JH10" s="100">
        <f t="shared" si="139"/>
        <v>1.9922570263524336E-3</v>
      </c>
      <c r="JI10">
        <f t="shared" si="140"/>
        <v>-0.47712125471966244</v>
      </c>
      <c r="JJ10">
        <f t="shared" si="141"/>
        <v>0.84781895815785291</v>
      </c>
      <c r="JK10" s="61"/>
      <c r="JL10" s="100">
        <v>85.523388613875682</v>
      </c>
      <c r="JM10" s="100">
        <v>16</v>
      </c>
      <c r="JN10" s="22">
        <f t="shared" si="142"/>
        <v>0.33333333333333331</v>
      </c>
      <c r="JO10" s="98">
        <f t="shared" si="143"/>
        <v>8.3645174246699785</v>
      </c>
      <c r="JP10" s="100">
        <f t="shared" si="221"/>
        <v>0.33333333333333331</v>
      </c>
      <c r="JQ10" s="98">
        <f t="shared" si="144"/>
        <v>0.27008664748886291</v>
      </c>
      <c r="JR10" s="52">
        <f t="shared" si="145"/>
        <v>50.965471375640405</v>
      </c>
      <c r="JS10" s="52">
        <f t="shared" si="146"/>
        <v>93.629508858359202</v>
      </c>
      <c r="JT10" s="100">
        <f t="shared" si="147"/>
        <v>999.76084109618193</v>
      </c>
      <c r="JU10" s="100">
        <f t="shared" si="148"/>
        <v>7.0926947664432915E-4</v>
      </c>
      <c r="JV10" s="100">
        <f t="shared" si="149"/>
        <v>2.0297218074118279E-3</v>
      </c>
      <c r="JW10">
        <f t="shared" si="150"/>
        <v>-0.47712125471966244</v>
      </c>
      <c r="JX10">
        <f t="shared" si="151"/>
        <v>0.92244089020594777</v>
      </c>
      <c r="JY10" s="61"/>
      <c r="JZ10">
        <v>95.547108799795723</v>
      </c>
      <c r="KA10" s="100">
        <v>16</v>
      </c>
      <c r="KB10" s="22">
        <f t="shared" si="152"/>
        <v>0.33333333333333331</v>
      </c>
      <c r="KC10" s="98">
        <f t="shared" si="153"/>
        <v>8.0922251062346238</v>
      </c>
      <c r="KD10" s="100">
        <f t="shared" si="222"/>
        <v>0.33333333333333331</v>
      </c>
      <c r="KE10" s="98">
        <f t="shared" si="154"/>
        <v>0.25338896586125831</v>
      </c>
      <c r="KF10" s="52">
        <f t="shared" si="155"/>
        <v>50.162387463372035</v>
      </c>
      <c r="KG10" s="52">
        <f t="shared" si="156"/>
        <v>107.38217596964539</v>
      </c>
      <c r="KH10" s="100">
        <f t="shared" si="157"/>
        <v>1126.4070542959546</v>
      </c>
      <c r="KI10" s="100">
        <f t="shared" si="158"/>
        <v>6.9809322553192755E-4</v>
      </c>
      <c r="KJ10" s="100">
        <f t="shared" si="159"/>
        <v>2.0015808052548608E-3</v>
      </c>
      <c r="KK10">
        <f t="shared" si="223"/>
        <v>-0.47712125471966244</v>
      </c>
      <c r="KL10">
        <f t="shared" si="224"/>
        <v>0.90806795529448747</v>
      </c>
      <c r="KM10" s="61"/>
      <c r="KN10"/>
      <c r="KS10"/>
      <c r="KT10"/>
      <c r="KU10"/>
    </row>
    <row r="11" spans="1:309" x14ac:dyDescent="0.25">
      <c r="A11" s="101">
        <v>10</v>
      </c>
      <c r="B11" s="85" t="s">
        <v>45</v>
      </c>
      <c r="C11" s="85" t="s">
        <v>58</v>
      </c>
      <c r="D11" s="76">
        <v>100</v>
      </c>
      <c r="E11" s="4">
        <v>801.4</v>
      </c>
      <c r="F11" s="100">
        <v>5</v>
      </c>
      <c r="G11" s="88">
        <v>3.9609999999999999</v>
      </c>
      <c r="H11" s="92">
        <v>57.844084650441616</v>
      </c>
      <c r="I11" s="92">
        <v>226.02435098385385</v>
      </c>
      <c r="J11" s="92">
        <v>1</v>
      </c>
      <c r="K11" s="92">
        <v>26.404926558876141</v>
      </c>
      <c r="L11" s="92">
        <v>1.4366957412584558</v>
      </c>
      <c r="M11" s="92">
        <v>1.208226350101868</v>
      </c>
      <c r="N11" s="22">
        <v>5</v>
      </c>
      <c r="O11" s="92">
        <v>3.9609999999999999</v>
      </c>
      <c r="P11" s="92">
        <v>57.844084650441616</v>
      </c>
      <c r="Q11" s="92">
        <v>226.02435098385385</v>
      </c>
      <c r="R11" s="92">
        <v>0.62680995018401597</v>
      </c>
      <c r="S11" s="92">
        <v>26.404926558876141</v>
      </c>
      <c r="U11" s="49">
        <v>13.946325680981353</v>
      </c>
      <c r="V11" s="49">
        <v>5</v>
      </c>
      <c r="W11" s="22">
        <f t="shared" si="160"/>
        <v>0.18333333333333335</v>
      </c>
      <c r="X11" s="98">
        <f t="shared" si="161"/>
        <v>1.1553579389430333</v>
      </c>
      <c r="Y11" s="100">
        <f t="shared" si="162"/>
        <v>0.18333333333333335</v>
      </c>
      <c r="Z11" s="98">
        <f t="shared" si="163"/>
        <v>0.32051046638426545</v>
      </c>
      <c r="AA11" s="98">
        <f t="shared" si="164"/>
        <v>0.20000000000000004</v>
      </c>
      <c r="AB11" s="98">
        <f t="shared" si="165"/>
        <v>12.132825870552677</v>
      </c>
      <c r="AC11" s="100">
        <f t="shared" si="0"/>
        <v>188.90293674552763</v>
      </c>
      <c r="AD11" s="100">
        <f t="shared" si="1"/>
        <v>1.6884849336519143E-4</v>
      </c>
      <c r="AE11" s="72">
        <f t="shared" si="2"/>
        <v>0.21666666666666667</v>
      </c>
      <c r="AF11" s="72">
        <f t="shared" si="3"/>
        <v>257.68588311501378</v>
      </c>
      <c r="AG11" s="100">
        <f t="shared" si="4"/>
        <v>2.2618555297681856E-3</v>
      </c>
      <c r="AH11">
        <f t="shared" si="166"/>
        <v>-0.7367585652254186</v>
      </c>
      <c r="AI11">
        <f t="shared" si="167"/>
        <v>6.2716552908142209E-2</v>
      </c>
      <c r="AJ11" s="61"/>
      <c r="AK11" s="49">
        <v>16.194134740701646</v>
      </c>
      <c r="AL11" s="49">
        <v>5</v>
      </c>
      <c r="AM11" s="22">
        <f t="shared" si="168"/>
        <v>0.2</v>
      </c>
      <c r="AN11" s="98">
        <f t="shared" si="169"/>
        <v>1.5147446207746371</v>
      </c>
      <c r="AO11" s="100">
        <f t="shared" si="170"/>
        <v>0.2</v>
      </c>
      <c r="AP11" s="98">
        <f t="shared" si="171"/>
        <v>0.2993075167536115</v>
      </c>
      <c r="AQ11" s="98">
        <f t="shared" si="172"/>
        <v>0.21666666666666667</v>
      </c>
      <c r="AR11" s="98">
        <f t="shared" si="173"/>
        <v>25.837536762864367</v>
      </c>
      <c r="AS11" s="100">
        <f t="shared" si="5"/>
        <v>460.49502105520634</v>
      </c>
      <c r="AT11" s="100">
        <f t="shared" si="6"/>
        <v>3.5957238661652916E-4</v>
      </c>
      <c r="AU11" s="72">
        <f t="shared" si="7"/>
        <v>0.23333333333333331</v>
      </c>
      <c r="AV11" s="72">
        <f t="shared" si="8"/>
        <v>-186.98204707468835</v>
      </c>
      <c r="AW11" s="100">
        <f t="shared" si="9"/>
        <v>2.1662238873883266E-3</v>
      </c>
      <c r="AX11">
        <f t="shared" si="10"/>
        <v>-0.69897000433601875</v>
      </c>
      <c r="AY11">
        <f t="shared" si="11"/>
        <v>0.18033941888631611</v>
      </c>
      <c r="AZ11" s="61"/>
      <c r="BA11" s="49">
        <v>15.572411502397436</v>
      </c>
      <c r="BB11" s="49">
        <v>5</v>
      </c>
      <c r="BC11" s="22">
        <f t="shared" si="12"/>
        <v>0.36666666666666664</v>
      </c>
      <c r="BD11" s="98">
        <f t="shared" si="174"/>
        <v>1.2823132001315409</v>
      </c>
      <c r="BE11" s="100">
        <f t="shared" si="175"/>
        <v>0.36666666666666664</v>
      </c>
      <c r="BF11" s="98">
        <f t="shared" si="13"/>
        <v>0.25148871182754695</v>
      </c>
      <c r="BG11" s="98">
        <f t="shared" si="176"/>
        <v>0.3833333333333333</v>
      </c>
      <c r="BH11" s="98">
        <f t="shared" si="177"/>
        <v>15.87843008301026</v>
      </c>
      <c r="BI11" s="100">
        <f t="shared" si="14"/>
        <v>311.47818683110887</v>
      </c>
      <c r="BJ11" s="100">
        <f t="shared" si="15"/>
        <v>2.2097481865522616E-4</v>
      </c>
      <c r="BK11" s="72">
        <f t="shared" si="16"/>
        <v>0.39999999999999997</v>
      </c>
      <c r="BL11" s="100">
        <f t="shared" si="17"/>
        <v>-68.407367983133625</v>
      </c>
      <c r="BM11" s="100">
        <f t="shared" si="18"/>
        <v>2.1720919678610891E-3</v>
      </c>
      <c r="BN11">
        <f t="shared" si="19"/>
        <v>-0.43572856956143741</v>
      </c>
      <c r="BO11">
        <f t="shared" si="20"/>
        <v>0.10799411291773599</v>
      </c>
      <c r="BP11" s="61"/>
      <c r="BQ11" s="49">
        <v>33.034073318317859</v>
      </c>
      <c r="BR11" s="49">
        <v>5</v>
      </c>
      <c r="BS11" s="22">
        <f t="shared" si="21"/>
        <v>0.23333333333333334</v>
      </c>
      <c r="BT11" s="98">
        <f t="shared" si="22"/>
        <v>3.1581332044280934</v>
      </c>
      <c r="BU11" s="100">
        <f t="shared" si="178"/>
        <v>0.23333333333333334</v>
      </c>
      <c r="BV11" s="98">
        <f t="shared" si="23"/>
        <v>0.33401295945081116</v>
      </c>
      <c r="BW11" s="98">
        <f t="shared" si="179"/>
        <v>0.25</v>
      </c>
      <c r="BX11" s="98">
        <f t="shared" si="180"/>
        <v>47.341245446758194</v>
      </c>
      <c r="BY11" s="100">
        <f t="shared" si="24"/>
        <v>737.08304969484345</v>
      </c>
      <c r="BZ11" s="100">
        <f t="shared" si="25"/>
        <v>6.5883233246738493E-4</v>
      </c>
      <c r="CA11" s="72">
        <f t="shared" si="26"/>
        <v>0.26666666666666666</v>
      </c>
      <c r="CB11" s="72">
        <f t="shared" si="27"/>
        <v>-89.894922107369212</v>
      </c>
      <c r="CC11" s="100">
        <f t="shared" si="28"/>
        <v>1.9720764310937233E-3</v>
      </c>
      <c r="CD11">
        <f t="shared" si="29"/>
        <v>-0.63202321470540557</v>
      </c>
      <c r="CE11">
        <f t="shared" si="30"/>
        <v>0.49943044382555757</v>
      </c>
      <c r="CF11" s="61"/>
      <c r="CG11" s="49">
        <v>31.56342820417326</v>
      </c>
      <c r="CH11" s="49">
        <v>5</v>
      </c>
      <c r="CI11" s="22">
        <f t="shared" si="31"/>
        <v>0.23333333333333334</v>
      </c>
      <c r="CJ11" s="98">
        <f t="shared" si="32"/>
        <v>3.0664945306687321</v>
      </c>
      <c r="CK11" s="100">
        <f t="shared" si="181"/>
        <v>0.23333333333333334</v>
      </c>
      <c r="CL11" s="98">
        <f t="shared" si="33"/>
        <v>0.31875217920586191</v>
      </c>
      <c r="CM11" s="98">
        <f t="shared" si="182"/>
        <v>0.25</v>
      </c>
      <c r="CN11" s="98">
        <f t="shared" si="183"/>
        <v>36.652745064801785</v>
      </c>
      <c r="CO11" s="100">
        <f t="shared" si="34"/>
        <v>653.25138248495546</v>
      </c>
      <c r="CP11" s="100">
        <f t="shared" si="35"/>
        <v>5.1008403548515827E-4</v>
      </c>
      <c r="CQ11" s="72">
        <f t="shared" si="36"/>
        <v>0.26666666666666666</v>
      </c>
      <c r="CR11" s="72">
        <f t="shared" si="37"/>
        <v>127.63904190616958</v>
      </c>
      <c r="CS11" s="100">
        <f t="shared" si="38"/>
        <v>1.8584659235553616E-3</v>
      </c>
      <c r="CT11">
        <f t="shared" si="39"/>
        <v>-0.63202321470540557</v>
      </c>
      <c r="CU11">
        <f t="shared" si="40"/>
        <v>0.48664219442624856</v>
      </c>
      <c r="CV11" s="61"/>
      <c r="CW11" s="49">
        <v>45</v>
      </c>
      <c r="CX11" s="49">
        <v>5</v>
      </c>
      <c r="CY11" s="22">
        <f t="shared" si="41"/>
        <v>0.3</v>
      </c>
      <c r="CZ11" s="98">
        <f t="shared" si="42"/>
        <v>4.2804147246266524</v>
      </c>
      <c r="DA11" s="100">
        <f t="shared" si="184"/>
        <v>0.3</v>
      </c>
      <c r="DB11" s="98">
        <f t="shared" si="43"/>
        <v>0.29283376054734445</v>
      </c>
      <c r="DC11" s="98">
        <f t="shared" si="185"/>
        <v>0.31666666666666671</v>
      </c>
      <c r="DD11" s="98">
        <f t="shared" si="186"/>
        <v>51.37063853060296</v>
      </c>
      <c r="DE11" s="100">
        <f t="shared" si="44"/>
        <v>1007.7087761333042</v>
      </c>
      <c r="DF11" s="100">
        <f t="shared" si="45"/>
        <v>7.1490805288422455E-4</v>
      </c>
      <c r="DG11" s="72">
        <f t="shared" si="46"/>
        <v>0.33333333333333331</v>
      </c>
      <c r="DH11" s="72">
        <f t="shared" si="47"/>
        <v>213.80918110703922</v>
      </c>
      <c r="DI11" s="100">
        <f t="shared" si="48"/>
        <v>1.8244162133310481E-3</v>
      </c>
      <c r="DJ11">
        <f t="shared" si="187"/>
        <v>-0.52287874528033762</v>
      </c>
      <c r="DK11">
        <f t="shared" si="188"/>
        <v>0.63148584936156615</v>
      </c>
      <c r="DL11" s="61"/>
      <c r="DM11" s="49">
        <v>29.841246622753548</v>
      </c>
      <c r="DN11" s="49">
        <v>5</v>
      </c>
      <c r="DO11" s="22">
        <f t="shared" si="49"/>
        <v>0.18333333333333335</v>
      </c>
      <c r="DP11" s="98">
        <f t="shared" si="50"/>
        <v>2.844732757173837</v>
      </c>
      <c r="DQ11" s="100">
        <f t="shared" si="189"/>
        <v>0.18333333333333335</v>
      </c>
      <c r="DR11" s="98">
        <f t="shared" si="51"/>
        <v>0.342382862960531</v>
      </c>
      <c r="DS11" s="98">
        <f t="shared" si="190"/>
        <v>0.20000000000000004</v>
      </c>
      <c r="DT11" s="98">
        <f t="shared" si="191"/>
        <v>41.011050846507608</v>
      </c>
      <c r="DU11" s="100">
        <f t="shared" si="52"/>
        <v>638.52461302756217</v>
      </c>
      <c r="DV11" s="100">
        <f t="shared" si="53"/>
        <v>5.7073712428056423E-4</v>
      </c>
      <c r="DW11" s="72">
        <f t="shared" si="54"/>
        <v>0.21666666666666667</v>
      </c>
      <c r="DX11" s="72">
        <f t="shared" si="55"/>
        <v>49.940208296780945</v>
      </c>
      <c r="DY11" s="100">
        <f t="shared" si="56"/>
        <v>2.1012300935264396E-3</v>
      </c>
      <c r="DZ11">
        <f t="shared" si="57"/>
        <v>-0.7367585652254186</v>
      </c>
      <c r="EA11">
        <f t="shared" si="58"/>
        <v>0.45404147370607334</v>
      </c>
      <c r="EB11" s="61"/>
      <c r="EC11" s="49">
        <v>37.752483362025337</v>
      </c>
      <c r="ED11" s="49">
        <v>5</v>
      </c>
      <c r="EE11" s="22">
        <f t="shared" si="59"/>
        <v>0.18333333333333335</v>
      </c>
      <c r="EF11" s="98">
        <f t="shared" si="60"/>
        <v>3.2942830158835372</v>
      </c>
      <c r="EG11" s="100">
        <f t="shared" si="192"/>
        <v>0.18333333333333335</v>
      </c>
      <c r="EH11" s="98">
        <f t="shared" si="61"/>
        <v>0.26365098550377525</v>
      </c>
      <c r="EI11" s="98">
        <f t="shared" si="193"/>
        <v>0.20000000000000004</v>
      </c>
      <c r="EJ11" s="98">
        <f t="shared" si="194"/>
        <v>46.936257114624134</v>
      </c>
      <c r="EK11" s="100">
        <f t="shared" si="62"/>
        <v>836.53147382518853</v>
      </c>
      <c r="EL11" s="100">
        <f t="shared" si="63"/>
        <v>6.5319624484518589E-4</v>
      </c>
      <c r="EM11" s="72">
        <f t="shared" si="64"/>
        <v>0.21666666666666667</v>
      </c>
      <c r="EN11" s="72">
        <f t="shared" si="65"/>
        <v>195.81726943693357</v>
      </c>
      <c r="EO11" s="100">
        <f t="shared" si="66"/>
        <v>2.094375674430569E-3</v>
      </c>
      <c r="EP11">
        <f t="shared" si="67"/>
        <v>-0.7367585652254186</v>
      </c>
      <c r="EQ11">
        <f t="shared" si="68"/>
        <v>0.51776090720671364</v>
      </c>
      <c r="ER11" s="61"/>
      <c r="ES11" s="49">
        <v>34.132096331752024</v>
      </c>
      <c r="ET11" s="49">
        <v>5</v>
      </c>
      <c r="EU11" s="22">
        <f t="shared" si="69"/>
        <v>0.18333333333333335</v>
      </c>
      <c r="EV11" s="98">
        <f t="shared" si="70"/>
        <v>3.039096815221443</v>
      </c>
      <c r="EW11" s="100">
        <f t="shared" si="195"/>
        <v>0.18333333333333335</v>
      </c>
      <c r="EX11" s="98">
        <f t="shared" si="71"/>
        <v>0.22400620171977537</v>
      </c>
      <c r="EY11" s="98">
        <f t="shared" si="196"/>
        <v>0.20000000000000004</v>
      </c>
      <c r="EZ11" s="98">
        <f t="shared" si="197"/>
        <v>56.347721718950105</v>
      </c>
      <c r="FA11" s="100">
        <f t="shared" si="72"/>
        <v>1105.3414034843365</v>
      </c>
      <c r="FB11" s="100">
        <f t="shared" si="73"/>
        <v>7.8417246058872241E-4</v>
      </c>
      <c r="FC11" s="72">
        <f t="shared" si="74"/>
        <v>0.21666666666666667</v>
      </c>
      <c r="FD11" s="72">
        <f t="shared" si="75"/>
        <v>27.383104644407634</v>
      </c>
      <c r="FE11" s="100">
        <f t="shared" si="76"/>
        <v>2.0949535166047157E-3</v>
      </c>
      <c r="FF11">
        <f t="shared" si="77"/>
        <v>-0.7367585652254186</v>
      </c>
      <c r="FG11">
        <f t="shared" si="78"/>
        <v>0.48274453543588364</v>
      </c>
      <c r="FH11" s="61"/>
      <c r="FI11" s="100">
        <v>28.111385593741193</v>
      </c>
      <c r="FJ11" s="100">
        <v>5</v>
      </c>
      <c r="FK11" s="22">
        <f t="shared" si="79"/>
        <v>0.16666666666666666</v>
      </c>
      <c r="FL11" s="98">
        <f t="shared" si="80"/>
        <v>3.507784576209283</v>
      </c>
      <c r="FM11" s="100">
        <f t="shared" si="198"/>
        <v>0.16666666666666666</v>
      </c>
      <c r="FN11" s="98">
        <f t="shared" si="81"/>
        <v>0.17506784606980344</v>
      </c>
      <c r="FO11" s="98">
        <f t="shared" si="199"/>
        <v>0.18333333333333335</v>
      </c>
      <c r="FP11" s="98">
        <f t="shared" si="200"/>
        <v>48.532929386101365</v>
      </c>
      <c r="FQ11" s="100">
        <f t="shared" si="82"/>
        <v>755.63706161392747</v>
      </c>
      <c r="FR11" s="100">
        <f t="shared" si="83"/>
        <v>6.7541660062324415E-4</v>
      </c>
      <c r="FS11" s="72">
        <f t="shared" si="84"/>
        <v>0.20000000000000004</v>
      </c>
      <c r="FT11" s="72">
        <f t="shared" si="85"/>
        <v>-54.190089044752</v>
      </c>
      <c r="FU11" s="100">
        <f t="shared" si="86"/>
        <v>2.5512068440324597E-3</v>
      </c>
      <c r="FV11">
        <f t="shared" si="201"/>
        <v>-0.77815125038364363</v>
      </c>
      <c r="FW11">
        <f t="shared" si="202"/>
        <v>0.54503291415912769</v>
      </c>
      <c r="FX11" s="61"/>
      <c r="FY11" s="100">
        <v>35.227829907617071</v>
      </c>
      <c r="FZ11" s="100">
        <v>5</v>
      </c>
      <c r="GA11" s="22">
        <f t="shared" si="87"/>
        <v>0.2</v>
      </c>
      <c r="GB11" s="98">
        <f t="shared" si="88"/>
        <v>4.3794465256426696</v>
      </c>
      <c r="GC11" s="100">
        <f t="shared" si="203"/>
        <v>0.2</v>
      </c>
      <c r="GD11" s="98">
        <f t="shared" si="89"/>
        <v>0.22642603426973765</v>
      </c>
      <c r="GE11" s="98">
        <f t="shared" si="204"/>
        <v>0.21666666666666667</v>
      </c>
      <c r="GF11" s="98">
        <f t="shared" si="205"/>
        <v>61.590718141661085</v>
      </c>
      <c r="GG11" s="100">
        <f t="shared" si="90"/>
        <v>958.9412769422562</v>
      </c>
      <c r="GH11" s="100">
        <f t="shared" si="91"/>
        <v>8.5713749413811693E-4</v>
      </c>
      <c r="GI11" s="72">
        <f t="shared" si="92"/>
        <v>0.23333333333333331</v>
      </c>
      <c r="GJ11" s="72">
        <f t="shared" si="93"/>
        <v>270.83289607031298</v>
      </c>
      <c r="GK11" s="100">
        <f t="shared" si="94"/>
        <v>2.3282544707005776E-3</v>
      </c>
      <c r="GL11">
        <f t="shared" si="206"/>
        <v>-0.69897000433601875</v>
      </c>
      <c r="GM11">
        <f t="shared" si="207"/>
        <v>0.64141922784481742</v>
      </c>
      <c r="GN11" s="61"/>
      <c r="GO11" s="100">
        <v>35.057096285916209</v>
      </c>
      <c r="GP11" s="100">
        <v>5</v>
      </c>
      <c r="GQ11" s="22">
        <f t="shared" si="95"/>
        <v>0.18333333333333335</v>
      </c>
      <c r="GR11" s="98">
        <f t="shared" si="96"/>
        <v>4.3685943931208513</v>
      </c>
      <c r="GS11" s="100">
        <f t="shared" si="208"/>
        <v>0.18333333333333335</v>
      </c>
      <c r="GT11" s="100">
        <f t="shared" si="209"/>
        <v>0.24048886026111888</v>
      </c>
      <c r="GU11" s="98">
        <f t="shared" si="210"/>
        <v>0.20000000000000004</v>
      </c>
      <c r="GV11" s="98">
        <f t="shared" si="211"/>
        <v>63.42039862973219</v>
      </c>
      <c r="GW11" s="100">
        <f t="shared" si="97"/>
        <v>987.42862368160877</v>
      </c>
      <c r="GX11" s="100">
        <f t="shared" si="98"/>
        <v>8.8260054759710632E-4</v>
      </c>
      <c r="GY11" s="72">
        <f t="shared" si="99"/>
        <v>0.21666666666666667</v>
      </c>
      <c r="GZ11" s="72">
        <f t="shared" si="100"/>
        <v>-163.35444326201912</v>
      </c>
      <c r="HA11" s="100">
        <f t="shared" si="101"/>
        <v>2.3782745425006686E-3</v>
      </c>
      <c r="HB11">
        <f t="shared" si="212"/>
        <v>-0.7367585652254186</v>
      </c>
      <c r="HC11">
        <f t="shared" si="213"/>
        <v>0.64034172403968215</v>
      </c>
      <c r="HD11" s="61"/>
      <c r="HE11" s="100">
        <v>38.58108344772085</v>
      </c>
      <c r="HF11" s="100">
        <v>5</v>
      </c>
      <c r="HG11" s="22">
        <f t="shared" si="102"/>
        <v>0.2</v>
      </c>
      <c r="HH11" s="98">
        <f t="shared" si="103"/>
        <v>3.6469186038062156</v>
      </c>
      <c r="HI11" s="100">
        <f t="shared" si="214"/>
        <v>0.2</v>
      </c>
      <c r="HJ11" s="98">
        <f t="shared" si="104"/>
        <v>0.28163936126593603</v>
      </c>
      <c r="HK11" s="98">
        <f t="shared" si="215"/>
        <v>0.21666666666666667</v>
      </c>
      <c r="HL11" s="98">
        <f t="shared" si="216"/>
        <v>43.829685450824364</v>
      </c>
      <c r="HM11" s="100">
        <f t="shared" si="105"/>
        <v>984.20488688722708</v>
      </c>
      <c r="HN11" s="100">
        <f t="shared" si="106"/>
        <v>6.0996312252397245E-4</v>
      </c>
      <c r="HO11" s="72">
        <f t="shared" si="107"/>
        <v>0.23333333333333331</v>
      </c>
      <c r="HP11" s="72">
        <f t="shared" si="108"/>
        <v>343.20685761389075</v>
      </c>
      <c r="HQ11" s="100">
        <f t="shared" si="109"/>
        <v>1.7324232983427076E-3</v>
      </c>
      <c r="HR11">
        <f t="shared" si="110"/>
        <v>-0.69897000433601875</v>
      </c>
      <c r="HS11">
        <f t="shared" si="111"/>
        <v>0.56192607032987785</v>
      </c>
      <c r="HT11" s="61"/>
      <c r="HU11">
        <v>194.75689974940553</v>
      </c>
      <c r="HV11">
        <v>20</v>
      </c>
      <c r="HW11" s="22">
        <f t="shared" si="112"/>
        <v>0.39999999999999997</v>
      </c>
      <c r="HX11" s="98">
        <f t="shared" si="113"/>
        <v>16.814425062738099</v>
      </c>
      <c r="HY11" s="100">
        <f t="shared" si="217"/>
        <v>0.39999999999999997</v>
      </c>
      <c r="HZ11" s="98">
        <f t="shared" si="114"/>
        <v>0.26476825960840017</v>
      </c>
      <c r="IA11" s="52">
        <f t="shared" si="115"/>
        <v>85.692865218528269</v>
      </c>
      <c r="IB11" s="100">
        <f t="shared" si="218"/>
        <v>0.46666666666666667</v>
      </c>
      <c r="IC11" s="100">
        <f t="shared" si="116"/>
        <v>1924.2514713930652</v>
      </c>
      <c r="ID11" s="100">
        <f t="shared" si="117"/>
        <v>1.1925590409578518E-3</v>
      </c>
      <c r="IE11" s="52">
        <f t="shared" si="118"/>
        <v>110.12091077295199</v>
      </c>
      <c r="IF11" s="100">
        <f t="shared" si="119"/>
        <v>1.8715791753337058E-3</v>
      </c>
      <c r="IG11">
        <f t="shared" si="120"/>
        <v>-0.39794000867203766</v>
      </c>
      <c r="IH11">
        <f t="shared" si="121"/>
        <v>1.22568202203132</v>
      </c>
      <c r="II11" s="61"/>
      <c r="IJ11" s="100">
        <v>75.23961722390672</v>
      </c>
      <c r="IK11" s="100">
        <v>20</v>
      </c>
      <c r="IL11" s="22">
        <f t="shared" si="122"/>
        <v>0.39999999999999997</v>
      </c>
      <c r="IM11" s="98">
        <f t="shared" si="123"/>
        <v>7.2263667987686544</v>
      </c>
      <c r="IN11" s="100">
        <f t="shared" si="219"/>
        <v>0.39999999999999997</v>
      </c>
      <c r="IO11" s="98">
        <f t="shared" si="124"/>
        <v>0.39779401047569973</v>
      </c>
      <c r="IP11" s="52">
        <f t="shared" si="125"/>
        <v>33.037201355037261</v>
      </c>
      <c r="IQ11" s="52">
        <f t="shared" si="126"/>
        <v>41.455863646000417</v>
      </c>
      <c r="IR11" s="100">
        <f t="shared" si="127"/>
        <v>514.37516901704123</v>
      </c>
      <c r="IS11" s="100">
        <f t="shared" si="128"/>
        <v>4.5976771885760195E-4</v>
      </c>
      <c r="IT11" s="100">
        <f t="shared" si="129"/>
        <v>1.8906119776821856E-3</v>
      </c>
      <c r="IU11">
        <f t="shared" si="130"/>
        <v>-0.39794000867203766</v>
      </c>
      <c r="IV11">
        <f t="shared" si="131"/>
        <v>0.85892000188163731</v>
      </c>
      <c r="IW11" s="61"/>
      <c r="IX11" s="100">
        <v>112.61105629555207</v>
      </c>
      <c r="IY11" s="100">
        <v>20</v>
      </c>
      <c r="IZ11" s="22">
        <f t="shared" si="132"/>
        <v>0.39999999999999997</v>
      </c>
      <c r="JA11" s="98">
        <f t="shared" si="133"/>
        <v>9.8876246747371717</v>
      </c>
      <c r="JB11" s="100">
        <f t="shared" si="220"/>
        <v>0.39999999999999997</v>
      </c>
      <c r="JC11" s="98">
        <f t="shared" si="134"/>
        <v>0.35390411710871728</v>
      </c>
      <c r="JD11" s="52">
        <f t="shared" si="135"/>
        <v>52.692643573081142</v>
      </c>
      <c r="JE11" s="52">
        <f t="shared" si="136"/>
        <v>67.011766982665733</v>
      </c>
      <c r="JF11" s="100">
        <f t="shared" si="137"/>
        <v>939.1259017583875</v>
      </c>
      <c r="JG11" s="100">
        <f t="shared" si="138"/>
        <v>7.3330595639204603E-4</v>
      </c>
      <c r="JH11" s="100">
        <f t="shared" si="139"/>
        <v>1.9718835788599932E-3</v>
      </c>
      <c r="JI11">
        <f t="shared" si="140"/>
        <v>-0.39794000867203766</v>
      </c>
      <c r="JJ11">
        <f t="shared" si="141"/>
        <v>0.99509197263306748</v>
      </c>
      <c r="JK11" s="61"/>
      <c r="JL11" s="100">
        <v>118.5</v>
      </c>
      <c r="JM11" s="100">
        <v>20</v>
      </c>
      <c r="JN11" s="22">
        <f t="shared" si="142"/>
        <v>0.39999999999999997</v>
      </c>
      <c r="JO11" s="98">
        <f t="shared" si="143"/>
        <v>11.589757268604961</v>
      </c>
      <c r="JP11" s="100">
        <f t="shared" si="221"/>
        <v>0.39999999999999997</v>
      </c>
      <c r="JQ11" s="98">
        <f t="shared" si="144"/>
        <v>0.2792563231646607</v>
      </c>
      <c r="JR11" s="52">
        <f t="shared" si="145"/>
        <v>56.489232396983283</v>
      </c>
      <c r="JS11" s="52">
        <f t="shared" si="146"/>
        <v>101.66694470130426</v>
      </c>
      <c r="JT11" s="100">
        <f t="shared" si="147"/>
        <v>1108.1173384590529</v>
      </c>
      <c r="JU11" s="100">
        <f t="shared" si="148"/>
        <v>7.8614181752468409E-4</v>
      </c>
      <c r="JV11" s="100">
        <f t="shared" si="149"/>
        <v>2.0053520129874234E-3</v>
      </c>
      <c r="JW11">
        <f t="shared" si="150"/>
        <v>-0.39794000867203766</v>
      </c>
      <c r="JX11">
        <f t="shared" si="151"/>
        <v>1.0640743403631345</v>
      </c>
      <c r="JY11" s="61"/>
      <c r="JZ11">
        <v>134.51486906658312</v>
      </c>
      <c r="KA11" s="100">
        <v>20</v>
      </c>
      <c r="KB11" s="22">
        <f t="shared" si="152"/>
        <v>0.39999999999999997</v>
      </c>
      <c r="KC11" s="98">
        <f t="shared" si="153"/>
        <v>11.392543576627766</v>
      </c>
      <c r="KD11" s="100">
        <f t="shared" si="222"/>
        <v>0.39999999999999997</v>
      </c>
      <c r="KE11" s="98">
        <f t="shared" si="154"/>
        <v>0.26224771267973385</v>
      </c>
      <c r="KF11" s="52">
        <f t="shared" si="155"/>
        <v>56.228693449639607</v>
      </c>
      <c r="KG11" s="52">
        <f t="shared" si="156"/>
        <v>114.17895565562331</v>
      </c>
      <c r="KH11" s="100">
        <f t="shared" si="157"/>
        <v>1262.6272424087917</v>
      </c>
      <c r="KI11" s="100">
        <f t="shared" si="158"/>
        <v>7.8251598384081796E-4</v>
      </c>
      <c r="KJ11" s="100">
        <f t="shared" si="159"/>
        <v>1.9776645215388868E-3</v>
      </c>
      <c r="KK11">
        <f t="shared" si="223"/>
        <v>-0.39794000867203766</v>
      </c>
      <c r="KL11">
        <f t="shared" si="224"/>
        <v>1.0566206984397208</v>
      </c>
      <c r="KM11" s="61"/>
      <c r="KN11"/>
      <c r="KS11"/>
      <c r="KT11"/>
      <c r="KU11"/>
    </row>
    <row r="12" spans="1:309" x14ac:dyDescent="0.25">
      <c r="A12" s="101">
        <v>11</v>
      </c>
      <c r="B12" s="85" t="s">
        <v>56</v>
      </c>
      <c r="C12" s="85" t="s">
        <v>58</v>
      </c>
      <c r="D12" s="76">
        <v>100</v>
      </c>
      <c r="E12" s="4">
        <v>804.39</v>
      </c>
      <c r="F12" s="100">
        <v>7</v>
      </c>
      <c r="G12" s="88">
        <v>3.8249999999999997</v>
      </c>
      <c r="H12" s="92">
        <v>69.285054344716343</v>
      </c>
      <c r="I12" s="92">
        <v>234.06706734596133</v>
      </c>
      <c r="J12" s="92">
        <v>1</v>
      </c>
      <c r="K12" s="92">
        <v>26.714475891851915</v>
      </c>
      <c r="L12" s="92">
        <v>1.4467928964028254</v>
      </c>
      <c r="M12" s="92">
        <v>1.3456470044495368</v>
      </c>
      <c r="N12" s="22">
        <v>7</v>
      </c>
      <c r="O12" s="92">
        <v>3.8249999999999997</v>
      </c>
      <c r="P12" s="92">
        <v>69.285054344716343</v>
      </c>
      <c r="Q12" s="92">
        <v>234.06706734596133</v>
      </c>
      <c r="R12" s="92">
        <v>0.66049329468624962</v>
      </c>
      <c r="S12" s="92">
        <v>26.714475891851915</v>
      </c>
      <c r="U12" s="49">
        <v>17.613914953808536</v>
      </c>
      <c r="V12" s="49">
        <v>6</v>
      </c>
      <c r="W12" s="22">
        <f t="shared" si="160"/>
        <v>0.2</v>
      </c>
      <c r="X12" s="98">
        <f t="shared" si="161"/>
        <v>1.4591926894050649</v>
      </c>
      <c r="Y12" s="100">
        <f t="shared" si="162"/>
        <v>0.2</v>
      </c>
      <c r="Z12" s="98">
        <f t="shared" si="163"/>
        <v>0.32094652400463164</v>
      </c>
      <c r="AA12" s="98">
        <f t="shared" si="164"/>
        <v>0.21666666666666667</v>
      </c>
      <c r="AB12" s="98">
        <f t="shared" si="165"/>
        <v>16.335494054561632</v>
      </c>
      <c r="AC12" s="100">
        <f t="shared" si="0"/>
        <v>254.33669229402963</v>
      </c>
      <c r="AD12" s="100">
        <f t="shared" si="1"/>
        <v>2.2733562559264941E-4</v>
      </c>
      <c r="AE12" s="72">
        <f t="shared" si="2"/>
        <v>0.23333333333333331</v>
      </c>
      <c r="AF12" s="72">
        <f t="shared" si="3"/>
        <v>-119.65743149537201</v>
      </c>
      <c r="AG12" s="100">
        <f t="shared" si="4"/>
        <v>2.2605474562153571E-3</v>
      </c>
      <c r="AH12">
        <f t="shared" si="166"/>
        <v>-0.69897000433601875</v>
      </c>
      <c r="AI12">
        <f t="shared" si="167"/>
        <v>0.16411264516266261</v>
      </c>
      <c r="AJ12" s="61"/>
      <c r="AK12" s="49">
        <v>20.71834935510066</v>
      </c>
      <c r="AL12" s="49">
        <v>6</v>
      </c>
      <c r="AM12" s="22">
        <f t="shared" si="168"/>
        <v>0.21666666666666667</v>
      </c>
      <c r="AN12" s="98">
        <f t="shared" si="169"/>
        <v>1.9379243620896698</v>
      </c>
      <c r="AO12" s="100">
        <f t="shared" si="170"/>
        <v>0.21666666666666667</v>
      </c>
      <c r="AP12" s="98">
        <f t="shared" si="171"/>
        <v>0.2998326503108753</v>
      </c>
      <c r="AQ12" s="98">
        <f t="shared" si="172"/>
        <v>0.23333333333333331</v>
      </c>
      <c r="AR12" s="98">
        <f t="shared" si="173"/>
        <v>22.619914434240933</v>
      </c>
      <c r="AS12" s="100">
        <f t="shared" si="5"/>
        <v>403.14825942053074</v>
      </c>
      <c r="AT12" s="100">
        <f t="shared" si="6"/>
        <v>3.1479380920985299E-4</v>
      </c>
      <c r="AU12" s="72">
        <f t="shared" si="7"/>
        <v>0.25</v>
      </c>
      <c r="AV12" s="72">
        <f t="shared" si="8"/>
        <v>-41.649743792304974</v>
      </c>
      <c r="AW12" s="100">
        <f t="shared" si="9"/>
        <v>2.1646238485979069E-3</v>
      </c>
      <c r="AX12">
        <f t="shared" si="10"/>
        <v>-0.6642078980768068</v>
      </c>
      <c r="AY12">
        <f t="shared" si="11"/>
        <v>0.28733682236999541</v>
      </c>
      <c r="AZ12" s="61"/>
      <c r="BA12" s="49">
        <v>18.006943105369107</v>
      </c>
      <c r="BB12" s="49">
        <v>6</v>
      </c>
      <c r="BC12" s="22">
        <f t="shared" si="12"/>
        <v>0.3833333333333333</v>
      </c>
      <c r="BD12" s="98">
        <f t="shared" si="174"/>
        <v>1.4827851700732135</v>
      </c>
      <c r="BE12" s="100">
        <f t="shared" si="175"/>
        <v>0.3833333333333333</v>
      </c>
      <c r="BF12" s="98">
        <f t="shared" si="13"/>
        <v>0.25170385522441435</v>
      </c>
      <c r="BG12" s="98">
        <f t="shared" si="176"/>
        <v>0.39999999999999997</v>
      </c>
      <c r="BH12" s="98">
        <f t="shared" si="177"/>
        <v>13.569804581598053</v>
      </c>
      <c r="BI12" s="100">
        <f t="shared" si="14"/>
        <v>266.19118544037639</v>
      </c>
      <c r="BJ12" s="100">
        <f t="shared" si="15"/>
        <v>1.8884644709390625E-4</v>
      </c>
      <c r="BK12" s="72">
        <f t="shared" si="16"/>
        <v>0.41666666666666669</v>
      </c>
      <c r="BL12" s="100">
        <f t="shared" si="17"/>
        <v>74.625230140991206</v>
      </c>
      <c r="BM12" s="100">
        <f t="shared" si="18"/>
        <v>2.1713273649845988E-3</v>
      </c>
      <c r="BN12">
        <f t="shared" si="19"/>
        <v>-0.41642341436605079</v>
      </c>
      <c r="BO12">
        <f t="shared" si="20"/>
        <v>0.17107823382665369</v>
      </c>
      <c r="BP12" s="61"/>
      <c r="BQ12" s="49">
        <v>40.549352645880795</v>
      </c>
      <c r="BR12" s="49">
        <v>6</v>
      </c>
      <c r="BS12" s="22">
        <f t="shared" si="21"/>
        <v>0.25</v>
      </c>
      <c r="BT12" s="98">
        <f t="shared" si="22"/>
        <v>3.8766111516138428</v>
      </c>
      <c r="BU12" s="100">
        <f t="shared" si="178"/>
        <v>0.25</v>
      </c>
      <c r="BV12" s="98">
        <f t="shared" si="23"/>
        <v>0.34157875600862198</v>
      </c>
      <c r="BW12" s="98">
        <f t="shared" si="179"/>
        <v>0.26666666666666666</v>
      </c>
      <c r="BX12" s="98">
        <f t="shared" si="180"/>
        <v>45.772933705639666</v>
      </c>
      <c r="BY12" s="100">
        <f t="shared" si="24"/>
        <v>712.66510314301627</v>
      </c>
      <c r="BZ12" s="100">
        <f t="shared" si="25"/>
        <v>6.3700666073681874E-4</v>
      </c>
      <c r="CA12" s="72">
        <f t="shared" si="26"/>
        <v>0.28333333333333338</v>
      </c>
      <c r="CB12" s="72">
        <f t="shared" si="27"/>
        <v>175.38522193659699</v>
      </c>
      <c r="CC12" s="100">
        <f t="shared" si="28"/>
        <v>1.9588108564831379E-3</v>
      </c>
      <c r="CD12">
        <f t="shared" si="29"/>
        <v>-0.6020599913279624</v>
      </c>
      <c r="CE12">
        <f t="shared" si="30"/>
        <v>0.58845224073439151</v>
      </c>
      <c r="CF12" s="61"/>
      <c r="CG12" s="49">
        <v>37.583240945932268</v>
      </c>
      <c r="CH12" s="49">
        <v>6</v>
      </c>
      <c r="CI12" s="22">
        <f t="shared" si="31"/>
        <v>0.25</v>
      </c>
      <c r="CJ12" s="98">
        <f t="shared" si="32"/>
        <v>3.651339837358619</v>
      </c>
      <c r="CK12" s="100">
        <f t="shared" si="181"/>
        <v>0.25</v>
      </c>
      <c r="CL12" s="98">
        <f t="shared" si="33"/>
        <v>0.3240470766018429</v>
      </c>
      <c r="CM12" s="98">
        <f t="shared" si="182"/>
        <v>0.26666666666666666</v>
      </c>
      <c r="CN12" s="98">
        <f t="shared" si="183"/>
        <v>36.655505304592104</v>
      </c>
      <c r="CO12" s="100">
        <f t="shared" si="34"/>
        <v>653.30057744854776</v>
      </c>
      <c r="CP12" s="100">
        <f t="shared" si="35"/>
        <v>5.1012244882224023E-4</v>
      </c>
      <c r="CQ12" s="72">
        <f t="shared" si="36"/>
        <v>0.28333333333333338</v>
      </c>
      <c r="CR12" s="72">
        <f t="shared" si="37"/>
        <v>171.138981854555</v>
      </c>
      <c r="CS12" s="100">
        <f t="shared" si="38"/>
        <v>1.8494031788861792E-3</v>
      </c>
      <c r="CT12">
        <f t="shared" si="39"/>
        <v>-0.6020599913279624</v>
      </c>
      <c r="CU12">
        <f t="shared" si="40"/>
        <v>0.56245225546990218</v>
      </c>
      <c r="CV12" s="61"/>
      <c r="CW12" s="49">
        <v>54.509173539873082</v>
      </c>
      <c r="CX12" s="49">
        <v>6</v>
      </c>
      <c r="CY12" s="22">
        <f t="shared" si="41"/>
        <v>0.31666666666666665</v>
      </c>
      <c r="CZ12" s="98">
        <f t="shared" si="42"/>
        <v>5.1849304232733839</v>
      </c>
      <c r="DA12" s="100">
        <f t="shared" si="184"/>
        <v>0.31666666666666665</v>
      </c>
      <c r="DB12" s="98">
        <f t="shared" si="43"/>
        <v>0.30037779918077756</v>
      </c>
      <c r="DC12" s="98">
        <f t="shared" si="185"/>
        <v>0.33333333333333331</v>
      </c>
      <c r="DD12" s="98">
        <f t="shared" si="186"/>
        <v>49.916948207859058</v>
      </c>
      <c r="DE12" s="100">
        <f t="shared" si="44"/>
        <v>979.19255484599421</v>
      </c>
      <c r="DF12" s="100">
        <f t="shared" si="45"/>
        <v>6.9467752922603863E-4</v>
      </c>
      <c r="DG12" s="72">
        <f t="shared" si="46"/>
        <v>0.35000000000000003</v>
      </c>
      <c r="DH12" s="72">
        <f t="shared" si="47"/>
        <v>342.92126163425155</v>
      </c>
      <c r="DI12" s="100">
        <f t="shared" si="48"/>
        <v>1.8112035386547423E-3</v>
      </c>
      <c r="DJ12">
        <f t="shared" si="187"/>
        <v>-0.49939764943081472</v>
      </c>
      <c r="DK12">
        <f t="shared" si="188"/>
        <v>0.71474293295434088</v>
      </c>
      <c r="DL12" s="61"/>
      <c r="DM12" s="49">
        <v>37.656340767525464</v>
      </c>
      <c r="DN12" s="49">
        <v>6</v>
      </c>
      <c r="DO12" s="22">
        <f t="shared" si="49"/>
        <v>0.2</v>
      </c>
      <c r="DP12" s="98">
        <f t="shared" si="50"/>
        <v>3.5897369654457068</v>
      </c>
      <c r="DQ12" s="100">
        <f t="shared" si="189"/>
        <v>0.2</v>
      </c>
      <c r="DR12" s="98">
        <f t="shared" si="51"/>
        <v>0.3463251327284575</v>
      </c>
      <c r="DS12" s="98">
        <f t="shared" si="190"/>
        <v>0.21666666666666667</v>
      </c>
      <c r="DT12" s="98">
        <f t="shared" si="191"/>
        <v>41.460281622771397</v>
      </c>
      <c r="DU12" s="100">
        <f t="shared" si="52"/>
        <v>645.51894508326802</v>
      </c>
      <c r="DV12" s="100">
        <f t="shared" si="53"/>
        <v>5.7698891925023535E-4</v>
      </c>
      <c r="DW12" s="72">
        <f t="shared" si="54"/>
        <v>0.23333333333333331</v>
      </c>
      <c r="DX12" s="72">
        <f t="shared" si="55"/>
        <v>211.48258914334403</v>
      </c>
      <c r="DY12" s="100">
        <f t="shared" si="56"/>
        <v>2.0926503142483944E-3</v>
      </c>
      <c r="DZ12">
        <f t="shared" si="57"/>
        <v>-0.69897000433601875</v>
      </c>
      <c r="EA12">
        <f t="shared" si="58"/>
        <v>0.55506262722996602</v>
      </c>
      <c r="EB12" s="61"/>
      <c r="EC12" s="49">
        <v>47.712681752339179</v>
      </c>
      <c r="ED12" s="49">
        <v>6</v>
      </c>
      <c r="EE12" s="22">
        <f t="shared" si="59"/>
        <v>0.2</v>
      </c>
      <c r="EF12" s="98">
        <f t="shared" si="60"/>
        <v>4.1634102750732271</v>
      </c>
      <c r="EG12" s="100">
        <f t="shared" si="192"/>
        <v>0.2</v>
      </c>
      <c r="EH12" s="98">
        <f t="shared" si="61"/>
        <v>0.26741164411221252</v>
      </c>
      <c r="EI12" s="98">
        <f t="shared" si="193"/>
        <v>0.21666666666666667</v>
      </c>
      <c r="EJ12" s="98">
        <f t="shared" si="194"/>
        <v>50.802657135759596</v>
      </c>
      <c r="EK12" s="100">
        <f t="shared" si="62"/>
        <v>905.44121454395668</v>
      </c>
      <c r="EL12" s="100">
        <f t="shared" si="63"/>
        <v>7.0700364513932108E-4</v>
      </c>
      <c r="EM12" s="72">
        <f t="shared" si="64"/>
        <v>0.23333333333333331</v>
      </c>
      <c r="EN12" s="72">
        <f t="shared" si="65"/>
        <v>162.12860399074285</v>
      </c>
      <c r="EO12" s="100">
        <f t="shared" si="66"/>
        <v>2.0844737057797501E-3</v>
      </c>
      <c r="EP12">
        <f t="shared" si="67"/>
        <v>-0.69897000433601875</v>
      </c>
      <c r="EQ12">
        <f t="shared" si="68"/>
        <v>0.61944920969073314</v>
      </c>
      <c r="ER12" s="61"/>
      <c r="ES12" s="49">
        <v>43.289721643826724</v>
      </c>
      <c r="ET12" s="49">
        <v>6</v>
      </c>
      <c r="EU12" s="22">
        <f t="shared" si="69"/>
        <v>0.2</v>
      </c>
      <c r="EV12" s="98">
        <f t="shared" si="70"/>
        <v>3.8544850542094848</v>
      </c>
      <c r="EW12" s="100">
        <f t="shared" si="195"/>
        <v>0.2</v>
      </c>
      <c r="EX12" s="98">
        <f t="shared" si="71"/>
        <v>0.22717170923021432</v>
      </c>
      <c r="EY12" s="98">
        <f t="shared" si="196"/>
        <v>0.21666666666666667</v>
      </c>
      <c r="EZ12" s="98">
        <f t="shared" si="197"/>
        <v>55.654411513753566</v>
      </c>
      <c r="FA12" s="100">
        <f t="shared" si="72"/>
        <v>1091.7411291185992</v>
      </c>
      <c r="FB12" s="100">
        <f t="shared" si="73"/>
        <v>7.7452389356640397E-4</v>
      </c>
      <c r="FC12" s="72">
        <f t="shared" si="74"/>
        <v>0.23333333333333331</v>
      </c>
      <c r="FD12" s="72">
        <f t="shared" si="75"/>
        <v>134.97623754498025</v>
      </c>
      <c r="FE12" s="100">
        <f t="shared" si="76"/>
        <v>2.085652067141233E-3</v>
      </c>
      <c r="FF12">
        <f t="shared" si="77"/>
        <v>-0.69897000433601875</v>
      </c>
      <c r="FG12">
        <f t="shared" si="78"/>
        <v>0.58596636603074448</v>
      </c>
      <c r="FH12" s="61"/>
      <c r="FI12" s="100">
        <v>34.590461112855955</v>
      </c>
      <c r="FJ12" s="100">
        <v>6</v>
      </c>
      <c r="FK12" s="22">
        <f t="shared" si="79"/>
        <v>0.18333333333333335</v>
      </c>
      <c r="FL12" s="98">
        <f t="shared" si="80"/>
        <v>4.3162541942670272</v>
      </c>
      <c r="FM12" s="100">
        <f t="shared" si="198"/>
        <v>0.18333333333333335</v>
      </c>
      <c r="FN12" s="98">
        <f t="shared" si="81"/>
        <v>0.17911790091985932</v>
      </c>
      <c r="FO12" s="98">
        <f t="shared" si="199"/>
        <v>0.20000000000000004</v>
      </c>
      <c r="FP12" s="98">
        <f t="shared" si="200"/>
        <v>48.572309196076255</v>
      </c>
      <c r="FQ12" s="100">
        <f t="shared" si="82"/>
        <v>756.25018850061508</v>
      </c>
      <c r="FR12" s="100">
        <f t="shared" si="83"/>
        <v>6.7596463631206135E-4</v>
      </c>
      <c r="FS12" s="72">
        <f t="shared" si="84"/>
        <v>0.21666666666666667</v>
      </c>
      <c r="FT12" s="72">
        <f t="shared" si="85"/>
        <v>-111.01523480513997</v>
      </c>
      <c r="FU12" s="100">
        <f t="shared" si="86"/>
        <v>2.5345617951886162E-3</v>
      </c>
      <c r="FV12">
        <f t="shared" si="201"/>
        <v>-0.7367585652254186</v>
      </c>
      <c r="FW12">
        <f t="shared" si="202"/>
        <v>0.63510701337804709</v>
      </c>
      <c r="FX12" s="61"/>
      <c r="FY12" s="100">
        <v>44.679413604030209</v>
      </c>
      <c r="FZ12" s="100">
        <v>6</v>
      </c>
      <c r="GA12" s="22">
        <f t="shared" si="87"/>
        <v>0.21666666666666667</v>
      </c>
      <c r="GB12" s="98">
        <f t="shared" si="88"/>
        <v>5.5544466743781262</v>
      </c>
      <c r="GC12" s="100">
        <f t="shared" si="203"/>
        <v>0.21666666666666667</v>
      </c>
      <c r="GD12" s="98">
        <f t="shared" si="89"/>
        <v>0.23209271121115177</v>
      </c>
      <c r="GE12" s="98">
        <f t="shared" si="204"/>
        <v>0.23333333333333331</v>
      </c>
      <c r="GF12" s="98">
        <f t="shared" si="205"/>
        <v>61.631154247444215</v>
      </c>
      <c r="GG12" s="100">
        <f t="shared" si="90"/>
        <v>959.57084990526425</v>
      </c>
      <c r="GH12" s="100">
        <f t="shared" si="91"/>
        <v>8.5770022994359875E-4</v>
      </c>
      <c r="GI12" s="72">
        <f t="shared" si="92"/>
        <v>0.25</v>
      </c>
      <c r="GJ12" s="72">
        <f t="shared" si="93"/>
        <v>167.58110882904506</v>
      </c>
      <c r="GK12" s="100">
        <f t="shared" si="94"/>
        <v>2.3099050546565732E-3</v>
      </c>
      <c r="GL12">
        <f t="shared" si="206"/>
        <v>-0.6642078980768068</v>
      </c>
      <c r="GM12">
        <f t="shared" si="207"/>
        <v>0.74464080166872215</v>
      </c>
      <c r="GN12" s="61"/>
      <c r="GO12" s="100">
        <v>44.52527372178637</v>
      </c>
      <c r="GP12" s="100">
        <v>6</v>
      </c>
      <c r="GQ12" s="22">
        <f t="shared" si="95"/>
        <v>0.2</v>
      </c>
      <c r="GR12" s="98">
        <f t="shared" si="96"/>
        <v>5.5484589923470207</v>
      </c>
      <c r="GS12" s="100">
        <f t="shared" si="208"/>
        <v>0.2</v>
      </c>
      <c r="GT12" s="100">
        <f t="shared" si="209"/>
        <v>0.2468289767578454</v>
      </c>
      <c r="GU12" s="98">
        <f t="shared" si="210"/>
        <v>0.21666666666666667</v>
      </c>
      <c r="GV12" s="98">
        <f t="shared" si="211"/>
        <v>58.045510263938802</v>
      </c>
      <c r="GW12" s="100">
        <f t="shared" si="97"/>
        <v>903.74389863811905</v>
      </c>
      <c r="GX12" s="100">
        <f t="shared" si="98"/>
        <v>8.0780001783981514E-4</v>
      </c>
      <c r="GY12" s="72">
        <f t="shared" si="99"/>
        <v>0.23333333333333331</v>
      </c>
      <c r="GZ12" s="72">
        <f t="shared" si="100"/>
        <v>107.88952991870391</v>
      </c>
      <c r="HA12" s="100">
        <f t="shared" si="101"/>
        <v>2.3586469650962679E-3</v>
      </c>
      <c r="HB12">
        <f t="shared" si="212"/>
        <v>-0.69897000433601875</v>
      </c>
      <c r="HC12">
        <f t="shared" si="213"/>
        <v>0.74417238059127577</v>
      </c>
      <c r="HD12" s="61"/>
      <c r="HE12" s="100">
        <v>45.069390943299865</v>
      </c>
      <c r="HF12" s="100">
        <v>6</v>
      </c>
      <c r="HG12" s="22">
        <f t="shared" si="102"/>
        <v>0.21666666666666667</v>
      </c>
      <c r="HH12" s="98">
        <f t="shared" si="103"/>
        <v>4.2602328811231285</v>
      </c>
      <c r="HI12" s="100">
        <f t="shared" si="214"/>
        <v>0.21666666666666667</v>
      </c>
      <c r="HJ12" s="98">
        <f t="shared" si="104"/>
        <v>0.28608657534573367</v>
      </c>
      <c r="HK12" s="98">
        <f t="shared" si="215"/>
        <v>0.23333333333333331</v>
      </c>
      <c r="HL12" s="98">
        <f t="shared" si="216"/>
        <v>58.131484633524295</v>
      </c>
      <c r="HM12" s="100">
        <f t="shared" si="105"/>
        <v>1305.3548221904537</v>
      </c>
      <c r="HN12" s="100">
        <f t="shared" si="106"/>
        <v>8.0899649448321325E-4</v>
      </c>
      <c r="HO12" s="72">
        <f t="shared" si="107"/>
        <v>0.25</v>
      </c>
      <c r="HP12" s="72">
        <f t="shared" si="108"/>
        <v>-429.96592019635426</v>
      </c>
      <c r="HQ12" s="100">
        <f t="shared" si="109"/>
        <v>1.7248188272067431E-3</v>
      </c>
      <c r="HR12">
        <f t="shared" si="110"/>
        <v>-0.6642078980768068</v>
      </c>
      <c r="HS12">
        <f t="shared" si="111"/>
        <v>0.62943333999998086</v>
      </c>
      <c r="HT12" s="61"/>
      <c r="HU12">
        <v>260.1734998034965</v>
      </c>
      <c r="HV12">
        <v>24</v>
      </c>
      <c r="HW12" s="22">
        <f t="shared" si="112"/>
        <v>0.46666666666666667</v>
      </c>
      <c r="HX12" s="98">
        <f t="shared" si="113"/>
        <v>22.462196827866432</v>
      </c>
      <c r="HY12" s="100">
        <f t="shared" si="217"/>
        <v>0.46666666666666667</v>
      </c>
      <c r="HZ12" s="98">
        <f t="shared" si="114"/>
        <v>0.28439071330743992</v>
      </c>
      <c r="IA12" s="52">
        <f t="shared" si="115"/>
        <v>91.893094344648475</v>
      </c>
      <c r="IB12" s="100">
        <f t="shared" si="218"/>
        <v>0.53333333333333333</v>
      </c>
      <c r="IC12" s="100">
        <f t="shared" si="116"/>
        <v>2063.4789320280411</v>
      </c>
      <c r="ID12" s="100">
        <f t="shared" si="117"/>
        <v>1.2788455629630247E-3</v>
      </c>
      <c r="IE12" s="52">
        <f t="shared" si="118"/>
        <v>112.1844859442574</v>
      </c>
      <c r="IF12" s="100">
        <f t="shared" si="119"/>
        <v>1.8269805334893371E-3</v>
      </c>
      <c r="IG12">
        <f t="shared" si="120"/>
        <v>-0.33099321904142442</v>
      </c>
      <c r="IH12">
        <f t="shared" si="121"/>
        <v>1.3514522284866142</v>
      </c>
      <c r="II12" s="61"/>
      <c r="IJ12" s="100">
        <v>96.105410877848087</v>
      </c>
      <c r="IK12" s="100">
        <v>24</v>
      </c>
      <c r="IL12" s="22">
        <f t="shared" si="122"/>
        <v>0.46666666666666667</v>
      </c>
      <c r="IM12" s="98">
        <f t="shared" si="123"/>
        <v>9.2304157832561682</v>
      </c>
      <c r="IN12" s="100">
        <f t="shared" si="219"/>
        <v>0.46666666666666667</v>
      </c>
      <c r="IO12" s="98">
        <f t="shared" si="124"/>
        <v>0.40433531663557998</v>
      </c>
      <c r="IP12" s="52">
        <f t="shared" si="125"/>
        <v>36.362444800704893</v>
      </c>
      <c r="IQ12" s="52">
        <f t="shared" si="126"/>
        <v>46.308344814551255</v>
      </c>
      <c r="IR12" s="100">
        <f t="shared" si="127"/>
        <v>566.14779470064207</v>
      </c>
      <c r="IS12" s="100">
        <f t="shared" si="128"/>
        <v>5.060440234764765E-4</v>
      </c>
      <c r="IT12" s="100">
        <f t="shared" si="129"/>
        <v>1.8782722805039214E-3</v>
      </c>
      <c r="IU12">
        <f t="shared" si="130"/>
        <v>-0.33099321904142442</v>
      </c>
      <c r="IV12">
        <f t="shared" si="131"/>
        <v>0.96522126422275145</v>
      </c>
      <c r="IW12" s="61"/>
      <c r="IX12" s="100">
        <v>151.61876532936154</v>
      </c>
      <c r="IY12" s="100">
        <v>24</v>
      </c>
      <c r="IZ12" s="22">
        <f t="shared" si="132"/>
        <v>0.46666666666666667</v>
      </c>
      <c r="JA12" s="98">
        <f t="shared" si="133"/>
        <v>13.312631055419677</v>
      </c>
      <c r="JB12" s="100">
        <f t="shared" si="220"/>
        <v>0.46666666666666667</v>
      </c>
      <c r="JC12" s="98">
        <f t="shared" si="134"/>
        <v>0.36525216012257317</v>
      </c>
      <c r="JD12" s="52">
        <f t="shared" si="135"/>
        <v>55.645603542468407</v>
      </c>
      <c r="JE12" s="52">
        <f t="shared" si="136"/>
        <v>91.66121973916303</v>
      </c>
      <c r="JF12" s="100">
        <f t="shared" si="137"/>
        <v>991.75566193090549</v>
      </c>
      <c r="JG12" s="100">
        <f t="shared" si="138"/>
        <v>7.7440131596601873E-4</v>
      </c>
      <c r="JH12" s="100">
        <f t="shared" si="139"/>
        <v>1.9481552182432432E-3</v>
      </c>
      <c r="JI12">
        <f t="shared" si="140"/>
        <v>-0.33099321904142442</v>
      </c>
      <c r="JJ12">
        <f t="shared" si="141"/>
        <v>1.1242638961905449</v>
      </c>
      <c r="JK12" s="61"/>
      <c r="JL12" s="100">
        <v>155.00322577288512</v>
      </c>
      <c r="JM12" s="100">
        <v>24</v>
      </c>
      <c r="JN12" s="22">
        <f t="shared" si="142"/>
        <v>0.46666666666666667</v>
      </c>
      <c r="JO12" s="98">
        <f t="shared" si="143"/>
        <v>15.159913608088701</v>
      </c>
      <c r="JP12" s="100">
        <f t="shared" si="221"/>
        <v>0.46666666666666667</v>
      </c>
      <c r="JQ12" s="98">
        <f t="shared" si="144"/>
        <v>0.28940663053064497</v>
      </c>
      <c r="JR12" s="52">
        <f t="shared" si="145"/>
        <v>63.4494058900883</v>
      </c>
      <c r="JS12" s="52">
        <f t="shared" si="146"/>
        <v>79.864619849883866</v>
      </c>
      <c r="JT12" s="100">
        <f t="shared" si="147"/>
        <v>1244.6511272737273</v>
      </c>
      <c r="JU12" s="100">
        <f t="shared" si="148"/>
        <v>8.8300423197039553E-4</v>
      </c>
      <c r="JV12" s="100">
        <f t="shared" si="149"/>
        <v>1.9793735975542079E-3</v>
      </c>
      <c r="JW12">
        <f t="shared" si="150"/>
        <v>-0.33099321904142442</v>
      </c>
      <c r="JX12">
        <f t="shared" si="151"/>
        <v>1.1806967263859249</v>
      </c>
      <c r="JY12" s="61"/>
      <c r="JZ12">
        <v>174.51790739061707</v>
      </c>
      <c r="KA12" s="100">
        <v>24</v>
      </c>
      <c r="KB12" s="22">
        <f t="shared" si="152"/>
        <v>0.46666666666666667</v>
      </c>
      <c r="KC12" s="98">
        <f t="shared" si="153"/>
        <v>14.78054343468423</v>
      </c>
      <c r="KD12" s="100">
        <f t="shared" si="222"/>
        <v>0.46666666666666667</v>
      </c>
      <c r="KE12" s="98">
        <f t="shared" si="154"/>
        <v>0.27134181472861224</v>
      </c>
      <c r="KF12" s="52">
        <f t="shared" si="155"/>
        <v>64.480010925991422</v>
      </c>
      <c r="KG12" s="52">
        <f t="shared" si="156"/>
        <v>73.725598191818435</v>
      </c>
      <c r="KH12" s="100">
        <f t="shared" si="157"/>
        <v>1447.912327162479</v>
      </c>
      <c r="KI12" s="100">
        <f t="shared" si="158"/>
        <v>8.9734681872004742E-4</v>
      </c>
      <c r="KJ12" s="100">
        <f t="shared" si="159"/>
        <v>1.9539833709145381E-3</v>
      </c>
      <c r="KK12">
        <f t="shared" si="223"/>
        <v>-0.33099321904142442</v>
      </c>
      <c r="KL12">
        <f t="shared" si="224"/>
        <v>1.1696904020118444</v>
      </c>
      <c r="KM12" s="61"/>
      <c r="KN12"/>
      <c r="KS12"/>
      <c r="KT12"/>
      <c r="KU12"/>
    </row>
    <row r="13" spans="1:309" x14ac:dyDescent="0.25">
      <c r="A13" s="101">
        <v>12</v>
      </c>
      <c r="B13" s="85" t="s">
        <v>57</v>
      </c>
      <c r="C13" s="85" t="s">
        <v>58</v>
      </c>
      <c r="D13" s="76">
        <v>100</v>
      </c>
      <c r="E13" s="4">
        <v>802.48</v>
      </c>
      <c r="F13" s="100">
        <v>6</v>
      </c>
      <c r="G13" s="88">
        <v>4.2240000000000002</v>
      </c>
      <c r="H13" s="92">
        <v>66.229855810660922</v>
      </c>
      <c r="I13" s="92">
        <v>211.93974999827464</v>
      </c>
      <c r="J13" s="92">
        <v>1</v>
      </c>
      <c r="K13" s="92">
        <v>25.844652244888408</v>
      </c>
      <c r="L13" s="92">
        <v>1.4181849261523076</v>
      </c>
      <c r="M13" s="92">
        <v>1.2519135058006092</v>
      </c>
      <c r="N13" s="22">
        <v>6</v>
      </c>
      <c r="O13" s="92">
        <v>4.2240000000000002</v>
      </c>
      <c r="P13" s="92">
        <v>66.229855810660922</v>
      </c>
      <c r="Q13" s="92">
        <v>211.93974999827461</v>
      </c>
      <c r="R13" s="92">
        <v>0.60009322513306418</v>
      </c>
      <c r="S13" s="92">
        <v>25.844652244888408</v>
      </c>
      <c r="U13" s="49">
        <v>18.828170383762732</v>
      </c>
      <c r="V13" s="49">
        <v>7</v>
      </c>
      <c r="W13" s="22">
        <f t="shared" si="160"/>
        <v>0.21666666666666667</v>
      </c>
      <c r="X13" s="98">
        <f t="shared" si="161"/>
        <v>1.5597854679614558</v>
      </c>
      <c r="Y13" s="100">
        <f t="shared" si="162"/>
        <v>0.21666666666666667</v>
      </c>
      <c r="Z13" s="98">
        <f t="shared" si="163"/>
        <v>0.3210908927694836</v>
      </c>
      <c r="AA13" s="98">
        <f t="shared" si="164"/>
        <v>0.23333333333333331</v>
      </c>
      <c r="AB13" s="98">
        <f t="shared" si="165"/>
        <v>20.722355307719788</v>
      </c>
      <c r="AC13" s="100">
        <f t="shared" si="0"/>
        <v>322.63825556199345</v>
      </c>
      <c r="AD13" s="100">
        <f t="shared" si="1"/>
        <v>2.883861113657671E-4</v>
      </c>
      <c r="AE13" s="72">
        <f t="shared" si="2"/>
        <v>0.25</v>
      </c>
      <c r="AF13" s="72">
        <f t="shared" si="3"/>
        <v>-70.548939476939012</v>
      </c>
      <c r="AG13" s="100">
        <f t="shared" si="4"/>
        <v>2.2601148826050842E-3</v>
      </c>
      <c r="AH13">
        <f t="shared" si="166"/>
        <v>-0.6642078980768068</v>
      </c>
      <c r="AI13">
        <f t="shared" si="167"/>
        <v>0.19306486983682161</v>
      </c>
      <c r="AJ13" s="61"/>
      <c r="AK13" s="49">
        <v>25.401771591761076</v>
      </c>
      <c r="AL13" s="49">
        <v>7</v>
      </c>
      <c r="AM13" s="22">
        <f t="shared" si="168"/>
        <v>0.23333333333333334</v>
      </c>
      <c r="AN13" s="98">
        <f t="shared" si="169"/>
        <v>2.3759958462034492</v>
      </c>
      <c r="AO13" s="100">
        <f t="shared" si="170"/>
        <v>0.23333333333333334</v>
      </c>
      <c r="AP13" s="98">
        <f t="shared" si="171"/>
        <v>0.30037626337721357</v>
      </c>
      <c r="AQ13" s="98">
        <f t="shared" si="172"/>
        <v>0.25</v>
      </c>
      <c r="AR13" s="98">
        <f t="shared" si="173"/>
        <v>19.604801860374756</v>
      </c>
      <c r="AS13" s="100">
        <f t="shared" si="5"/>
        <v>349.41077117119045</v>
      </c>
      <c r="AT13" s="100">
        <f t="shared" si="6"/>
        <v>2.7283349255688205E-4</v>
      </c>
      <c r="AU13" s="72">
        <f t="shared" si="7"/>
        <v>0.26666666666666666</v>
      </c>
      <c r="AV13" s="72">
        <f t="shared" si="8"/>
        <v>32.05143143304101</v>
      </c>
      <c r="AW13" s="100">
        <f t="shared" si="9"/>
        <v>2.1629712334494664E-3</v>
      </c>
      <c r="AX13">
        <f t="shared" si="10"/>
        <v>-0.63202321470540557</v>
      </c>
      <c r="AY13">
        <f t="shared" si="11"/>
        <v>0.37584567706147165</v>
      </c>
      <c r="AZ13" s="61"/>
      <c r="BA13" s="49">
        <v>22</v>
      </c>
      <c r="BB13" s="49">
        <v>7</v>
      </c>
      <c r="BC13" s="22">
        <f t="shared" si="12"/>
        <v>0.4</v>
      </c>
      <c r="BD13" s="98">
        <f t="shared" si="174"/>
        <v>1.8115942028985503</v>
      </c>
      <c r="BE13" s="100">
        <f t="shared" si="175"/>
        <v>0.4</v>
      </c>
      <c r="BF13" s="98">
        <f t="shared" si="13"/>
        <v>0.25205672795900824</v>
      </c>
      <c r="BG13" s="98">
        <f t="shared" si="176"/>
        <v>0.41666666666666669</v>
      </c>
      <c r="BH13" s="98">
        <f t="shared" si="177"/>
        <v>13.598184483572469</v>
      </c>
      <c r="BI13" s="100">
        <f t="shared" si="14"/>
        <v>266.74789793419495</v>
      </c>
      <c r="BJ13" s="100">
        <f t="shared" si="15"/>
        <v>1.8924140072971689E-4</v>
      </c>
      <c r="BK13" s="72">
        <f t="shared" si="16"/>
        <v>0.43333333333333329</v>
      </c>
      <c r="BL13" s="100">
        <f t="shared" si="17"/>
        <v>-0.67367771000013132</v>
      </c>
      <c r="BM13" s="100">
        <f t="shared" si="18"/>
        <v>2.170075029149776E-3</v>
      </c>
      <c r="BN13">
        <f t="shared" si="19"/>
        <v>-0.3979400086720376</v>
      </c>
      <c r="BO13">
        <f t="shared" si="20"/>
        <v>0.25806092227080102</v>
      </c>
      <c r="BP13" s="61"/>
      <c r="BQ13" s="49">
        <v>49.540387564087546</v>
      </c>
      <c r="BR13" s="49">
        <v>7</v>
      </c>
      <c r="BS13" s="22">
        <f t="shared" si="21"/>
        <v>0.26666666666666666</v>
      </c>
      <c r="BT13" s="98">
        <f t="shared" si="22"/>
        <v>4.736174719320033</v>
      </c>
      <c r="BU13" s="100">
        <f t="shared" si="178"/>
        <v>0.26666666666666666</v>
      </c>
      <c r="BV13" s="98">
        <f t="shared" si="23"/>
        <v>0.35063022809241268</v>
      </c>
      <c r="BW13" s="98">
        <f t="shared" si="179"/>
        <v>0.28333333333333338</v>
      </c>
      <c r="BX13" s="98">
        <f t="shared" si="180"/>
        <v>44.344748043179216</v>
      </c>
      <c r="BY13" s="100">
        <f t="shared" si="24"/>
        <v>690.42886001754334</v>
      </c>
      <c r="BZ13" s="100">
        <f t="shared" si="25"/>
        <v>6.1713107693424417E-4</v>
      </c>
      <c r="CA13" s="72">
        <f t="shared" si="26"/>
        <v>0.3</v>
      </c>
      <c r="CB13" s="72">
        <f t="shared" si="27"/>
        <v>133.38755723022845</v>
      </c>
      <c r="CC13" s="100">
        <f t="shared" si="28"/>
        <v>1.9432866522614734E-3</v>
      </c>
      <c r="CD13">
        <f t="shared" si="29"/>
        <v>-0.57403126772771884</v>
      </c>
      <c r="CE13">
        <f t="shared" si="30"/>
        <v>0.67542771530205514</v>
      </c>
      <c r="CF13" s="61"/>
      <c r="CG13" s="49">
        <v>44.138985035906749</v>
      </c>
      <c r="CH13" s="49">
        <v>7</v>
      </c>
      <c r="CI13" s="22">
        <f t="shared" si="31"/>
        <v>0.26666666666666666</v>
      </c>
      <c r="CJ13" s="98">
        <f t="shared" si="32"/>
        <v>4.288252699495458</v>
      </c>
      <c r="CK13" s="100">
        <f t="shared" si="181"/>
        <v>0.26666666666666666</v>
      </c>
      <c r="CL13" s="98">
        <f t="shared" si="33"/>
        <v>0.32981336764773023</v>
      </c>
      <c r="CM13" s="98">
        <f t="shared" si="182"/>
        <v>0.28333333333333338</v>
      </c>
      <c r="CN13" s="98">
        <f t="shared" si="183"/>
        <v>40.907379795007444</v>
      </c>
      <c r="CO13" s="100">
        <f t="shared" si="34"/>
        <v>729.08051928116231</v>
      </c>
      <c r="CP13" s="100">
        <f t="shared" si="35"/>
        <v>5.6929436881385362E-4</v>
      </c>
      <c r="CQ13" s="72">
        <f t="shared" si="36"/>
        <v>0.3</v>
      </c>
      <c r="CR13" s="72">
        <f t="shared" si="37"/>
        <v>-224.19976395011238</v>
      </c>
      <c r="CS13" s="100">
        <f t="shared" si="38"/>
        <v>1.8396828473125884E-3</v>
      </c>
      <c r="CT13">
        <f t="shared" si="39"/>
        <v>-0.57403126772771884</v>
      </c>
      <c r="CU13">
        <f t="shared" si="40"/>
        <v>0.6322803696797743</v>
      </c>
      <c r="CV13" s="61"/>
      <c r="CW13" s="49">
        <v>63.001984095740987</v>
      </c>
      <c r="CX13" s="49">
        <v>7</v>
      </c>
      <c r="CY13" s="22">
        <f t="shared" si="41"/>
        <v>0.33333333333333337</v>
      </c>
      <c r="CZ13" s="98">
        <f t="shared" si="42"/>
        <v>5.9927693423134203</v>
      </c>
      <c r="DA13" s="100">
        <f t="shared" si="184"/>
        <v>0.33333333333333337</v>
      </c>
      <c r="DB13" s="98">
        <f t="shared" si="43"/>
        <v>0.30711551310210239</v>
      </c>
      <c r="DC13" s="98">
        <f t="shared" si="185"/>
        <v>0.35000000000000003</v>
      </c>
      <c r="DD13" s="98">
        <f t="shared" si="186"/>
        <v>58.497611234170932</v>
      </c>
      <c r="DE13" s="100">
        <f t="shared" si="44"/>
        <v>1147.5145707677136</v>
      </c>
      <c r="DF13" s="100">
        <f t="shared" si="45"/>
        <v>8.1409175634221224E-4</v>
      </c>
      <c r="DG13" s="72">
        <f t="shared" si="46"/>
        <v>0.3666666666666667</v>
      </c>
      <c r="DH13" s="72">
        <f t="shared" si="47"/>
        <v>-212.42049190011781</v>
      </c>
      <c r="DI13" s="100">
        <f t="shared" si="48"/>
        <v>1.799642587782488E-3</v>
      </c>
      <c r="DJ13">
        <f t="shared" si="187"/>
        <v>-0.47712125471966238</v>
      </c>
      <c r="DK13">
        <f t="shared" si="188"/>
        <v>0.77762756231382713</v>
      </c>
      <c r="DL13" s="61"/>
      <c r="DM13" s="49">
        <v>44.181444068749045</v>
      </c>
      <c r="DN13" s="49">
        <v>7</v>
      </c>
      <c r="DO13" s="22">
        <f t="shared" si="49"/>
        <v>0.21666666666666667</v>
      </c>
      <c r="DP13" s="98">
        <f t="shared" si="50"/>
        <v>4.2117677853907569</v>
      </c>
      <c r="DQ13" s="100">
        <f t="shared" si="189"/>
        <v>0.21666666666666667</v>
      </c>
      <c r="DR13" s="98">
        <f t="shared" si="51"/>
        <v>0.34961667560695497</v>
      </c>
      <c r="DS13" s="98">
        <f t="shared" si="190"/>
        <v>0.23333333333333331</v>
      </c>
      <c r="DT13" s="98">
        <f t="shared" si="191"/>
        <v>42.675724456400303</v>
      </c>
      <c r="DU13" s="100">
        <f t="shared" si="52"/>
        <v>664.44287287786904</v>
      </c>
      <c r="DV13" s="100">
        <f t="shared" si="53"/>
        <v>5.9390383201823763E-4</v>
      </c>
      <c r="DW13" s="72">
        <f t="shared" si="54"/>
        <v>0.25</v>
      </c>
      <c r="DX13" s="72">
        <f t="shared" si="55"/>
        <v>180.78129406791393</v>
      </c>
      <c r="DY13" s="100">
        <f t="shared" si="56"/>
        <v>2.0855666937951186E-3</v>
      </c>
      <c r="DZ13">
        <f t="shared" si="57"/>
        <v>-0.6642078980768068</v>
      </c>
      <c r="EA13">
        <f t="shared" si="58"/>
        <v>0.62446441847177858</v>
      </c>
      <c r="EB13" s="61"/>
      <c r="EC13" s="49">
        <v>55.682133579811754</v>
      </c>
      <c r="ED13" s="49">
        <v>7</v>
      </c>
      <c r="EE13" s="22">
        <f t="shared" si="59"/>
        <v>0.21666666666666667</v>
      </c>
      <c r="EF13" s="98">
        <f t="shared" si="60"/>
        <v>4.8588249197043414</v>
      </c>
      <c r="EG13" s="100">
        <f t="shared" si="192"/>
        <v>0.21666666666666667</v>
      </c>
      <c r="EH13" s="98">
        <f t="shared" si="61"/>
        <v>0.2704206592387241</v>
      </c>
      <c r="EI13" s="98">
        <f t="shared" si="193"/>
        <v>0.23333333333333331</v>
      </c>
      <c r="EJ13" s="98">
        <f t="shared" si="194"/>
        <v>53.463499429188573</v>
      </c>
      <c r="EK13" s="100">
        <f t="shared" si="62"/>
        <v>952.86464500417992</v>
      </c>
      <c r="EL13" s="100">
        <f t="shared" si="63"/>
        <v>7.4403370038954102E-4</v>
      </c>
      <c r="EM13" s="72">
        <f t="shared" si="64"/>
        <v>0.25</v>
      </c>
      <c r="EN13" s="72">
        <f t="shared" si="65"/>
        <v>161.2254717546711</v>
      </c>
      <c r="EO13" s="100">
        <f t="shared" si="66"/>
        <v>2.0766511995419881E-3</v>
      </c>
      <c r="EP13">
        <f t="shared" si="67"/>
        <v>-0.6642078980768068</v>
      </c>
      <c r="EQ13">
        <f t="shared" si="68"/>
        <v>0.68653125021011352</v>
      </c>
      <c r="ER13" s="61"/>
      <c r="ES13" s="49">
        <v>55.226805085936306</v>
      </c>
      <c r="ET13" s="49">
        <v>7</v>
      </c>
      <c r="EU13" s="22">
        <f t="shared" si="69"/>
        <v>0.21666666666666667</v>
      </c>
      <c r="EV13" s="98">
        <f t="shared" si="70"/>
        <v>4.9173542058531128</v>
      </c>
      <c r="EW13" s="100">
        <f t="shared" si="195"/>
        <v>0.21666666666666667</v>
      </c>
      <c r="EX13" s="98">
        <f t="shared" si="71"/>
        <v>0.23129798935208287</v>
      </c>
      <c r="EY13" s="98">
        <f t="shared" si="196"/>
        <v>0.23333333333333331</v>
      </c>
      <c r="EZ13" s="98">
        <f t="shared" si="197"/>
        <v>57.260491873763691</v>
      </c>
      <c r="FA13" s="100">
        <f t="shared" si="72"/>
        <v>1123.2466996205771</v>
      </c>
      <c r="FB13" s="100">
        <f t="shared" si="73"/>
        <v>7.9687517857654488E-4</v>
      </c>
      <c r="FC13" s="72">
        <f t="shared" si="74"/>
        <v>0.25</v>
      </c>
      <c r="FD13" s="72">
        <f t="shared" si="75"/>
        <v>242.33268151491862</v>
      </c>
      <c r="FE13" s="100">
        <f t="shared" si="76"/>
        <v>2.0737114662531713E-3</v>
      </c>
      <c r="FF13">
        <f t="shared" si="77"/>
        <v>-0.6642078980768068</v>
      </c>
      <c r="FG13">
        <f t="shared" si="78"/>
        <v>0.69173149242825771</v>
      </c>
      <c r="FH13" s="61"/>
      <c r="FI13" s="100">
        <v>41.076148797081743</v>
      </c>
      <c r="FJ13" s="100">
        <v>7</v>
      </c>
      <c r="FK13" s="22">
        <f t="shared" si="79"/>
        <v>0.2</v>
      </c>
      <c r="FL13" s="98">
        <f t="shared" si="80"/>
        <v>5.1255488890793295</v>
      </c>
      <c r="FM13" s="100">
        <f t="shared" si="198"/>
        <v>0.2</v>
      </c>
      <c r="FN13" s="98">
        <f t="shared" si="81"/>
        <v>0.18317208901875576</v>
      </c>
      <c r="FO13" s="98">
        <f t="shared" si="199"/>
        <v>0.21666666666666667</v>
      </c>
      <c r="FP13" s="98">
        <f t="shared" si="200"/>
        <v>46.726593084609632</v>
      </c>
      <c r="FQ13" s="100">
        <f t="shared" si="82"/>
        <v>727.51317392754629</v>
      </c>
      <c r="FR13" s="100">
        <f t="shared" si="83"/>
        <v>6.5027842042748418E-4</v>
      </c>
      <c r="FS13" s="72">
        <f t="shared" si="84"/>
        <v>0.23333333333333331</v>
      </c>
      <c r="FT13" s="72">
        <f t="shared" si="85"/>
        <v>53.490727672625567</v>
      </c>
      <c r="FU13" s="100">
        <f t="shared" si="86"/>
        <v>2.5182218500734849E-3</v>
      </c>
      <c r="FV13">
        <f t="shared" si="201"/>
        <v>-0.69897000433601875</v>
      </c>
      <c r="FW13">
        <f t="shared" si="202"/>
        <v>0.70974038031003239</v>
      </c>
      <c r="FX13" s="61"/>
      <c r="FY13" s="100">
        <v>51.742149162940649</v>
      </c>
      <c r="FZ13" s="100">
        <v>7</v>
      </c>
      <c r="GA13" s="22">
        <f t="shared" si="87"/>
        <v>0.23333333333333334</v>
      </c>
      <c r="GB13" s="98">
        <f t="shared" si="88"/>
        <v>6.4324704636980385</v>
      </c>
      <c r="GC13" s="100">
        <f t="shared" si="203"/>
        <v>0.23333333333333334</v>
      </c>
      <c r="GD13" s="98">
        <f t="shared" si="89"/>
        <v>0.23632715932275991</v>
      </c>
      <c r="GE13" s="98">
        <f t="shared" si="204"/>
        <v>0.25</v>
      </c>
      <c r="GF13" s="98">
        <f t="shared" si="205"/>
        <v>70.618481344004849</v>
      </c>
      <c r="GG13" s="100">
        <f t="shared" si="90"/>
        <v>1099.4997090306135</v>
      </c>
      <c r="GH13" s="100">
        <f t="shared" si="91"/>
        <v>9.8277386537073421E-4</v>
      </c>
      <c r="GI13" s="72">
        <f t="shared" si="92"/>
        <v>0.26666666666666666</v>
      </c>
      <c r="GJ13" s="72">
        <f t="shared" si="93"/>
        <v>-213.31551133565901</v>
      </c>
      <c r="GK13" s="100">
        <f t="shared" si="94"/>
        <v>2.2964731208500837E-3</v>
      </c>
      <c r="GL13">
        <f t="shared" si="206"/>
        <v>-0.63202321470540557</v>
      </c>
      <c r="GM13">
        <f t="shared" si="207"/>
        <v>0.80837780071488974</v>
      </c>
      <c r="GN13" s="61"/>
      <c r="GO13" s="100">
        <v>52.021630116712032</v>
      </c>
      <c r="GP13" s="100">
        <v>7</v>
      </c>
      <c r="GQ13" s="22">
        <f t="shared" si="95"/>
        <v>0.21666666666666667</v>
      </c>
      <c r="GR13" s="98">
        <f t="shared" si="96"/>
        <v>6.4826076807785906</v>
      </c>
      <c r="GS13" s="100">
        <f t="shared" si="208"/>
        <v>0.21666666666666667</v>
      </c>
      <c r="GT13" s="100">
        <f t="shared" si="209"/>
        <v>0.25184871505137907</v>
      </c>
      <c r="GU13" s="98">
        <f t="shared" si="210"/>
        <v>0.23333333333333331</v>
      </c>
      <c r="GV13" s="98">
        <f t="shared" si="211"/>
        <v>57.97525052099823</v>
      </c>
      <c r="GW13" s="100">
        <f t="shared" si="97"/>
        <v>902.64998433340008</v>
      </c>
      <c r="GX13" s="100">
        <f t="shared" si="98"/>
        <v>8.0682223641722554E-4</v>
      </c>
      <c r="GY13" s="72">
        <f t="shared" si="99"/>
        <v>0.25</v>
      </c>
      <c r="GZ13" s="72">
        <f t="shared" si="100"/>
        <v>396.25258361624748</v>
      </c>
      <c r="HA13" s="100">
        <f t="shared" si="101"/>
        <v>2.3434470302285057E-3</v>
      </c>
      <c r="HB13">
        <f t="shared" si="212"/>
        <v>-0.6642078980768068</v>
      </c>
      <c r="HC13">
        <f t="shared" si="213"/>
        <v>0.81174973944517548</v>
      </c>
      <c r="HD13" s="61"/>
      <c r="HE13" s="100">
        <v>54.037024344425184</v>
      </c>
      <c r="HF13" s="100">
        <v>7</v>
      </c>
      <c r="HG13" s="22">
        <f t="shared" si="102"/>
        <v>0.23333333333333334</v>
      </c>
      <c r="HH13" s="98">
        <f t="shared" si="103"/>
        <v>5.1079081188336941</v>
      </c>
      <c r="HI13" s="100">
        <f t="shared" si="214"/>
        <v>0.23333333333333334</v>
      </c>
      <c r="HJ13" s="98">
        <f t="shared" si="104"/>
        <v>0.29223316835957003</v>
      </c>
      <c r="HK13" s="98">
        <f t="shared" si="215"/>
        <v>0.25</v>
      </c>
      <c r="HL13" s="98">
        <f t="shared" si="216"/>
        <v>55.269914037954052</v>
      </c>
      <c r="HM13" s="100">
        <f t="shared" si="105"/>
        <v>1241.0976472788766</v>
      </c>
      <c r="HN13" s="100">
        <f t="shared" si="106"/>
        <v>7.6917297036152739E-4</v>
      </c>
      <c r="HO13" s="72">
        <f t="shared" si="107"/>
        <v>0.26666666666666666</v>
      </c>
      <c r="HP13" s="72">
        <f t="shared" si="108"/>
        <v>-213.10541340728966</v>
      </c>
      <c r="HQ13" s="100">
        <f t="shared" si="109"/>
        <v>1.714471482955032E-3</v>
      </c>
      <c r="HR13">
        <f t="shared" si="110"/>
        <v>-0.63202321470540557</v>
      </c>
      <c r="HS13">
        <f t="shared" si="111"/>
        <v>0.70824307656271523</v>
      </c>
      <c r="HT13" s="61"/>
      <c r="HU13">
        <v>327.09784468871084</v>
      </c>
      <c r="HV13">
        <v>28</v>
      </c>
      <c r="HW13" s="22">
        <f t="shared" si="112"/>
        <v>0.53333333333333333</v>
      </c>
      <c r="HX13" s="98">
        <f t="shared" si="113"/>
        <v>28.240140425208537</v>
      </c>
      <c r="HY13" s="100">
        <f t="shared" si="217"/>
        <v>0.53333333333333333</v>
      </c>
      <c r="HZ13" s="98">
        <f t="shared" si="114"/>
        <v>0.30446543222836858</v>
      </c>
      <c r="IA13" s="52">
        <f t="shared" si="115"/>
        <v>100.37565332158853</v>
      </c>
      <c r="IB13" s="100">
        <f t="shared" si="218"/>
        <v>0.6</v>
      </c>
      <c r="IC13" s="100">
        <f t="shared" si="116"/>
        <v>2253.9565937438747</v>
      </c>
      <c r="ID13" s="100">
        <f t="shared" si="117"/>
        <v>1.3968945087254405E-3</v>
      </c>
      <c r="IE13" s="52">
        <f t="shared" si="118"/>
        <v>75.267052143332776</v>
      </c>
      <c r="IF13" s="100">
        <f t="shared" si="119"/>
        <v>1.7845007664364179E-3</v>
      </c>
      <c r="IG13">
        <f t="shared" si="120"/>
        <v>-0.27300127206373764</v>
      </c>
      <c r="IH13">
        <f t="shared" si="121"/>
        <v>1.4508668519315211</v>
      </c>
      <c r="II13" s="61"/>
      <c r="IJ13" s="100">
        <v>121.10326172320876</v>
      </c>
      <c r="IK13" s="100">
        <v>28</v>
      </c>
      <c r="IL13" s="22">
        <f t="shared" si="122"/>
        <v>0.53333333333333333</v>
      </c>
      <c r="IM13" s="98">
        <f t="shared" si="123"/>
        <v>11.63132697944029</v>
      </c>
      <c r="IN13" s="100">
        <f t="shared" si="219"/>
        <v>0.53333333333333333</v>
      </c>
      <c r="IO13" s="98">
        <f t="shared" si="124"/>
        <v>0.41217199893151729</v>
      </c>
      <c r="IP13" s="52">
        <f t="shared" si="125"/>
        <v>38.564649841170649</v>
      </c>
      <c r="IQ13" s="52">
        <f t="shared" si="126"/>
        <v>53.886353756834204</v>
      </c>
      <c r="IR13" s="100">
        <f t="shared" si="127"/>
        <v>600.43519022565795</v>
      </c>
      <c r="IS13" s="100">
        <f t="shared" si="128"/>
        <v>5.3669137695629154E-4</v>
      </c>
      <c r="IT13" s="100">
        <f t="shared" si="129"/>
        <v>1.8638023145348829E-3</v>
      </c>
      <c r="IU13">
        <f t="shared" si="130"/>
        <v>-0.27300127206373764</v>
      </c>
      <c r="IV13">
        <f t="shared" si="131"/>
        <v>1.0656292647691363</v>
      </c>
      <c r="IW13" s="61"/>
      <c r="IX13" s="100">
        <v>192.62723068143819</v>
      </c>
      <c r="IY13" s="100">
        <v>28</v>
      </c>
      <c r="IZ13" s="22">
        <f t="shared" si="132"/>
        <v>0.53333333333333333</v>
      </c>
      <c r="JA13" s="98">
        <f t="shared" si="133"/>
        <v>16.913310484481325</v>
      </c>
      <c r="JB13" s="100">
        <f t="shared" si="220"/>
        <v>0.53333333333333333</v>
      </c>
      <c r="JC13" s="98">
        <f t="shared" si="134"/>
        <v>0.37718225907671149</v>
      </c>
      <c r="JD13" s="52">
        <f t="shared" si="135"/>
        <v>61.627545837436571</v>
      </c>
      <c r="JE13" s="52">
        <f t="shared" si="136"/>
        <v>68.312184988443022</v>
      </c>
      <c r="JF13" s="100">
        <f t="shared" si="137"/>
        <v>1098.3701069669969</v>
      </c>
      <c r="JG13" s="100">
        <f t="shared" si="138"/>
        <v>8.5765001290432567E-4</v>
      </c>
      <c r="JH13" s="100">
        <f t="shared" si="139"/>
        <v>1.9241108365675714E-3</v>
      </c>
      <c r="JI13">
        <f t="shared" si="140"/>
        <v>-0.27300127206373764</v>
      </c>
      <c r="JJ13">
        <f t="shared" si="141"/>
        <v>1.2282286214610605</v>
      </c>
      <c r="JK13" s="61"/>
      <c r="JL13" s="100">
        <v>195.5102299113783</v>
      </c>
      <c r="JM13" s="100">
        <v>28</v>
      </c>
      <c r="JN13" s="22">
        <f t="shared" si="142"/>
        <v>0.53333333333333333</v>
      </c>
      <c r="JO13" s="98">
        <f t="shared" si="143"/>
        <v>19.121654921536066</v>
      </c>
      <c r="JP13" s="100">
        <f t="shared" si="221"/>
        <v>0.53333333333333333</v>
      </c>
      <c r="JQ13" s="98">
        <f t="shared" si="144"/>
        <v>0.30067025268390457</v>
      </c>
      <c r="JR13" s="52">
        <f t="shared" si="145"/>
        <v>70.044825023823847</v>
      </c>
      <c r="JS13" s="52">
        <f t="shared" si="146"/>
        <v>60.707818032938064</v>
      </c>
      <c r="JT13" s="100">
        <f t="shared" si="147"/>
        <v>1374.0297360169973</v>
      </c>
      <c r="JU13" s="100">
        <f t="shared" si="148"/>
        <v>9.7479048158154874E-4</v>
      </c>
      <c r="JV13" s="100">
        <f t="shared" si="149"/>
        <v>1.9516951299567403E-3</v>
      </c>
      <c r="JW13">
        <f t="shared" si="150"/>
        <v>-0.27300127206373764</v>
      </c>
      <c r="JX13">
        <f t="shared" si="151"/>
        <v>1.2815254764436657</v>
      </c>
      <c r="JY13" s="61"/>
      <c r="JZ13">
        <v>223.03587155433092</v>
      </c>
      <c r="KA13" s="100">
        <v>28</v>
      </c>
      <c r="KB13" s="22">
        <f t="shared" si="152"/>
        <v>0.53333333333333333</v>
      </c>
      <c r="KC13" s="98">
        <f t="shared" si="153"/>
        <v>18.889702703246382</v>
      </c>
      <c r="KD13" s="100">
        <f t="shared" si="222"/>
        <v>0.53333333333333333</v>
      </c>
      <c r="KE13" s="98">
        <f t="shared" si="154"/>
        <v>0.28237165985523965</v>
      </c>
      <c r="KF13" s="52">
        <f t="shared" si="155"/>
        <v>71.452554203722713</v>
      </c>
      <c r="KG13" s="52">
        <f t="shared" si="156"/>
        <v>35.862053188357812</v>
      </c>
      <c r="KH13" s="100">
        <f t="shared" si="157"/>
        <v>1604.4822659468957</v>
      </c>
      <c r="KI13" s="100">
        <f t="shared" si="158"/>
        <v>9.9438137933514112E-4</v>
      </c>
      <c r="KJ13" s="100">
        <f t="shared" si="159"/>
        <v>1.9263718378098676E-3</v>
      </c>
      <c r="KK13">
        <f t="shared" si="223"/>
        <v>-0.27300127206373764</v>
      </c>
      <c r="KL13">
        <f t="shared" si="224"/>
        <v>1.2762251228050725</v>
      </c>
      <c r="KM13" s="61"/>
      <c r="KN13"/>
      <c r="KS13"/>
      <c r="KT13"/>
      <c r="KU13"/>
    </row>
    <row r="14" spans="1:309" x14ac:dyDescent="0.25">
      <c r="A14" s="101">
        <v>13</v>
      </c>
      <c r="B14" s="85" t="s">
        <v>96</v>
      </c>
      <c r="C14" s="85" t="s">
        <v>102</v>
      </c>
      <c r="D14" s="76">
        <v>110</v>
      </c>
      <c r="E14" s="4">
        <v>1163.7</v>
      </c>
      <c r="F14" s="100">
        <v>7</v>
      </c>
      <c r="G14" s="88">
        <v>7.6560000000000077</v>
      </c>
      <c r="H14" s="92">
        <v>65.754960739075159</v>
      </c>
      <c r="I14" s="92">
        <v>168.47083084659377</v>
      </c>
      <c r="J14" s="92">
        <v>1</v>
      </c>
      <c r="K14" s="92">
        <v>30.561059400461449</v>
      </c>
      <c r="L14" s="92">
        <v>1.8030129120182372</v>
      </c>
      <c r="M14" s="92">
        <v>1.335635766677755</v>
      </c>
      <c r="N14" s="22">
        <v>7</v>
      </c>
      <c r="O14" s="92">
        <v>7.6560000000000077</v>
      </c>
      <c r="P14" s="92">
        <v>65.754960739075159</v>
      </c>
      <c r="Q14" s="92">
        <v>168.47083084659377</v>
      </c>
      <c r="R14" s="92">
        <v>0.56776503826984948</v>
      </c>
      <c r="S14" s="92">
        <v>30.561059400461449</v>
      </c>
      <c r="U14" s="49">
        <v>24.186773244895647</v>
      </c>
      <c r="V14" s="49">
        <v>8</v>
      </c>
      <c r="W14" s="22">
        <f t="shared" si="160"/>
        <v>0.23333333333333334</v>
      </c>
      <c r="X14" s="98">
        <f t="shared" si="161"/>
        <v>2.0037091578904525</v>
      </c>
      <c r="Y14" s="100">
        <f t="shared" si="162"/>
        <v>0.23333333333333334</v>
      </c>
      <c r="Z14" s="98">
        <f t="shared" si="163"/>
        <v>0.32172800326313278</v>
      </c>
      <c r="AA14" s="98">
        <f t="shared" si="164"/>
        <v>0.25</v>
      </c>
      <c r="AB14" s="98">
        <f t="shared" si="165"/>
        <v>12.346913004715899</v>
      </c>
      <c r="AC14" s="100">
        <f t="shared" si="0"/>
        <v>192.23618233846253</v>
      </c>
      <c r="AD14" s="100">
        <f t="shared" si="1"/>
        <v>1.7182787264896296E-4</v>
      </c>
      <c r="AE14" s="72">
        <f t="shared" si="2"/>
        <v>0.26666666666666666</v>
      </c>
      <c r="AF14" s="72">
        <f t="shared" si="3"/>
        <v>183.62136531078278</v>
      </c>
      <c r="AG14" s="100">
        <f t="shared" si="4"/>
        <v>2.258208863627592E-3</v>
      </c>
      <c r="AH14">
        <f t="shared" si="166"/>
        <v>-0.63202321470540557</v>
      </c>
      <c r="AI14">
        <f t="shared" si="167"/>
        <v>0.30183468311836914</v>
      </c>
      <c r="AJ14" s="61"/>
      <c r="AK14" s="49">
        <v>28.77933286231632</v>
      </c>
      <c r="AL14" s="49">
        <v>8</v>
      </c>
      <c r="AM14" s="22">
        <f t="shared" si="168"/>
        <v>0.25</v>
      </c>
      <c r="AN14" s="98">
        <f t="shared" si="169"/>
        <v>2.6919215098977007</v>
      </c>
      <c r="AO14" s="100">
        <f t="shared" si="170"/>
        <v>0.25</v>
      </c>
      <c r="AP14" s="98">
        <f t="shared" si="171"/>
        <v>0.30076830286164435</v>
      </c>
      <c r="AQ14" s="98">
        <f t="shared" si="172"/>
        <v>0.26666666666666666</v>
      </c>
      <c r="AR14" s="98">
        <f t="shared" si="173"/>
        <v>21.231589641164099</v>
      </c>
      <c r="AS14" s="100">
        <f t="shared" si="5"/>
        <v>378.40454407773325</v>
      </c>
      <c r="AT14" s="100">
        <f t="shared" si="6"/>
        <v>2.9547295583953374E-4</v>
      </c>
      <c r="AU14" s="72">
        <f t="shared" si="7"/>
        <v>0.28333333333333338</v>
      </c>
      <c r="AV14" s="72">
        <f t="shared" si="8"/>
        <v>-19.216746700679227</v>
      </c>
      <c r="AW14" s="100">
        <f t="shared" si="9"/>
        <v>2.1617817571857514E-3</v>
      </c>
      <c r="AX14">
        <f t="shared" si="10"/>
        <v>-0.6020599913279624</v>
      </c>
      <c r="AY14">
        <f t="shared" si="11"/>
        <v>0.43006239273051722</v>
      </c>
      <c r="AZ14" s="61"/>
      <c r="BA14" s="49">
        <v>23.5</v>
      </c>
      <c r="BB14" s="49">
        <v>8</v>
      </c>
      <c r="BC14" s="22">
        <f t="shared" si="12"/>
        <v>0.41666666666666663</v>
      </c>
      <c r="BD14" s="98">
        <f t="shared" si="174"/>
        <v>1.9351119894598152</v>
      </c>
      <c r="BE14" s="100">
        <f t="shared" si="175"/>
        <v>0.41666666666666663</v>
      </c>
      <c r="BF14" s="98">
        <f t="shared" si="13"/>
        <v>0.25218928532441981</v>
      </c>
      <c r="BG14" s="98">
        <f t="shared" si="176"/>
        <v>0.43333333333333329</v>
      </c>
      <c r="BH14" s="98">
        <f t="shared" si="177"/>
        <v>16.057312252964426</v>
      </c>
      <c r="BI14" s="100">
        <f t="shared" si="14"/>
        <v>314.98721723666233</v>
      </c>
      <c r="BJ14" s="100">
        <f t="shared" si="15"/>
        <v>2.2346426218708827E-4</v>
      </c>
      <c r="BK14" s="72">
        <f t="shared" si="16"/>
        <v>0.45</v>
      </c>
      <c r="BL14" s="100">
        <f t="shared" si="17"/>
        <v>0.25379176541150633</v>
      </c>
      <c r="BM14" s="100">
        <f t="shared" si="18"/>
        <v>2.1696051462080572E-3</v>
      </c>
      <c r="BN14">
        <f t="shared" si="19"/>
        <v>-0.38021124171160608</v>
      </c>
      <c r="BO14">
        <f t="shared" si="20"/>
        <v>0.28670610372033106</v>
      </c>
      <c r="BP14" s="61"/>
      <c r="BQ14" s="49">
        <v>56.508848864580493</v>
      </c>
      <c r="BR14" s="49">
        <v>8</v>
      </c>
      <c r="BS14" s="22">
        <f t="shared" si="21"/>
        <v>0.28333333333333333</v>
      </c>
      <c r="BT14" s="98">
        <f t="shared" si="22"/>
        <v>5.402375608468498</v>
      </c>
      <c r="BU14" s="100">
        <f t="shared" si="178"/>
        <v>0.28333333333333333</v>
      </c>
      <c r="BV14" s="98">
        <f t="shared" si="23"/>
        <v>0.35764553094711099</v>
      </c>
      <c r="BW14" s="98">
        <f t="shared" si="179"/>
        <v>0.3</v>
      </c>
      <c r="BX14" s="98">
        <f t="shared" si="180"/>
        <v>51.619107770192898</v>
      </c>
      <c r="BY14" s="100">
        <f t="shared" si="24"/>
        <v>803.68754600193927</v>
      </c>
      <c r="BZ14" s="100">
        <f t="shared" si="25"/>
        <v>7.1836591646851804E-4</v>
      </c>
      <c r="CA14" s="72">
        <f t="shared" si="26"/>
        <v>0.31666666666666665</v>
      </c>
      <c r="CB14" s="72">
        <f t="shared" si="27"/>
        <v>-128.3929633597491</v>
      </c>
      <c r="CC14" s="100">
        <f t="shared" si="28"/>
        <v>1.9315053552105225E-3</v>
      </c>
      <c r="CD14">
        <f t="shared" si="29"/>
        <v>-0.54770232900536975</v>
      </c>
      <c r="CE14">
        <f t="shared" si="30"/>
        <v>0.73258477589259208</v>
      </c>
      <c r="CF14" s="61"/>
      <c r="CG14" s="49">
        <v>50.159744815937813</v>
      </c>
      <c r="CH14" s="49">
        <v>8</v>
      </c>
      <c r="CI14" s="22">
        <f t="shared" si="31"/>
        <v>0.28333333333333333</v>
      </c>
      <c r="CJ14" s="98">
        <f t="shared" si="32"/>
        <v>4.8731900141783555</v>
      </c>
      <c r="CK14" s="100">
        <f t="shared" si="181"/>
        <v>0.28333333333333333</v>
      </c>
      <c r="CL14" s="98">
        <f t="shared" si="33"/>
        <v>0.33510909803814071</v>
      </c>
      <c r="CM14" s="98">
        <f t="shared" si="182"/>
        <v>0.3</v>
      </c>
      <c r="CN14" s="98">
        <f t="shared" si="183"/>
        <v>42.36013803307727</v>
      </c>
      <c r="CO14" s="100">
        <f t="shared" si="34"/>
        <v>754.97261346831453</v>
      </c>
      <c r="CP14" s="100">
        <f t="shared" si="35"/>
        <v>5.8951192096032539E-4</v>
      </c>
      <c r="CQ14" s="72">
        <f t="shared" si="36"/>
        <v>0.31666666666666665</v>
      </c>
      <c r="CR14" s="72">
        <f t="shared" si="37"/>
        <v>-14.893328186471354</v>
      </c>
      <c r="CS14" s="100">
        <f t="shared" si="38"/>
        <v>1.8308894553107984E-3</v>
      </c>
      <c r="CT14">
        <f t="shared" si="39"/>
        <v>-0.54770232900536975</v>
      </c>
      <c r="CU14">
        <f t="shared" si="40"/>
        <v>0.68781334561077989</v>
      </c>
      <c r="CV14" s="61"/>
      <c r="CW14" s="49">
        <v>72.001736090180486</v>
      </c>
      <c r="CX14" s="49">
        <v>8</v>
      </c>
      <c r="CY14" s="22">
        <f t="shared" si="41"/>
        <v>0.35</v>
      </c>
      <c r="CZ14" s="98">
        <f t="shared" si="42"/>
        <v>6.8488286968686856</v>
      </c>
      <c r="DA14" s="100">
        <f t="shared" si="184"/>
        <v>0.35</v>
      </c>
      <c r="DB14" s="98">
        <f t="shared" si="43"/>
        <v>0.31425540559146314</v>
      </c>
      <c r="DC14" s="98">
        <f t="shared" si="185"/>
        <v>0.3666666666666667</v>
      </c>
      <c r="DD14" s="98">
        <f t="shared" si="186"/>
        <v>61.347656929000792</v>
      </c>
      <c r="DE14" s="100">
        <f t="shared" si="44"/>
        <v>1203.4223060268353</v>
      </c>
      <c r="DF14" s="100">
        <f t="shared" si="45"/>
        <v>8.5375489226192783E-4</v>
      </c>
      <c r="DG14" s="72">
        <f t="shared" si="46"/>
        <v>0.3833333333333333</v>
      </c>
      <c r="DH14" s="72">
        <f t="shared" si="47"/>
        <v>-169.55289285576893</v>
      </c>
      <c r="DI14" s="100">
        <f t="shared" si="48"/>
        <v>1.787629960511712E-3</v>
      </c>
      <c r="DJ14">
        <f t="shared" si="187"/>
        <v>-0.45593195564972439</v>
      </c>
      <c r="DK14">
        <f t="shared" si="188"/>
        <v>0.83561630375770724</v>
      </c>
      <c r="DL14" s="61"/>
      <c r="DM14" s="49">
        <v>52.153619241621193</v>
      </c>
      <c r="DN14" s="49">
        <v>8</v>
      </c>
      <c r="DO14" s="22">
        <f t="shared" si="49"/>
        <v>0.23333333333333334</v>
      </c>
      <c r="DP14" s="98">
        <f t="shared" si="50"/>
        <v>4.9717463528714196</v>
      </c>
      <c r="DQ14" s="100">
        <f t="shared" si="189"/>
        <v>0.23333333333333334</v>
      </c>
      <c r="DR14" s="98">
        <f t="shared" si="51"/>
        <v>0.35363818380460765</v>
      </c>
      <c r="DS14" s="98">
        <f t="shared" si="190"/>
        <v>0.25</v>
      </c>
      <c r="DT14" s="98">
        <f t="shared" si="191"/>
        <v>48.509701260882863</v>
      </c>
      <c r="DU14" s="100">
        <f t="shared" si="52"/>
        <v>755.275409586965</v>
      </c>
      <c r="DV14" s="100">
        <f t="shared" si="53"/>
        <v>6.7509334254728663E-4</v>
      </c>
      <c r="DW14" s="72">
        <f t="shared" si="54"/>
        <v>0.26666666666666666</v>
      </c>
      <c r="DX14" s="72">
        <f t="shared" si="55"/>
        <v>1.2785899954630491</v>
      </c>
      <c r="DY14" s="100">
        <f t="shared" si="56"/>
        <v>2.0770089948834933E-3</v>
      </c>
      <c r="DZ14">
        <f t="shared" si="57"/>
        <v>-0.63202321470540557</v>
      </c>
      <c r="EA14">
        <f t="shared" si="58"/>
        <v>0.69650896382354155</v>
      </c>
      <c r="EB14" s="61"/>
      <c r="EC14" s="49">
        <v>67.119296778199342</v>
      </c>
      <c r="ED14" s="49">
        <v>8</v>
      </c>
      <c r="EE14" s="22">
        <f t="shared" si="59"/>
        <v>0.23333333333333334</v>
      </c>
      <c r="EF14" s="98">
        <f t="shared" si="60"/>
        <v>5.8568321795985465</v>
      </c>
      <c r="EG14" s="100">
        <f t="shared" si="192"/>
        <v>0.23333333333333334</v>
      </c>
      <c r="EH14" s="98">
        <f t="shared" si="61"/>
        <v>0.27473897344820269</v>
      </c>
      <c r="EI14" s="98">
        <f t="shared" si="193"/>
        <v>0.25</v>
      </c>
      <c r="EJ14" s="98">
        <f t="shared" si="194"/>
        <v>56.206943935451022</v>
      </c>
      <c r="EK14" s="100">
        <f t="shared" si="62"/>
        <v>1001.7602710566947</v>
      </c>
      <c r="EL14" s="100">
        <f t="shared" si="63"/>
        <v>7.8221330310169351E-4</v>
      </c>
      <c r="EM14" s="72">
        <f t="shared" si="64"/>
        <v>0.26666666666666666</v>
      </c>
      <c r="EN14" s="72">
        <f t="shared" si="65"/>
        <v>78.044334546551852</v>
      </c>
      <c r="EO14" s="100">
        <f t="shared" si="66"/>
        <v>2.0655772501943412E-3</v>
      </c>
      <c r="EP14">
        <f t="shared" si="67"/>
        <v>-0.63202321470540557</v>
      </c>
      <c r="EQ14">
        <f t="shared" si="68"/>
        <v>0.76766278002616972</v>
      </c>
      <c r="ER14" s="61"/>
      <c r="ES14" s="49">
        <v>64.124878167525594</v>
      </c>
      <c r="ET14" s="49">
        <v>8</v>
      </c>
      <c r="EU14" s="22">
        <f t="shared" si="69"/>
        <v>0.23333333333333334</v>
      </c>
      <c r="EV14" s="98">
        <f t="shared" si="70"/>
        <v>5.7096321046679366</v>
      </c>
      <c r="EW14" s="100">
        <f t="shared" si="195"/>
        <v>0.23333333333333334</v>
      </c>
      <c r="EX14" s="98">
        <f t="shared" si="71"/>
        <v>0.23437377769330994</v>
      </c>
      <c r="EY14" s="98">
        <f t="shared" si="196"/>
        <v>0.25</v>
      </c>
      <c r="EZ14" s="98">
        <f t="shared" si="197"/>
        <v>60.153619431919573</v>
      </c>
      <c r="FA14" s="100">
        <f t="shared" si="72"/>
        <v>1179.9995474383045</v>
      </c>
      <c r="FB14" s="100">
        <f t="shared" si="73"/>
        <v>8.3713787042754759E-4</v>
      </c>
      <c r="FC14" s="72">
        <f t="shared" si="74"/>
        <v>0.26666666666666666</v>
      </c>
      <c r="FD14" s="72">
        <f t="shared" si="75"/>
        <v>238.08731651131154</v>
      </c>
      <c r="FE14" s="100">
        <f t="shared" si="76"/>
        <v>2.0649429917177649E-3</v>
      </c>
      <c r="FF14">
        <f t="shared" si="77"/>
        <v>-0.63202321470540557</v>
      </c>
      <c r="FG14">
        <f t="shared" si="78"/>
        <v>0.75660812574847436</v>
      </c>
      <c r="FH14" s="61"/>
      <c r="FI14" s="100">
        <v>47.565743976101118</v>
      </c>
      <c r="FJ14" s="100">
        <v>8</v>
      </c>
      <c r="FK14" s="22">
        <f t="shared" si="79"/>
        <v>0.21666666666666667</v>
      </c>
      <c r="FL14" s="98">
        <f t="shared" si="80"/>
        <v>5.9353311674695686</v>
      </c>
      <c r="FM14" s="100">
        <f t="shared" si="198"/>
        <v>0.21666666666666667</v>
      </c>
      <c r="FN14" s="98">
        <f t="shared" si="81"/>
        <v>0.18722871968344632</v>
      </c>
      <c r="FO14" s="98">
        <f t="shared" si="199"/>
        <v>0.23333333333333331</v>
      </c>
      <c r="FP14" s="98">
        <f t="shared" si="200"/>
        <v>44.871801369238263</v>
      </c>
      <c r="FQ14" s="100">
        <f t="shared" si="82"/>
        <v>698.63485606300685</v>
      </c>
      <c r="FR14" s="100">
        <f t="shared" si="83"/>
        <v>6.2446590238856583E-4</v>
      </c>
      <c r="FS14" s="72">
        <f t="shared" si="84"/>
        <v>0.25</v>
      </c>
      <c r="FT14" s="72">
        <f t="shared" si="85"/>
        <v>224.97226055886387</v>
      </c>
      <c r="FU14" s="100">
        <f t="shared" si="86"/>
        <v>2.5021843433917887E-3</v>
      </c>
      <c r="FV14">
        <f t="shared" si="201"/>
        <v>-0.6642078980768068</v>
      </c>
      <c r="FW14">
        <f t="shared" si="202"/>
        <v>0.77344495584193951</v>
      </c>
      <c r="FX14" s="61"/>
      <c r="FY14" s="100">
        <v>61.204574992397426</v>
      </c>
      <c r="FZ14" s="100">
        <v>8</v>
      </c>
      <c r="GA14" s="22">
        <f t="shared" si="87"/>
        <v>0.25</v>
      </c>
      <c r="GB14" s="98">
        <f t="shared" si="88"/>
        <v>7.6088184826262664</v>
      </c>
      <c r="GC14" s="100">
        <f t="shared" si="203"/>
        <v>0.25</v>
      </c>
      <c r="GD14" s="98">
        <f t="shared" si="89"/>
        <v>0.24200033664202467</v>
      </c>
      <c r="GE14" s="98">
        <f t="shared" si="204"/>
        <v>0.26666666666666666</v>
      </c>
      <c r="GF14" s="98">
        <f t="shared" si="205"/>
        <v>67.217191208412387</v>
      </c>
      <c r="GG14" s="100">
        <f t="shared" si="90"/>
        <v>1046.5430687398764</v>
      </c>
      <c r="GH14" s="100">
        <f t="shared" si="91"/>
        <v>9.3543924431707258E-4</v>
      </c>
      <c r="GI14" s="72">
        <f t="shared" si="92"/>
        <v>0.28333333333333338</v>
      </c>
      <c r="GJ14" s="72">
        <f t="shared" si="93"/>
        <v>-3.6840017957244706</v>
      </c>
      <c r="GK14" s="100">
        <f t="shared" si="94"/>
        <v>2.2788393144941941E-3</v>
      </c>
      <c r="GL14">
        <f t="shared" si="206"/>
        <v>-0.6020599913279624</v>
      </c>
      <c r="GM14">
        <f t="shared" si="207"/>
        <v>0.88131722361506182</v>
      </c>
      <c r="GN14" s="61"/>
      <c r="GO14" s="100">
        <v>60.052060747321569</v>
      </c>
      <c r="GP14" s="100">
        <v>8</v>
      </c>
      <c r="GQ14" s="22">
        <f t="shared" si="95"/>
        <v>0.23333333333333334</v>
      </c>
      <c r="GR14" s="98">
        <f t="shared" si="96"/>
        <v>7.4833093344783137</v>
      </c>
      <c r="GS14" s="100">
        <f t="shared" si="208"/>
        <v>0.23333333333333334</v>
      </c>
      <c r="GT14" s="100">
        <f t="shared" si="209"/>
        <v>0.25722608213831794</v>
      </c>
      <c r="GU14" s="98">
        <f t="shared" si="210"/>
        <v>0.25</v>
      </c>
      <c r="GV14" s="98">
        <f t="shared" si="211"/>
        <v>61.641827927895598</v>
      </c>
      <c r="GW14" s="100">
        <f t="shared" si="97"/>
        <v>959.73703456864462</v>
      </c>
      <c r="GX14" s="100">
        <f t="shared" si="98"/>
        <v>8.5784877199654723E-4</v>
      </c>
      <c r="GY14" s="72">
        <f t="shared" si="99"/>
        <v>0.26666666666666666</v>
      </c>
      <c r="GZ14" s="72">
        <f t="shared" si="100"/>
        <v>454.53346592166241</v>
      </c>
      <c r="HA14" s="100">
        <f t="shared" si="101"/>
        <v>2.3274858052833632E-3</v>
      </c>
      <c r="HB14">
        <f t="shared" si="212"/>
        <v>-0.63202321470540557</v>
      </c>
      <c r="HC14">
        <f t="shared" si="213"/>
        <v>0.87409369784635849</v>
      </c>
      <c r="HD14" s="61"/>
      <c r="HE14" s="100">
        <v>65.568666297249024</v>
      </c>
      <c r="HF14" s="100">
        <v>8</v>
      </c>
      <c r="HG14" s="22">
        <f t="shared" si="102"/>
        <v>0.25</v>
      </c>
      <c r="HH14" s="98">
        <f t="shared" si="103"/>
        <v>6.1979490355739379</v>
      </c>
      <c r="HI14" s="100">
        <f t="shared" si="214"/>
        <v>0.25</v>
      </c>
      <c r="HJ14" s="98">
        <f t="shared" si="104"/>
        <v>0.30013718346531632</v>
      </c>
      <c r="HK14" s="98">
        <f t="shared" si="215"/>
        <v>0.26666666666666666</v>
      </c>
      <c r="HL14" s="98">
        <f t="shared" si="216"/>
        <v>43.799287293645811</v>
      </c>
      <c r="HM14" s="100">
        <f t="shared" si="105"/>
        <v>983.52228981768906</v>
      </c>
      <c r="HN14" s="100">
        <f t="shared" si="106"/>
        <v>6.0954008150323764E-4</v>
      </c>
      <c r="HO14" s="72">
        <f t="shared" si="107"/>
        <v>0.28333333333333338</v>
      </c>
      <c r="HP14" s="72">
        <f t="shared" si="108"/>
        <v>345.46545792584186</v>
      </c>
      <c r="HQ14" s="100">
        <f t="shared" si="109"/>
        <v>1.7014353448088345E-3</v>
      </c>
      <c r="HR14">
        <f t="shared" si="110"/>
        <v>-0.6020599913279624</v>
      </c>
      <c r="HS14">
        <f t="shared" si="111"/>
        <v>0.79224800080613422</v>
      </c>
      <c r="HT14" s="61"/>
      <c r="HU14">
        <v>402.08985314230449</v>
      </c>
      <c r="HV14">
        <v>32</v>
      </c>
      <c r="HW14" s="22">
        <f t="shared" si="112"/>
        <v>0.6</v>
      </c>
      <c r="HX14" s="98">
        <f t="shared" si="113"/>
        <v>34.714609407152892</v>
      </c>
      <c r="HY14" s="100">
        <f t="shared" si="217"/>
        <v>0.6</v>
      </c>
      <c r="HZ14" s="98">
        <f t="shared" si="114"/>
        <v>0.3269601386555121</v>
      </c>
      <c r="IA14" s="52">
        <f t="shared" si="115"/>
        <v>106.85102580388279</v>
      </c>
      <c r="IB14" s="100">
        <f t="shared" si="218"/>
        <v>0.66666666666666663</v>
      </c>
      <c r="IC14" s="100">
        <f t="shared" si="116"/>
        <v>2399.3624568235791</v>
      </c>
      <c r="ID14" s="100">
        <f t="shared" si="117"/>
        <v>1.4870101091040357E-3</v>
      </c>
      <c r="IE14" s="52">
        <f t="shared" si="118"/>
        <v>38.849015855297473</v>
      </c>
      <c r="IF14" s="100">
        <f t="shared" si="119"/>
        <v>1.7402495498067914E-3</v>
      </c>
      <c r="IG14">
        <f t="shared" si="120"/>
        <v>-0.22184874961635639</v>
      </c>
      <c r="IH14">
        <f t="shared" si="121"/>
        <v>1.5405122831379421</v>
      </c>
      <c r="II14" s="61"/>
      <c r="IJ14" s="100">
        <v>146.58529939935997</v>
      </c>
      <c r="IK14" s="100">
        <v>32</v>
      </c>
      <c r="IL14" s="22">
        <f t="shared" si="122"/>
        <v>0.6</v>
      </c>
      <c r="IM14" s="98">
        <f t="shared" si="123"/>
        <v>14.078741756683486</v>
      </c>
      <c r="IN14" s="100">
        <f t="shared" si="219"/>
        <v>0.6</v>
      </c>
      <c r="IO14" s="98">
        <f t="shared" si="124"/>
        <v>0.42016047101083459</v>
      </c>
      <c r="IP14" s="52">
        <f t="shared" si="125"/>
        <v>42.536890775978392</v>
      </c>
      <c r="IQ14" s="52">
        <f t="shared" si="126"/>
        <v>45.893047026189045</v>
      </c>
      <c r="IR14" s="100">
        <f t="shared" si="127"/>
        <v>662.28129154218516</v>
      </c>
      <c r="IS14" s="100">
        <f t="shared" si="128"/>
        <v>5.9197172996569938E-4</v>
      </c>
      <c r="IT14" s="100">
        <f t="shared" si="129"/>
        <v>1.8493909784955418E-3</v>
      </c>
      <c r="IU14">
        <f t="shared" si="130"/>
        <v>-0.22184874961635639</v>
      </c>
      <c r="IV14">
        <f t="shared" si="131"/>
        <v>1.148563842835421</v>
      </c>
      <c r="IW14" s="61"/>
      <c r="IX14" s="100">
        <v>236.11914365421538</v>
      </c>
      <c r="IY14" s="100">
        <v>32</v>
      </c>
      <c r="IZ14" s="22">
        <f t="shared" si="132"/>
        <v>0.6</v>
      </c>
      <c r="JA14" s="98">
        <f t="shared" si="133"/>
        <v>20.73204486108213</v>
      </c>
      <c r="JB14" s="100">
        <f t="shared" si="220"/>
        <v>0.6</v>
      </c>
      <c r="JC14" s="98">
        <f t="shared" si="134"/>
        <v>0.3898348375386298</v>
      </c>
      <c r="JD14" s="52">
        <f t="shared" si="135"/>
        <v>67.867099507690142</v>
      </c>
      <c r="JE14" s="52">
        <f t="shared" si="136"/>
        <v>46.407649257585433</v>
      </c>
      <c r="JF14" s="100">
        <f t="shared" si="137"/>
        <v>1209.5758857968194</v>
      </c>
      <c r="JG14" s="100">
        <f t="shared" si="138"/>
        <v>9.4448380148202124E-4</v>
      </c>
      <c r="JH14" s="100">
        <f t="shared" si="139"/>
        <v>1.8995585625543674E-3</v>
      </c>
      <c r="JI14">
        <f t="shared" si="140"/>
        <v>-0.22184874961635639</v>
      </c>
      <c r="JJ14">
        <f t="shared" si="141"/>
        <v>1.3166421399176065</v>
      </c>
      <c r="JK14" s="61"/>
      <c r="JL14" s="100">
        <v>241.50207038450003</v>
      </c>
      <c r="JM14" s="100">
        <v>32</v>
      </c>
      <c r="JN14" s="22">
        <f t="shared" si="142"/>
        <v>0.6</v>
      </c>
      <c r="JO14" s="98">
        <f t="shared" si="143"/>
        <v>23.619834393433806</v>
      </c>
      <c r="JP14" s="100">
        <f t="shared" si="221"/>
        <v>0.6</v>
      </c>
      <c r="JQ14" s="98">
        <f t="shared" si="144"/>
        <v>0.31345902154597766</v>
      </c>
      <c r="JR14" s="52">
        <f t="shared" si="145"/>
        <v>74.098021870072813</v>
      </c>
      <c r="JS14" s="52">
        <f t="shared" si="146"/>
        <v>68.63725591838039</v>
      </c>
      <c r="JT14" s="100">
        <f t="shared" si="147"/>
        <v>1453.5390072698299</v>
      </c>
      <c r="JU14" s="100">
        <f t="shared" si="148"/>
        <v>1.0311974710251802E-3</v>
      </c>
      <c r="JV14" s="100">
        <f t="shared" si="149"/>
        <v>1.9216340376738506E-3</v>
      </c>
      <c r="JW14">
        <f t="shared" si="150"/>
        <v>-0.22184874961635639</v>
      </c>
      <c r="JX14">
        <f t="shared" si="151"/>
        <v>1.3732768483041684</v>
      </c>
      <c r="JY14" s="61"/>
      <c r="JZ14">
        <v>276.02898398537786</v>
      </c>
      <c r="KA14" s="100">
        <v>32</v>
      </c>
      <c r="KB14" s="22">
        <f t="shared" si="152"/>
        <v>0.6</v>
      </c>
      <c r="KC14" s="98">
        <f t="shared" si="153"/>
        <v>23.377878224816417</v>
      </c>
      <c r="KD14" s="100">
        <f t="shared" si="222"/>
        <v>0.6</v>
      </c>
      <c r="KE14" s="98">
        <f t="shared" si="154"/>
        <v>0.29441886408087675</v>
      </c>
      <c r="KF14" s="52">
        <f t="shared" si="155"/>
        <v>74.310090684900544</v>
      </c>
      <c r="KG14" s="52">
        <f t="shared" si="156"/>
        <v>52.532027550192751</v>
      </c>
      <c r="KH14" s="100">
        <f t="shared" si="157"/>
        <v>1668.6488539638049</v>
      </c>
      <c r="KI14" s="100">
        <f t="shared" si="158"/>
        <v>1.0341487620315329E-3</v>
      </c>
      <c r="KJ14" s="100">
        <f t="shared" si="159"/>
        <v>1.897511504908501E-3</v>
      </c>
      <c r="KK14">
        <f t="shared" si="223"/>
        <v>-0.22184874961635639</v>
      </c>
      <c r="KL14">
        <f t="shared" si="224"/>
        <v>1.3688050920666541</v>
      </c>
      <c r="KM14" s="61"/>
      <c r="KN14"/>
      <c r="KS14"/>
      <c r="KT14"/>
      <c r="KU14"/>
    </row>
    <row r="15" spans="1:309" x14ac:dyDescent="0.25">
      <c r="A15" s="101">
        <v>14</v>
      </c>
      <c r="B15" s="85" t="s">
        <v>97</v>
      </c>
      <c r="C15" s="85" t="s">
        <v>103</v>
      </c>
      <c r="D15" s="76">
        <v>110</v>
      </c>
      <c r="E15" s="4">
        <v>1274.0999999999999</v>
      </c>
      <c r="F15" s="100">
        <v>4</v>
      </c>
      <c r="G15" s="88">
        <v>3.9619999999999775</v>
      </c>
      <c r="H15" s="92">
        <v>97.470963753001797</v>
      </c>
      <c r="I15" s="92">
        <v>325.90117998527393</v>
      </c>
      <c r="J15" s="92">
        <v>1</v>
      </c>
      <c r="K15" s="92">
        <v>38.079287180669169</v>
      </c>
      <c r="L15" s="92">
        <v>2.0719687388455541</v>
      </c>
      <c r="M15" s="92">
        <v>2.2617365519917154</v>
      </c>
      <c r="N15" s="22">
        <v>4</v>
      </c>
      <c r="O15" s="92">
        <v>3.9619999999999775</v>
      </c>
      <c r="P15" s="92">
        <v>97.470963753001797</v>
      </c>
      <c r="Q15" s="92">
        <v>325.90117998527393</v>
      </c>
      <c r="R15" s="92">
        <v>1.1052929721942115</v>
      </c>
      <c r="S15" s="92">
        <v>38.079287180669169</v>
      </c>
      <c r="U15" s="49">
        <v>27.166155414412248</v>
      </c>
      <c r="V15" s="49">
        <v>9</v>
      </c>
      <c r="W15" s="22">
        <f t="shared" si="160"/>
        <v>0.25</v>
      </c>
      <c r="X15" s="98">
        <f t="shared" si="161"/>
        <v>2.2505306448854485</v>
      </c>
      <c r="Y15" s="100">
        <f t="shared" si="162"/>
        <v>0.25</v>
      </c>
      <c r="Z15" s="98">
        <f t="shared" si="163"/>
        <v>0.32208223657617746</v>
      </c>
      <c r="AA15" s="98">
        <f t="shared" si="164"/>
        <v>0.26666666666666666</v>
      </c>
      <c r="AB15" s="98">
        <f t="shared" si="165"/>
        <v>18.370723991821819</v>
      </c>
      <c r="AC15" s="100">
        <f t="shared" si="0"/>
        <v>286.02435650373218</v>
      </c>
      <c r="AD15" s="100">
        <f t="shared" si="1"/>
        <v>2.5565924221952036E-4</v>
      </c>
      <c r="AE15" s="72">
        <f t="shared" si="2"/>
        <v>0.28333333333333338</v>
      </c>
      <c r="AF15" s="72">
        <f t="shared" si="3"/>
        <v>-285.66871317249934</v>
      </c>
      <c r="AG15" s="100">
        <f t="shared" si="4"/>
        <v>2.2571512011534938E-3</v>
      </c>
      <c r="AH15">
        <f t="shared" si="166"/>
        <v>-0.6020599913279624</v>
      </c>
      <c r="AI15">
        <f t="shared" si="167"/>
        <v>0.35228493098879965</v>
      </c>
      <c r="AJ15" s="61"/>
      <c r="AK15" s="49">
        <v>32.388269481403292</v>
      </c>
      <c r="AL15" s="49">
        <v>9</v>
      </c>
      <c r="AM15" s="22">
        <f t="shared" si="168"/>
        <v>0.26666666666666666</v>
      </c>
      <c r="AN15" s="98">
        <f t="shared" si="169"/>
        <v>3.0294892415492742</v>
      </c>
      <c r="AO15" s="100">
        <f t="shared" si="170"/>
        <v>0.26666666666666666</v>
      </c>
      <c r="AP15" s="98">
        <f t="shared" si="171"/>
        <v>0.30118719849022241</v>
      </c>
      <c r="AQ15" s="98">
        <f t="shared" si="172"/>
        <v>0.28333333333333338</v>
      </c>
      <c r="AR15" s="98">
        <f t="shared" si="173"/>
        <v>20.673182908142792</v>
      </c>
      <c r="AS15" s="100">
        <f t="shared" si="5"/>
        <v>368.4522207335977</v>
      </c>
      <c r="AT15" s="100">
        <f t="shared" si="6"/>
        <v>2.8770179547165389E-4</v>
      </c>
      <c r="AU15" s="72">
        <f t="shared" si="7"/>
        <v>0.3</v>
      </c>
      <c r="AV15" s="72">
        <f t="shared" si="8"/>
        <v>11.993810834071825</v>
      </c>
      <c r="AW15" s="100">
        <f t="shared" si="9"/>
        <v>2.1605129635369116E-3</v>
      </c>
      <c r="AX15">
        <f t="shared" si="10"/>
        <v>-0.57403126772771884</v>
      </c>
      <c r="AY15">
        <f t="shared" si="11"/>
        <v>0.4813694145502973</v>
      </c>
      <c r="AZ15" s="61"/>
      <c r="BA15" s="49">
        <v>27.504545078950134</v>
      </c>
      <c r="BB15" s="49">
        <v>9</v>
      </c>
      <c r="BC15" s="22">
        <f t="shared" si="12"/>
        <v>0.43333333333333335</v>
      </c>
      <c r="BD15" s="98">
        <f t="shared" si="174"/>
        <v>2.2648670190176325</v>
      </c>
      <c r="BE15" s="100">
        <f t="shared" si="175"/>
        <v>0.43333333333333335</v>
      </c>
      <c r="BF15" s="98">
        <f t="shared" si="13"/>
        <v>0.25254317328797821</v>
      </c>
      <c r="BG15" s="98">
        <f t="shared" si="176"/>
        <v>0.45</v>
      </c>
      <c r="BH15" s="98">
        <f t="shared" si="177"/>
        <v>13.575728559905798</v>
      </c>
      <c r="BI15" s="100">
        <f t="shared" si="14"/>
        <v>266.30739277400301</v>
      </c>
      <c r="BJ15" s="100">
        <f t="shared" si="15"/>
        <v>1.8892888912535572E-4</v>
      </c>
      <c r="BK15" s="72">
        <f t="shared" si="16"/>
        <v>0.46666666666666662</v>
      </c>
      <c r="BL15" s="100">
        <f t="shared" si="17"/>
        <v>111.73443356393416</v>
      </c>
      <c r="BM15" s="100">
        <f t="shared" si="18"/>
        <v>2.1683521948743976E-3</v>
      </c>
      <c r="BN15">
        <f t="shared" si="19"/>
        <v>-0.36317790241282566</v>
      </c>
      <c r="BO15">
        <f t="shared" si="20"/>
        <v>0.35504270762819756</v>
      </c>
      <c r="BP15" s="61"/>
      <c r="BQ15" s="49">
        <v>65.00192304847603</v>
      </c>
      <c r="BR15" s="49">
        <v>9</v>
      </c>
      <c r="BS15" s="22">
        <f t="shared" si="21"/>
        <v>0.3</v>
      </c>
      <c r="BT15" s="98">
        <f t="shared" si="22"/>
        <v>6.2143329874260065</v>
      </c>
      <c r="BU15" s="100">
        <f t="shared" si="178"/>
        <v>0.3</v>
      </c>
      <c r="BV15" s="98">
        <f t="shared" si="23"/>
        <v>0.36619569503616628</v>
      </c>
      <c r="BW15" s="98">
        <f t="shared" si="179"/>
        <v>0.31666666666666665</v>
      </c>
      <c r="BX15" s="98">
        <f t="shared" si="180"/>
        <v>48.79099995085349</v>
      </c>
      <c r="BY15" s="100">
        <f t="shared" si="24"/>
        <v>759.65511050784357</v>
      </c>
      <c r="BZ15" s="100">
        <f t="shared" si="25"/>
        <v>6.7900808264937784E-4</v>
      </c>
      <c r="CA15" s="72">
        <f t="shared" si="26"/>
        <v>0.33333333333333331</v>
      </c>
      <c r="CB15" s="72">
        <f t="shared" si="27"/>
        <v>299.89629131803332</v>
      </c>
      <c r="CC15" s="100">
        <f t="shared" si="28"/>
        <v>1.9174320884213967E-3</v>
      </c>
      <c r="CD15">
        <f t="shared" si="29"/>
        <v>-0.52287874528033762</v>
      </c>
      <c r="CE15">
        <f t="shared" si="30"/>
        <v>0.79339452068063743</v>
      </c>
      <c r="CF15" s="61"/>
      <c r="CG15" s="49">
        <v>58.174307043573798</v>
      </c>
      <c r="CH15" s="49">
        <v>9</v>
      </c>
      <c r="CI15" s="22">
        <f t="shared" si="31"/>
        <v>0.3</v>
      </c>
      <c r="CJ15" s="98">
        <f t="shared" si="32"/>
        <v>5.6518320259957058</v>
      </c>
      <c r="CK15" s="100">
        <f t="shared" si="181"/>
        <v>0.3</v>
      </c>
      <c r="CL15" s="98">
        <f t="shared" si="33"/>
        <v>0.34215853404047014</v>
      </c>
      <c r="CM15" s="98">
        <f t="shared" si="182"/>
        <v>0.31666666666666665</v>
      </c>
      <c r="CN15" s="98">
        <f t="shared" si="183"/>
        <v>33.434054330003711</v>
      </c>
      <c r="CO15" s="100">
        <f t="shared" si="34"/>
        <v>595.88557895288841</v>
      </c>
      <c r="CP15" s="100">
        <f t="shared" si="35"/>
        <v>4.6529058942588498E-4</v>
      </c>
      <c r="CQ15" s="72">
        <f t="shared" si="36"/>
        <v>0.33333333333333331</v>
      </c>
      <c r="CR15" s="72">
        <f t="shared" si="37"/>
        <v>524.58873065292164</v>
      </c>
      <c r="CS15" s="100">
        <f t="shared" si="38"/>
        <v>1.8193773760206296E-3</v>
      </c>
      <c r="CT15">
        <f t="shared" si="39"/>
        <v>-0.52287874528033762</v>
      </c>
      <c r="CU15">
        <f t="shared" si="40"/>
        <v>0.75218924601671788</v>
      </c>
      <c r="CV15" s="61"/>
      <c r="CW15" s="49">
        <v>83.501496992568946</v>
      </c>
      <c r="CX15" s="49">
        <v>9</v>
      </c>
      <c r="CY15" s="22">
        <f t="shared" si="41"/>
        <v>0.3666666666666667</v>
      </c>
      <c r="CZ15" s="98">
        <f t="shared" si="42"/>
        <v>7.9426897167857842</v>
      </c>
      <c r="DA15" s="100">
        <f t="shared" si="184"/>
        <v>0.3666666666666667</v>
      </c>
      <c r="DB15" s="98">
        <f t="shared" si="43"/>
        <v>0.32337866327091236</v>
      </c>
      <c r="DC15" s="98">
        <f t="shared" si="185"/>
        <v>0.3833333333333333</v>
      </c>
      <c r="DD15" s="98">
        <f t="shared" si="186"/>
        <v>51.416928170833685</v>
      </c>
      <c r="DE15" s="100">
        <f t="shared" si="44"/>
        <v>1008.6168138380872</v>
      </c>
      <c r="DF15" s="100">
        <f t="shared" si="45"/>
        <v>7.1555225037743563E-4</v>
      </c>
      <c r="DG15" s="72">
        <f t="shared" si="46"/>
        <v>0.39999999999999997</v>
      </c>
      <c r="DH15" s="72">
        <f t="shared" si="47"/>
        <v>513.47370519195977</v>
      </c>
      <c r="DI15" s="100">
        <f t="shared" si="48"/>
        <v>1.7726247985740012E-3</v>
      </c>
      <c r="DJ15">
        <f t="shared" si="187"/>
        <v>-0.43572856956143735</v>
      </c>
      <c r="DK15">
        <f t="shared" si="188"/>
        <v>0.8999675970552663</v>
      </c>
      <c r="DL15" s="61"/>
      <c r="DM15" s="49">
        <v>59.103722387003678</v>
      </c>
      <c r="DN15" s="49">
        <v>9</v>
      </c>
      <c r="DO15" s="22">
        <f t="shared" si="49"/>
        <v>0.25</v>
      </c>
      <c r="DP15" s="98">
        <f t="shared" si="50"/>
        <v>5.6342919339374333</v>
      </c>
      <c r="DQ15" s="100">
        <f t="shared" si="189"/>
        <v>0.25</v>
      </c>
      <c r="DR15" s="98">
        <f t="shared" si="51"/>
        <v>0.35714411489212267</v>
      </c>
      <c r="DS15" s="98">
        <f t="shared" si="190"/>
        <v>0.26666666666666666</v>
      </c>
      <c r="DT15" s="98">
        <f t="shared" si="191"/>
        <v>48.701767591997438</v>
      </c>
      <c r="DU15" s="100">
        <f t="shared" si="52"/>
        <v>758.26580064545203</v>
      </c>
      <c r="DV15" s="100">
        <f t="shared" si="53"/>
        <v>6.7776626565529778E-4</v>
      </c>
      <c r="DW15" s="72">
        <f t="shared" si="54"/>
        <v>0.28333333333333338</v>
      </c>
      <c r="DX15" s="72">
        <f t="shared" si="55"/>
        <v>126.09358885516538</v>
      </c>
      <c r="DY15" s="100">
        <f t="shared" si="56"/>
        <v>2.0696337613446405E-3</v>
      </c>
      <c r="DZ15">
        <f t="shared" si="57"/>
        <v>-0.6020599913279624</v>
      </c>
      <c r="EA15">
        <f t="shared" si="58"/>
        <v>0.75083934566953414</v>
      </c>
      <c r="EB15" s="61"/>
      <c r="EC15" s="49">
        <v>76.105190361761785</v>
      </c>
      <c r="ED15" s="49">
        <v>9</v>
      </c>
      <c r="EE15" s="22">
        <f t="shared" si="59"/>
        <v>0.25</v>
      </c>
      <c r="EF15" s="98">
        <f t="shared" si="60"/>
        <v>6.64094156734396</v>
      </c>
      <c r="EG15" s="100">
        <f t="shared" si="192"/>
        <v>0.25</v>
      </c>
      <c r="EH15" s="98">
        <f t="shared" si="61"/>
        <v>0.2781317651111066</v>
      </c>
      <c r="EI15" s="98">
        <f t="shared" si="193"/>
        <v>0.26666666666666666</v>
      </c>
      <c r="EJ15" s="98">
        <f t="shared" si="194"/>
        <v>58.837681821010946</v>
      </c>
      <c r="EK15" s="100">
        <f t="shared" si="62"/>
        <v>1048.6471592736405</v>
      </c>
      <c r="EL15" s="100">
        <f t="shared" si="63"/>
        <v>8.1882440534240255E-4</v>
      </c>
      <c r="EM15" s="100">
        <f t="shared" ref="EM15:EM70" si="225">EI16</f>
        <v>0.28333333333333338</v>
      </c>
      <c r="EN15" s="100">
        <f t="shared" ref="EN15:EN70" si="226">(EJ17-EJ15)/(EI17-EI15)</f>
        <v>79.191901910174863</v>
      </c>
      <c r="EO15" s="100">
        <f t="shared" si="66"/>
        <v>2.0569999191188391E-3</v>
      </c>
      <c r="EP15">
        <f t="shared" si="67"/>
        <v>-0.6020599913279624</v>
      </c>
      <c r="EQ15">
        <f t="shared" si="68"/>
        <v>0.82222965896317401</v>
      </c>
      <c r="ER15" s="61"/>
      <c r="ES15" s="49">
        <v>76.663224560410967</v>
      </c>
      <c r="ET15" s="49">
        <v>9</v>
      </c>
      <c r="EU15" s="22">
        <f t="shared" si="69"/>
        <v>0.25</v>
      </c>
      <c r="EV15" s="98">
        <f t="shared" si="70"/>
        <v>6.8260372683119019</v>
      </c>
      <c r="EW15" s="100">
        <f t="shared" si="195"/>
        <v>0.25</v>
      </c>
      <c r="EX15" s="98">
        <f t="shared" si="71"/>
        <v>0.23870789579954332</v>
      </c>
      <c r="EY15" s="98">
        <f t="shared" si="196"/>
        <v>0.26666666666666666</v>
      </c>
      <c r="EZ15" s="98">
        <f t="shared" si="197"/>
        <v>65.338247924260983</v>
      </c>
      <c r="FA15" s="100">
        <f t="shared" si="72"/>
        <v>1281.7034736920298</v>
      </c>
      <c r="FB15" s="100">
        <f t="shared" si="73"/>
        <v>9.0929061694596555E-4</v>
      </c>
      <c r="FC15" s="72">
        <f t="shared" si="74"/>
        <v>0.28333333333333338</v>
      </c>
      <c r="FD15" s="72">
        <f t="shared" si="75"/>
        <v>39.761778200963967</v>
      </c>
      <c r="FE15" s="100">
        <f t="shared" si="76"/>
        <v>2.0527739434202971E-3</v>
      </c>
      <c r="FF15">
        <f t="shared" si="77"/>
        <v>-0.6020599913279624</v>
      </c>
      <c r="FG15">
        <f t="shared" si="78"/>
        <v>0.83416865507916049</v>
      </c>
      <c r="FH15" s="61"/>
      <c r="FI15" s="100">
        <v>53.558379363083795</v>
      </c>
      <c r="FJ15" s="100">
        <v>9</v>
      </c>
      <c r="FK15" s="22">
        <f t="shared" si="79"/>
        <v>0.23333333333333334</v>
      </c>
      <c r="FL15" s="98">
        <f t="shared" si="80"/>
        <v>6.6831019918996502</v>
      </c>
      <c r="FM15" s="100">
        <f t="shared" si="198"/>
        <v>0.23333333333333334</v>
      </c>
      <c r="FN15" s="98">
        <f t="shared" si="81"/>
        <v>0.19097470195237681</v>
      </c>
      <c r="FO15" s="98">
        <f t="shared" si="199"/>
        <v>0.25</v>
      </c>
      <c r="FP15" s="98">
        <f t="shared" si="200"/>
        <v>48.509617340363818</v>
      </c>
      <c r="FQ15" s="100">
        <f t="shared" si="82"/>
        <v>755.27410298018833</v>
      </c>
      <c r="FR15" s="100">
        <f t="shared" si="83"/>
        <v>6.7509217465339664E-4</v>
      </c>
      <c r="FS15" s="72">
        <f t="shared" si="84"/>
        <v>0.26666666666666666</v>
      </c>
      <c r="FT15" s="72">
        <f t="shared" si="85"/>
        <v>65.223532060846566</v>
      </c>
      <c r="FU15" s="100">
        <f t="shared" si="86"/>
        <v>2.4876438615962335E-3</v>
      </c>
      <c r="FV15">
        <f t="shared" si="201"/>
        <v>-0.63202321470540557</v>
      </c>
      <c r="FW15">
        <f t="shared" si="202"/>
        <v>0.82497808901254899</v>
      </c>
      <c r="FX15" s="61"/>
      <c r="FY15" s="100">
        <v>70.677082565708673</v>
      </c>
      <c r="FZ15" s="100">
        <v>9</v>
      </c>
      <c r="GA15" s="22">
        <f t="shared" si="87"/>
        <v>0.26666666666666666</v>
      </c>
      <c r="GB15" s="98">
        <f t="shared" si="88"/>
        <v>8.7864198418315329</v>
      </c>
      <c r="GC15" s="100">
        <f t="shared" si="203"/>
        <v>0.26666666666666666</v>
      </c>
      <c r="GD15" s="98">
        <f t="shared" si="89"/>
        <v>0.24767955844941594</v>
      </c>
      <c r="GE15" s="98">
        <f t="shared" si="204"/>
        <v>0.28333333333333338</v>
      </c>
      <c r="GF15" s="98">
        <f t="shared" si="205"/>
        <v>63.507964299482872</v>
      </c>
      <c r="GG15" s="100">
        <f t="shared" si="90"/>
        <v>988.7919839037429</v>
      </c>
      <c r="GH15" s="100">
        <f t="shared" si="91"/>
        <v>8.8381916983447015E-4</v>
      </c>
      <c r="GI15" s="72">
        <f t="shared" si="92"/>
        <v>0.3</v>
      </c>
      <c r="GJ15" s="72">
        <f t="shared" si="93"/>
        <v>279.14041619350797</v>
      </c>
      <c r="GK15" s="100">
        <f t="shared" si="94"/>
        <v>2.2615874256170111E-3</v>
      </c>
      <c r="GL15">
        <f t="shared" si="206"/>
        <v>-0.57403126772771884</v>
      </c>
      <c r="GM15">
        <f t="shared" si="207"/>
        <v>0.94381195133476226</v>
      </c>
      <c r="GN15" s="61"/>
      <c r="GO15" s="100">
        <v>67.529623129408918</v>
      </c>
      <c r="GP15" s="100">
        <v>9</v>
      </c>
      <c r="GQ15" s="22">
        <f t="shared" si="95"/>
        <v>0.25</v>
      </c>
      <c r="GR15" s="98">
        <f t="shared" si="96"/>
        <v>8.4151160314785312</v>
      </c>
      <c r="GS15" s="100">
        <f t="shared" si="208"/>
        <v>0.25</v>
      </c>
      <c r="GT15" s="100">
        <f t="shared" si="209"/>
        <v>0.26223323551446465</v>
      </c>
      <c r="GU15" s="98">
        <f t="shared" si="210"/>
        <v>0.26666666666666666</v>
      </c>
      <c r="GV15" s="98">
        <f t="shared" si="211"/>
        <v>71.183669974873155</v>
      </c>
      <c r="GW15" s="100">
        <f t="shared" si="97"/>
        <v>1108.299455546826</v>
      </c>
      <c r="GX15" s="100">
        <f t="shared" si="98"/>
        <v>9.9063940715031821E-4</v>
      </c>
      <c r="GY15" s="72">
        <f t="shared" si="99"/>
        <v>0.28333333333333338</v>
      </c>
      <c r="GZ15" s="72">
        <f t="shared" si="100"/>
        <v>222.30917089077784</v>
      </c>
      <c r="HA15" s="100">
        <f t="shared" si="101"/>
        <v>2.3129129702919447E-3</v>
      </c>
      <c r="HB15">
        <f t="shared" si="212"/>
        <v>-0.6020599913279624</v>
      </c>
      <c r="HC15">
        <f t="shared" si="213"/>
        <v>0.92506010860458643</v>
      </c>
      <c r="HD15" s="61"/>
      <c r="HE15" s="100">
        <v>73.527205849263709</v>
      </c>
      <c r="HF15" s="100">
        <v>9</v>
      </c>
      <c r="HG15" s="22">
        <f t="shared" si="102"/>
        <v>0.26666666666666666</v>
      </c>
      <c r="HH15" s="98">
        <f t="shared" si="103"/>
        <v>6.9502385867654954</v>
      </c>
      <c r="HI15" s="100">
        <f t="shared" si="214"/>
        <v>0.26666666666666666</v>
      </c>
      <c r="HJ15" s="98">
        <f t="shared" si="104"/>
        <v>0.3055921236287506</v>
      </c>
      <c r="HK15" s="98">
        <f t="shared" si="215"/>
        <v>0.28333333333333338</v>
      </c>
      <c r="HL15" s="98">
        <f t="shared" si="216"/>
        <v>48.166400257711054</v>
      </c>
      <c r="HM15" s="100">
        <f t="shared" si="105"/>
        <v>1081.5867380703226</v>
      </c>
      <c r="HN15" s="100">
        <f t="shared" si="106"/>
        <v>6.7031573691981228E-4</v>
      </c>
      <c r="HO15" s="72">
        <f t="shared" si="107"/>
        <v>0.3</v>
      </c>
      <c r="HP15" s="72">
        <f t="shared" si="108"/>
        <v>128.20000087134889</v>
      </c>
      <c r="HQ15" s="100">
        <f t="shared" si="109"/>
        <v>1.6926099768040141E-3</v>
      </c>
      <c r="HR15">
        <f t="shared" si="110"/>
        <v>-0.57403126772771884</v>
      </c>
      <c r="HS15">
        <f t="shared" si="111"/>
        <v>0.84199971324295075</v>
      </c>
      <c r="HT15" s="61"/>
      <c r="HU15">
        <v>482.11435365481498</v>
      </c>
      <c r="HV15">
        <v>36</v>
      </c>
      <c r="HW15" s="22">
        <f t="shared" si="112"/>
        <v>0.66666666666666663</v>
      </c>
      <c r="HX15" s="98">
        <f t="shared" si="113"/>
        <v>41.623560868087004</v>
      </c>
      <c r="HY15" s="100">
        <f t="shared" si="217"/>
        <v>0.66666666666666663</v>
      </c>
      <c r="HZ15" s="98">
        <f t="shared" si="114"/>
        <v>0.35096439835101911</v>
      </c>
      <c r="IA15" s="52">
        <f t="shared" si="115"/>
        <v>110.4112602740329</v>
      </c>
      <c r="IB15" s="100">
        <f t="shared" si="218"/>
        <v>0.73333333333333328</v>
      </c>
      <c r="IC15" s="100">
        <f t="shared" si="116"/>
        <v>2479.3082772862308</v>
      </c>
      <c r="ID15" s="100">
        <f t="shared" si="117"/>
        <v>1.5365567054802915E-3</v>
      </c>
      <c r="IE15" s="52">
        <f t="shared" si="118"/>
        <v>34.041099026132088</v>
      </c>
      <c r="IF15" s="100">
        <f t="shared" si="119"/>
        <v>1.6964792108514998E-3</v>
      </c>
      <c r="IG15">
        <f t="shared" si="120"/>
        <v>-0.17609125905568127</v>
      </c>
      <c r="IH15">
        <f t="shared" si="121"/>
        <v>1.6193392310704553</v>
      </c>
      <c r="II15" s="61"/>
      <c r="IJ15" s="100">
        <v>174.6403447087757</v>
      </c>
      <c r="IK15" s="100">
        <v>36</v>
      </c>
      <c r="IL15" s="22">
        <f t="shared" si="122"/>
        <v>0.66666666666666663</v>
      </c>
      <c r="IM15" s="98">
        <f t="shared" si="123"/>
        <v>16.773280291596375</v>
      </c>
      <c r="IN15" s="100">
        <f t="shared" si="219"/>
        <v>0.66666666666666663</v>
      </c>
      <c r="IO15" s="98">
        <f t="shared" si="124"/>
        <v>0.42895556616713759</v>
      </c>
      <c r="IP15" s="52">
        <f t="shared" si="125"/>
        <v>45.749497008748541</v>
      </c>
      <c r="IQ15" s="52">
        <f t="shared" si="126"/>
        <v>46.294370103296039</v>
      </c>
      <c r="IR15" s="100">
        <f t="shared" si="127"/>
        <v>712.30020374385049</v>
      </c>
      <c r="IS15" s="100">
        <f t="shared" si="128"/>
        <v>6.3668050003841728E-4</v>
      </c>
      <c r="IT15" s="100">
        <f t="shared" si="129"/>
        <v>1.8339047419581246E-3</v>
      </c>
      <c r="IU15">
        <f t="shared" si="130"/>
        <v>-0.17609125905568127</v>
      </c>
      <c r="IV15">
        <f t="shared" si="131"/>
        <v>1.2246180043608275</v>
      </c>
      <c r="IW15" s="61"/>
      <c r="IX15" s="100">
        <v>286.21146028766913</v>
      </c>
      <c r="IY15" s="100">
        <v>36</v>
      </c>
      <c r="IZ15" s="22">
        <f t="shared" si="132"/>
        <v>0.66666666666666663</v>
      </c>
      <c r="JA15" s="98">
        <f t="shared" si="133"/>
        <v>25.130316596139533</v>
      </c>
      <c r="JB15" s="100">
        <f t="shared" si="220"/>
        <v>0.66666666666666663</v>
      </c>
      <c r="JC15" s="98">
        <f t="shared" si="134"/>
        <v>0.40440759194795495</v>
      </c>
      <c r="JD15" s="52">
        <f t="shared" si="135"/>
        <v>70.735837169228972</v>
      </c>
      <c r="JE15" s="52">
        <f t="shared" si="136"/>
        <v>44.937057732593118</v>
      </c>
      <c r="JF15" s="100">
        <f t="shared" si="137"/>
        <v>1260.704575887389</v>
      </c>
      <c r="JG15" s="100">
        <f t="shared" si="138"/>
        <v>9.8440706727177005E-4</v>
      </c>
      <c r="JH15" s="100">
        <f t="shared" si="139"/>
        <v>1.8724123556863308E-3</v>
      </c>
      <c r="JI15">
        <f t="shared" si="140"/>
        <v>-0.17609125905568127</v>
      </c>
      <c r="JJ15">
        <f t="shared" si="141"/>
        <v>1.4001979599451542</v>
      </c>
      <c r="JK15" s="61"/>
      <c r="JL15" s="100">
        <v>291.00042955294759</v>
      </c>
      <c r="JM15" s="100">
        <v>36</v>
      </c>
      <c r="JN15" s="22">
        <f t="shared" si="142"/>
        <v>0.66666666666666663</v>
      </c>
      <c r="JO15" s="98">
        <f t="shared" si="143"/>
        <v>28.460964924712577</v>
      </c>
      <c r="JP15" s="100">
        <f t="shared" si="221"/>
        <v>0.66666666666666663</v>
      </c>
      <c r="JQ15" s="98">
        <f t="shared" si="144"/>
        <v>0.32722283416893866</v>
      </c>
      <c r="JR15" s="52">
        <f t="shared" si="145"/>
        <v>78.139200761548921</v>
      </c>
      <c r="JS15" s="52">
        <f t="shared" si="146"/>
        <v>65.847661674770094</v>
      </c>
      <c r="JT15" s="100">
        <f t="shared" si="147"/>
        <v>1532.8125290976561</v>
      </c>
      <c r="JU15" s="100">
        <f t="shared" si="148"/>
        <v>1.0874372105982228E-3</v>
      </c>
      <c r="JV15" s="100">
        <f t="shared" si="149"/>
        <v>1.8907838029237276E-3</v>
      </c>
      <c r="JW15">
        <f t="shared" si="150"/>
        <v>-0.17609125905568127</v>
      </c>
      <c r="JX15">
        <f t="shared" si="151"/>
        <v>1.4542496200762427</v>
      </c>
      <c r="JY15" s="61"/>
      <c r="JZ15">
        <v>335.52384416014308</v>
      </c>
      <c r="KA15" s="100">
        <v>36</v>
      </c>
      <c r="KB15" s="22">
        <f t="shared" si="152"/>
        <v>0.66666666666666663</v>
      </c>
      <c r="KC15" s="98">
        <f t="shared" si="153"/>
        <v>28.416709930409407</v>
      </c>
      <c r="KD15" s="100">
        <f t="shared" si="222"/>
        <v>0.66666666666666663</v>
      </c>
      <c r="KE15" s="98">
        <f t="shared" si="154"/>
        <v>0.30794414497155348</v>
      </c>
      <c r="KF15" s="52">
        <f t="shared" si="155"/>
        <v>76.234161295503753</v>
      </c>
      <c r="KG15" s="52">
        <f t="shared" si="156"/>
        <v>73.776777572939835</v>
      </c>
      <c r="KH15" s="100">
        <f t="shared" si="157"/>
        <v>1711.8542677876483</v>
      </c>
      <c r="KI15" s="100">
        <f t="shared" si="158"/>
        <v>1.0609254113624275E-3</v>
      </c>
      <c r="KJ15" s="100">
        <f t="shared" si="159"/>
        <v>1.8666065520010679E-3</v>
      </c>
      <c r="KK15">
        <f t="shared" si="223"/>
        <v>-0.17609125905568127</v>
      </c>
      <c r="KL15">
        <f t="shared" si="224"/>
        <v>1.4535737941480553</v>
      </c>
      <c r="KM15" s="61"/>
      <c r="KN15"/>
      <c r="KS15"/>
      <c r="KT15"/>
      <c r="KU15"/>
    </row>
    <row r="16" spans="1:309" x14ac:dyDescent="0.25">
      <c r="A16" s="101">
        <v>15</v>
      </c>
      <c r="B16" s="85" t="s">
        <v>98</v>
      </c>
      <c r="C16" s="99" t="s">
        <v>134</v>
      </c>
      <c r="D16" s="76">
        <v>110</v>
      </c>
      <c r="E16" s="4">
        <v>1145.3</v>
      </c>
      <c r="F16" s="100">
        <v>4</v>
      </c>
      <c r="G16" s="88">
        <v>2.6609999999999756</v>
      </c>
      <c r="H16" s="92">
        <v>144.79622364683689</v>
      </c>
      <c r="I16" s="92">
        <v>336.51942827295738</v>
      </c>
      <c r="J16" s="92">
        <v>1</v>
      </c>
      <c r="K16" s="92">
        <v>30.151107404725629</v>
      </c>
      <c r="L16" s="92">
        <v>1.5534073755597568</v>
      </c>
      <c r="M16" s="92">
        <v>2.3325174418818788</v>
      </c>
      <c r="N16" s="22">
        <v>4</v>
      </c>
      <c r="O16" s="92">
        <v>2.6609999999999756</v>
      </c>
      <c r="P16" s="92">
        <v>144.79622364683689</v>
      </c>
      <c r="Q16" s="92">
        <v>336.51942827295744</v>
      </c>
      <c r="R16" s="92">
        <v>0.92652514695471255</v>
      </c>
      <c r="S16" s="92">
        <v>30.151107404725629</v>
      </c>
      <c r="U16" s="49">
        <v>29.154759474226502</v>
      </c>
      <c r="V16" s="49">
        <v>10</v>
      </c>
      <c r="W16" s="22">
        <f t="shared" si="160"/>
        <v>0.26666666666666666</v>
      </c>
      <c r="X16" s="98">
        <f t="shared" si="161"/>
        <v>2.4152729247143156</v>
      </c>
      <c r="Y16" s="100">
        <f t="shared" si="162"/>
        <v>0.26666666666666666</v>
      </c>
      <c r="Z16" s="98">
        <f t="shared" si="163"/>
        <v>0.32231867143560894</v>
      </c>
      <c r="AA16" s="98">
        <f t="shared" si="164"/>
        <v>0.28333333333333338</v>
      </c>
      <c r="AB16" s="98">
        <f t="shared" si="165"/>
        <v>18.467625181742001</v>
      </c>
      <c r="AC16" s="100">
        <f t="shared" si="0"/>
        <v>287.53306680299448</v>
      </c>
      <c r="AD16" s="100">
        <f t="shared" si="1"/>
        <v>2.5700778377924286E-4</v>
      </c>
      <c r="AE16" s="72">
        <f t="shared" si="2"/>
        <v>0.3</v>
      </c>
      <c r="AF16" s="72">
        <f t="shared" si="3"/>
        <v>6.4031966885579568</v>
      </c>
      <c r="AG16" s="100">
        <f t="shared" si="4"/>
        <v>2.256446085282705E-3</v>
      </c>
      <c r="AH16">
        <f t="shared" si="166"/>
        <v>-0.57403126772771884</v>
      </c>
      <c r="AI16">
        <f t="shared" si="167"/>
        <v>0.38296621293442529</v>
      </c>
      <c r="AJ16" s="61"/>
      <c r="AK16" s="49">
        <v>36.345563690772494</v>
      </c>
      <c r="AL16" s="49">
        <v>10</v>
      </c>
      <c r="AM16" s="22">
        <f t="shared" si="168"/>
        <v>0.28333333333333333</v>
      </c>
      <c r="AN16" s="98">
        <f t="shared" si="169"/>
        <v>3.3996411646031706</v>
      </c>
      <c r="AO16" s="100">
        <f t="shared" si="170"/>
        <v>0.28333333333333333</v>
      </c>
      <c r="AP16" s="98">
        <f t="shared" si="171"/>
        <v>0.30164652859774899</v>
      </c>
      <c r="AQ16" s="98">
        <f t="shared" si="172"/>
        <v>0.3</v>
      </c>
      <c r="AR16" s="98">
        <f t="shared" si="173"/>
        <v>20.591031417808125</v>
      </c>
      <c r="AS16" s="100">
        <f t="shared" si="5"/>
        <v>366.98805823937141</v>
      </c>
      <c r="AT16" s="100">
        <f t="shared" si="6"/>
        <v>2.8655852056449642E-4</v>
      </c>
      <c r="AU16" s="72">
        <f t="shared" si="7"/>
        <v>0.31666666666666671</v>
      </c>
      <c r="AV16" s="72">
        <f t="shared" si="8"/>
        <v>14.872295660161438</v>
      </c>
      <c r="AW16" s="100">
        <f t="shared" si="9"/>
        <v>2.1591242624927555E-3</v>
      </c>
      <c r="AX16">
        <f t="shared" si="10"/>
        <v>-0.54770232900536975</v>
      </c>
      <c r="AY16">
        <f t="shared" si="11"/>
        <v>0.53143307926078198</v>
      </c>
      <c r="AZ16" s="61"/>
      <c r="BA16" s="49">
        <v>30</v>
      </c>
      <c r="BB16" s="49">
        <v>10</v>
      </c>
      <c r="BC16" s="22">
        <f t="shared" si="12"/>
        <v>0.44999999999999996</v>
      </c>
      <c r="BD16" s="98">
        <f t="shared" si="174"/>
        <v>2.4703557312252959</v>
      </c>
      <c r="BE16" s="100">
        <f t="shared" si="175"/>
        <v>0.44999999999999996</v>
      </c>
      <c r="BF16" s="98">
        <f t="shared" si="13"/>
        <v>0.25276370057453668</v>
      </c>
      <c r="BG16" s="98">
        <f t="shared" si="176"/>
        <v>0.46666666666666662</v>
      </c>
      <c r="BH16" s="98">
        <f t="shared" si="177"/>
        <v>16.065771978478143</v>
      </c>
      <c r="BI16" s="100">
        <f t="shared" si="14"/>
        <v>315.15316688976566</v>
      </c>
      <c r="BJ16" s="100">
        <f t="shared" si="15"/>
        <v>2.235819933671542E-4</v>
      </c>
      <c r="BK16" s="72">
        <f t="shared" si="16"/>
        <v>0.48333333333333334</v>
      </c>
      <c r="BL16" s="100">
        <f t="shared" si="17"/>
        <v>37.399486726988314</v>
      </c>
      <c r="BM16" s="100">
        <f t="shared" si="18"/>
        <v>2.1675725081248109E-3</v>
      </c>
      <c r="BN16">
        <f t="shared" si="19"/>
        <v>-0.34678748622465638</v>
      </c>
      <c r="BO16">
        <f t="shared" si="20"/>
        <v>0.39275949616825723</v>
      </c>
      <c r="BP16" s="61"/>
      <c r="BQ16" s="49">
        <v>74.506711107121077</v>
      </c>
      <c r="BR16" s="49">
        <v>10</v>
      </c>
      <c r="BS16" s="22">
        <f t="shared" si="21"/>
        <v>0.31666666666666665</v>
      </c>
      <c r="BT16" s="98">
        <f t="shared" si="22"/>
        <v>7.1230125341415942</v>
      </c>
      <c r="BU16" s="100">
        <f t="shared" si="178"/>
        <v>0.31666666666666665</v>
      </c>
      <c r="BV16" s="98">
        <f t="shared" si="23"/>
        <v>0.37576437367637022</v>
      </c>
      <c r="BW16" s="98">
        <f t="shared" si="179"/>
        <v>0.33333333333333331</v>
      </c>
      <c r="BX16" s="98">
        <f t="shared" si="180"/>
        <v>47.339342324867928</v>
      </c>
      <c r="BY16" s="100">
        <f t="shared" si="24"/>
        <v>737.05341889671854</v>
      </c>
      <c r="BZ16" s="100">
        <f t="shared" si="25"/>
        <v>6.5880584735441216E-4</v>
      </c>
      <c r="CA16" s="72">
        <f t="shared" si="26"/>
        <v>0.35000000000000003</v>
      </c>
      <c r="CB16" s="72">
        <f t="shared" si="27"/>
        <v>348.78986506780592</v>
      </c>
      <c r="CC16" s="100">
        <f t="shared" si="28"/>
        <v>1.9020414054238047E-3</v>
      </c>
      <c r="CD16">
        <f t="shared" si="29"/>
        <v>-0.49939764943081472</v>
      </c>
      <c r="CE16">
        <f t="shared" si="30"/>
        <v>0.85266370855961071</v>
      </c>
      <c r="CF16" s="61"/>
      <c r="CG16" s="49">
        <v>64.69350817508662</v>
      </c>
      <c r="CH16" s="49">
        <v>10</v>
      </c>
      <c r="CI16" s="22">
        <f t="shared" si="31"/>
        <v>0.31666666666666665</v>
      </c>
      <c r="CJ16" s="98">
        <f t="shared" si="32"/>
        <v>6.2851946152809308</v>
      </c>
      <c r="CK16" s="100">
        <f t="shared" si="181"/>
        <v>0.31666666666666665</v>
      </c>
      <c r="CL16" s="98">
        <f t="shared" si="33"/>
        <v>0.34789268268859519</v>
      </c>
      <c r="CM16" s="98">
        <f t="shared" si="182"/>
        <v>0.33333333333333331</v>
      </c>
      <c r="CN16" s="98">
        <f t="shared" si="183"/>
        <v>41.863693760194892</v>
      </c>
      <c r="CO16" s="100">
        <f t="shared" si="34"/>
        <v>746.12462931286348</v>
      </c>
      <c r="CP16" s="100">
        <f t="shared" si="35"/>
        <v>5.8260307149604563E-4</v>
      </c>
      <c r="CQ16" s="72">
        <f t="shared" si="36"/>
        <v>0.35000000000000003</v>
      </c>
      <c r="CR16" s="72">
        <f t="shared" si="37"/>
        <v>64.738438661725695</v>
      </c>
      <c r="CS16" s="100">
        <f t="shared" si="38"/>
        <v>1.8101717022152217E-3</v>
      </c>
      <c r="CT16">
        <f t="shared" si="39"/>
        <v>-0.49939764943081472</v>
      </c>
      <c r="CU16">
        <f t="shared" si="40"/>
        <v>0.79831872976008977</v>
      </c>
      <c r="CV16" s="61"/>
      <c r="CW16" s="49">
        <v>93.5</v>
      </c>
      <c r="CX16" s="49">
        <v>10</v>
      </c>
      <c r="CY16" s="22">
        <f t="shared" si="41"/>
        <v>0.3833333333333333</v>
      </c>
      <c r="CZ16" s="98">
        <f t="shared" si="42"/>
        <v>8.8937505945020447</v>
      </c>
      <c r="DA16" s="100">
        <f t="shared" si="184"/>
        <v>0.3833333333333333</v>
      </c>
      <c r="DB16" s="98">
        <f t="shared" si="43"/>
        <v>0.3313109081340726</v>
      </c>
      <c r="DC16" s="98">
        <f t="shared" si="185"/>
        <v>0.39999999999999997</v>
      </c>
      <c r="DD16" s="98">
        <f t="shared" si="186"/>
        <v>55.695893833808505</v>
      </c>
      <c r="DE16" s="100">
        <f t="shared" si="44"/>
        <v>1092.5548643410809</v>
      </c>
      <c r="DF16" s="100">
        <f t="shared" si="45"/>
        <v>7.7510118918716847E-4</v>
      </c>
      <c r="DG16" s="72">
        <f t="shared" si="46"/>
        <v>0.41666666666666669</v>
      </c>
      <c r="DH16" s="72">
        <f t="shared" si="47"/>
        <v>298.56582211094837</v>
      </c>
      <c r="DI16" s="100">
        <f t="shared" si="48"/>
        <v>1.7598810723696442E-3</v>
      </c>
      <c r="DJ16">
        <f t="shared" si="187"/>
        <v>-0.41642341436605079</v>
      </c>
      <c r="DK16">
        <f t="shared" si="188"/>
        <v>0.94908494645874031</v>
      </c>
      <c r="DL16" s="61"/>
      <c r="DM16" s="49">
        <v>69.115844782509896</v>
      </c>
      <c r="DN16" s="49">
        <v>10</v>
      </c>
      <c r="DO16" s="22">
        <f t="shared" si="49"/>
        <v>0.26666666666666666</v>
      </c>
      <c r="DP16" s="98">
        <f t="shared" si="50"/>
        <v>6.5887363949008479</v>
      </c>
      <c r="DQ16" s="100">
        <f t="shared" si="189"/>
        <v>0.26666666666666666</v>
      </c>
      <c r="DR16" s="98">
        <f t="shared" si="51"/>
        <v>0.36219466024722741</v>
      </c>
      <c r="DS16" s="98">
        <f t="shared" si="190"/>
        <v>0.28333333333333338</v>
      </c>
      <c r="DT16" s="98">
        <f t="shared" si="191"/>
        <v>48.552320927398299</v>
      </c>
      <c r="DU16" s="100">
        <f t="shared" si="52"/>
        <v>755.93897966155248</v>
      </c>
      <c r="DV16" s="100">
        <f t="shared" si="53"/>
        <v>6.7568646623962644E-4</v>
      </c>
      <c r="DW16" s="72">
        <f t="shared" si="54"/>
        <v>0.3</v>
      </c>
      <c r="DX16" s="72">
        <f t="shared" si="55"/>
        <v>51.792122061481521</v>
      </c>
      <c r="DY16" s="100">
        <f t="shared" si="56"/>
        <v>2.059145992532538E-3</v>
      </c>
      <c r="DZ16">
        <f t="shared" si="57"/>
        <v>-0.57403126772771884</v>
      </c>
      <c r="EA16">
        <f t="shared" si="58"/>
        <v>0.81880213244811906</v>
      </c>
      <c r="EB16" s="61"/>
      <c r="EC16" s="49">
        <v>88.590349361541627</v>
      </c>
      <c r="ED16" s="49">
        <v>10</v>
      </c>
      <c r="EE16" s="22">
        <f t="shared" si="59"/>
        <v>0.26666666666666666</v>
      </c>
      <c r="EF16" s="98">
        <f t="shared" si="60"/>
        <v>7.7303969774469135</v>
      </c>
      <c r="EG16" s="100">
        <f t="shared" si="192"/>
        <v>0.26666666666666666</v>
      </c>
      <c r="EH16" s="98">
        <f t="shared" si="61"/>
        <v>0.282845769675101</v>
      </c>
      <c r="EI16" s="98">
        <f t="shared" si="193"/>
        <v>0.28333333333333338</v>
      </c>
      <c r="EJ16" s="98">
        <f t="shared" si="194"/>
        <v>58.808421753669421</v>
      </c>
      <c r="EK16" s="100">
        <f t="shared" si="62"/>
        <v>1048.1256654698702</v>
      </c>
      <c r="EL16" s="100">
        <f t="shared" si="63"/>
        <v>8.1841720273856616E-4</v>
      </c>
      <c r="EM16" s="100">
        <f t="shared" si="225"/>
        <v>0.3</v>
      </c>
      <c r="EN16" s="100">
        <f t="shared" si="226"/>
        <v>205.15484454879604</v>
      </c>
      <c r="EO16" s="100">
        <f t="shared" si="66"/>
        <v>2.0452578647907216E-3</v>
      </c>
      <c r="EP16">
        <f t="shared" si="67"/>
        <v>-0.57403126772771884</v>
      </c>
      <c r="EQ16">
        <f t="shared" si="68"/>
        <v>0.88820179672399335</v>
      </c>
      <c r="ER16" s="61"/>
      <c r="ES16" s="49">
        <v>86.644388162188548</v>
      </c>
      <c r="ET16" s="49">
        <v>10</v>
      </c>
      <c r="EU16" s="22">
        <f t="shared" si="69"/>
        <v>0.26666666666666666</v>
      </c>
      <c r="EV16" s="98">
        <f t="shared" si="70"/>
        <v>7.7147527523985886</v>
      </c>
      <c r="EW16" s="100">
        <f t="shared" si="195"/>
        <v>0.26666666666666666</v>
      </c>
      <c r="EX16" s="98">
        <f t="shared" si="71"/>
        <v>0.24215807499640202</v>
      </c>
      <c r="EY16" s="98">
        <f t="shared" si="196"/>
        <v>0.28333333333333338</v>
      </c>
      <c r="EZ16" s="98">
        <f t="shared" si="197"/>
        <v>68.08986331562997</v>
      </c>
      <c r="FA16" s="100">
        <f t="shared" si="72"/>
        <v>1335.680357331001</v>
      </c>
      <c r="FB16" s="100">
        <f t="shared" si="73"/>
        <v>9.4758393114251725E-4</v>
      </c>
      <c r="FC16" s="100">
        <f t="shared" ref="FC16:FC69" si="227">EY17</f>
        <v>0.3</v>
      </c>
      <c r="FD16" s="100">
        <f t="shared" ref="FD16:FD69" si="228">(EZ18-EZ16)/(EY18-EY16)</f>
        <v>115.97860793187908</v>
      </c>
      <c r="FE16" s="100">
        <f t="shared" si="76"/>
        <v>2.0432390702137472E-3</v>
      </c>
      <c r="FF16">
        <f t="shared" si="77"/>
        <v>-0.57403126772771884</v>
      </c>
      <c r="FG16">
        <f t="shared" si="78"/>
        <v>0.88732201205962025</v>
      </c>
      <c r="FH16" s="61"/>
      <c r="FI16" s="100">
        <v>59.552497848536966</v>
      </c>
      <c r="FJ16" s="100">
        <v>10</v>
      </c>
      <c r="FK16" s="22">
        <f t="shared" si="79"/>
        <v>0.25</v>
      </c>
      <c r="FL16" s="98">
        <f t="shared" si="80"/>
        <v>7.4310578797775104</v>
      </c>
      <c r="FM16" s="100">
        <f t="shared" si="198"/>
        <v>0.25</v>
      </c>
      <c r="FN16" s="98">
        <f t="shared" si="81"/>
        <v>0.19472161130266885</v>
      </c>
      <c r="FO16" s="98">
        <f t="shared" si="199"/>
        <v>0.26666666666666666</v>
      </c>
      <c r="FP16" s="98">
        <f t="shared" si="200"/>
        <v>52.370876721200396</v>
      </c>
      <c r="FQ16" s="100">
        <f t="shared" si="82"/>
        <v>815.39226871984238</v>
      </c>
      <c r="FR16" s="100">
        <f t="shared" si="83"/>
        <v>7.2882803437003887E-4</v>
      </c>
      <c r="FS16" s="72">
        <f t="shared" si="84"/>
        <v>0.28333333333333338</v>
      </c>
      <c r="FT16" s="72">
        <f t="shared" si="85"/>
        <v>-278.46620868873941</v>
      </c>
      <c r="FU16" s="100">
        <f t="shared" si="86"/>
        <v>2.4733504520239404E-3</v>
      </c>
      <c r="FV16">
        <f t="shared" si="201"/>
        <v>-0.6020599913279624</v>
      </c>
      <c r="FW16">
        <f t="shared" si="202"/>
        <v>0.87105064399559384</v>
      </c>
      <c r="FX16" s="61"/>
      <c r="FY16" s="100">
        <v>79.227520471109031</v>
      </c>
      <c r="FZ16" s="100">
        <v>10</v>
      </c>
      <c r="GA16" s="22">
        <f t="shared" si="87"/>
        <v>0.28333333333333333</v>
      </c>
      <c r="GB16" s="98">
        <f t="shared" si="88"/>
        <v>9.8493915229066786</v>
      </c>
      <c r="GC16" s="100">
        <f t="shared" si="203"/>
        <v>0.28333333333333333</v>
      </c>
      <c r="GD16" s="98">
        <f t="shared" si="89"/>
        <v>0.25280595534477568</v>
      </c>
      <c r="GE16" s="98">
        <f t="shared" si="204"/>
        <v>0.3</v>
      </c>
      <c r="GF16" s="98">
        <f t="shared" si="205"/>
        <v>67.094391148554905</v>
      </c>
      <c r="GG16" s="100">
        <f t="shared" si="90"/>
        <v>1044.6311240546811</v>
      </c>
      <c r="GH16" s="100">
        <f t="shared" si="91"/>
        <v>9.3373027681738934E-4</v>
      </c>
      <c r="GI16" s="72">
        <f t="shared" si="92"/>
        <v>0.31666666666666671</v>
      </c>
      <c r="GJ16" s="72">
        <f t="shared" si="93"/>
        <v>394.90686173274861</v>
      </c>
      <c r="GK16" s="100">
        <f t="shared" si="94"/>
        <v>2.2463467110900399E-3</v>
      </c>
      <c r="GL16">
        <f t="shared" si="206"/>
        <v>-0.54770232900536975</v>
      </c>
      <c r="GM16">
        <f t="shared" si="207"/>
        <v>0.99340940142080791</v>
      </c>
      <c r="GN16" s="61"/>
      <c r="GO16" s="100">
        <v>76.540838772514121</v>
      </c>
      <c r="GP16" s="100">
        <v>10</v>
      </c>
      <c r="GQ16" s="22">
        <f t="shared" si="95"/>
        <v>0.26666666666666666</v>
      </c>
      <c r="GR16" s="98">
        <f t="shared" si="96"/>
        <v>9.5380369320748333</v>
      </c>
      <c r="GS16" s="100">
        <f t="shared" si="208"/>
        <v>0.26666666666666666</v>
      </c>
      <c r="GT16" s="100">
        <f t="shared" si="209"/>
        <v>0.26826735954111897</v>
      </c>
      <c r="GU16" s="98">
        <f t="shared" si="210"/>
        <v>0.28333333333333338</v>
      </c>
      <c r="GV16" s="98">
        <f t="shared" si="211"/>
        <v>76.7929434586177</v>
      </c>
      <c r="GW16" s="100">
        <f t="shared" si="97"/>
        <v>1195.6334571548036</v>
      </c>
      <c r="GX16" s="100">
        <f t="shared" si="98"/>
        <v>1.0687017964657632E-3</v>
      </c>
      <c r="GY16" s="72">
        <f t="shared" si="99"/>
        <v>0.3</v>
      </c>
      <c r="GZ16" s="72">
        <f t="shared" si="100"/>
        <v>222.11960885965189</v>
      </c>
      <c r="HA16" s="100">
        <f t="shared" si="101"/>
        <v>2.2957096850947049E-3</v>
      </c>
      <c r="HB16">
        <f t="shared" si="212"/>
        <v>-0.57403126772771884</v>
      </c>
      <c r="HC16">
        <f t="shared" si="213"/>
        <v>0.97945899972557449</v>
      </c>
      <c r="HD16" s="61"/>
      <c r="HE16" s="100">
        <v>81.013887698344661</v>
      </c>
      <c r="HF16" s="100">
        <v>10</v>
      </c>
      <c r="HG16" s="22">
        <f t="shared" si="102"/>
        <v>0.28333333333333333</v>
      </c>
      <c r="HH16" s="98">
        <f t="shared" si="103"/>
        <v>7.6579252786954646</v>
      </c>
      <c r="HI16" s="100">
        <f t="shared" si="214"/>
        <v>0.28333333333333333</v>
      </c>
      <c r="HJ16" s="98">
        <f t="shared" si="104"/>
        <v>0.31072364320498591</v>
      </c>
      <c r="HK16" s="98">
        <f t="shared" si="215"/>
        <v>0.3</v>
      </c>
      <c r="HL16" s="98">
        <f t="shared" si="216"/>
        <v>55.314802557840537</v>
      </c>
      <c r="HM16" s="100">
        <f t="shared" si="105"/>
        <v>1242.1056285176874</v>
      </c>
      <c r="HN16" s="100">
        <f t="shared" si="106"/>
        <v>7.6979766892994747E-4</v>
      </c>
      <c r="HO16" s="72">
        <f t="shared" si="107"/>
        <v>0.31666666666666671</v>
      </c>
      <c r="HP16" s="72">
        <f t="shared" si="108"/>
        <v>83.220810857009738</v>
      </c>
      <c r="HQ16" s="100">
        <f t="shared" si="109"/>
        <v>1.6844319963985755E-3</v>
      </c>
      <c r="HR16">
        <f t="shared" si="110"/>
        <v>-0.54770232900536975</v>
      </c>
      <c r="HS16">
        <f t="shared" si="111"/>
        <v>0.88411112445505369</v>
      </c>
      <c r="HT16" s="61"/>
      <c r="HU16">
        <v>567.10669190197359</v>
      </c>
      <c r="HV16">
        <v>40</v>
      </c>
      <c r="HW16" s="22">
        <f t="shared" si="112"/>
        <v>0.73333333333333328</v>
      </c>
      <c r="HX16" s="98">
        <f t="shared" si="113"/>
        <v>48.961412847670594</v>
      </c>
      <c r="HY16" s="100">
        <f t="shared" si="217"/>
        <v>0.73333333333333328</v>
      </c>
      <c r="HZ16" s="98">
        <f t="shared" si="114"/>
        <v>0.37645881751448801</v>
      </c>
      <c r="IA16" s="52">
        <f t="shared" si="115"/>
        <v>112.03089458458912</v>
      </c>
      <c r="IB16" s="100">
        <f t="shared" si="218"/>
        <v>0.79999999999999993</v>
      </c>
      <c r="IC16" s="100">
        <f t="shared" si="116"/>
        <v>2515.6775093950973</v>
      </c>
      <c r="ID16" s="100">
        <f t="shared" si="117"/>
        <v>1.5590966163021988E-3</v>
      </c>
      <c r="IE16" s="52">
        <f t="shared" si="118"/>
        <v>48.401479646921011</v>
      </c>
      <c r="IF16" s="100">
        <f t="shared" si="119"/>
        <v>1.6534269183305585E-3</v>
      </c>
      <c r="IG16">
        <f t="shared" si="120"/>
        <v>-0.13469857389745624</v>
      </c>
      <c r="IH16">
        <f t="shared" si="121"/>
        <v>1.6898539414719413</v>
      </c>
      <c r="II16" s="61"/>
      <c r="IJ16" s="100">
        <v>205.6368157699394</v>
      </c>
      <c r="IK16" s="100">
        <v>40</v>
      </c>
      <c r="IL16" s="22">
        <f t="shared" si="122"/>
        <v>0.73333333333333328</v>
      </c>
      <c r="IM16" s="98">
        <f t="shared" si="123"/>
        <v>19.750327193480604</v>
      </c>
      <c r="IN16" s="100">
        <f t="shared" si="219"/>
        <v>0.73333333333333328</v>
      </c>
      <c r="IO16" s="98">
        <f t="shared" si="124"/>
        <v>0.43867278135912435</v>
      </c>
      <c r="IP16" s="52">
        <f t="shared" si="125"/>
        <v>48.655963712803597</v>
      </c>
      <c r="IQ16" s="52">
        <f t="shared" si="126"/>
        <v>45.796473457987183</v>
      </c>
      <c r="IR16" s="100">
        <f t="shared" si="127"/>
        <v>757.5526537342239</v>
      </c>
      <c r="IS16" s="100">
        <f t="shared" si="128"/>
        <v>6.7712882833651682E-4</v>
      </c>
      <c r="IT16" s="100">
        <f t="shared" si="129"/>
        <v>1.8172391211904197E-3</v>
      </c>
      <c r="IU16">
        <f t="shared" si="130"/>
        <v>-0.13469857389745624</v>
      </c>
      <c r="IV16">
        <f t="shared" si="131"/>
        <v>1.2955742947546867</v>
      </c>
      <c r="IW16" s="61"/>
      <c r="IX16" s="100">
        <v>339.17841912480225</v>
      </c>
      <c r="IY16" s="100">
        <v>40</v>
      </c>
      <c r="IZ16" s="22">
        <f t="shared" si="132"/>
        <v>0.73333333333333328</v>
      </c>
      <c r="JA16" s="98">
        <f t="shared" si="133"/>
        <v>29.78099146210748</v>
      </c>
      <c r="JB16" s="100">
        <f t="shared" si="220"/>
        <v>0.73333333333333328</v>
      </c>
      <c r="JC16" s="98">
        <f t="shared" si="134"/>
        <v>0.41981663139387443</v>
      </c>
      <c r="JD16" s="52">
        <f t="shared" si="135"/>
        <v>74.054786075368199</v>
      </c>
      <c r="JE16" s="52">
        <f t="shared" si="136"/>
        <v>44.793552119327245</v>
      </c>
      <c r="JF16" s="100">
        <f t="shared" si="137"/>
        <v>1319.8572521057508</v>
      </c>
      <c r="JG16" s="100">
        <f t="shared" si="138"/>
        <v>1.0305957728822075E-3</v>
      </c>
      <c r="JH16" s="100">
        <f t="shared" si="139"/>
        <v>1.8449374692420511E-3</v>
      </c>
      <c r="JI16">
        <f t="shared" si="140"/>
        <v>-0.13469857389745624</v>
      </c>
      <c r="JJ16">
        <f t="shared" si="141"/>
        <v>1.4739391520916012</v>
      </c>
      <c r="JK16" s="61"/>
      <c r="JL16" s="100">
        <v>342.5178827448284</v>
      </c>
      <c r="JM16" s="100">
        <v>40</v>
      </c>
      <c r="JN16" s="22">
        <f t="shared" si="142"/>
        <v>0.73333333333333328</v>
      </c>
      <c r="JO16" s="98">
        <f t="shared" si="143"/>
        <v>33.499570642776845</v>
      </c>
      <c r="JP16" s="100">
        <f t="shared" si="221"/>
        <v>0.73333333333333328</v>
      </c>
      <c r="JQ16" s="98">
        <f t="shared" si="144"/>
        <v>0.3415480882674059</v>
      </c>
      <c r="JR16" s="52">
        <f t="shared" si="145"/>
        <v>83.249655992523529</v>
      </c>
      <c r="JS16" s="52">
        <f t="shared" si="146"/>
        <v>35.825745139539521</v>
      </c>
      <c r="JT16" s="100">
        <f t="shared" si="147"/>
        <v>1633.0614404134371</v>
      </c>
      <c r="JU16" s="100">
        <f t="shared" si="148"/>
        <v>1.1585577125626193E-3</v>
      </c>
      <c r="JV16" s="100">
        <f t="shared" si="149"/>
        <v>1.8602024884713322E-3</v>
      </c>
      <c r="JW16">
        <f t="shared" si="150"/>
        <v>-0.13469857389745624</v>
      </c>
      <c r="JX16">
        <f t="shared" si="151"/>
        <v>1.5250392408079576</v>
      </c>
      <c r="JY16" s="61"/>
      <c r="JZ16">
        <v>393.01558493270977</v>
      </c>
      <c r="KA16" s="100">
        <v>40</v>
      </c>
      <c r="KB16" s="22">
        <f t="shared" si="152"/>
        <v>0.73333333333333328</v>
      </c>
      <c r="KC16" s="98">
        <f t="shared" si="153"/>
        <v>33.285890316136488</v>
      </c>
      <c r="KD16" s="100">
        <f t="shared" si="222"/>
        <v>0.73333333333333328</v>
      </c>
      <c r="KE16" s="98">
        <f t="shared" si="154"/>
        <v>0.32101404614551654</v>
      </c>
      <c r="KF16" s="52">
        <f t="shared" si="155"/>
        <v>81.314361024926242</v>
      </c>
      <c r="KG16" s="52">
        <f t="shared" si="156"/>
        <v>52.37863241631235</v>
      </c>
      <c r="KH16" s="100">
        <f t="shared" si="157"/>
        <v>1825.9312306641123</v>
      </c>
      <c r="KI16" s="100">
        <f t="shared" si="158"/>
        <v>1.1316248575968903E-3</v>
      </c>
      <c r="KJ16" s="100">
        <f t="shared" si="159"/>
        <v>1.8381328057587374E-3</v>
      </c>
      <c r="KK16">
        <f t="shared" si="223"/>
        <v>-0.13469857389745624</v>
      </c>
      <c r="KL16">
        <f t="shared" si="224"/>
        <v>1.522260177757994</v>
      </c>
      <c r="KM16" s="61"/>
      <c r="KN16"/>
      <c r="KS16"/>
      <c r="KT16"/>
      <c r="KU16"/>
    </row>
    <row r="17" spans="1:307" x14ac:dyDescent="0.25">
      <c r="A17" s="101">
        <v>16</v>
      </c>
      <c r="B17" s="85" t="s">
        <v>99</v>
      </c>
      <c r="C17" s="99" t="s">
        <v>135</v>
      </c>
      <c r="D17" s="76">
        <v>110</v>
      </c>
      <c r="E17" s="4">
        <v>1252.8</v>
      </c>
      <c r="F17" s="100">
        <v>4</v>
      </c>
      <c r="G17" s="88">
        <v>3.0619999999999994</v>
      </c>
      <c r="H17" s="92">
        <v>129.86191878727954</v>
      </c>
      <c r="I17" s="92">
        <v>334.75078893962262</v>
      </c>
      <c r="J17" s="92">
        <v>1</v>
      </c>
      <c r="K17" s="92">
        <v>32.936072825082107</v>
      </c>
      <c r="L17" s="92">
        <v>1.7305356289960969</v>
      </c>
      <c r="M17" s="92">
        <v>2.3571730474715915</v>
      </c>
      <c r="N17" s="22">
        <v>4</v>
      </c>
      <c r="O17" s="92">
        <v>3.0619999999999994</v>
      </c>
      <c r="P17" s="92">
        <v>129.86191878727954</v>
      </c>
      <c r="Q17" s="92">
        <v>334.75078893962262</v>
      </c>
      <c r="R17" s="92">
        <v>1.005902758008544</v>
      </c>
      <c r="S17" s="92">
        <v>32.936072825082107</v>
      </c>
      <c r="U17" s="49">
        <v>34.557922391254948</v>
      </c>
      <c r="V17" s="49">
        <v>11</v>
      </c>
      <c r="W17" s="22">
        <f t="shared" si="160"/>
        <v>0.28333333333333333</v>
      </c>
      <c r="X17" s="98">
        <f t="shared" si="161"/>
        <v>2.862888111279509</v>
      </c>
      <c r="Y17" s="100">
        <f t="shared" si="162"/>
        <v>0.28333333333333333</v>
      </c>
      <c r="Z17" s="98">
        <f t="shared" si="163"/>
        <v>0.32296107989216827</v>
      </c>
      <c r="AA17" s="98">
        <f t="shared" si="164"/>
        <v>0.3</v>
      </c>
      <c r="AB17" s="98">
        <f t="shared" si="165"/>
        <v>8.848433552738511</v>
      </c>
      <c r="AC17" s="100">
        <f t="shared" si="0"/>
        <v>137.7663457419938</v>
      </c>
      <c r="AD17" s="100">
        <f t="shared" si="1"/>
        <v>1.2314070027561095E-4</v>
      </c>
      <c r="AE17" s="72">
        <f t="shared" si="2"/>
        <v>0.31666666666666671</v>
      </c>
      <c r="AF17" s="72">
        <f t="shared" si="3"/>
        <v>332.11559762619419</v>
      </c>
      <c r="AG17" s="100">
        <f t="shared" si="4"/>
        <v>2.2545335727981513E-3</v>
      </c>
      <c r="AH17">
        <f t="shared" si="166"/>
        <v>-0.54770232900536975</v>
      </c>
      <c r="AI17">
        <f t="shared" si="167"/>
        <v>0.45680437505497468</v>
      </c>
      <c r="AJ17" s="61"/>
      <c r="AK17" s="49">
        <v>39.75550276376844</v>
      </c>
      <c r="AL17" s="49">
        <v>11</v>
      </c>
      <c r="AM17" s="22">
        <f t="shared" si="168"/>
        <v>0.3</v>
      </c>
      <c r="AN17" s="98">
        <f t="shared" si="169"/>
        <v>3.7185953384873671</v>
      </c>
      <c r="AO17" s="100">
        <f t="shared" si="170"/>
        <v>0.3</v>
      </c>
      <c r="AP17" s="98">
        <f t="shared" si="171"/>
        <v>0.30204232623072519</v>
      </c>
      <c r="AQ17" s="98">
        <f t="shared" si="172"/>
        <v>0.31666666666666671</v>
      </c>
      <c r="AR17" s="98">
        <f t="shared" si="173"/>
        <v>21.072976602611853</v>
      </c>
      <c r="AS17" s="100">
        <f t="shared" si="5"/>
        <v>375.57762929873911</v>
      </c>
      <c r="AT17" s="100">
        <f t="shared" si="6"/>
        <v>2.9326559105301498E-4</v>
      </c>
      <c r="AU17" s="72">
        <f t="shared" si="7"/>
        <v>0.33333333333333331</v>
      </c>
      <c r="AV17" s="72">
        <f t="shared" si="8"/>
        <v>38.041391678951733</v>
      </c>
      <c r="AW17" s="100">
        <f t="shared" si="9"/>
        <v>2.1579297857525549E-3</v>
      </c>
      <c r="AX17">
        <f t="shared" si="10"/>
        <v>-0.52287874528033762</v>
      </c>
      <c r="AY17">
        <f t="shared" si="11"/>
        <v>0.57037892054131767</v>
      </c>
      <c r="AZ17" s="61"/>
      <c r="BA17" s="49">
        <v>33</v>
      </c>
      <c r="BB17" s="49">
        <v>11</v>
      </c>
      <c r="BC17" s="22">
        <f t="shared" si="12"/>
        <v>0.46666666666666667</v>
      </c>
      <c r="BD17" s="98">
        <f t="shared" si="174"/>
        <v>2.7173913043478257</v>
      </c>
      <c r="BE17" s="100">
        <f t="shared" si="175"/>
        <v>0.46666666666666667</v>
      </c>
      <c r="BF17" s="98">
        <f t="shared" si="13"/>
        <v>0.25302881530535981</v>
      </c>
      <c r="BG17" s="98">
        <f t="shared" si="176"/>
        <v>0.48333333333333334</v>
      </c>
      <c r="BH17" s="98">
        <f t="shared" si="177"/>
        <v>17.300209678703602</v>
      </c>
      <c r="BI17" s="100">
        <f t="shared" si="14"/>
        <v>339.36843342506387</v>
      </c>
      <c r="BJ17" s="100">
        <f t="shared" si="15"/>
        <v>2.4076125136195849E-4</v>
      </c>
      <c r="BK17" s="72">
        <f t="shared" si="16"/>
        <v>0.5</v>
      </c>
      <c r="BL17" s="100">
        <f t="shared" si="17"/>
        <v>75.384043344955245</v>
      </c>
      <c r="BM17" s="100">
        <f t="shared" si="18"/>
        <v>2.166636292336716E-3</v>
      </c>
      <c r="BN17">
        <f t="shared" si="19"/>
        <v>-0.33099321904142442</v>
      </c>
      <c r="BO17">
        <f t="shared" si="20"/>
        <v>0.43415218132648226</v>
      </c>
      <c r="BP17" s="61"/>
      <c r="BQ17" s="49">
        <v>82.013718364673608</v>
      </c>
      <c r="BR17" s="49">
        <v>11</v>
      </c>
      <c r="BS17" s="22">
        <f t="shared" si="21"/>
        <v>0.33333333333333331</v>
      </c>
      <c r="BT17" s="98">
        <f t="shared" si="22"/>
        <v>7.8406996524544557</v>
      </c>
      <c r="BU17" s="100">
        <f t="shared" si="178"/>
        <v>0.33333333333333331</v>
      </c>
      <c r="BV17" s="98">
        <f t="shared" si="23"/>
        <v>0.38332184255984153</v>
      </c>
      <c r="BW17" s="98">
        <f t="shared" si="179"/>
        <v>0.35000000000000003</v>
      </c>
      <c r="BX17" s="98">
        <f t="shared" si="180"/>
        <v>58.787542994787948</v>
      </c>
      <c r="BY17" s="100">
        <f t="shared" si="24"/>
        <v>915.2970325505504</v>
      </c>
      <c r="BZ17" s="100">
        <f t="shared" si="25"/>
        <v>8.181266400107991E-4</v>
      </c>
      <c r="CA17" s="72">
        <f t="shared" si="26"/>
        <v>0.3666666666666667</v>
      </c>
      <c r="CB17" s="72">
        <f t="shared" si="27"/>
        <v>-253.09992056874106</v>
      </c>
      <c r="CC17" s="100">
        <f t="shared" si="28"/>
        <v>1.8901441690605052E-3</v>
      </c>
      <c r="CD17">
        <f t="shared" si="29"/>
        <v>-0.47712125471966244</v>
      </c>
      <c r="CE17">
        <f t="shared" si="30"/>
        <v>0.89435481799601979</v>
      </c>
      <c r="CF17" s="61"/>
      <c r="CG17" s="49">
        <v>69.645531084198069</v>
      </c>
      <c r="CH17" s="49">
        <v>11</v>
      </c>
      <c r="CI17" s="22">
        <f t="shared" si="31"/>
        <v>0.33333333333333331</v>
      </c>
      <c r="CJ17" s="98">
        <f t="shared" si="32"/>
        <v>6.7663005036624959</v>
      </c>
      <c r="CK17" s="100">
        <f t="shared" si="181"/>
        <v>0.33333333333333331</v>
      </c>
      <c r="CL17" s="98">
        <f t="shared" si="33"/>
        <v>0.35224837518786567</v>
      </c>
      <c r="CM17" s="98">
        <f t="shared" si="182"/>
        <v>0.35000000000000003</v>
      </c>
      <c r="CN17" s="98">
        <f t="shared" si="183"/>
        <v>50.920345351767793</v>
      </c>
      <c r="CO17" s="100">
        <f t="shared" si="34"/>
        <v>907.53873792654701</v>
      </c>
      <c r="CP17" s="100">
        <f t="shared" si="35"/>
        <v>7.0864147281210184E-4</v>
      </c>
      <c r="CQ17" s="72">
        <f t="shared" si="36"/>
        <v>0.3666666666666667</v>
      </c>
      <c r="CR17" s="72">
        <f t="shared" si="37"/>
        <v>-82.282700689236506</v>
      </c>
      <c r="CS17" s="100">
        <f t="shared" si="38"/>
        <v>1.8032716559642659E-3</v>
      </c>
      <c r="CT17">
        <f t="shared" si="39"/>
        <v>-0.47712125471966244</v>
      </c>
      <c r="CU17">
        <f t="shared" si="40"/>
        <v>0.83035128168494177</v>
      </c>
      <c r="CV17" s="61"/>
      <c r="CW17" s="49">
        <v>101.51970252123476</v>
      </c>
      <c r="CX17" s="49">
        <v>11</v>
      </c>
      <c r="CY17" s="22">
        <f t="shared" si="41"/>
        <v>0.4</v>
      </c>
      <c r="CZ17" s="98">
        <f t="shared" si="42"/>
        <v>9.6565873224802399</v>
      </c>
      <c r="DA17" s="100">
        <f t="shared" si="184"/>
        <v>0.4</v>
      </c>
      <c r="DB17" s="98">
        <f t="shared" si="43"/>
        <v>0.33767328498997373</v>
      </c>
      <c r="DC17" s="98">
        <f t="shared" si="185"/>
        <v>0.41666666666666669</v>
      </c>
      <c r="DD17" s="98">
        <f t="shared" si="186"/>
        <v>68.532718343899035</v>
      </c>
      <c r="DE17" s="100">
        <f t="shared" si="44"/>
        <v>1344.3675940737494</v>
      </c>
      <c r="DF17" s="100">
        <f t="shared" si="45"/>
        <v>9.5374699695259524E-4</v>
      </c>
      <c r="DG17" s="72">
        <f t="shared" si="46"/>
        <v>0.43333333333333335</v>
      </c>
      <c r="DH17" s="72">
        <f t="shared" si="47"/>
        <v>-129.32169034735938</v>
      </c>
      <c r="DI17" s="100">
        <f t="shared" si="48"/>
        <v>1.7498557371849644E-3</v>
      </c>
      <c r="DJ17">
        <f t="shared" si="187"/>
        <v>-0.3979400086720376</v>
      </c>
      <c r="DK17">
        <f t="shared" si="188"/>
        <v>0.98482367208051957</v>
      </c>
      <c r="DL17" s="61"/>
      <c r="DM17" s="49">
        <v>76.133107121672111</v>
      </c>
      <c r="DN17" s="49">
        <v>11</v>
      </c>
      <c r="DO17" s="22">
        <f t="shared" si="49"/>
        <v>0.28333333333333333</v>
      </c>
      <c r="DP17" s="98">
        <f t="shared" si="50"/>
        <v>7.2576841870040143</v>
      </c>
      <c r="DQ17" s="100">
        <f t="shared" si="189"/>
        <v>0.28333333333333333</v>
      </c>
      <c r="DR17" s="98">
        <f t="shared" si="51"/>
        <v>0.36573446932192616</v>
      </c>
      <c r="DS17" s="98">
        <f t="shared" si="190"/>
        <v>0.3</v>
      </c>
      <c r="DT17" s="98">
        <f t="shared" si="191"/>
        <v>52.90488722050295</v>
      </c>
      <c r="DU17" s="100">
        <f t="shared" si="52"/>
        <v>823.7065849926928</v>
      </c>
      <c r="DV17" s="100">
        <f t="shared" si="53"/>
        <v>7.3625968048533275E-4</v>
      </c>
      <c r="DW17" s="72">
        <f t="shared" si="54"/>
        <v>0.31666666666666671</v>
      </c>
      <c r="DX17" s="72">
        <f t="shared" si="55"/>
        <v>88.071931581408421</v>
      </c>
      <c r="DY17" s="100">
        <f t="shared" si="56"/>
        <v>2.0518896771181626E-3</v>
      </c>
      <c r="DZ17">
        <f t="shared" si="57"/>
        <v>-0.54770232900536975</v>
      </c>
      <c r="EA17">
        <f t="shared" si="58"/>
        <v>0.86079806625837263</v>
      </c>
      <c r="EB17" s="61"/>
      <c r="EC17" s="49">
        <v>98.58118481738795</v>
      </c>
      <c r="ED17" s="49">
        <v>11</v>
      </c>
      <c r="EE17" s="22">
        <f t="shared" si="59"/>
        <v>0.28333333333333333</v>
      </c>
      <c r="EF17" s="98">
        <f t="shared" si="60"/>
        <v>8.6021976280443244</v>
      </c>
      <c r="EG17" s="100">
        <f t="shared" si="192"/>
        <v>0.28333333333333333</v>
      </c>
      <c r="EH17" s="98">
        <f t="shared" si="61"/>
        <v>0.28661799587885284</v>
      </c>
      <c r="EI17" s="98">
        <f t="shared" si="193"/>
        <v>0.3</v>
      </c>
      <c r="EJ17" s="98">
        <f t="shared" si="194"/>
        <v>61.477411884683441</v>
      </c>
      <c r="EK17" s="100">
        <f t="shared" si="62"/>
        <v>1095.6943125068406</v>
      </c>
      <c r="EL17" s="100">
        <f t="shared" si="63"/>
        <v>8.5556064872851134E-4</v>
      </c>
      <c r="EM17" s="100">
        <f t="shared" si="225"/>
        <v>0.31666666666666671</v>
      </c>
      <c r="EN17" s="100">
        <f t="shared" si="226"/>
        <v>282.0772489625125</v>
      </c>
      <c r="EO17" s="100">
        <f t="shared" si="66"/>
        <v>2.0360051458061146E-3</v>
      </c>
      <c r="EP17">
        <f t="shared" si="67"/>
        <v>-0.54770232900536975</v>
      </c>
      <c r="EQ17">
        <f t="shared" si="68"/>
        <v>0.93460941587247792</v>
      </c>
      <c r="ER17" s="61"/>
      <c r="ES17" s="49">
        <v>101.1236866416568</v>
      </c>
      <c r="ET17" s="49">
        <v>11</v>
      </c>
      <c r="EU17" s="22">
        <f t="shared" si="69"/>
        <v>0.28333333333333333</v>
      </c>
      <c r="EV17" s="98">
        <f t="shared" si="70"/>
        <v>9.0039788657872677</v>
      </c>
      <c r="EW17" s="100">
        <f t="shared" si="195"/>
        <v>0.28333333333333333</v>
      </c>
      <c r="EX17" s="98">
        <f t="shared" si="71"/>
        <v>0.24716312013864095</v>
      </c>
      <c r="EY17" s="98">
        <f t="shared" si="196"/>
        <v>0.3</v>
      </c>
      <c r="EZ17" s="98">
        <f t="shared" si="197"/>
        <v>66.663640530959782</v>
      </c>
      <c r="FA17" s="100">
        <f t="shared" si="72"/>
        <v>1307.7029512106305</v>
      </c>
      <c r="FB17" s="100">
        <f t="shared" si="73"/>
        <v>9.2773566405585724E-4</v>
      </c>
      <c r="FC17" s="100">
        <f t="shared" si="227"/>
        <v>0.31666666666666671</v>
      </c>
      <c r="FD17" s="100">
        <f t="shared" si="228"/>
        <v>125.18515731656439</v>
      </c>
      <c r="FE17" s="100">
        <f t="shared" si="76"/>
        <v>2.0296403831993018E-3</v>
      </c>
      <c r="FF17">
        <f t="shared" si="77"/>
        <v>-0.54770232900536975</v>
      </c>
      <c r="FG17">
        <f t="shared" si="78"/>
        <v>0.95443446695012379</v>
      </c>
      <c r="FH17" s="61"/>
      <c r="FI17" s="100">
        <v>66.516915141939648</v>
      </c>
      <c r="FJ17" s="100">
        <v>11</v>
      </c>
      <c r="FK17" s="22">
        <f t="shared" si="79"/>
        <v>0.26666666666666666</v>
      </c>
      <c r="FL17" s="98">
        <f t="shared" si="80"/>
        <v>8.3000892365784438</v>
      </c>
      <c r="FM17" s="100">
        <f t="shared" si="198"/>
        <v>0.26666666666666666</v>
      </c>
      <c r="FN17" s="98">
        <f t="shared" si="81"/>
        <v>0.1990750521529481</v>
      </c>
      <c r="FO17" s="98">
        <f t="shared" si="199"/>
        <v>0.28333333333333338</v>
      </c>
      <c r="FP17" s="98">
        <f t="shared" si="200"/>
        <v>50.683735075725373</v>
      </c>
      <c r="FQ17" s="100">
        <f t="shared" si="82"/>
        <v>789.12419111481893</v>
      </c>
      <c r="FR17" s="100">
        <f t="shared" si="83"/>
        <v>7.0534864647051152E-4</v>
      </c>
      <c r="FS17" s="72">
        <f t="shared" si="84"/>
        <v>0.3</v>
      </c>
      <c r="FT17" s="72">
        <f t="shared" si="85"/>
        <v>-340.04267012848135</v>
      </c>
      <c r="FU17" s="100">
        <f t="shared" si="86"/>
        <v>2.4570487451630462E-3</v>
      </c>
      <c r="FV17">
        <f t="shared" si="201"/>
        <v>-0.57403126772771884</v>
      </c>
      <c r="FW17">
        <f t="shared" si="202"/>
        <v>0.91908276162249181</v>
      </c>
      <c r="FX17" s="61"/>
      <c r="FY17" s="100">
        <v>87.705473033329</v>
      </c>
      <c r="FZ17" s="100">
        <v>11</v>
      </c>
      <c r="GA17" s="22">
        <f t="shared" si="87"/>
        <v>0.3</v>
      </c>
      <c r="GB17" s="98">
        <f t="shared" si="88"/>
        <v>10.903351985147628</v>
      </c>
      <c r="GC17" s="100">
        <f t="shared" si="203"/>
        <v>0.3</v>
      </c>
      <c r="GD17" s="98">
        <f t="shared" si="89"/>
        <v>0.25788889380650309</v>
      </c>
      <c r="GE17" s="98">
        <f t="shared" si="204"/>
        <v>0.31666666666666671</v>
      </c>
      <c r="GF17" s="98">
        <f t="shared" si="205"/>
        <v>72.812644839266468</v>
      </c>
      <c r="GG17" s="100">
        <f t="shared" si="90"/>
        <v>1133.6619011181749</v>
      </c>
      <c r="GH17" s="100">
        <f t="shared" si="91"/>
        <v>1.0133093073464586E-3</v>
      </c>
      <c r="GI17" s="72">
        <f t="shared" si="92"/>
        <v>0.33333333333333331</v>
      </c>
      <c r="GJ17" s="72">
        <f t="shared" si="93"/>
        <v>443.44433141073489</v>
      </c>
      <c r="GK17" s="100">
        <f t="shared" si="94"/>
        <v>2.2315353947489854E-3</v>
      </c>
      <c r="GL17">
        <f t="shared" si="206"/>
        <v>-0.52287874528033762</v>
      </c>
      <c r="GM17">
        <f t="shared" si="207"/>
        <v>1.0375600323316199</v>
      </c>
      <c r="GN17" s="61"/>
      <c r="GO17" s="100">
        <v>86.570780289887651</v>
      </c>
      <c r="GP17" s="100">
        <v>11</v>
      </c>
      <c r="GQ17" s="22">
        <f t="shared" si="95"/>
        <v>0.28333333333333333</v>
      </c>
      <c r="GR17" s="98">
        <f t="shared" si="96"/>
        <v>10.787905030640969</v>
      </c>
      <c r="GS17" s="100">
        <f t="shared" si="208"/>
        <v>0.28333333333333333</v>
      </c>
      <c r="GT17" s="100">
        <f t="shared" si="209"/>
        <v>0.27498364660969327</v>
      </c>
      <c r="GU17" s="98">
        <f t="shared" si="210"/>
        <v>0.3</v>
      </c>
      <c r="GV17" s="98">
        <f t="shared" si="211"/>
        <v>78.593975671232414</v>
      </c>
      <c r="GW17" s="100">
        <f t="shared" si="97"/>
        <v>1223.6747624340592</v>
      </c>
      <c r="GX17" s="100">
        <f t="shared" si="98"/>
        <v>1.0937661614246513E-3</v>
      </c>
      <c r="GY17" s="72">
        <f t="shared" si="99"/>
        <v>0.31666666666666671</v>
      </c>
      <c r="GZ17" s="72">
        <f t="shared" si="100"/>
        <v>341.28391038528554</v>
      </c>
      <c r="HA17" s="100">
        <f t="shared" si="101"/>
        <v>2.2770057471589522E-3</v>
      </c>
      <c r="HB17">
        <f t="shared" si="212"/>
        <v>-0.54770232900536975</v>
      </c>
      <c r="HC17">
        <f t="shared" si="213"/>
        <v>1.0329371145652324</v>
      </c>
      <c r="HD17" s="61"/>
      <c r="HE17" s="100">
        <v>90.512430085596534</v>
      </c>
      <c r="HF17" s="100">
        <v>11</v>
      </c>
      <c r="HG17" s="22">
        <f t="shared" si="102"/>
        <v>0.3</v>
      </c>
      <c r="HH17" s="98">
        <f t="shared" si="103"/>
        <v>8.5557852620225301</v>
      </c>
      <c r="HI17" s="100">
        <f t="shared" si="214"/>
        <v>0.3</v>
      </c>
      <c r="HJ17" s="98">
        <f t="shared" si="104"/>
        <v>0.3172341317215866</v>
      </c>
      <c r="HK17" s="98">
        <f t="shared" si="215"/>
        <v>0.31666666666666671</v>
      </c>
      <c r="HL17" s="98">
        <f t="shared" si="216"/>
        <v>52.439733620089349</v>
      </c>
      <c r="HM17" s="100">
        <f t="shared" si="105"/>
        <v>1177.5453454682647</v>
      </c>
      <c r="HN17" s="100">
        <f t="shared" si="106"/>
        <v>7.2978629287957688E-4</v>
      </c>
      <c r="HO17" s="72">
        <f t="shared" si="107"/>
        <v>0.33333333333333331</v>
      </c>
      <c r="HP17" s="72">
        <f t="shared" si="108"/>
        <v>298.35885348025408</v>
      </c>
      <c r="HQ17" s="100">
        <f t="shared" si="109"/>
        <v>1.6742249918820745E-3</v>
      </c>
      <c r="HR17">
        <f t="shared" si="110"/>
        <v>-0.52287874528033762</v>
      </c>
      <c r="HS17">
        <f t="shared" si="111"/>
        <v>0.93225987586571279</v>
      </c>
      <c r="HT17" s="61"/>
      <c r="HU17">
        <v>652.62948906711222</v>
      </c>
      <c r="HV17">
        <v>44</v>
      </c>
      <c r="HW17" s="22">
        <f t="shared" si="112"/>
        <v>0.79999999999999993</v>
      </c>
      <c r="HX17" s="98">
        <f t="shared" si="113"/>
        <v>56.345062237958054</v>
      </c>
      <c r="HY17" s="100">
        <f t="shared" si="217"/>
        <v>0.79999999999999993</v>
      </c>
      <c r="HZ17" s="98">
        <f t="shared" si="114"/>
        <v>0.40211235386761046</v>
      </c>
      <c r="IA17" s="52">
        <f t="shared" si="115"/>
        <v>114.95007347751718</v>
      </c>
      <c r="IB17" s="100">
        <f t="shared" si="218"/>
        <v>0.8666666666666667</v>
      </c>
      <c r="IC17" s="100">
        <f t="shared" si="116"/>
        <v>2581.2282908475754</v>
      </c>
      <c r="ID17" s="100">
        <f t="shared" si="117"/>
        <v>1.5997218558954477E-3</v>
      </c>
      <c r="IE17" s="52">
        <f t="shared" si="118"/>
        <v>35.989864180972269</v>
      </c>
      <c r="IF17" s="100">
        <f t="shared" si="119"/>
        <v>1.6132540571677193E-3</v>
      </c>
      <c r="IG17">
        <f t="shared" si="120"/>
        <v>-9.6910013008056448E-2</v>
      </c>
      <c r="IH17">
        <f t="shared" si="121"/>
        <v>1.7508558629416917</v>
      </c>
      <c r="II17" s="61"/>
      <c r="IJ17" s="100">
        <v>238.1517373440723</v>
      </c>
      <c r="IK17" s="100">
        <v>44</v>
      </c>
      <c r="IL17" s="22">
        <f t="shared" si="122"/>
        <v>0.79999999999999993</v>
      </c>
      <c r="IM17" s="98">
        <f t="shared" si="123"/>
        <v>22.87321322609618</v>
      </c>
      <c r="IN17" s="100">
        <f t="shared" si="219"/>
        <v>0.79999999999999993</v>
      </c>
      <c r="IO17" s="98">
        <f t="shared" si="124"/>
        <v>0.44886602204329645</v>
      </c>
      <c r="IP17" s="52">
        <f t="shared" si="125"/>
        <v>51.922079689188017</v>
      </c>
      <c r="IQ17" s="52">
        <f t="shared" si="126"/>
        <v>37.301976280582679</v>
      </c>
      <c r="IR17" s="100">
        <f t="shared" si="127"/>
        <v>808.40468987758925</v>
      </c>
      <c r="IS17" s="100">
        <f t="shared" si="128"/>
        <v>7.2258227567453337E-4</v>
      </c>
      <c r="IT17" s="100">
        <f t="shared" si="129"/>
        <v>1.8002363075429735E-3</v>
      </c>
      <c r="IU17">
        <f t="shared" si="130"/>
        <v>-9.6910013008056448E-2</v>
      </c>
      <c r="IV17">
        <f t="shared" si="131"/>
        <v>1.3593271785262595</v>
      </c>
      <c r="IW17" s="61"/>
      <c r="IX17" s="100">
        <v>393.62704429446916</v>
      </c>
      <c r="IY17" s="100">
        <v>44</v>
      </c>
      <c r="IZ17" s="22">
        <f t="shared" si="132"/>
        <v>0.79999999999999993</v>
      </c>
      <c r="JA17" s="98">
        <f t="shared" si="133"/>
        <v>34.561761552036728</v>
      </c>
      <c r="JB17" s="100">
        <f t="shared" si="220"/>
        <v>0.79999999999999993</v>
      </c>
      <c r="JC17" s="98">
        <f t="shared" si="134"/>
        <v>0.43565671418200108</v>
      </c>
      <c r="JD17" s="52">
        <f t="shared" si="135"/>
        <v>76.727444866908058</v>
      </c>
      <c r="JE17" s="52">
        <f t="shared" si="136"/>
        <v>52.023212887516742</v>
      </c>
      <c r="JF17" s="100">
        <f t="shared" si="137"/>
        <v>1367.4912846290233</v>
      </c>
      <c r="JG17" s="100">
        <f t="shared" si="138"/>
        <v>1.0677902743978041E-3</v>
      </c>
      <c r="JH17" s="100">
        <f t="shared" si="139"/>
        <v>1.8179179874652411E-3</v>
      </c>
      <c r="JI17">
        <f t="shared" si="140"/>
        <v>-9.6910013008056448E-2</v>
      </c>
      <c r="JJ17">
        <f t="shared" si="141"/>
        <v>1.538595869594837</v>
      </c>
      <c r="JK17" s="61"/>
      <c r="JL17" s="100">
        <v>397.52547088205557</v>
      </c>
      <c r="JM17" s="100">
        <v>44</v>
      </c>
      <c r="JN17" s="22">
        <f t="shared" si="142"/>
        <v>0.79999999999999993</v>
      </c>
      <c r="JO17" s="98">
        <f t="shared" si="143"/>
        <v>38.879525026252431</v>
      </c>
      <c r="JP17" s="100">
        <f t="shared" si="221"/>
        <v>0.79999999999999993</v>
      </c>
      <c r="JQ17" s="98">
        <f t="shared" si="144"/>
        <v>0.35684383036231593</v>
      </c>
      <c r="JR17" s="52">
        <f t="shared" si="145"/>
        <v>86.918888984851606</v>
      </c>
      <c r="JS17" s="52">
        <f t="shared" si="146"/>
        <v>27.673510411546232</v>
      </c>
      <c r="JT17" s="100">
        <f t="shared" si="147"/>
        <v>1705.0387097994142</v>
      </c>
      <c r="JU17" s="100">
        <f t="shared" si="148"/>
        <v>1.209621205039185E-3</v>
      </c>
      <c r="JV17" s="100">
        <f t="shared" si="149"/>
        <v>1.8291333896360417E-3</v>
      </c>
      <c r="JW17">
        <f t="shared" si="150"/>
        <v>-9.6910013008056448E-2</v>
      </c>
      <c r="JX17">
        <f t="shared" si="151"/>
        <v>1.58972095070543</v>
      </c>
      <c r="JY17" s="61"/>
      <c r="JZ17">
        <v>455.53951530026461</v>
      </c>
      <c r="KA17" s="100">
        <v>44</v>
      </c>
      <c r="KB17" s="22">
        <f t="shared" si="152"/>
        <v>0.79999999999999993</v>
      </c>
      <c r="KC17" s="98">
        <f t="shared" si="153"/>
        <v>38.581264769809906</v>
      </c>
      <c r="KD17" s="100">
        <f t="shared" si="222"/>
        <v>0.79999999999999993</v>
      </c>
      <c r="KE17" s="98">
        <f t="shared" si="154"/>
        <v>0.33522794156650237</v>
      </c>
      <c r="KF17" s="52">
        <f t="shared" si="155"/>
        <v>86.071064971895737</v>
      </c>
      <c r="KG17" s="52">
        <f t="shared" si="156"/>
        <v>19.032745705504265</v>
      </c>
      <c r="KH17" s="100">
        <f t="shared" si="157"/>
        <v>1932.7440271039984</v>
      </c>
      <c r="KI17" s="100">
        <f t="shared" si="158"/>
        <v>1.1978223208588825E-3</v>
      </c>
      <c r="KJ17" s="100">
        <f t="shared" si="159"/>
        <v>1.8085990767733658E-3</v>
      </c>
      <c r="KK17">
        <f t="shared" si="223"/>
        <v>-9.6910013008056448E-2</v>
      </c>
      <c r="KL17">
        <f t="shared" si="224"/>
        <v>1.5863764605692949</v>
      </c>
      <c r="KM17" s="61"/>
      <c r="KN17"/>
      <c r="KS17"/>
      <c r="KT17"/>
      <c r="KU17"/>
    </row>
    <row r="18" spans="1:307" x14ac:dyDescent="0.25">
      <c r="A18" s="101">
        <v>17</v>
      </c>
      <c r="B18" s="85" t="s">
        <v>100</v>
      </c>
      <c r="C18" s="99" t="s">
        <v>136</v>
      </c>
      <c r="D18" s="76">
        <v>110</v>
      </c>
      <c r="E18" s="4">
        <v>1124.7</v>
      </c>
      <c r="F18" s="100">
        <v>4</v>
      </c>
      <c r="G18" s="88">
        <v>2.9029999999999894</v>
      </c>
      <c r="H18" s="92">
        <v>123.5339966281623</v>
      </c>
      <c r="I18" s="92">
        <v>388.63012707515099</v>
      </c>
      <c r="J18" s="92">
        <v>1</v>
      </c>
      <c r="K18" s="92">
        <v>36.901237421222518</v>
      </c>
      <c r="L18" s="92">
        <v>1.9245533799659973</v>
      </c>
      <c r="M18" s="92">
        <v>2.5988089596381649</v>
      </c>
      <c r="N18" s="22">
        <v>4</v>
      </c>
      <c r="O18" s="92">
        <v>2.9029999999999894</v>
      </c>
      <c r="P18" s="92">
        <v>123.5339966281623</v>
      </c>
      <c r="Q18" s="92">
        <v>388.63012707515099</v>
      </c>
      <c r="R18" s="92">
        <v>1.235973197980871</v>
      </c>
      <c r="S18" s="92">
        <v>36.901237421222518</v>
      </c>
      <c r="U18" s="49">
        <v>36.585516259853435</v>
      </c>
      <c r="V18" s="49">
        <v>12</v>
      </c>
      <c r="W18" s="22">
        <f t="shared" si="160"/>
        <v>0.30000000000000004</v>
      </c>
      <c r="X18" s="98">
        <f t="shared" si="161"/>
        <v>3.0308604307723832</v>
      </c>
      <c r="Y18" s="100">
        <f t="shared" si="162"/>
        <v>0.30000000000000004</v>
      </c>
      <c r="Z18" s="98">
        <f t="shared" si="163"/>
        <v>0.32320215044059658</v>
      </c>
      <c r="AA18" s="98">
        <f t="shared" si="164"/>
        <v>0.31666666666666671</v>
      </c>
      <c r="AB18" s="98">
        <f t="shared" si="165"/>
        <v>18.681065071360599</v>
      </c>
      <c r="AC18" s="100">
        <f t="shared" si="0"/>
        <v>290.85623507374765</v>
      </c>
      <c r="AD18" s="100">
        <f t="shared" si="1"/>
        <v>2.5997815557643505E-4</v>
      </c>
      <c r="AE18" s="72">
        <f t="shared" si="2"/>
        <v>0.33333333333333331</v>
      </c>
      <c r="AF18" s="72">
        <f t="shared" si="3"/>
        <v>-39.563386169367163</v>
      </c>
      <c r="AG18" s="100">
        <f t="shared" si="4"/>
        <v>2.2538171361519304E-3</v>
      </c>
      <c r="AH18">
        <f t="shared" si="166"/>
        <v>-0.52287874528033751</v>
      </c>
      <c r="AI18">
        <f t="shared" si="167"/>
        <v>0.48156593783875462</v>
      </c>
      <c r="AJ18" s="61"/>
      <c r="AK18" s="49">
        <v>43.683520920365382</v>
      </c>
      <c r="AL18" s="49">
        <v>12</v>
      </c>
      <c r="AM18" s="22">
        <f t="shared" si="168"/>
        <v>0.31666666666666665</v>
      </c>
      <c r="AN18" s="98">
        <f t="shared" si="169"/>
        <v>4.0860088785301079</v>
      </c>
      <c r="AO18" s="100">
        <f t="shared" si="170"/>
        <v>0.31666666666666665</v>
      </c>
      <c r="AP18" s="98">
        <f t="shared" si="171"/>
        <v>0.3024982582152525</v>
      </c>
      <c r="AQ18" s="98">
        <f t="shared" si="172"/>
        <v>0.33333333333333331</v>
      </c>
      <c r="AR18" s="98">
        <f t="shared" si="173"/>
        <v>21.086774606480173</v>
      </c>
      <c r="AS18" s="100">
        <f t="shared" si="5"/>
        <v>375.82354717164543</v>
      </c>
      <c r="AT18" s="100">
        <f t="shared" si="6"/>
        <v>2.934576132735158E-4</v>
      </c>
      <c r="AU18" s="72">
        <f t="shared" si="7"/>
        <v>0.35000000000000003</v>
      </c>
      <c r="AV18" s="72">
        <f t="shared" si="8"/>
        <v>45.71415171343827</v>
      </c>
      <c r="AW18" s="100">
        <f t="shared" si="9"/>
        <v>2.1565562837452894E-3</v>
      </c>
      <c r="AX18">
        <f t="shared" si="10"/>
        <v>-0.49939764943081472</v>
      </c>
      <c r="AY18">
        <f t="shared" si="11"/>
        <v>0.61129930598033577</v>
      </c>
      <c r="AZ18" s="61"/>
      <c r="BA18" s="49">
        <v>36.503424496887959</v>
      </c>
      <c r="BB18" s="49">
        <v>12</v>
      </c>
      <c r="BC18" s="22">
        <f t="shared" si="12"/>
        <v>0.48333333333333334</v>
      </c>
      <c r="BD18" s="98">
        <f t="shared" si="174"/>
        <v>3.0058814638412348</v>
      </c>
      <c r="BE18" s="100">
        <f t="shared" si="175"/>
        <v>0.48333333333333334</v>
      </c>
      <c r="BF18" s="98">
        <f t="shared" si="13"/>
        <v>0.25333841845284377</v>
      </c>
      <c r="BG18" s="98">
        <f t="shared" si="176"/>
        <v>0.5</v>
      </c>
      <c r="BH18" s="98">
        <f t="shared" si="177"/>
        <v>17.312421536044422</v>
      </c>
      <c r="BI18" s="100">
        <f t="shared" si="14"/>
        <v>339.60798652713208</v>
      </c>
      <c r="BJ18" s="100">
        <f t="shared" si="15"/>
        <v>2.4093119970995157E-4</v>
      </c>
      <c r="BK18" s="72">
        <f t="shared" si="16"/>
        <v>0.51666666666666661</v>
      </c>
      <c r="BL18" s="100">
        <f t="shared" si="17"/>
        <v>36.332164547272477</v>
      </c>
      <c r="BM18" s="100">
        <f t="shared" si="18"/>
        <v>2.1655445059269056E-3</v>
      </c>
      <c r="BN18">
        <f t="shared" si="19"/>
        <v>-0.31575325248468755</v>
      </c>
      <c r="BO18">
        <f t="shared" si="20"/>
        <v>0.47797185029789974</v>
      </c>
      <c r="BP18" s="61"/>
      <c r="BQ18" s="49">
        <v>91.012361797725035</v>
      </c>
      <c r="BR18" s="49">
        <v>12</v>
      </c>
      <c r="BS18" s="22">
        <f t="shared" si="21"/>
        <v>0.35</v>
      </c>
      <c r="BT18" s="98">
        <f t="shared" si="22"/>
        <v>8.7009906116371916</v>
      </c>
      <c r="BU18" s="100">
        <f t="shared" si="178"/>
        <v>0.35</v>
      </c>
      <c r="BV18" s="98">
        <f t="shared" si="23"/>
        <v>0.39238097430243035</v>
      </c>
      <c r="BW18" s="98">
        <f t="shared" si="179"/>
        <v>0.3666666666666667</v>
      </c>
      <c r="BX18" s="98">
        <f t="shared" si="180"/>
        <v>58.965671160461476</v>
      </c>
      <c r="BY18" s="100">
        <f t="shared" si="24"/>
        <v>918.07041230328309</v>
      </c>
      <c r="BZ18" s="100">
        <f t="shared" si="25"/>
        <v>8.2060559031642234E-4</v>
      </c>
      <c r="CA18" s="72">
        <f t="shared" si="26"/>
        <v>0.3833333333333333</v>
      </c>
      <c r="CB18" s="72">
        <f t="shared" si="27"/>
        <v>-135.06896530275395</v>
      </c>
      <c r="CC18" s="100">
        <f t="shared" si="28"/>
        <v>1.8761729341056769E-3</v>
      </c>
      <c r="CD18">
        <f t="shared" si="29"/>
        <v>-0.45593195564972439</v>
      </c>
      <c r="CE18">
        <f t="shared" si="30"/>
        <v>0.93956870005271098</v>
      </c>
      <c r="CF18" s="61"/>
      <c r="CG18" s="49">
        <v>79.05694150420949</v>
      </c>
      <c r="CH18" s="49">
        <v>12</v>
      </c>
      <c r="CI18" s="22">
        <f t="shared" si="31"/>
        <v>0.35</v>
      </c>
      <c r="CJ18" s="98">
        <f t="shared" si="32"/>
        <v>7.6806510739540936</v>
      </c>
      <c r="CK18" s="100">
        <f t="shared" si="181"/>
        <v>0.35</v>
      </c>
      <c r="CL18" s="98">
        <f t="shared" si="33"/>
        <v>0.3605264487199113</v>
      </c>
      <c r="CM18" s="98">
        <f t="shared" si="182"/>
        <v>0.3666666666666667</v>
      </c>
      <c r="CN18" s="98">
        <f t="shared" si="183"/>
        <v>44.021641715585751</v>
      </c>
      <c r="CO18" s="100">
        <f t="shared" si="34"/>
        <v>784.58511795286449</v>
      </c>
      <c r="CP18" s="100">
        <f t="shared" si="35"/>
        <v>6.1263451387523515E-4</v>
      </c>
      <c r="CQ18" s="72">
        <f t="shared" si="36"/>
        <v>0.3833333333333333</v>
      </c>
      <c r="CR18" s="72">
        <f t="shared" si="37"/>
        <v>296.87796569291726</v>
      </c>
      <c r="CS18" s="100">
        <f t="shared" si="38"/>
        <v>1.790372611353324E-3</v>
      </c>
      <c r="CT18">
        <f t="shared" si="39"/>
        <v>-0.45593195564972439</v>
      </c>
      <c r="CU18">
        <f t="shared" si="40"/>
        <v>0.88539803589620181</v>
      </c>
      <c r="CV18" s="61"/>
      <c r="CW18" s="49">
        <v>113.01769772916099</v>
      </c>
      <c r="CX18" s="49">
        <v>12</v>
      </c>
      <c r="CY18" s="22">
        <f t="shared" si="41"/>
        <v>0.41666666666666669</v>
      </c>
      <c r="CZ18" s="98">
        <f t="shared" si="42"/>
        <v>10.750280388962331</v>
      </c>
      <c r="DA18" s="100">
        <f t="shared" si="184"/>
        <v>0.41666666666666669</v>
      </c>
      <c r="DB18" s="98">
        <f t="shared" si="43"/>
        <v>0.34679514186764115</v>
      </c>
      <c r="DC18" s="98">
        <f t="shared" si="185"/>
        <v>0.43333333333333335</v>
      </c>
      <c r="DD18" s="98">
        <f t="shared" si="186"/>
        <v>65.648087904173465</v>
      </c>
      <c r="DE18" s="100">
        <f t="shared" si="44"/>
        <v>1287.7814294248319</v>
      </c>
      <c r="DF18" s="100">
        <f t="shared" si="45"/>
        <v>9.1360255666641415E-4</v>
      </c>
      <c r="DG18" s="72">
        <f t="shared" si="46"/>
        <v>0.45</v>
      </c>
      <c r="DH18" s="72">
        <f t="shared" si="47"/>
        <v>0.87860439959442138</v>
      </c>
      <c r="DI18" s="100">
        <f t="shared" si="48"/>
        <v>1.7357765770194752E-3</v>
      </c>
      <c r="DJ18">
        <f t="shared" si="187"/>
        <v>-0.38021124171160603</v>
      </c>
      <c r="DK18">
        <f t="shared" si="188"/>
        <v>1.0314197916740513</v>
      </c>
      <c r="DL18" s="61"/>
      <c r="DM18" s="49">
        <v>86.092973000123536</v>
      </c>
      <c r="DN18" s="49">
        <v>12</v>
      </c>
      <c r="DO18" s="22">
        <f t="shared" si="49"/>
        <v>0.30000000000000004</v>
      </c>
      <c r="DP18" s="98">
        <f t="shared" si="50"/>
        <v>8.2071470924807937</v>
      </c>
      <c r="DQ18" s="100">
        <f t="shared" si="189"/>
        <v>0.30000000000000004</v>
      </c>
      <c r="DR18" s="98">
        <f t="shared" si="51"/>
        <v>0.37075865424124521</v>
      </c>
      <c r="DS18" s="98">
        <f t="shared" si="190"/>
        <v>0.31666666666666671</v>
      </c>
      <c r="DT18" s="98">
        <f t="shared" si="191"/>
        <v>50.278724996114349</v>
      </c>
      <c r="DU18" s="100">
        <f t="shared" si="52"/>
        <v>782.81835649176116</v>
      </c>
      <c r="DV18" s="100">
        <f t="shared" si="53"/>
        <v>6.9971225619592484E-4</v>
      </c>
      <c r="DW18" s="72">
        <f t="shared" si="54"/>
        <v>0.33333333333333331</v>
      </c>
      <c r="DX18" s="72">
        <f t="shared" si="55"/>
        <v>333.69115572994991</v>
      </c>
      <c r="DY18" s="100">
        <f t="shared" si="56"/>
        <v>2.0417209838797974E-3</v>
      </c>
      <c r="DZ18">
        <f t="shared" si="57"/>
        <v>-0.52287874528033751</v>
      </c>
      <c r="EA18">
        <f t="shared" si="58"/>
        <v>0.91419221712987209</v>
      </c>
      <c r="EB18" s="61"/>
      <c r="EC18" s="49">
        <v>111.05516647144337</v>
      </c>
      <c r="ED18" s="49">
        <v>12</v>
      </c>
      <c r="EE18" s="22">
        <f t="shared" si="59"/>
        <v>0.30000000000000004</v>
      </c>
      <c r="EF18" s="98">
        <f t="shared" si="60"/>
        <v>9.6906777025692303</v>
      </c>
      <c r="EG18" s="100">
        <f t="shared" si="192"/>
        <v>0.30000000000000004</v>
      </c>
      <c r="EH18" s="98">
        <f t="shared" si="61"/>
        <v>0.29132778022756939</v>
      </c>
      <c r="EI18" s="98">
        <f t="shared" si="193"/>
        <v>0.31666666666666671</v>
      </c>
      <c r="EJ18" s="98">
        <f t="shared" si="194"/>
        <v>65.64691657196262</v>
      </c>
      <c r="EK18" s="100">
        <f t="shared" si="62"/>
        <v>1170.0062009186656</v>
      </c>
      <c r="EL18" s="100">
        <f t="shared" si="63"/>
        <v>9.1358625562647992E-4</v>
      </c>
      <c r="EM18" s="100">
        <f t="shared" si="225"/>
        <v>0.33333333333333331</v>
      </c>
      <c r="EN18" s="100">
        <f t="shared" si="226"/>
        <v>150.79625753069269</v>
      </c>
      <c r="EO18" s="100">
        <f t="shared" si="66"/>
        <v>2.024627103592237E-3</v>
      </c>
      <c r="EP18">
        <f t="shared" si="67"/>
        <v>-0.52287874528033751</v>
      </c>
      <c r="EQ18">
        <f t="shared" si="68"/>
        <v>0.9863541498262508</v>
      </c>
      <c r="ER18" s="61"/>
      <c r="ES18" s="49">
        <v>112.13496332544993</v>
      </c>
      <c r="ET18" s="49">
        <v>12</v>
      </c>
      <c r="EU18" s="22">
        <f t="shared" si="69"/>
        <v>0.30000000000000004</v>
      </c>
      <c r="EV18" s="98">
        <f t="shared" si="70"/>
        <v>9.984414862919591</v>
      </c>
      <c r="EW18" s="100">
        <f t="shared" si="195"/>
        <v>0.30000000000000004</v>
      </c>
      <c r="EX18" s="98">
        <f t="shared" si="71"/>
        <v>0.25096937753116705</v>
      </c>
      <c r="EY18" s="98">
        <f t="shared" si="196"/>
        <v>0.31666666666666671</v>
      </c>
      <c r="EZ18" s="98">
        <f t="shared" si="197"/>
        <v>71.955816913359271</v>
      </c>
      <c r="FA18" s="100">
        <f t="shared" si="72"/>
        <v>1411.5165836265944</v>
      </c>
      <c r="FB18" s="100">
        <f t="shared" si="73"/>
        <v>1.0013851187109166E-3</v>
      </c>
      <c r="FC18" s="100">
        <f t="shared" si="227"/>
        <v>0.33333333333333331</v>
      </c>
      <c r="FD18" s="100">
        <f t="shared" si="228"/>
        <v>164.24339485618023</v>
      </c>
      <c r="FE18" s="100">
        <f t="shared" si="76"/>
        <v>2.0194786379163715E-3</v>
      </c>
      <c r="FF18">
        <f t="shared" si="77"/>
        <v>-0.52287874528033751</v>
      </c>
      <c r="FG18">
        <f t="shared" si="78"/>
        <v>0.9993226181049244</v>
      </c>
      <c r="FH18" s="61"/>
      <c r="FI18" s="100">
        <v>73.542504716660289</v>
      </c>
      <c r="FJ18" s="100">
        <v>12</v>
      </c>
      <c r="FK18" s="22">
        <f t="shared" si="79"/>
        <v>0.28333333333333333</v>
      </c>
      <c r="FL18" s="98">
        <f t="shared" si="80"/>
        <v>9.1767537704841899</v>
      </c>
      <c r="FM18" s="100">
        <f t="shared" si="198"/>
        <v>0.28333333333333333</v>
      </c>
      <c r="FN18" s="98">
        <f t="shared" si="81"/>
        <v>0.20346673165223056</v>
      </c>
      <c r="FO18" s="98">
        <f t="shared" si="199"/>
        <v>0.3</v>
      </c>
      <c r="FP18" s="98">
        <f t="shared" si="200"/>
        <v>43.088669764909085</v>
      </c>
      <c r="FQ18" s="100">
        <f t="shared" si="82"/>
        <v>670.87225563872482</v>
      </c>
      <c r="FR18" s="100">
        <f t="shared" si="83"/>
        <v>5.9965065422831819E-4</v>
      </c>
      <c r="FS18" s="72">
        <f t="shared" si="84"/>
        <v>0.31666666666666665</v>
      </c>
      <c r="FT18" s="72">
        <f t="shared" si="85"/>
        <v>60.754004550493633</v>
      </c>
      <c r="FU18" s="100">
        <f t="shared" si="86"/>
        <v>2.4409261640832361E-3</v>
      </c>
      <c r="FV18">
        <f t="shared" si="201"/>
        <v>-0.54770232900536975</v>
      </c>
      <c r="FW18">
        <f t="shared" si="202"/>
        <v>0.96268907892515032</v>
      </c>
      <c r="FX18" s="61"/>
      <c r="FY18" s="100">
        <v>97.217539569771048</v>
      </c>
      <c r="FZ18" s="100">
        <v>12</v>
      </c>
      <c r="GA18" s="22">
        <f t="shared" si="87"/>
        <v>0.31666666666666665</v>
      </c>
      <c r="GB18" s="98">
        <f t="shared" si="88"/>
        <v>12.085871227858508</v>
      </c>
      <c r="GC18" s="100">
        <f t="shared" si="203"/>
        <v>0.31666666666666665</v>
      </c>
      <c r="GD18" s="98">
        <f t="shared" si="89"/>
        <v>0.26359183310626388</v>
      </c>
      <c r="GE18" s="98">
        <f t="shared" si="204"/>
        <v>0.33333333333333331</v>
      </c>
      <c r="GF18" s="98">
        <f t="shared" si="205"/>
        <v>80.257953206313189</v>
      </c>
      <c r="GG18" s="100">
        <f t="shared" si="90"/>
        <v>1249.5821846956981</v>
      </c>
      <c r="GH18" s="100">
        <f t="shared" si="91"/>
        <v>1.1169231821211922E-3</v>
      </c>
      <c r="GI18" s="72">
        <f t="shared" si="92"/>
        <v>0.35000000000000003</v>
      </c>
      <c r="GJ18" s="72">
        <f t="shared" si="93"/>
        <v>282.76486526221618</v>
      </c>
      <c r="GK18" s="100">
        <f t="shared" si="94"/>
        <v>2.2152612095275421E-3</v>
      </c>
      <c r="GL18">
        <f t="shared" si="206"/>
        <v>-0.49939764943081472</v>
      </c>
      <c r="GM18">
        <f t="shared" si="207"/>
        <v>1.0822779626305903</v>
      </c>
      <c r="GN18" s="61"/>
      <c r="GO18" s="100">
        <v>97.082439194738001</v>
      </c>
      <c r="GP18" s="100">
        <v>12</v>
      </c>
      <c r="GQ18" s="22">
        <f t="shared" si="95"/>
        <v>0.30000000000000004</v>
      </c>
      <c r="GR18" s="98">
        <f t="shared" si="96"/>
        <v>12.09780171402876</v>
      </c>
      <c r="GS18" s="100">
        <f t="shared" si="208"/>
        <v>0.30000000000000004</v>
      </c>
      <c r="GT18" s="100">
        <f t="shared" si="209"/>
        <v>0.28202250308254712</v>
      </c>
      <c r="GU18" s="98">
        <f t="shared" si="210"/>
        <v>0.31666666666666671</v>
      </c>
      <c r="GV18" s="98">
        <f t="shared" si="211"/>
        <v>84.196930420606094</v>
      </c>
      <c r="GW18" s="100">
        <f t="shared" si="97"/>
        <v>1310.9103840362652</v>
      </c>
      <c r="GX18" s="100">
        <f t="shared" si="98"/>
        <v>1.1717406150201016E-3</v>
      </c>
      <c r="GY18" s="72">
        <f t="shared" si="99"/>
        <v>0.33333333333333331</v>
      </c>
      <c r="GZ18" s="72">
        <f t="shared" si="100"/>
        <v>285.17830059763531</v>
      </c>
      <c r="HA18" s="100">
        <f t="shared" si="101"/>
        <v>2.2578859518925343E-3</v>
      </c>
      <c r="HB18">
        <f t="shared" si="212"/>
        <v>-0.52287874528033751</v>
      </c>
      <c r="HC18">
        <f t="shared" si="213"/>
        <v>1.0827064620353704</v>
      </c>
      <c r="HD18" s="61"/>
      <c r="HE18" s="100">
        <v>100.51989852760497</v>
      </c>
      <c r="HF18" s="100">
        <v>12</v>
      </c>
      <c r="HG18" s="22">
        <f t="shared" si="102"/>
        <v>0.31666666666666665</v>
      </c>
      <c r="HH18" s="98">
        <f t="shared" si="103"/>
        <v>9.5017520306234822</v>
      </c>
      <c r="HI18" s="100">
        <f t="shared" si="214"/>
        <v>0.31666666666666665</v>
      </c>
      <c r="HJ18" s="98">
        <f t="shared" si="104"/>
        <v>0.32409344820570135</v>
      </c>
      <c r="HK18" s="98">
        <f t="shared" si="215"/>
        <v>0.33333333333333331</v>
      </c>
      <c r="HL18" s="98">
        <f t="shared" si="216"/>
        <v>58.088829586407527</v>
      </c>
      <c r="HM18" s="100">
        <f t="shared" si="105"/>
        <v>1304.3969940566005</v>
      </c>
      <c r="HN18" s="100">
        <f t="shared" si="106"/>
        <v>8.0840287841083816E-4</v>
      </c>
      <c r="HO18" s="72">
        <f t="shared" si="107"/>
        <v>0.35000000000000003</v>
      </c>
      <c r="HP18" s="72">
        <f t="shared" si="108"/>
        <v>341.94141957975296</v>
      </c>
      <c r="HQ18" s="100">
        <f t="shared" si="109"/>
        <v>1.6636693245475076E-3</v>
      </c>
      <c r="HR18">
        <f t="shared" si="110"/>
        <v>-0.49939764943081472</v>
      </c>
      <c r="HS18">
        <f t="shared" si="111"/>
        <v>0.97780369234953923</v>
      </c>
      <c r="HT18" s="61"/>
      <c r="HU18">
        <v>740.12313164770092</v>
      </c>
      <c r="HV18">
        <v>48</v>
      </c>
      <c r="HW18" s="22">
        <f t="shared" si="112"/>
        <v>0.8666666666666667</v>
      </c>
      <c r="HX18" s="98">
        <f t="shared" si="113"/>
        <v>63.898865458949153</v>
      </c>
      <c r="HY18" s="100">
        <f t="shared" si="217"/>
        <v>0.8666666666666667</v>
      </c>
      <c r="HZ18" s="98">
        <f t="shared" si="114"/>
        <v>0.42835706773348448</v>
      </c>
      <c r="IA18" s="52">
        <f t="shared" si="115"/>
        <v>118.48442520417859</v>
      </c>
      <c r="IB18" s="100">
        <f t="shared" si="218"/>
        <v>0.93333333333333335</v>
      </c>
      <c r="IC18" s="100">
        <f t="shared" si="116"/>
        <v>2660.592908813207</v>
      </c>
      <c r="ID18" s="100">
        <f t="shared" si="117"/>
        <v>1.6489082507581525E-3</v>
      </c>
      <c r="IE18" s="52">
        <f t="shared" si="118"/>
        <v>-3355.1182699850106</v>
      </c>
      <c r="IF18" s="100">
        <f t="shared" si="119"/>
        <v>1.5750429084413207E-3</v>
      </c>
      <c r="IG18">
        <f t="shared" si="120"/>
        <v>-6.2147906748844461E-2</v>
      </c>
      <c r="IH18">
        <f t="shared" si="121"/>
        <v>1.8054931472148621</v>
      </c>
      <c r="II18" s="61"/>
      <c r="IJ18" s="100">
        <v>273.18308878845335</v>
      </c>
      <c r="IK18" s="100">
        <v>48</v>
      </c>
      <c r="IL18" s="22">
        <f t="shared" si="122"/>
        <v>0.8666666666666667</v>
      </c>
      <c r="IM18" s="98">
        <f t="shared" si="123"/>
        <v>26.237789021854422</v>
      </c>
      <c r="IN18" s="100">
        <f t="shared" si="219"/>
        <v>0.8666666666666667</v>
      </c>
      <c r="IO18" s="98">
        <f t="shared" si="124"/>
        <v>0.45984814900153814</v>
      </c>
      <c r="IP18" s="52">
        <f t="shared" si="125"/>
        <v>54.762160173868558</v>
      </c>
      <c r="IQ18" s="52">
        <f t="shared" si="126"/>
        <v>29.704026708787328</v>
      </c>
      <c r="IR18" s="100">
        <f t="shared" si="127"/>
        <v>852.62353467712944</v>
      </c>
      <c r="IS18" s="100">
        <f t="shared" si="128"/>
        <v>7.6210672908633755E-4</v>
      </c>
      <c r="IT18" s="100">
        <f t="shared" si="129"/>
        <v>1.782441260530461E-3</v>
      </c>
      <c r="IU18">
        <f t="shared" si="130"/>
        <v>-6.2147906748844461E-2</v>
      </c>
      <c r="IV18">
        <f t="shared" si="131"/>
        <v>1.4189272355792206</v>
      </c>
      <c r="IW18" s="61"/>
      <c r="IX18" s="100">
        <v>451.63397790688867</v>
      </c>
      <c r="IY18" s="100">
        <v>48</v>
      </c>
      <c r="IZ18" s="22">
        <f t="shared" si="132"/>
        <v>0.8666666666666667</v>
      </c>
      <c r="JA18" s="98">
        <f t="shared" si="133"/>
        <v>39.654962938823246</v>
      </c>
      <c r="JB18" s="100">
        <f t="shared" si="220"/>
        <v>0.8666666666666667</v>
      </c>
      <c r="JC18" s="98">
        <f t="shared" si="134"/>
        <v>0.45253197279216645</v>
      </c>
      <c r="JD18" s="52">
        <f t="shared" si="135"/>
        <v>80.027259691278502</v>
      </c>
      <c r="JE18" s="52">
        <f t="shared" si="136"/>
        <v>27.102639413182075</v>
      </c>
      <c r="JF18" s="100">
        <f t="shared" si="137"/>
        <v>1426.3029395856504</v>
      </c>
      <c r="JG18" s="100">
        <f t="shared" si="138"/>
        <v>1.1137126973702926E-3</v>
      </c>
      <c r="JH18" s="100">
        <f t="shared" si="139"/>
        <v>1.7903996810324906E-3</v>
      </c>
      <c r="JI18">
        <f t="shared" si="140"/>
        <v>-6.2147906748844461E-2</v>
      </c>
      <c r="JJ18">
        <f t="shared" si="141"/>
        <v>1.5982975483260906</v>
      </c>
      <c r="JK18" s="61"/>
      <c r="JL18" s="100">
        <v>456.00986831427235</v>
      </c>
      <c r="JM18" s="100">
        <v>48</v>
      </c>
      <c r="JN18" s="22">
        <f t="shared" si="142"/>
        <v>0.8666666666666667</v>
      </c>
      <c r="JO18" s="98">
        <f t="shared" si="143"/>
        <v>44.599524775113323</v>
      </c>
      <c r="JP18" s="100">
        <f t="shared" si="221"/>
        <v>0.8666666666666667</v>
      </c>
      <c r="JQ18" s="98">
        <f t="shared" si="144"/>
        <v>0.37310635504287004</v>
      </c>
      <c r="JR18" s="52">
        <f t="shared" si="145"/>
        <v>88.026422011128801</v>
      </c>
      <c r="JS18" s="52">
        <f t="shared" si="146"/>
        <v>49.532703172037365</v>
      </c>
      <c r="JT18" s="100">
        <f t="shared" si="147"/>
        <v>1726.7645590853274</v>
      </c>
      <c r="JU18" s="100">
        <f t="shared" si="148"/>
        <v>1.2250343729882092E-3</v>
      </c>
      <c r="JV18" s="100">
        <f t="shared" si="149"/>
        <v>1.7977500718276581E-3</v>
      </c>
      <c r="JW18">
        <f t="shared" si="150"/>
        <v>-6.2147906748844461E-2</v>
      </c>
      <c r="JX18">
        <f t="shared" si="151"/>
        <v>1.6493302311640363</v>
      </c>
      <c r="JY18" s="61"/>
      <c r="JZ18">
        <v>521.02902990140581</v>
      </c>
      <c r="KA18" s="100">
        <v>48</v>
      </c>
      <c r="KB18" s="22">
        <f t="shared" si="152"/>
        <v>0.8666666666666667</v>
      </c>
      <c r="KC18" s="98">
        <f t="shared" si="153"/>
        <v>44.127805119459993</v>
      </c>
      <c r="KD18" s="100">
        <f t="shared" si="222"/>
        <v>0.8666666666666667</v>
      </c>
      <c r="KE18" s="98">
        <f t="shared" si="154"/>
        <v>0.35011601891927852</v>
      </c>
      <c r="KF18" s="52">
        <f t="shared" si="155"/>
        <v>88.29817868043456</v>
      </c>
      <c r="KG18" s="52">
        <f t="shared" si="156"/>
        <v>23.818730282249238</v>
      </c>
      <c r="KH18" s="100">
        <f t="shared" si="157"/>
        <v>1982.7543379937888</v>
      </c>
      <c r="KI18" s="100">
        <f t="shared" si="158"/>
        <v>1.2288163199693813E-3</v>
      </c>
      <c r="KJ18" s="100">
        <f t="shared" si="159"/>
        <v>1.7791417132770558E-3</v>
      </c>
      <c r="KK18">
        <f t="shared" si="223"/>
        <v>-6.2147906748844461E-2</v>
      </c>
      <c r="KL18">
        <f t="shared" si="224"/>
        <v>1.644712326535956</v>
      </c>
      <c r="KM18" s="61"/>
      <c r="KN18"/>
      <c r="KS18"/>
      <c r="KT18"/>
      <c r="KU18"/>
    </row>
    <row r="19" spans="1:307" x14ac:dyDescent="0.25">
      <c r="A19" s="101">
        <v>18</v>
      </c>
      <c r="B19" s="85" t="s">
        <v>101</v>
      </c>
      <c r="C19" s="99" t="s">
        <v>137</v>
      </c>
      <c r="D19" s="76">
        <v>110</v>
      </c>
      <c r="E19" s="76">
        <v>1298.8</v>
      </c>
      <c r="F19" s="100">
        <v>4</v>
      </c>
      <c r="G19" s="88">
        <v>3.1209999999999747</v>
      </c>
      <c r="H19" s="92">
        <v>127.54118575521079</v>
      </c>
      <c r="I19" s="92">
        <v>413.78270631579244</v>
      </c>
      <c r="J19" s="92">
        <v>1</v>
      </c>
      <c r="K19" s="92">
        <v>41.233570640067974</v>
      </c>
      <c r="L19" s="92">
        <v>2.1722309853370332</v>
      </c>
      <c r="M19" s="92">
        <v>2.9152299239095738</v>
      </c>
      <c r="N19" s="22">
        <v>4</v>
      </c>
      <c r="O19" s="92">
        <v>3.1209999999999747</v>
      </c>
      <c r="P19" s="92">
        <v>127.54118575521079</v>
      </c>
      <c r="Q19" s="92">
        <v>413.7827063157925</v>
      </c>
      <c r="R19" s="92">
        <v>1.4060503786365908</v>
      </c>
      <c r="S19" s="92">
        <v>41.233570640067974</v>
      </c>
      <c r="U19" s="49">
        <v>38.118237105091836</v>
      </c>
      <c r="V19" s="49">
        <v>13</v>
      </c>
      <c r="W19" s="22">
        <f t="shared" si="160"/>
        <v>0.31666666666666665</v>
      </c>
      <c r="X19" s="98">
        <f t="shared" si="161"/>
        <v>3.1578358963707926</v>
      </c>
      <c r="Y19" s="100">
        <f t="shared" si="162"/>
        <v>0.31666666666666665</v>
      </c>
      <c r="Z19" s="98">
        <f t="shared" si="163"/>
        <v>0.32338438311572515</v>
      </c>
      <c r="AA19" s="98">
        <f t="shared" si="164"/>
        <v>0.33333333333333331</v>
      </c>
      <c r="AB19" s="98">
        <f t="shared" si="165"/>
        <v>19.918953473611648</v>
      </c>
      <c r="AC19" s="100">
        <f t="shared" si="0"/>
        <v>310.12963082205408</v>
      </c>
      <c r="AD19" s="100">
        <f t="shared" si="1"/>
        <v>2.7720543584109546E-4</v>
      </c>
      <c r="AE19" s="72">
        <f t="shared" si="2"/>
        <v>0.35000000000000003</v>
      </c>
      <c r="AF19" s="72">
        <f t="shared" si="3"/>
        <v>-4.8026193866922924</v>
      </c>
      <c r="AG19" s="100">
        <f t="shared" si="4"/>
        <v>2.2532760126219315E-3</v>
      </c>
      <c r="AH19">
        <f t="shared" si="166"/>
        <v>-0.49939764943081472</v>
      </c>
      <c r="AI19">
        <f t="shared" si="167"/>
        <v>0.49938955722628969</v>
      </c>
      <c r="AJ19" s="61"/>
      <c r="AK19" s="49">
        <v>47.265209192385896</v>
      </c>
      <c r="AL19" s="49">
        <v>13</v>
      </c>
      <c r="AM19" s="22">
        <f t="shared" si="168"/>
        <v>0.33333333333333337</v>
      </c>
      <c r="AN19" s="98">
        <f t="shared" si="169"/>
        <v>4.4210278919077632</v>
      </c>
      <c r="AO19" s="100">
        <f t="shared" si="170"/>
        <v>0.33333333333333337</v>
      </c>
      <c r="AP19" s="98">
        <f t="shared" si="171"/>
        <v>0.30291399108020328</v>
      </c>
      <c r="AQ19" s="98">
        <f t="shared" si="172"/>
        <v>0.35000000000000003</v>
      </c>
      <c r="AR19" s="98">
        <f t="shared" si="173"/>
        <v>22.341022991910243</v>
      </c>
      <c r="AS19" s="100">
        <f t="shared" si="5"/>
        <v>398.17765708382603</v>
      </c>
      <c r="AT19" s="100">
        <f t="shared" si="6"/>
        <v>3.1091256997075098E-4</v>
      </c>
      <c r="AU19" s="72">
        <f t="shared" si="7"/>
        <v>0.3666666666666667</v>
      </c>
      <c r="AV19" s="72">
        <f t="shared" si="8"/>
        <v>-37.618643487696986</v>
      </c>
      <c r="AW19" s="100">
        <f t="shared" si="9"/>
        <v>2.1553061655020145E-3</v>
      </c>
      <c r="AX19">
        <f t="shared" si="10"/>
        <v>-0.47712125471966238</v>
      </c>
      <c r="AY19">
        <f t="shared" si="11"/>
        <v>0.64552325484331352</v>
      </c>
      <c r="AZ19" s="61"/>
      <c r="BA19" s="49">
        <v>40.003124877939221</v>
      </c>
      <c r="BB19" s="49">
        <v>13</v>
      </c>
      <c r="BC19" s="22">
        <f t="shared" si="12"/>
        <v>0.5</v>
      </c>
      <c r="BD19" s="98">
        <f t="shared" si="174"/>
        <v>3.2940649603046124</v>
      </c>
      <c r="BE19" s="100">
        <f t="shared" si="175"/>
        <v>0.5</v>
      </c>
      <c r="BF19" s="98">
        <f t="shared" si="13"/>
        <v>0.25364769249433849</v>
      </c>
      <c r="BG19" s="98">
        <f t="shared" si="176"/>
        <v>0.51666666666666661</v>
      </c>
      <c r="BH19" s="98">
        <f t="shared" si="177"/>
        <v>19.813011123535439</v>
      </c>
      <c r="BI19" s="100">
        <f t="shared" si="14"/>
        <v>388.66063887680269</v>
      </c>
      <c r="BJ19" s="100">
        <f t="shared" si="15"/>
        <v>2.7573107146920158E-4</v>
      </c>
      <c r="BK19" s="72">
        <f t="shared" si="16"/>
        <v>0.53333333333333333</v>
      </c>
      <c r="BL19" s="100">
        <f t="shared" si="17"/>
        <v>-76.678497454538402</v>
      </c>
      <c r="BM19" s="100">
        <f t="shared" si="18"/>
        <v>2.1644555262714834E-3</v>
      </c>
      <c r="BN19">
        <f t="shared" si="19"/>
        <v>-0.3010299956639812</v>
      </c>
      <c r="BO19">
        <f t="shared" si="20"/>
        <v>0.51773215938250872</v>
      </c>
      <c r="BP19" s="61"/>
      <c r="BQ19" s="49">
        <v>102.5109750221897</v>
      </c>
      <c r="BR19" s="49">
        <v>13</v>
      </c>
      <c r="BS19" s="22">
        <f t="shared" si="21"/>
        <v>0.3666666666666667</v>
      </c>
      <c r="BT19" s="98">
        <f t="shared" si="22"/>
        <v>9.8002844189473901</v>
      </c>
      <c r="BU19" s="100">
        <f t="shared" si="178"/>
        <v>0.3666666666666667</v>
      </c>
      <c r="BV19" s="98">
        <f t="shared" si="23"/>
        <v>0.40395688047456518</v>
      </c>
      <c r="BW19" s="98">
        <f t="shared" si="179"/>
        <v>0.3833333333333333</v>
      </c>
      <c r="BX19" s="98">
        <f t="shared" si="180"/>
        <v>50.350878975829929</v>
      </c>
      <c r="BY19" s="100">
        <f t="shared" si="24"/>
        <v>783.94176325714056</v>
      </c>
      <c r="BZ19" s="100">
        <f t="shared" si="25"/>
        <v>7.0071639908029994E-4</v>
      </c>
      <c r="CA19" s="72">
        <f t="shared" si="26"/>
        <v>0.39999999999999997</v>
      </c>
      <c r="CB19" s="72">
        <f t="shared" si="27"/>
        <v>123.48935722779412</v>
      </c>
      <c r="CC19" s="100">
        <f t="shared" si="28"/>
        <v>1.8587630793265465E-3</v>
      </c>
      <c r="CD19">
        <f t="shared" si="29"/>
        <v>-0.43572856956143735</v>
      </c>
      <c r="CE19">
        <f t="shared" si="30"/>
        <v>0.99123867975239199</v>
      </c>
      <c r="CF19" s="61"/>
      <c r="CG19" s="49">
        <v>87.116301574389624</v>
      </c>
      <c r="CH19" s="49">
        <v>13</v>
      </c>
      <c r="CI19" s="22">
        <f t="shared" si="31"/>
        <v>0.3666666666666667</v>
      </c>
      <c r="CJ19" s="98">
        <f t="shared" si="32"/>
        <v>8.4636453487214247</v>
      </c>
      <c r="CK19" s="100">
        <f t="shared" si="181"/>
        <v>0.3666666666666667</v>
      </c>
      <c r="CL19" s="98">
        <f t="shared" si="33"/>
        <v>0.36761528793792336</v>
      </c>
      <c r="CM19" s="98">
        <f t="shared" si="182"/>
        <v>0.3833333333333333</v>
      </c>
      <c r="CN19" s="98">
        <f t="shared" si="183"/>
        <v>48.177588662126581</v>
      </c>
      <c r="CO19" s="100">
        <f t="shared" si="34"/>
        <v>858.65537063276724</v>
      </c>
      <c r="CP19" s="100">
        <f t="shared" si="35"/>
        <v>6.7047144221459509E-4</v>
      </c>
      <c r="CQ19" s="72">
        <f t="shared" si="36"/>
        <v>0.39999999999999997</v>
      </c>
      <c r="CR19" s="72">
        <f t="shared" si="37"/>
        <v>48.739198563835657</v>
      </c>
      <c r="CS19" s="100">
        <f t="shared" si="38"/>
        <v>1.7795439311808616E-3</v>
      </c>
      <c r="CT19">
        <f t="shared" si="39"/>
        <v>-0.43572856956143735</v>
      </c>
      <c r="CU19">
        <f t="shared" si="40"/>
        <v>0.92755745687444613</v>
      </c>
      <c r="CV19" s="61"/>
      <c r="CW19" s="49">
        <v>125.53585145288177</v>
      </c>
      <c r="CX19" s="49">
        <v>13</v>
      </c>
      <c r="CY19" s="22">
        <f t="shared" si="41"/>
        <v>0.43333333333333335</v>
      </c>
      <c r="CZ19" s="98">
        <f t="shared" si="42"/>
        <v>11.941011267276874</v>
      </c>
      <c r="DA19" s="100">
        <f t="shared" si="184"/>
        <v>0.43333333333333335</v>
      </c>
      <c r="DB19" s="98">
        <f t="shared" si="43"/>
        <v>0.3567263346169392</v>
      </c>
      <c r="DC19" s="98">
        <f t="shared" si="185"/>
        <v>0.45</v>
      </c>
      <c r="DD19" s="98">
        <f t="shared" si="186"/>
        <v>64.22199533232039</v>
      </c>
      <c r="DE19" s="100">
        <f t="shared" si="44"/>
        <v>1259.806577615685</v>
      </c>
      <c r="DF19" s="100">
        <f t="shared" si="45"/>
        <v>8.9375610170812554E-4</v>
      </c>
      <c r="DG19" s="100">
        <f t="shared" ref="DG19:DG82" si="229">DC20</f>
        <v>0.46666666666666673</v>
      </c>
      <c r="DH19" s="100">
        <f t="shared" ref="DH19:DH82" si="230">(DD21-DD19)/(DC21-DC19)</f>
        <v>84.649765785714251</v>
      </c>
      <c r="DI19" s="100">
        <f t="shared" si="48"/>
        <v>1.7208280896279971E-3</v>
      </c>
      <c r="DJ19">
        <f t="shared" si="187"/>
        <v>-0.36317790241282566</v>
      </c>
      <c r="DK19">
        <f t="shared" si="188"/>
        <v>1.0770411081334219</v>
      </c>
      <c r="DL19" s="61"/>
      <c r="DM19" s="49">
        <v>94.632182686441297</v>
      </c>
      <c r="DN19" s="49">
        <v>13</v>
      </c>
      <c r="DO19" s="22">
        <f t="shared" si="49"/>
        <v>0.31666666666666665</v>
      </c>
      <c r="DP19" s="98">
        <f t="shared" si="50"/>
        <v>9.0211804276874457</v>
      </c>
      <c r="DQ19" s="100">
        <f t="shared" si="189"/>
        <v>0.31666666666666665</v>
      </c>
      <c r="DR19" s="98">
        <f t="shared" si="51"/>
        <v>0.37506619904681554</v>
      </c>
      <c r="DS19" s="98">
        <f t="shared" si="190"/>
        <v>0.33333333333333331</v>
      </c>
      <c r="DT19" s="98">
        <f t="shared" si="191"/>
        <v>55.840618273216563</v>
      </c>
      <c r="DU19" s="100">
        <f t="shared" si="52"/>
        <v>869.41466844080549</v>
      </c>
      <c r="DV19" s="100">
        <f t="shared" si="53"/>
        <v>7.7711527096893066E-4</v>
      </c>
      <c r="DW19" s="100">
        <f t="shared" ref="DW19:DW82" si="231">DS20</f>
        <v>0.35000000000000003</v>
      </c>
      <c r="DX19" s="100">
        <f t="shared" ref="DX19:DX82" si="232">(DT21-DT19)/(DS21-DS19)</f>
        <v>126.37771661893299</v>
      </c>
      <c r="DY19" s="100">
        <f t="shared" si="56"/>
        <v>2.0331220644960891E-3</v>
      </c>
      <c r="DZ19">
        <f t="shared" si="57"/>
        <v>-0.49939764943081472</v>
      </c>
      <c r="EA19">
        <f t="shared" si="58"/>
        <v>0.95526336899304654</v>
      </c>
      <c r="EB19" s="61"/>
      <c r="EC19" s="49">
        <v>122.06555615733703</v>
      </c>
      <c r="ED19" s="49">
        <v>13</v>
      </c>
      <c r="EE19" s="22">
        <f t="shared" si="59"/>
        <v>0.31666666666666665</v>
      </c>
      <c r="EF19" s="98">
        <f t="shared" si="60"/>
        <v>10.651444690867105</v>
      </c>
      <c r="EG19" s="100">
        <f t="shared" si="192"/>
        <v>0.31666666666666665</v>
      </c>
      <c r="EH19" s="98">
        <f t="shared" si="61"/>
        <v>0.29548495814028769</v>
      </c>
      <c r="EI19" s="98">
        <f t="shared" si="193"/>
        <v>0.33333333333333331</v>
      </c>
      <c r="EJ19" s="98">
        <f t="shared" si="194"/>
        <v>70.879986850100522</v>
      </c>
      <c r="EK19" s="100">
        <f t="shared" si="62"/>
        <v>1263.2737143829538</v>
      </c>
      <c r="EL19" s="100">
        <f t="shared" si="63"/>
        <v>9.8641315033056571E-4</v>
      </c>
      <c r="EM19" s="100">
        <f t="shared" si="225"/>
        <v>0.35000000000000003</v>
      </c>
      <c r="EN19" s="100">
        <f t="shared" si="226"/>
        <v>69.408346094096672</v>
      </c>
      <c r="EO19" s="100">
        <f t="shared" si="66"/>
        <v>2.0147409795104473E-3</v>
      </c>
      <c r="EP19">
        <f t="shared" si="67"/>
        <v>-0.49939764943081472</v>
      </c>
      <c r="EQ19">
        <f t="shared" si="68"/>
        <v>1.027408516574766</v>
      </c>
      <c r="ER19" s="61"/>
      <c r="ES19" s="49">
        <v>126.0803315350971</v>
      </c>
      <c r="ET19" s="49">
        <v>13</v>
      </c>
      <c r="EU19" s="22">
        <f t="shared" si="69"/>
        <v>0.31666666666666665</v>
      </c>
      <c r="EV19" s="98">
        <f t="shared" si="70"/>
        <v>11.22610021681926</v>
      </c>
      <c r="EW19" s="100">
        <f t="shared" si="195"/>
        <v>0.31666666666666665</v>
      </c>
      <c r="EX19" s="98">
        <f t="shared" si="71"/>
        <v>0.25578985951193434</v>
      </c>
      <c r="EY19" s="98">
        <f t="shared" si="196"/>
        <v>0.33333333333333331</v>
      </c>
      <c r="EZ19" s="98">
        <f t="shared" si="197"/>
        <v>70.836479108178594</v>
      </c>
      <c r="FA19" s="100">
        <f t="shared" si="72"/>
        <v>1389.5591666661962</v>
      </c>
      <c r="FB19" s="100">
        <f t="shared" si="73"/>
        <v>9.8580766758881886E-4</v>
      </c>
      <c r="FC19" s="100">
        <f t="shared" si="227"/>
        <v>0.35000000000000003</v>
      </c>
      <c r="FD19" s="100">
        <f t="shared" si="228"/>
        <v>158.78461353272476</v>
      </c>
      <c r="FE19" s="100">
        <f t="shared" si="76"/>
        <v>2.0068255759236619E-3</v>
      </c>
      <c r="FF19">
        <f t="shared" si="77"/>
        <v>-0.49939764943081472</v>
      </c>
      <c r="FG19">
        <f t="shared" si="78"/>
        <v>1.0502289149028348</v>
      </c>
      <c r="FH19" s="61"/>
      <c r="FI19" s="100">
        <v>80.05623023850174</v>
      </c>
      <c r="FJ19" s="100">
        <v>13</v>
      </c>
      <c r="FK19" s="22">
        <f t="shared" si="79"/>
        <v>0.3</v>
      </c>
      <c r="FL19" s="98">
        <f t="shared" si="80"/>
        <v>9.9895470724359559</v>
      </c>
      <c r="FM19" s="100">
        <f t="shared" si="198"/>
        <v>0.3</v>
      </c>
      <c r="FN19" s="98">
        <f t="shared" si="81"/>
        <v>0.20753844613739703</v>
      </c>
      <c r="FO19" s="98">
        <f t="shared" si="199"/>
        <v>0.31666666666666665</v>
      </c>
      <c r="FP19" s="98">
        <f t="shared" si="200"/>
        <v>39.348979404776017</v>
      </c>
      <c r="FQ19" s="100">
        <f t="shared" si="82"/>
        <v>612.64686782839954</v>
      </c>
      <c r="FR19" s="100">
        <f t="shared" si="83"/>
        <v>5.4760663004979962E-4</v>
      </c>
      <c r="FS19" s="72">
        <f t="shared" si="84"/>
        <v>0.33333333333333331</v>
      </c>
      <c r="FT19" s="72">
        <f t="shared" si="85"/>
        <v>395.05741170320164</v>
      </c>
      <c r="FU19" s="100">
        <f t="shared" si="86"/>
        <v>2.4262583118963084E-3</v>
      </c>
      <c r="FV19">
        <f t="shared" si="201"/>
        <v>-0.52287874528033762</v>
      </c>
      <c r="FW19">
        <f t="shared" si="202"/>
        <v>0.99954579769535246</v>
      </c>
      <c r="FX19" s="61"/>
      <c r="FY19" s="100">
        <v>107.22872749408155</v>
      </c>
      <c r="FZ19" s="100">
        <v>13</v>
      </c>
      <c r="GA19" s="22">
        <f t="shared" si="87"/>
        <v>0.33333333333333337</v>
      </c>
      <c r="GB19" s="98">
        <f t="shared" si="88"/>
        <v>13.330440146456514</v>
      </c>
      <c r="GC19" s="100">
        <f t="shared" si="203"/>
        <v>0.33333333333333337</v>
      </c>
      <c r="GD19" s="98">
        <f t="shared" si="89"/>
        <v>0.26959401957458901</v>
      </c>
      <c r="GE19" s="98">
        <f t="shared" si="204"/>
        <v>0.35000000000000003</v>
      </c>
      <c r="GF19" s="98">
        <f t="shared" si="205"/>
        <v>87.594122552957629</v>
      </c>
      <c r="GG19" s="100">
        <f t="shared" si="90"/>
        <v>1363.803220160087</v>
      </c>
      <c r="GH19" s="100">
        <f t="shared" si="91"/>
        <v>1.2190182055286606E-3</v>
      </c>
      <c r="GI19" s="72">
        <f t="shared" si="92"/>
        <v>0.3666666666666667</v>
      </c>
      <c r="GJ19" s="72">
        <f t="shared" si="93"/>
        <v>341.90115453001488</v>
      </c>
      <c r="GK19" s="100">
        <f t="shared" si="94"/>
        <v>2.198511883856022E-3</v>
      </c>
      <c r="GL19">
        <f t="shared" si="206"/>
        <v>-0.47712125471966238</v>
      </c>
      <c r="GM19">
        <f t="shared" si="207"/>
        <v>1.1248444892504306</v>
      </c>
      <c r="GN19" s="61"/>
      <c r="GO19" s="100">
        <v>107.59414482210451</v>
      </c>
      <c r="GP19" s="100">
        <v>13</v>
      </c>
      <c r="GQ19" s="22">
        <f t="shared" si="95"/>
        <v>0.31666666666666665</v>
      </c>
      <c r="GR19" s="98">
        <f t="shared" si="96"/>
        <v>13.407704219682049</v>
      </c>
      <c r="GS19" s="100">
        <f t="shared" si="208"/>
        <v>0.31666666666666665</v>
      </c>
      <c r="GT19" s="100">
        <f t="shared" si="209"/>
        <v>0.28906139084190752</v>
      </c>
      <c r="GU19" s="98">
        <f t="shared" si="210"/>
        <v>0.33333333333333331</v>
      </c>
      <c r="GV19" s="98">
        <f t="shared" si="211"/>
        <v>89.970106017408597</v>
      </c>
      <c r="GW19" s="100">
        <f t="shared" si="97"/>
        <v>1400.7962718103993</v>
      </c>
      <c r="GX19" s="100">
        <f t="shared" si="98"/>
        <v>1.2520839754089365E-3</v>
      </c>
      <c r="GY19" s="72">
        <f t="shared" si="99"/>
        <v>0.35000000000000003</v>
      </c>
      <c r="GZ19" s="72">
        <f t="shared" si="100"/>
        <v>330.89351449298641</v>
      </c>
      <c r="HA19" s="100">
        <f t="shared" si="101"/>
        <v>2.2392397663320335E-3</v>
      </c>
      <c r="HB19">
        <f t="shared" si="212"/>
        <v>-0.49939764943081472</v>
      </c>
      <c r="HC19">
        <f t="shared" si="213"/>
        <v>1.1273544206495045</v>
      </c>
      <c r="HD19" s="61"/>
      <c r="HE19" s="100">
        <v>109.00458705944443</v>
      </c>
      <c r="HF19" s="100">
        <v>13</v>
      </c>
      <c r="HG19" s="22">
        <f t="shared" si="102"/>
        <v>0.33333333333333337</v>
      </c>
      <c r="HH19" s="98">
        <f t="shared" si="103"/>
        <v>10.303776382692178</v>
      </c>
      <c r="HI19" s="100">
        <f t="shared" si="214"/>
        <v>0.33333333333333337</v>
      </c>
      <c r="HJ19" s="98">
        <f t="shared" si="104"/>
        <v>0.3299090212695866</v>
      </c>
      <c r="HK19" s="98">
        <f t="shared" si="215"/>
        <v>0.35000000000000003</v>
      </c>
      <c r="HL19" s="98">
        <f t="shared" si="216"/>
        <v>62.385028736097816</v>
      </c>
      <c r="HM19" s="100">
        <f t="shared" si="105"/>
        <v>1400.869057560456</v>
      </c>
      <c r="HN19" s="100">
        <f t="shared" si="106"/>
        <v>8.6819164991069474E-4</v>
      </c>
      <c r="HO19" s="72">
        <f t="shared" si="107"/>
        <v>0.3666666666666667</v>
      </c>
      <c r="HP19" s="72">
        <f t="shared" si="108"/>
        <v>340.30565277106405</v>
      </c>
      <c r="HQ19" s="100">
        <f t="shared" si="109"/>
        <v>1.6548745461785312E-3</v>
      </c>
      <c r="HR19">
        <f t="shared" si="110"/>
        <v>-0.47712125471966238</v>
      </c>
      <c r="HS19">
        <f t="shared" si="111"/>
        <v>1.0129964248588401</v>
      </c>
      <c r="HT19" s="61"/>
      <c r="HU19">
        <v>830.15420254311789</v>
      </c>
      <c r="HV19">
        <v>52</v>
      </c>
      <c r="HW19" s="22">
        <f t="shared" si="112"/>
        <v>0.93333333333333335</v>
      </c>
      <c r="HX19" s="98">
        <f t="shared" si="113"/>
        <v>71.671738701627021</v>
      </c>
      <c r="HY19" s="100">
        <f t="shared" si="217"/>
        <v>0.93333333333333335</v>
      </c>
      <c r="HZ19" s="98">
        <f t="shared" si="114"/>
        <v>0.45536291210111457</v>
      </c>
      <c r="IA19" s="52">
        <f t="shared" si="115"/>
        <v>119.74872203498015</v>
      </c>
      <c r="IB19" s="100">
        <f t="shared" si="218"/>
        <v>1</v>
      </c>
      <c r="IC19" s="100">
        <f t="shared" si="116"/>
        <v>2688.982962416193</v>
      </c>
      <c r="ID19" s="100">
        <f t="shared" si="117"/>
        <v>1.6665030483201406E-3</v>
      </c>
      <c r="IE19" s="52"/>
      <c r="IF19" s="100">
        <f t="shared" si="119"/>
        <v>1.5384271182935139E-3</v>
      </c>
      <c r="IG19">
        <f t="shared" si="120"/>
        <v>-2.9963223377443209E-2</v>
      </c>
      <c r="IH19">
        <f t="shared" si="121"/>
        <v>1.855347940249686</v>
      </c>
      <c r="II19" s="61"/>
      <c r="IJ19" s="100">
        <v>310.23217112349903</v>
      </c>
      <c r="IK19" s="100">
        <v>52</v>
      </c>
      <c r="IL19" s="22">
        <f t="shared" si="122"/>
        <v>0.93333333333333335</v>
      </c>
      <c r="IM19" s="98">
        <f t="shared" si="123"/>
        <v>29.796157184654586</v>
      </c>
      <c r="IN19" s="100">
        <f t="shared" si="219"/>
        <v>0.93333333333333335</v>
      </c>
      <c r="IO19" s="98">
        <f t="shared" si="124"/>
        <v>0.4714628229753875</v>
      </c>
      <c r="IP19" s="52">
        <f t="shared" si="125"/>
        <v>56.89567652659904</v>
      </c>
      <c r="IQ19" s="52">
        <f t="shared" si="126"/>
        <v>29.904959916917385</v>
      </c>
      <c r="IR19" s="100">
        <f t="shared" si="127"/>
        <v>885.84147655854849</v>
      </c>
      <c r="IS19" s="100">
        <f t="shared" si="128"/>
        <v>7.9179816499517011E-4</v>
      </c>
      <c r="IT19" s="100">
        <f t="shared" si="129"/>
        <v>1.764183783211661E-3</v>
      </c>
      <c r="IU19">
        <f t="shared" si="130"/>
        <v>-2.9963223377443209E-2</v>
      </c>
      <c r="IV19">
        <f t="shared" si="131"/>
        <v>1.4741602566562926</v>
      </c>
      <c r="IW19" s="61"/>
      <c r="IX19" s="100">
        <v>510.14115693599945</v>
      </c>
      <c r="IY19" s="100">
        <v>52</v>
      </c>
      <c r="IZ19" s="22">
        <f t="shared" si="132"/>
        <v>0.93333333333333335</v>
      </c>
      <c r="JA19" s="98">
        <f t="shared" si="133"/>
        <v>44.792087534291142</v>
      </c>
      <c r="JB19" s="100">
        <f t="shared" si="220"/>
        <v>0.93333333333333335</v>
      </c>
      <c r="JC19" s="98">
        <f t="shared" si="134"/>
        <v>0.46955276177688354</v>
      </c>
      <c r="JD19" s="52">
        <f t="shared" si="135"/>
        <v>83.663873251910289</v>
      </c>
      <c r="JE19" s="52">
        <f t="shared" si="136"/>
        <v>9.6441298171651031</v>
      </c>
      <c r="JF19" s="100">
        <f t="shared" si="137"/>
        <v>1491.1172620012342</v>
      </c>
      <c r="JG19" s="100">
        <f t="shared" si="138"/>
        <v>1.1643222360890849E-3</v>
      </c>
      <c r="JH19" s="100">
        <f t="shared" si="139"/>
        <v>1.7638725155677719E-3</v>
      </c>
      <c r="JI19">
        <f t="shared" si="140"/>
        <v>-2.9963223377443209E-2</v>
      </c>
      <c r="JJ19">
        <f t="shared" si="141"/>
        <v>1.6512013032014852</v>
      </c>
      <c r="JK19" s="61"/>
      <c r="JL19" s="100">
        <v>516.01962171994967</v>
      </c>
      <c r="JM19" s="100">
        <v>52</v>
      </c>
      <c r="JN19" s="22">
        <f t="shared" si="142"/>
        <v>0.93333333333333335</v>
      </c>
      <c r="JO19" s="98">
        <f t="shared" si="143"/>
        <v>50.468710224232652</v>
      </c>
      <c r="JP19" s="100">
        <f t="shared" si="221"/>
        <v>0.93333333333333335</v>
      </c>
      <c r="JQ19" s="98">
        <f t="shared" si="144"/>
        <v>0.38979302941554994</v>
      </c>
      <c r="JR19" s="52">
        <f t="shared" si="145"/>
        <v>90.608690373057769</v>
      </c>
      <c r="JS19" s="52">
        <f t="shared" si="146"/>
        <v>38.285259277462067</v>
      </c>
      <c r="JT19" s="100">
        <f t="shared" si="147"/>
        <v>1777.4194577799778</v>
      </c>
      <c r="JU19" s="100">
        <f t="shared" si="148"/>
        <v>1.260970941025054E-3</v>
      </c>
      <c r="JV19" s="100">
        <f t="shared" si="149"/>
        <v>1.7671705568761637E-3</v>
      </c>
      <c r="JW19">
        <f t="shared" si="150"/>
        <v>-2.9963223377443209E-2</v>
      </c>
      <c r="JX19">
        <f t="shared" si="151"/>
        <v>1.7030222060680216</v>
      </c>
      <c r="JY19" s="61"/>
      <c r="JZ19">
        <v>591.04145370692913</v>
      </c>
      <c r="KA19" s="100">
        <v>52</v>
      </c>
      <c r="KB19" s="22">
        <f t="shared" si="152"/>
        <v>0.93333333333333335</v>
      </c>
      <c r="KC19" s="98">
        <f t="shared" si="153"/>
        <v>50.057406766062677</v>
      </c>
      <c r="KD19" s="100">
        <f t="shared" si="222"/>
        <v>0.93333333333333335</v>
      </c>
      <c r="KE19" s="98">
        <f t="shared" si="154"/>
        <v>0.36603231311721746</v>
      </c>
      <c r="KF19" s="52">
        <f t="shared" si="155"/>
        <v>88.608764399296305</v>
      </c>
      <c r="KG19" s="52">
        <f t="shared" si="156"/>
        <v>59.575828176541187</v>
      </c>
      <c r="KH19" s="100">
        <f t="shared" si="157"/>
        <v>1989.7286062130777</v>
      </c>
      <c r="KI19" s="100">
        <f t="shared" si="158"/>
        <v>1.2331386378902072E-3</v>
      </c>
      <c r="KJ19" s="100">
        <f t="shared" si="159"/>
        <v>1.7491888867208875E-3</v>
      </c>
      <c r="KK19">
        <f t="shared" si="223"/>
        <v>-2.9963223377443209E-2</v>
      </c>
      <c r="KL19">
        <f t="shared" si="224"/>
        <v>1.6994683471427403</v>
      </c>
      <c r="KM19" s="61"/>
      <c r="KN19"/>
      <c r="KS19"/>
      <c r="KT19"/>
      <c r="KU19"/>
    </row>
    <row r="20" spans="1:307" x14ac:dyDescent="0.25">
      <c r="F20" s="114"/>
      <c r="H20" s="140" t="s">
        <v>154</v>
      </c>
      <c r="I20" s="140"/>
      <c r="J20" s="140"/>
      <c r="K20" s="140"/>
      <c r="L20" s="109"/>
      <c r="M20" s="116"/>
      <c r="N20" s="139" t="s">
        <v>121</v>
      </c>
      <c r="O20" s="139"/>
      <c r="P20" s="139"/>
      <c r="Q20" s="139"/>
      <c r="R20" s="139"/>
      <c r="S20" s="139"/>
      <c r="U20" s="49">
        <v>44.10215414239989</v>
      </c>
      <c r="V20" s="49">
        <v>14</v>
      </c>
      <c r="W20" s="22">
        <f t="shared" si="160"/>
        <v>0.33333333333333337</v>
      </c>
      <c r="X20" s="98">
        <f t="shared" si="161"/>
        <v>3.6535625998177363</v>
      </c>
      <c r="Y20" s="100">
        <f t="shared" si="162"/>
        <v>0.33333333333333337</v>
      </c>
      <c r="Z20" s="98">
        <f t="shared" si="163"/>
        <v>0.32409584026909005</v>
      </c>
      <c r="AA20" s="98">
        <f t="shared" si="164"/>
        <v>0.35000000000000003</v>
      </c>
      <c r="AB20" s="98">
        <f t="shared" si="165"/>
        <v>17.362285532381694</v>
      </c>
      <c r="AC20" s="100">
        <f t="shared" si="0"/>
        <v>270.32339874271082</v>
      </c>
      <c r="AD20" s="100">
        <f t="shared" si="1"/>
        <v>2.4162514032564531E-4</v>
      </c>
      <c r="AE20" s="72">
        <f t="shared" si="2"/>
        <v>0.3666666666666667</v>
      </c>
      <c r="AF20" s="72">
        <f t="shared" si="3"/>
        <v>0.25128794558110507</v>
      </c>
      <c r="AG20" s="100">
        <f t="shared" si="4"/>
        <v>2.2511671297103424E-3</v>
      </c>
      <c r="AH20">
        <f t="shared" si="166"/>
        <v>-0.47712125471966238</v>
      </c>
      <c r="AI20">
        <f t="shared" si="167"/>
        <v>0.56271655290814215</v>
      </c>
      <c r="AJ20" s="61"/>
      <c r="AK20" s="49">
        <v>51.198144497628036</v>
      </c>
      <c r="AL20" s="49">
        <v>14</v>
      </c>
      <c r="AM20" s="22">
        <f t="shared" si="168"/>
        <v>0.35</v>
      </c>
      <c r="AN20" s="98">
        <f t="shared" si="169"/>
        <v>4.7889013654127801</v>
      </c>
      <c r="AO20" s="100">
        <f t="shared" si="170"/>
        <v>0.35</v>
      </c>
      <c r="AP20" s="98">
        <f t="shared" si="171"/>
        <v>0.30337049380683273</v>
      </c>
      <c r="AQ20" s="98">
        <f t="shared" si="172"/>
        <v>0.3666666666666667</v>
      </c>
      <c r="AR20" s="98">
        <f t="shared" si="173"/>
        <v>22.610579663594784</v>
      </c>
      <c r="AS20" s="100">
        <f t="shared" si="5"/>
        <v>402.98188847562625</v>
      </c>
      <c r="AT20" s="100">
        <f t="shared" si="6"/>
        <v>3.1466390031836079E-4</v>
      </c>
      <c r="AU20" s="72">
        <f t="shared" si="7"/>
        <v>0.3833333333333333</v>
      </c>
      <c r="AV20" s="72">
        <f t="shared" si="8"/>
        <v>-16.345091992828205</v>
      </c>
      <c r="AW20" s="100">
        <f t="shared" si="9"/>
        <v>2.1539359524844763E-3</v>
      </c>
      <c r="AX20">
        <f t="shared" si="10"/>
        <v>-0.45593195564972439</v>
      </c>
      <c r="AY20">
        <f t="shared" si="11"/>
        <v>0.68023589219021852</v>
      </c>
      <c r="AZ20" s="61"/>
      <c r="BA20" s="49">
        <v>43.511492734678733</v>
      </c>
      <c r="BB20" s="49">
        <v>14</v>
      </c>
      <c r="BC20" s="22">
        <f t="shared" si="12"/>
        <v>0.51666666666666661</v>
      </c>
      <c r="BD20" s="98">
        <f t="shared" si="174"/>
        <v>3.5829621817093811</v>
      </c>
      <c r="BE20" s="100">
        <f t="shared" si="175"/>
        <v>0.51666666666666661</v>
      </c>
      <c r="BF20" s="98">
        <f t="shared" si="13"/>
        <v>0.25395773249432779</v>
      </c>
      <c r="BG20" s="98">
        <f t="shared" si="176"/>
        <v>0.53333333333333333</v>
      </c>
      <c r="BH20" s="98">
        <f t="shared" si="177"/>
        <v>18.523493687620171</v>
      </c>
      <c r="BI20" s="100">
        <f t="shared" si="14"/>
        <v>363.36490430315888</v>
      </c>
      <c r="BJ20" s="100">
        <f t="shared" si="15"/>
        <v>2.5778528715271405E-4</v>
      </c>
      <c r="BK20" s="72">
        <f t="shared" si="16"/>
        <v>0.55000000000000004</v>
      </c>
      <c r="BL20" s="100">
        <f t="shared" si="17"/>
        <v>37.866958416680532</v>
      </c>
      <c r="BM20" s="100">
        <f t="shared" si="18"/>
        <v>2.1633654968943915E-3</v>
      </c>
      <c r="BN20">
        <f t="shared" si="19"/>
        <v>-0.28678955654937099</v>
      </c>
      <c r="BO20">
        <f t="shared" si="20"/>
        <v>0.55424222419692004</v>
      </c>
      <c r="BP20" s="61"/>
      <c r="BQ20" s="49">
        <v>111.57172580900593</v>
      </c>
      <c r="BR20" s="49">
        <v>14</v>
      </c>
      <c r="BS20" s="22">
        <f t="shared" si="21"/>
        <v>0.3833333333333333</v>
      </c>
      <c r="BT20" s="98">
        <f t="shared" si="22"/>
        <v>10.666512983652574</v>
      </c>
      <c r="BU20" s="100">
        <f t="shared" si="178"/>
        <v>0.3833333333333333</v>
      </c>
      <c r="BV20" s="98">
        <f t="shared" si="23"/>
        <v>0.41307853705260561</v>
      </c>
      <c r="BW20" s="98">
        <f t="shared" si="179"/>
        <v>0.39999999999999997</v>
      </c>
      <c r="BX20" s="98">
        <f t="shared" si="180"/>
        <v>54.463372317036352</v>
      </c>
      <c r="BY20" s="100">
        <f t="shared" si="24"/>
        <v>847.97153486919558</v>
      </c>
      <c r="BZ20" s="100">
        <f t="shared" si="25"/>
        <v>7.5794859807875594E-4</v>
      </c>
      <c r="CA20" s="72">
        <f t="shared" si="26"/>
        <v>0.41666666666666669</v>
      </c>
      <c r="CB20" s="72">
        <f t="shared" si="27"/>
        <v>-170.55453175830377</v>
      </c>
      <c r="CC20" s="100">
        <f t="shared" si="28"/>
        <v>1.8453806366687702E-3</v>
      </c>
      <c r="CD20">
        <f t="shared" si="29"/>
        <v>-0.41642341436605079</v>
      </c>
      <c r="CE20">
        <f t="shared" si="30"/>
        <v>1.0280224663346997</v>
      </c>
      <c r="CF20" s="61"/>
      <c r="CG20" s="49">
        <v>94.160766776826961</v>
      </c>
      <c r="CH20" s="49">
        <v>14</v>
      </c>
      <c r="CI20" s="22">
        <f t="shared" si="31"/>
        <v>0.3833333333333333</v>
      </c>
      <c r="CJ20" s="98">
        <f t="shared" si="32"/>
        <v>9.1480391311402851</v>
      </c>
      <c r="CK20" s="100">
        <f t="shared" si="181"/>
        <v>0.3833333333333333</v>
      </c>
      <c r="CL20" s="98">
        <f t="shared" si="33"/>
        <v>0.3738114475290214</v>
      </c>
      <c r="CM20" s="98">
        <f t="shared" si="182"/>
        <v>0.39999999999999997</v>
      </c>
      <c r="CN20" s="98">
        <f t="shared" si="183"/>
        <v>53.917573905349641</v>
      </c>
      <c r="CO20" s="100">
        <f t="shared" si="34"/>
        <v>960.95748440212742</v>
      </c>
      <c r="CP20" s="100">
        <f t="shared" si="35"/>
        <v>7.503529035161159E-4</v>
      </c>
      <c r="CQ20" s="72">
        <f t="shared" si="36"/>
        <v>0.41666666666666669</v>
      </c>
      <c r="CR20" s="72">
        <f t="shared" si="37"/>
        <v>-167.11005751700296</v>
      </c>
      <c r="CS20" s="100">
        <f t="shared" si="38"/>
        <v>1.7702380847143049E-3</v>
      </c>
      <c r="CT20">
        <f t="shared" si="39"/>
        <v>-0.41642341436605079</v>
      </c>
      <c r="CU20">
        <f t="shared" si="40"/>
        <v>0.96132801365245779</v>
      </c>
      <c r="CV20" s="61"/>
      <c r="CW20" s="49">
        <v>136.02297600038017</v>
      </c>
      <c r="CX20" s="49">
        <v>14</v>
      </c>
      <c r="CY20" s="22">
        <f t="shared" si="41"/>
        <v>0.45</v>
      </c>
      <c r="CZ20" s="98">
        <f t="shared" si="42"/>
        <v>12.938549985768113</v>
      </c>
      <c r="DA20" s="100">
        <f t="shared" si="184"/>
        <v>0.45</v>
      </c>
      <c r="DB20" s="98">
        <f t="shared" si="43"/>
        <v>0.36504622408033094</v>
      </c>
      <c r="DC20" s="98">
        <f t="shared" si="185"/>
        <v>0.46666666666666673</v>
      </c>
      <c r="DD20" s="98">
        <f t="shared" si="186"/>
        <v>65.677374717493279</v>
      </c>
      <c r="DE20" s="100">
        <f t="shared" si="44"/>
        <v>1288.3559322858343</v>
      </c>
      <c r="DF20" s="100">
        <f t="shared" si="45"/>
        <v>9.1401013148511494E-4</v>
      </c>
      <c r="DG20" s="100">
        <f t="shared" si="229"/>
        <v>0.48333333333333334</v>
      </c>
      <c r="DH20" s="100">
        <f t="shared" si="230"/>
        <v>39.642101336753591</v>
      </c>
      <c r="DI20" s="100">
        <f t="shared" si="48"/>
        <v>1.708597884104488E-3</v>
      </c>
      <c r="DJ20">
        <f t="shared" si="187"/>
        <v>-0.34678748622465633</v>
      </c>
      <c r="DK20">
        <f t="shared" si="188"/>
        <v>1.1118856079814334</v>
      </c>
      <c r="DL20" s="61"/>
      <c r="DM20" s="49">
        <v>103.67376717376484</v>
      </c>
      <c r="DN20" s="49">
        <v>14</v>
      </c>
      <c r="DO20" s="22">
        <f t="shared" si="49"/>
        <v>0.33333333333333337</v>
      </c>
      <c r="DP20" s="98">
        <f t="shared" si="50"/>
        <v>9.8831045923512715</v>
      </c>
      <c r="DQ20" s="100">
        <f t="shared" si="189"/>
        <v>0.33333333333333337</v>
      </c>
      <c r="DR20" s="98">
        <f t="shared" si="51"/>
        <v>0.37962716331905966</v>
      </c>
      <c r="DS20" s="98">
        <f t="shared" si="190"/>
        <v>0.35000000000000003</v>
      </c>
      <c r="DT20" s="98">
        <f t="shared" si="191"/>
        <v>61.401763520446011</v>
      </c>
      <c r="DU20" s="100">
        <f t="shared" si="52"/>
        <v>955.99933388298928</v>
      </c>
      <c r="DV20" s="100">
        <f t="shared" si="53"/>
        <v>8.5450787565954044E-4</v>
      </c>
      <c r="DW20" s="100">
        <f t="shared" si="231"/>
        <v>0.3666666666666667</v>
      </c>
      <c r="DX20" s="100">
        <f t="shared" si="232"/>
        <v>-125.98718136941496</v>
      </c>
      <c r="DY20" s="100">
        <f t="shared" si="56"/>
        <v>2.0241346420939248E-3</v>
      </c>
      <c r="DZ20">
        <f t="shared" si="57"/>
        <v>-0.47712125471966238</v>
      </c>
      <c r="EA20">
        <f t="shared" si="58"/>
        <v>0.9948933915038003</v>
      </c>
      <c r="EB20" s="61"/>
      <c r="EC20" s="49">
        <v>136.13228860193308</v>
      </c>
      <c r="ED20" s="49">
        <v>14</v>
      </c>
      <c r="EE20" s="22">
        <f t="shared" si="59"/>
        <v>0.33333333333333337</v>
      </c>
      <c r="EF20" s="98">
        <f t="shared" si="60"/>
        <v>11.878908254967984</v>
      </c>
      <c r="EG20" s="100">
        <f t="shared" si="192"/>
        <v>0.33333333333333337</v>
      </c>
      <c r="EH20" s="98">
        <f t="shared" si="61"/>
        <v>0.30079611524653554</v>
      </c>
      <c r="EI20" s="98">
        <f t="shared" si="193"/>
        <v>0.35000000000000003</v>
      </c>
      <c r="EJ20" s="98">
        <f t="shared" si="194"/>
        <v>70.673458489652376</v>
      </c>
      <c r="EK20" s="100">
        <f t="shared" si="62"/>
        <v>1259.5928185388204</v>
      </c>
      <c r="EL20" s="100">
        <f t="shared" si="63"/>
        <v>9.8353896398099567E-4</v>
      </c>
      <c r="EM20" s="100">
        <f t="shared" si="225"/>
        <v>0.3666666666666667</v>
      </c>
      <c r="EN20" s="100">
        <f t="shared" si="226"/>
        <v>36.726744459172451</v>
      </c>
      <c r="EO20" s="100">
        <f t="shared" si="66"/>
        <v>2.0023187919153474E-3</v>
      </c>
      <c r="EP20">
        <f t="shared" si="67"/>
        <v>-0.47712125471966238</v>
      </c>
      <c r="EQ20">
        <f t="shared" si="68"/>
        <v>1.0747765281341877</v>
      </c>
      <c r="ER20" s="61"/>
      <c r="ES20" s="49">
        <v>139.07282265058117</v>
      </c>
      <c r="ET20" s="49">
        <v>14</v>
      </c>
      <c r="EU20" s="22">
        <f t="shared" si="69"/>
        <v>0.33333333333333337</v>
      </c>
      <c r="EV20" s="98">
        <f t="shared" si="70"/>
        <v>12.3829420933649</v>
      </c>
      <c r="EW20" s="100">
        <f t="shared" si="195"/>
        <v>0.33333333333333337</v>
      </c>
      <c r="EX20" s="98">
        <f t="shared" si="71"/>
        <v>0.26028096138647239</v>
      </c>
      <c r="EY20" s="98">
        <f t="shared" si="196"/>
        <v>0.35000000000000003</v>
      </c>
      <c r="EZ20" s="98">
        <f t="shared" si="197"/>
        <v>77.430596741898611</v>
      </c>
      <c r="FA20" s="100">
        <f t="shared" si="72"/>
        <v>1518.9122446194019</v>
      </c>
      <c r="FB20" s="100">
        <f t="shared" si="73"/>
        <v>1.0775758046580892E-3</v>
      </c>
      <c r="FC20" s="100">
        <f t="shared" si="227"/>
        <v>0.3666666666666667</v>
      </c>
      <c r="FD20" s="100">
        <f t="shared" si="228"/>
        <v>3.498542872508501</v>
      </c>
      <c r="FE20" s="100">
        <f t="shared" si="76"/>
        <v>1.9952486025698849E-3</v>
      </c>
      <c r="FF20">
        <f t="shared" si="77"/>
        <v>-0.47712125471966238</v>
      </c>
      <c r="FG20">
        <f t="shared" si="78"/>
        <v>1.0928238420275178</v>
      </c>
      <c r="FH20" s="61"/>
      <c r="FI20" s="100">
        <v>85.052924699859673</v>
      </c>
      <c r="FJ20" s="100">
        <v>14</v>
      </c>
      <c r="FK20" s="22">
        <f t="shared" si="79"/>
        <v>0.31666666666666665</v>
      </c>
      <c r="FL20" s="98">
        <f t="shared" si="80"/>
        <v>10.613042762647826</v>
      </c>
      <c r="FM20" s="100">
        <f t="shared" si="198"/>
        <v>0.31666666666666665</v>
      </c>
      <c r="FN20" s="98">
        <f t="shared" si="81"/>
        <v>0.21066186807896362</v>
      </c>
      <c r="FO20" s="98">
        <f t="shared" si="199"/>
        <v>0.33333333333333331</v>
      </c>
      <c r="FP20" s="98">
        <f t="shared" si="200"/>
        <v>45.113803249925539</v>
      </c>
      <c r="FQ20" s="100">
        <f t="shared" si="82"/>
        <v>702.4027223826514</v>
      </c>
      <c r="FR20" s="100">
        <f t="shared" si="83"/>
        <v>6.278337618947972E-4</v>
      </c>
      <c r="FS20" s="72">
        <f t="shared" si="84"/>
        <v>0.35000000000000003</v>
      </c>
      <c r="FT20" s="72">
        <f t="shared" si="85"/>
        <v>548.46104101228525</v>
      </c>
      <c r="FU20" s="100">
        <f t="shared" si="86"/>
        <v>2.4151840678641552E-3</v>
      </c>
      <c r="FV20">
        <f t="shared" si="201"/>
        <v>-0.49939764943081472</v>
      </c>
      <c r="FW20">
        <f t="shared" si="202"/>
        <v>1.0258399141161194</v>
      </c>
      <c r="FX20" s="61"/>
      <c r="FY20" s="100">
        <v>118.73710456297981</v>
      </c>
      <c r="FZ20" s="100">
        <v>14</v>
      </c>
      <c r="GA20" s="22">
        <f t="shared" si="87"/>
        <v>0.35</v>
      </c>
      <c r="GB20" s="98">
        <f t="shared" si="88"/>
        <v>14.761136334735614</v>
      </c>
      <c r="GC20" s="100">
        <f t="shared" si="203"/>
        <v>0.35</v>
      </c>
      <c r="GD20" s="98">
        <f t="shared" si="89"/>
        <v>0.27649384261632676</v>
      </c>
      <c r="GE20" s="98">
        <f t="shared" si="204"/>
        <v>0.3666666666666667</v>
      </c>
      <c r="GF20" s="98">
        <f t="shared" si="205"/>
        <v>89.683448715053743</v>
      </c>
      <c r="GG20" s="100">
        <f t="shared" si="90"/>
        <v>1396.3331395745849</v>
      </c>
      <c r="GH20" s="100">
        <f t="shared" si="91"/>
        <v>1.248094661284498E-3</v>
      </c>
      <c r="GI20" s="72">
        <f t="shared" si="92"/>
        <v>0.3833333333333333</v>
      </c>
      <c r="GJ20" s="72">
        <f t="shared" si="93"/>
        <v>663.55633983087569</v>
      </c>
      <c r="GK20" s="100">
        <f t="shared" si="94"/>
        <v>2.1797192202905945E-3</v>
      </c>
      <c r="GL20">
        <f t="shared" si="206"/>
        <v>-0.45593195564972439</v>
      </c>
      <c r="GM20">
        <f t="shared" si="207"/>
        <v>1.169119791423977</v>
      </c>
      <c r="GN20" s="61"/>
      <c r="GO20" s="100">
        <v>119.60455676938065</v>
      </c>
      <c r="GP20" s="100">
        <v>14</v>
      </c>
      <c r="GQ20" s="22">
        <f t="shared" si="95"/>
        <v>0.33333333333333337</v>
      </c>
      <c r="GR20" s="98">
        <f t="shared" si="96"/>
        <v>14.904366061382296</v>
      </c>
      <c r="GS20" s="100">
        <f t="shared" si="208"/>
        <v>0.33333333333333337</v>
      </c>
      <c r="GT20" s="100">
        <f t="shared" si="209"/>
        <v>0.29710384794995892</v>
      </c>
      <c r="GU20" s="98">
        <f t="shared" si="210"/>
        <v>0.35000000000000003</v>
      </c>
      <c r="GV20" s="98">
        <f t="shared" si="211"/>
        <v>93.702873773860603</v>
      </c>
      <c r="GW20" s="100">
        <f t="shared" si="97"/>
        <v>1458.9138776267166</v>
      </c>
      <c r="GX20" s="100">
        <f t="shared" si="98"/>
        <v>1.3040316600195603E-3</v>
      </c>
      <c r="GY20" s="72">
        <f t="shared" si="99"/>
        <v>0.3666666666666667</v>
      </c>
      <c r="GZ20" s="72">
        <f t="shared" si="100"/>
        <v>218.93734372316231</v>
      </c>
      <c r="HA20" s="100">
        <f t="shared" si="101"/>
        <v>2.2184902947641337E-3</v>
      </c>
      <c r="HB20">
        <f t="shared" si="212"/>
        <v>-0.47712125471966238</v>
      </c>
      <c r="HC20">
        <f t="shared" si="213"/>
        <v>1.1733135085874644</v>
      </c>
      <c r="HD20" s="61"/>
      <c r="HE20" s="100">
        <v>121.00413216084813</v>
      </c>
      <c r="HF20" s="100">
        <v>14</v>
      </c>
      <c r="HG20" s="22">
        <f t="shared" si="102"/>
        <v>0.35</v>
      </c>
      <c r="HH20" s="98">
        <f t="shared" si="103"/>
        <v>11.438046350170399</v>
      </c>
      <c r="HI20" s="100">
        <f t="shared" si="214"/>
        <v>0.35</v>
      </c>
      <c r="HJ20" s="98">
        <f t="shared" si="104"/>
        <v>0.33813374643288852</v>
      </c>
      <c r="HK20" s="98">
        <f t="shared" si="215"/>
        <v>0.3666666666666667</v>
      </c>
      <c r="HL20" s="98">
        <f t="shared" si="216"/>
        <v>69.486876905732643</v>
      </c>
      <c r="HM20" s="100">
        <f t="shared" si="105"/>
        <v>1560.3425651293824</v>
      </c>
      <c r="HN20" s="100">
        <f t="shared" si="106"/>
        <v>9.6702570360477952E-4</v>
      </c>
      <c r="HO20" s="100">
        <f t="shared" ref="HO20:HO83" si="233">HK21</f>
        <v>0.3833333333333333</v>
      </c>
      <c r="HP20" s="100">
        <f t="shared" ref="HP20:HP83" si="234">(HL22-HL20)/(HK22-HK20)</f>
        <v>-341.25788711526087</v>
      </c>
      <c r="HQ20" s="100">
        <f t="shared" si="109"/>
        <v>1.642671231995285E-3</v>
      </c>
      <c r="HR20">
        <f t="shared" si="110"/>
        <v>-0.45593195564972439</v>
      </c>
      <c r="HS20">
        <f t="shared" si="111"/>
        <v>1.0583518520972119</v>
      </c>
      <c r="HT20" s="61"/>
      <c r="HU20">
        <v>923.10616940848138</v>
      </c>
      <c r="HV20">
        <v>56</v>
      </c>
      <c r="HW20" s="22">
        <f t="shared" si="112"/>
        <v>1</v>
      </c>
      <c r="HX20" s="98">
        <f t="shared" si="113"/>
        <v>79.696788819506295</v>
      </c>
      <c r="HY20" s="100">
        <f t="shared" si="217"/>
        <v>1</v>
      </c>
      <c r="HZ20" s="98">
        <f t="shared" si="114"/>
        <v>0.48324491245793699</v>
      </c>
      <c r="IA20" s="52">
        <f t="shared" si="115"/>
        <v>-328.86467746048936</v>
      </c>
      <c r="IB20" s="100"/>
      <c r="IC20" s="86"/>
      <c r="ID20" s="100"/>
      <c r="IE20" s="52"/>
      <c r="IF20" s="100">
        <f t="shared" si="119"/>
        <v>1.5031808047794957E-3</v>
      </c>
      <c r="IG20">
        <f t="shared" si="120"/>
        <v>0</v>
      </c>
      <c r="IH20">
        <f t="shared" si="121"/>
        <v>1.9014408229511395</v>
      </c>
      <c r="II20" s="61"/>
      <c r="IJ20" s="100">
        <v>349.20624278497655</v>
      </c>
      <c r="IK20" s="100">
        <v>56</v>
      </c>
      <c r="IL20" s="22">
        <f t="shared" si="122"/>
        <v>1</v>
      </c>
      <c r="IM20" s="98">
        <f t="shared" si="123"/>
        <v>33.539410378370228</v>
      </c>
      <c r="IN20" s="100">
        <f t="shared" si="219"/>
        <v>1</v>
      </c>
      <c r="IO20" s="98">
        <f t="shared" si="124"/>
        <v>0.48368097001848731</v>
      </c>
      <c r="IP20" s="52">
        <f t="shared" si="125"/>
        <v>58.722697068373535</v>
      </c>
      <c r="IQ20" s="52">
        <f t="shared" si="126"/>
        <v>29.320179186867186</v>
      </c>
      <c r="IR20" s="100">
        <f t="shared" si="127"/>
        <v>914.28740906576957</v>
      </c>
      <c r="IS20" s="100">
        <f t="shared" si="128"/>
        <v>8.1722420086819845E-4</v>
      </c>
      <c r="IT20" s="100">
        <f t="shared" si="129"/>
        <v>1.7455705419337721E-3</v>
      </c>
      <c r="IU20">
        <f t="shared" si="130"/>
        <v>0</v>
      </c>
      <c r="IV20">
        <f t="shared" si="131"/>
        <v>1.525555423455784</v>
      </c>
      <c r="IW20" s="61"/>
      <c r="IX20" s="100">
        <v>573.15900935080833</v>
      </c>
      <c r="IY20" s="100">
        <v>56</v>
      </c>
      <c r="IZ20" s="22">
        <f t="shared" si="132"/>
        <v>1</v>
      </c>
      <c r="JA20" s="98">
        <f t="shared" si="133"/>
        <v>50.32526423099371</v>
      </c>
      <c r="JB20" s="100">
        <f t="shared" si="220"/>
        <v>1</v>
      </c>
      <c r="JC20" s="98">
        <f t="shared" si="134"/>
        <v>0.48788578664702503</v>
      </c>
      <c r="JD20" s="52">
        <f t="shared" si="135"/>
        <v>83.640944946369444</v>
      </c>
      <c r="JE20" s="52">
        <f t="shared" si="136"/>
        <v>27.215561601587275</v>
      </c>
      <c r="JF20" s="100">
        <f t="shared" si="137"/>
        <v>1490.7086173754058</v>
      </c>
      <c r="JG20" s="100">
        <f t="shared" si="138"/>
        <v>1.1640031505036417E-3</v>
      </c>
      <c r="JH20" s="100">
        <f t="shared" si="139"/>
        <v>1.7365789059941607E-3</v>
      </c>
      <c r="JI20">
        <f t="shared" si="140"/>
        <v>0</v>
      </c>
      <c r="JJ20">
        <f t="shared" si="141"/>
        <v>1.701786063814269</v>
      </c>
      <c r="JK20" s="61"/>
      <c r="JL20" s="100">
        <v>576.01388872144389</v>
      </c>
      <c r="JM20" s="100">
        <v>56</v>
      </c>
      <c r="JN20" s="22">
        <f t="shared" si="142"/>
        <v>1</v>
      </c>
      <c r="JO20" s="98">
        <f t="shared" si="143"/>
        <v>56.336381043263827</v>
      </c>
      <c r="JP20" s="100">
        <f t="shared" si="221"/>
        <v>1</v>
      </c>
      <c r="JQ20" s="98">
        <f t="shared" si="144"/>
        <v>0.40647539754517514</v>
      </c>
      <c r="JR20" s="52">
        <f t="shared" si="145"/>
        <v>94.630782434067115</v>
      </c>
      <c r="JS20" s="52">
        <f t="shared" si="146"/>
        <v>24.925000263647384</v>
      </c>
      <c r="JT20" s="100">
        <f t="shared" si="147"/>
        <v>1856.3185640443598</v>
      </c>
      <c r="JU20" s="100">
        <f t="shared" si="148"/>
        <v>1.3169450555407674E-3</v>
      </c>
      <c r="JV20" s="100">
        <f t="shared" si="149"/>
        <v>1.7381075497181423E-3</v>
      </c>
      <c r="JW20">
        <f t="shared" si="150"/>
        <v>0</v>
      </c>
      <c r="JX20">
        <f t="shared" si="151"/>
        <v>1.7507889451804401</v>
      </c>
      <c r="JY20" s="61"/>
      <c r="JZ20">
        <v>660.03712016825239</v>
      </c>
      <c r="KA20" s="100">
        <v>56</v>
      </c>
      <c r="KB20" s="22">
        <f t="shared" si="152"/>
        <v>1</v>
      </c>
      <c r="KC20" s="98">
        <f t="shared" si="153"/>
        <v>55.900895610184598</v>
      </c>
      <c r="KD20" s="100">
        <f t="shared" si="222"/>
        <v>1</v>
      </c>
      <c r="KE20" s="98">
        <f t="shared" si="154"/>
        <v>0.38171746249630023</v>
      </c>
      <c r="KF20" s="52">
        <f t="shared" si="155"/>
        <v>91.474009384734458</v>
      </c>
      <c r="KG20" s="52">
        <f t="shared" si="156"/>
        <v>52.510545384400814</v>
      </c>
      <c r="KH20" s="100">
        <f t="shared" si="157"/>
        <v>2054.0682903287961</v>
      </c>
      <c r="KI20" s="100">
        <f t="shared" si="158"/>
        <v>1.2730132972708882E-3</v>
      </c>
      <c r="KJ20" s="100">
        <f t="shared" si="159"/>
        <v>1.7211034874116576E-3</v>
      </c>
      <c r="KK20">
        <f t="shared" si="223"/>
        <v>0</v>
      </c>
      <c r="KL20">
        <f t="shared" si="224"/>
        <v>1.747418765944478</v>
      </c>
      <c r="KM20" s="61"/>
      <c r="KN20"/>
      <c r="KS20"/>
      <c r="KT20"/>
      <c r="KU20"/>
    </row>
    <row r="21" spans="1:307" x14ac:dyDescent="0.25">
      <c r="A21" s="141" t="s">
        <v>138</v>
      </c>
      <c r="B21" s="141"/>
      <c r="C21" s="141"/>
      <c r="D21"/>
      <c r="E21"/>
      <c r="U21" s="49">
        <v>46.13296001775737</v>
      </c>
      <c r="V21" s="49">
        <v>15</v>
      </c>
      <c r="W21" s="22">
        <f t="shared" si="160"/>
        <v>0.35</v>
      </c>
      <c r="X21" s="98">
        <f t="shared" si="161"/>
        <v>3.8218010121578474</v>
      </c>
      <c r="Y21" s="100">
        <f t="shared" si="162"/>
        <v>0.35</v>
      </c>
      <c r="Z21" s="98">
        <f t="shared" si="163"/>
        <v>0.3243372927087062</v>
      </c>
      <c r="AA21" s="98">
        <f t="shared" si="164"/>
        <v>0.3666666666666667</v>
      </c>
      <c r="AB21" s="98">
        <f t="shared" si="165"/>
        <v>19.758866160721904</v>
      </c>
      <c r="AC21" s="100">
        <f t="shared" si="0"/>
        <v>307.63713947146368</v>
      </c>
      <c r="AD21" s="100">
        <f t="shared" si="1"/>
        <v>2.7497755407004655E-4</v>
      </c>
      <c r="AE21" s="72">
        <f t="shared" si="2"/>
        <v>0.3833333333333333</v>
      </c>
      <c r="AF21" s="72">
        <f t="shared" si="3"/>
        <v>35.372306993032254</v>
      </c>
      <c r="AG21" s="100">
        <f t="shared" si="4"/>
        <v>2.2504527672559836E-3</v>
      </c>
      <c r="AH21">
        <f t="shared" si="166"/>
        <v>-0.45593195564972439</v>
      </c>
      <c r="AI21">
        <f t="shared" si="167"/>
        <v>0.58226807110948331</v>
      </c>
      <c r="AJ21" s="61"/>
      <c r="AK21" s="49">
        <v>55.226805085936306</v>
      </c>
      <c r="AL21" s="49">
        <v>15</v>
      </c>
      <c r="AM21" s="22">
        <f t="shared" si="168"/>
        <v>0.3666666666666667</v>
      </c>
      <c r="AN21" s="98">
        <f t="shared" si="169"/>
        <v>5.1657286583047712</v>
      </c>
      <c r="AO21" s="100">
        <f t="shared" si="170"/>
        <v>0.3666666666666667</v>
      </c>
      <c r="AP21" s="98">
        <f t="shared" si="171"/>
        <v>0.30383810753563634</v>
      </c>
      <c r="AQ21" s="98">
        <f t="shared" si="172"/>
        <v>0.3833333333333333</v>
      </c>
      <c r="AR21" s="98">
        <f t="shared" si="173"/>
        <v>21.087068208987013</v>
      </c>
      <c r="AS21" s="100">
        <f t="shared" si="5"/>
        <v>375.82877996507341</v>
      </c>
      <c r="AT21" s="100">
        <f t="shared" si="6"/>
        <v>2.9346169924173598E-4</v>
      </c>
      <c r="AU21" s="72">
        <f t="shared" si="7"/>
        <v>0.39999999999999997</v>
      </c>
      <c r="AV21" s="72">
        <f t="shared" si="8"/>
        <v>238.03526341002251</v>
      </c>
      <c r="AW21" s="100">
        <f t="shared" si="9"/>
        <v>2.1525350952731814E-3</v>
      </c>
      <c r="AX21">
        <f t="shared" si="10"/>
        <v>-0.43572856956143735</v>
      </c>
      <c r="AY21">
        <f t="shared" si="11"/>
        <v>0.71313159012691141</v>
      </c>
      <c r="AZ21" s="61"/>
      <c r="BA21" s="49">
        <v>48.023431780746364</v>
      </c>
      <c r="BB21" s="49">
        <v>15</v>
      </c>
      <c r="BC21" s="22">
        <f t="shared" si="12"/>
        <v>0.53333333333333333</v>
      </c>
      <c r="BD21" s="98">
        <f t="shared" si="174"/>
        <v>3.9544986644224602</v>
      </c>
      <c r="BE21" s="100">
        <f t="shared" si="175"/>
        <v>0.53333333333333333</v>
      </c>
      <c r="BF21" s="98">
        <f t="shared" si="13"/>
        <v>0.25435645966289078</v>
      </c>
      <c r="BG21" s="98">
        <f t="shared" si="176"/>
        <v>0.55000000000000004</v>
      </c>
      <c r="BH21" s="98">
        <f t="shared" si="177"/>
        <v>17.257061208384151</v>
      </c>
      <c r="BI21" s="100">
        <f t="shared" si="14"/>
        <v>338.52201427472113</v>
      </c>
      <c r="BJ21" s="100">
        <f t="shared" si="15"/>
        <v>2.4016076848334616E-4</v>
      </c>
      <c r="BK21" s="72">
        <f t="shared" si="16"/>
        <v>0.56666666666666665</v>
      </c>
      <c r="BL21" s="100">
        <f t="shared" si="17"/>
        <v>149.91308127128264</v>
      </c>
      <c r="BM21" s="100">
        <f t="shared" si="18"/>
        <v>2.1619660816244181E-3</v>
      </c>
      <c r="BN21">
        <f t="shared" si="19"/>
        <v>-0.27300127206373764</v>
      </c>
      <c r="BO21">
        <f t="shared" si="20"/>
        <v>0.59709143320016256</v>
      </c>
      <c r="BP21" s="61"/>
      <c r="BQ21" s="49">
        <v>120.06664815842908</v>
      </c>
      <c r="BR21" s="49">
        <v>15</v>
      </c>
      <c r="BS21" s="22">
        <f t="shared" si="21"/>
        <v>0.4</v>
      </c>
      <c r="BT21" s="98">
        <f t="shared" si="22"/>
        <v>11.478647051475054</v>
      </c>
      <c r="BU21" s="100">
        <f t="shared" si="178"/>
        <v>0.4</v>
      </c>
      <c r="BV21" s="98">
        <f t="shared" si="23"/>
        <v>0.42163056173043983</v>
      </c>
      <c r="BW21" s="98">
        <f t="shared" si="179"/>
        <v>0.41666666666666669</v>
      </c>
      <c r="BX21" s="98">
        <f t="shared" si="180"/>
        <v>54.467190883423072</v>
      </c>
      <c r="BY21" s="100">
        <f t="shared" si="24"/>
        <v>848.03098832318108</v>
      </c>
      <c r="BZ21" s="100">
        <f t="shared" si="25"/>
        <v>7.5800173979430449E-4</v>
      </c>
      <c r="CA21" s="72">
        <f t="shared" si="26"/>
        <v>0.43333333333333329</v>
      </c>
      <c r="CB21" s="72">
        <f t="shared" si="27"/>
        <v>86.203012940782045</v>
      </c>
      <c r="CC21" s="100">
        <f t="shared" si="28"/>
        <v>1.8330929058419244E-3</v>
      </c>
      <c r="CD21">
        <f t="shared" si="29"/>
        <v>-0.3979400086720376</v>
      </c>
      <c r="CE21">
        <f t="shared" si="30"/>
        <v>1.0598907022862385</v>
      </c>
      <c r="CF21" s="61"/>
      <c r="CG21" s="49">
        <v>103.64603224436524</v>
      </c>
      <c r="CH21" s="49">
        <v>15</v>
      </c>
      <c r="CI21" s="22">
        <f t="shared" si="31"/>
        <v>0.4</v>
      </c>
      <c r="CJ21" s="98">
        <f t="shared" si="32"/>
        <v>10.06956497079231</v>
      </c>
      <c r="CK21" s="100">
        <f t="shared" si="181"/>
        <v>0.4</v>
      </c>
      <c r="CL21" s="98">
        <f t="shared" si="33"/>
        <v>0.38215448236727473</v>
      </c>
      <c r="CM21" s="98">
        <f t="shared" si="182"/>
        <v>0.41666666666666669</v>
      </c>
      <c r="CN21" s="98">
        <f t="shared" si="183"/>
        <v>49.802228614254439</v>
      </c>
      <c r="CO21" s="100">
        <f t="shared" si="34"/>
        <v>887.61086340394843</v>
      </c>
      <c r="CP21" s="100">
        <f t="shared" si="35"/>
        <v>6.9308101488170764E-4</v>
      </c>
      <c r="CQ21" s="72">
        <f t="shared" si="36"/>
        <v>0.43333333333333329</v>
      </c>
      <c r="CR21" s="72">
        <f t="shared" si="37"/>
        <v>123.26178763417036</v>
      </c>
      <c r="CS21" s="100">
        <f t="shared" si="38"/>
        <v>1.7579354672922691E-3</v>
      </c>
      <c r="CT21">
        <f t="shared" si="39"/>
        <v>-0.3979400086720376</v>
      </c>
      <c r="CU21">
        <f t="shared" si="40"/>
        <v>1.0030107084021347</v>
      </c>
      <c r="CV21" s="61"/>
      <c r="CW21" s="49">
        <v>148.04137935050457</v>
      </c>
      <c r="CX21" s="49">
        <v>15</v>
      </c>
      <c r="CY21" s="22">
        <f t="shared" si="41"/>
        <v>0.46666666666666667</v>
      </c>
      <c r="CZ21" s="98">
        <f t="shared" si="42"/>
        <v>14.081744445020886</v>
      </c>
      <c r="DA21" s="100">
        <f t="shared" si="184"/>
        <v>0.46666666666666667</v>
      </c>
      <c r="DB21" s="98">
        <f t="shared" si="43"/>
        <v>0.37458094324444563</v>
      </c>
      <c r="DC21" s="98">
        <f t="shared" si="185"/>
        <v>0.48333333333333334</v>
      </c>
      <c r="DD21" s="98">
        <f t="shared" si="186"/>
        <v>67.043654191844197</v>
      </c>
      <c r="DE21" s="100">
        <f t="shared" si="44"/>
        <v>1315.157464373741</v>
      </c>
      <c r="DF21" s="100">
        <f t="shared" si="45"/>
        <v>9.3302418750316519E-4</v>
      </c>
      <c r="DG21" s="100">
        <f t="shared" si="229"/>
        <v>0.5</v>
      </c>
      <c r="DH21" s="100">
        <f t="shared" si="230"/>
        <v>-211.03451933037005</v>
      </c>
      <c r="DI21" s="100">
        <f t="shared" si="48"/>
        <v>1.6948975145428674E-3</v>
      </c>
      <c r="DJ21">
        <f t="shared" si="187"/>
        <v>-0.33099321904142442</v>
      </c>
      <c r="DK21">
        <f t="shared" si="188"/>
        <v>1.1486564584935037</v>
      </c>
      <c r="DL21" s="61"/>
      <c r="DM21" s="49">
        <v>114.15778554264269</v>
      </c>
      <c r="DN21" s="49">
        <v>15</v>
      </c>
      <c r="DO21" s="22">
        <f t="shared" si="49"/>
        <v>0.35</v>
      </c>
      <c r="DP21" s="98">
        <f t="shared" si="50"/>
        <v>10.882534370127997</v>
      </c>
      <c r="DQ21" s="100">
        <f t="shared" si="189"/>
        <v>0.35</v>
      </c>
      <c r="DR21" s="98">
        <f t="shared" si="51"/>
        <v>0.38491575330868411</v>
      </c>
      <c r="DS21" s="98">
        <f t="shared" si="190"/>
        <v>0.3666666666666667</v>
      </c>
      <c r="DT21" s="98">
        <f t="shared" si="191"/>
        <v>60.053208827181003</v>
      </c>
      <c r="DU21" s="100">
        <f t="shared" si="52"/>
        <v>935.00291106792088</v>
      </c>
      <c r="DV21" s="100">
        <f t="shared" si="53"/>
        <v>8.3574048951160233E-4</v>
      </c>
      <c r="DW21" s="100">
        <f t="shared" si="231"/>
        <v>0.3833333333333333</v>
      </c>
      <c r="DX21" s="100">
        <f t="shared" si="232"/>
        <v>41.176039293136391</v>
      </c>
      <c r="DY21" s="100">
        <f t="shared" si="56"/>
        <v>2.0138611721521853E-3</v>
      </c>
      <c r="DZ21">
        <f t="shared" si="57"/>
        <v>-0.45593195564972439</v>
      </c>
      <c r="EA21">
        <f t="shared" si="58"/>
        <v>1.0367300474566687</v>
      </c>
      <c r="EB21" s="61"/>
      <c r="EC21" s="49">
        <v>149.14171113407542</v>
      </c>
      <c r="ED21" s="49">
        <v>15</v>
      </c>
      <c r="EE21" s="22">
        <f t="shared" si="59"/>
        <v>0.35</v>
      </c>
      <c r="EF21" s="98">
        <f t="shared" si="60"/>
        <v>13.014110919203789</v>
      </c>
      <c r="EG21" s="100">
        <f t="shared" si="192"/>
        <v>0.35</v>
      </c>
      <c r="EH21" s="98">
        <f t="shared" si="61"/>
        <v>0.30570806528197625</v>
      </c>
      <c r="EI21" s="98">
        <f t="shared" si="193"/>
        <v>0.3666666666666667</v>
      </c>
      <c r="EJ21" s="98">
        <f t="shared" si="194"/>
        <v>73.193598386570415</v>
      </c>
      <c r="EK21" s="100">
        <f t="shared" si="62"/>
        <v>1304.5085504657629</v>
      </c>
      <c r="EL21" s="100">
        <f t="shared" si="63"/>
        <v>1.0186109108797717E-3</v>
      </c>
      <c r="EM21" s="100">
        <f t="shared" si="225"/>
        <v>0.3833333333333333</v>
      </c>
      <c r="EN21" s="100">
        <f t="shared" si="226"/>
        <v>120.99381781067459</v>
      </c>
      <c r="EO21" s="100">
        <f t="shared" si="66"/>
        <v>1.9910324837000013E-3</v>
      </c>
      <c r="EP21">
        <f t="shared" si="67"/>
        <v>-0.45593195564972439</v>
      </c>
      <c r="EQ21">
        <f t="shared" si="68"/>
        <v>1.1144145039033586</v>
      </c>
      <c r="ER21" s="61"/>
      <c r="ES21" s="49">
        <v>152.59914809722889</v>
      </c>
      <c r="ET21" s="49">
        <v>15</v>
      </c>
      <c r="EU21" s="22">
        <f t="shared" si="69"/>
        <v>0.35</v>
      </c>
      <c r="EV21" s="98">
        <f t="shared" si="70"/>
        <v>13.587316187091879</v>
      </c>
      <c r="EW21" s="100">
        <f t="shared" si="195"/>
        <v>0.35</v>
      </c>
      <c r="EX21" s="98">
        <f t="shared" si="71"/>
        <v>0.26495659325945897</v>
      </c>
      <c r="EY21" s="98">
        <f t="shared" si="196"/>
        <v>0.3666666666666667</v>
      </c>
      <c r="EZ21" s="98">
        <f t="shared" si="197"/>
        <v>76.129299559269427</v>
      </c>
      <c r="FA21" s="100">
        <f t="shared" si="72"/>
        <v>1493.3854334135845</v>
      </c>
      <c r="FB21" s="100">
        <f t="shared" si="73"/>
        <v>1.0594660855331663E-3</v>
      </c>
      <c r="FC21" s="100">
        <f t="shared" si="227"/>
        <v>0.3833333333333333</v>
      </c>
      <c r="FD21" s="100">
        <f t="shared" si="228"/>
        <v>119.04894027979958</v>
      </c>
      <c r="FE21" s="100">
        <f t="shared" si="76"/>
        <v>1.9834063197409473E-3</v>
      </c>
      <c r="FF21">
        <f t="shared" si="77"/>
        <v>-0.45593195564972439</v>
      </c>
      <c r="FG21">
        <f t="shared" si="78"/>
        <v>1.1331336818802447</v>
      </c>
      <c r="FH21" s="61"/>
      <c r="FI21" s="100">
        <v>90.56765427016424</v>
      </c>
      <c r="FJ21" s="100">
        <v>15</v>
      </c>
      <c r="FK21" s="22">
        <f t="shared" si="79"/>
        <v>0.33333333333333331</v>
      </c>
      <c r="FL21" s="98">
        <f t="shared" si="80"/>
        <v>11.301179719261823</v>
      </c>
      <c r="FM21" s="100">
        <f t="shared" si="198"/>
        <v>0.33333333333333331</v>
      </c>
      <c r="FN21" s="98">
        <f t="shared" si="81"/>
        <v>0.21410911254726245</v>
      </c>
      <c r="FO21" s="98">
        <f t="shared" si="199"/>
        <v>0.35000000000000003</v>
      </c>
      <c r="FP21" s="98">
        <f t="shared" si="200"/>
        <v>52.517559794882757</v>
      </c>
      <c r="FQ21" s="100">
        <f t="shared" si="82"/>
        <v>817.67606176897118</v>
      </c>
      <c r="FR21" s="100">
        <f t="shared" si="83"/>
        <v>7.308693738121184E-4</v>
      </c>
      <c r="FS21" s="72">
        <f t="shared" si="84"/>
        <v>0.36666666666666664</v>
      </c>
      <c r="FT21" s="72">
        <f t="shared" si="85"/>
        <v>270.78033906571136</v>
      </c>
      <c r="FU21" s="100">
        <f t="shared" si="86"/>
        <v>2.4031360038810549E-3</v>
      </c>
      <c r="FV21">
        <f t="shared" si="201"/>
        <v>-0.47712125471966244</v>
      </c>
      <c r="FW21">
        <f t="shared" si="202"/>
        <v>1.0531237814323617</v>
      </c>
      <c r="FX21" s="61"/>
      <c r="FY21" s="100">
        <v>130.71533957420607</v>
      </c>
      <c r="FZ21" s="100">
        <v>15</v>
      </c>
      <c r="GA21" s="22">
        <f t="shared" si="87"/>
        <v>0.3666666666666667</v>
      </c>
      <c r="GB21" s="98">
        <f t="shared" si="88"/>
        <v>16.250244231555101</v>
      </c>
      <c r="GC21" s="100">
        <f t="shared" si="203"/>
        <v>0.3666666666666667</v>
      </c>
      <c r="GD21" s="98">
        <f t="shared" si="89"/>
        <v>0.28367536798997545</v>
      </c>
      <c r="GE21" s="98">
        <f t="shared" si="204"/>
        <v>0.3833333333333333</v>
      </c>
      <c r="GF21" s="98">
        <f t="shared" si="205"/>
        <v>98.990827703958104</v>
      </c>
      <c r="GG21" s="100">
        <f t="shared" si="90"/>
        <v>1541.2450704937391</v>
      </c>
      <c r="GH21" s="100">
        <f t="shared" si="91"/>
        <v>1.3776223522134171E-3</v>
      </c>
      <c r="GI21" s="72">
        <f t="shared" si="92"/>
        <v>0.39999999999999997</v>
      </c>
      <c r="GJ21" s="72">
        <f t="shared" si="93"/>
        <v>499.63921453272928</v>
      </c>
      <c r="GK21" s="100">
        <f t="shared" si="94"/>
        <v>2.1606622437940286E-3</v>
      </c>
      <c r="GL21">
        <f t="shared" si="206"/>
        <v>-0.43572856956143735</v>
      </c>
      <c r="GM21">
        <f t="shared" si="207"/>
        <v>1.210859892553023</v>
      </c>
      <c r="GN21" s="61"/>
      <c r="GO21" s="100">
        <v>131.66054838105453</v>
      </c>
      <c r="GP21" s="100">
        <v>15</v>
      </c>
      <c r="GQ21" s="22">
        <f t="shared" si="95"/>
        <v>0.35</v>
      </c>
      <c r="GR21" s="98">
        <f t="shared" si="96"/>
        <v>16.406707753595668</v>
      </c>
      <c r="GS21" s="100">
        <f t="shared" si="208"/>
        <v>0.35</v>
      </c>
      <c r="GT21" s="100">
        <f t="shared" si="209"/>
        <v>0.30517682628388737</v>
      </c>
      <c r="GU21" s="98">
        <f t="shared" si="210"/>
        <v>0.3666666666666667</v>
      </c>
      <c r="GV21" s="98">
        <f t="shared" si="211"/>
        <v>100.99988983384149</v>
      </c>
      <c r="GW21" s="100">
        <f t="shared" si="97"/>
        <v>1572.5253130759982</v>
      </c>
      <c r="GX21" s="100">
        <f t="shared" si="98"/>
        <v>1.4055818001876277E-3</v>
      </c>
      <c r="GY21" s="72">
        <f t="shared" si="99"/>
        <v>0.3833333333333333</v>
      </c>
      <c r="GZ21" s="72">
        <f t="shared" si="100"/>
        <v>-111.97816691890488</v>
      </c>
      <c r="HA21" s="100">
        <f t="shared" si="101"/>
        <v>2.1982315989650609E-3</v>
      </c>
      <c r="HB21">
        <f t="shared" si="212"/>
        <v>-0.45593195564972439</v>
      </c>
      <c r="HC21">
        <f t="shared" si="213"/>
        <v>1.215021442241851</v>
      </c>
      <c r="HD21" s="61"/>
      <c r="HE21" s="100">
        <v>131.00381673829202</v>
      </c>
      <c r="HF21" s="100">
        <v>15</v>
      </c>
      <c r="HG21" s="22">
        <f t="shared" si="102"/>
        <v>0.3666666666666667</v>
      </c>
      <c r="HH21" s="98">
        <f t="shared" si="103"/>
        <v>12.383277340562104</v>
      </c>
      <c r="HI21" s="100">
        <f t="shared" si="214"/>
        <v>0.3666666666666667</v>
      </c>
      <c r="HJ21" s="98">
        <f t="shared" si="104"/>
        <v>0.34498772770252545</v>
      </c>
      <c r="HK21" s="98">
        <f t="shared" si="215"/>
        <v>0.3833333333333333</v>
      </c>
      <c r="HL21" s="98">
        <f t="shared" si="216"/>
        <v>73.728550495133263</v>
      </c>
      <c r="HM21" s="100">
        <f t="shared" si="105"/>
        <v>1655.5902456073186</v>
      </c>
      <c r="HN21" s="100">
        <f t="shared" si="106"/>
        <v>1.0260556610572713E-3</v>
      </c>
      <c r="HO21" s="100">
        <f t="shared" si="233"/>
        <v>0.39999999999999997</v>
      </c>
      <c r="HP21" s="100">
        <f t="shared" si="234"/>
        <v>-340.27341720967303</v>
      </c>
      <c r="HQ21" s="100">
        <f t="shared" si="109"/>
        <v>1.6327053808292348E-3</v>
      </c>
      <c r="HR21">
        <f t="shared" si="110"/>
        <v>-0.43572856956143735</v>
      </c>
      <c r="HS21">
        <f t="shared" si="111"/>
        <v>1.092835599656349</v>
      </c>
      <c r="HT21" s="61"/>
      <c r="HU21">
        <v>1015.0897743549582</v>
      </c>
      <c r="HV21">
        <v>60</v>
      </c>
      <c r="HW21" s="22">
        <f t="shared" si="112"/>
        <v>1.0666666666666667</v>
      </c>
      <c r="HX21" s="98">
        <f t="shared" si="113"/>
        <v>87.638234972957704</v>
      </c>
      <c r="HY21" s="100">
        <f t="shared" si="217"/>
        <v>1.0666666666666667</v>
      </c>
      <c r="HZ21" s="98">
        <f t="shared" si="114"/>
        <v>0.51083644163616615</v>
      </c>
      <c r="IA21" s="52"/>
      <c r="IB21" s="100"/>
      <c r="IC21" s="86"/>
      <c r="ID21" s="100"/>
      <c r="IF21" s="100">
        <f t="shared" si="119"/>
        <v>1.4705830598350576E-3</v>
      </c>
      <c r="IG21">
        <f t="shared" si="120"/>
        <v>2.8028723600243534E-2</v>
      </c>
      <c r="IH21">
        <f t="shared" si="121"/>
        <v>1.9426936223206182</v>
      </c>
      <c r="II21" s="61"/>
      <c r="IJ21" s="100">
        <v>389.21716303369766</v>
      </c>
      <c r="IK21" s="100">
        <v>60</v>
      </c>
      <c r="IL21" s="22">
        <f t="shared" si="122"/>
        <v>1.0666666666666667</v>
      </c>
      <c r="IM21" s="98">
        <f t="shared" si="123"/>
        <v>37.382247388201122</v>
      </c>
      <c r="IN21" s="100">
        <f t="shared" si="219"/>
        <v>1.0666666666666667</v>
      </c>
      <c r="IO21" s="98">
        <f t="shared" si="124"/>
        <v>0.49622416312324591</v>
      </c>
      <c r="IP21" s="52">
        <f t="shared" si="125"/>
        <v>60.883004515521357</v>
      </c>
      <c r="IQ21" s="52">
        <f t="shared" si="126"/>
        <v>18.671050266277586</v>
      </c>
      <c r="IR21" s="100">
        <f t="shared" si="127"/>
        <v>947.92247688866803</v>
      </c>
      <c r="IS21" s="100">
        <f t="shared" si="128"/>
        <v>8.4728847950767236E-4</v>
      </c>
      <c r="IT21" s="100">
        <f t="shared" si="129"/>
        <v>1.7270620564586664E-3</v>
      </c>
      <c r="IU21">
        <f t="shared" si="130"/>
        <v>2.8028723600243534E-2</v>
      </c>
      <c r="IV21">
        <f t="shared" si="131"/>
        <v>1.5726654072342223</v>
      </c>
      <c r="IW21" s="61"/>
      <c r="IX21" s="100">
        <v>637.18855137235482</v>
      </c>
      <c r="IY21" s="100">
        <v>60</v>
      </c>
      <c r="IZ21" s="22">
        <f t="shared" si="132"/>
        <v>1.0666666666666667</v>
      </c>
      <c r="JA21" s="98">
        <f t="shared" si="133"/>
        <v>55.947270634545845</v>
      </c>
      <c r="JB21" s="100">
        <f t="shared" si="220"/>
        <v>1.0666666666666667</v>
      </c>
      <c r="JC21" s="98">
        <f t="shared" si="134"/>
        <v>0.5065131301905339</v>
      </c>
      <c r="JD21" s="52">
        <f t="shared" si="135"/>
        <v>84.949757227532302</v>
      </c>
      <c r="JE21" s="52">
        <f t="shared" si="136"/>
        <v>27.384555242961504</v>
      </c>
      <c r="JF21" s="100">
        <f t="shared" si="137"/>
        <v>1514.0352039808924</v>
      </c>
      <c r="JG21" s="100">
        <f t="shared" si="138"/>
        <v>1.1822174547498245E-3</v>
      </c>
      <c r="JH21" s="100">
        <f t="shared" si="139"/>
        <v>1.7101053863121986E-3</v>
      </c>
      <c r="JI21">
        <f t="shared" si="140"/>
        <v>2.8028723600243534E-2</v>
      </c>
      <c r="JJ21">
        <f t="shared" si="141"/>
        <v>1.7477789044967416</v>
      </c>
      <c r="JK21" s="61"/>
      <c r="JL21" s="100">
        <v>639.54397815943821</v>
      </c>
      <c r="JM21" s="100">
        <v>60</v>
      </c>
      <c r="JN21" s="22">
        <f t="shared" si="142"/>
        <v>1.0666666666666667</v>
      </c>
      <c r="JO21" s="98">
        <f t="shared" si="143"/>
        <v>62.549868940640351</v>
      </c>
      <c r="JP21" s="100">
        <f t="shared" si="221"/>
        <v>1.0666666666666667</v>
      </c>
      <c r="JQ21" s="98">
        <f t="shared" si="144"/>
        <v>0.42414095781089589</v>
      </c>
      <c r="JR21" s="52">
        <f t="shared" si="145"/>
        <v>95.71339161005271</v>
      </c>
      <c r="JS21" s="52">
        <f t="shared" si="146"/>
        <v>30.472155555485941</v>
      </c>
      <c r="JT21" s="100">
        <f t="shared" si="147"/>
        <v>1877.555496248604</v>
      </c>
      <c r="JU21" s="100">
        <f t="shared" si="148"/>
        <v>1.3320113665732337E-3</v>
      </c>
      <c r="JV21" s="100">
        <f t="shared" si="149"/>
        <v>1.7088427872578435E-3</v>
      </c>
      <c r="JW21">
        <f t="shared" si="150"/>
        <v>2.8028723600243534E-2</v>
      </c>
      <c r="JX21">
        <f t="shared" si="151"/>
        <v>1.7962264040627509</v>
      </c>
      <c r="JY21" s="61"/>
      <c r="JZ21">
        <v>730.53850001214857</v>
      </c>
      <c r="KA21" s="100">
        <v>60</v>
      </c>
      <c r="KB21" s="22">
        <f t="shared" si="152"/>
        <v>1.0666666666666667</v>
      </c>
      <c r="KC21" s="98">
        <f t="shared" si="153"/>
        <v>61.871908685968847</v>
      </c>
      <c r="KD21" s="100">
        <f t="shared" si="222"/>
        <v>1.0666666666666667</v>
      </c>
      <c r="KE21" s="98">
        <f t="shared" si="154"/>
        <v>0.39774491365372699</v>
      </c>
      <c r="KF21" s="52">
        <f t="shared" si="155"/>
        <v>96.552208156168462</v>
      </c>
      <c r="KG21" s="52">
        <f t="shared" si="156"/>
        <v>12.062323529883518</v>
      </c>
      <c r="KH21" s="100">
        <f t="shared" si="157"/>
        <v>2168.1003212690516</v>
      </c>
      <c r="KI21" s="100">
        <f t="shared" si="158"/>
        <v>1.3436848968400113E-3</v>
      </c>
      <c r="KJ21" s="100">
        <f t="shared" si="159"/>
        <v>1.6937584296593785E-3</v>
      </c>
      <c r="KK21">
        <f t="shared" si="223"/>
        <v>2.8028723600243534E-2</v>
      </c>
      <c r="KL21">
        <f t="shared" si="224"/>
        <v>1.7914935137733219</v>
      </c>
      <c r="KM21" s="61"/>
      <c r="KN21"/>
      <c r="KS21"/>
      <c r="KT21"/>
      <c r="KU21"/>
    </row>
    <row r="22" spans="1:307" ht="16.5" thickBot="1" x14ac:dyDescent="0.3">
      <c r="B22" s="83" t="s">
        <v>139</v>
      </c>
      <c r="C22" s="83" t="s">
        <v>140</v>
      </c>
      <c r="D22"/>
      <c r="E22"/>
      <c r="U22" s="49">
        <v>51.088159097779204</v>
      </c>
      <c r="V22" s="49">
        <v>16</v>
      </c>
      <c r="W22" s="22">
        <f t="shared" si="160"/>
        <v>0.3666666666666667</v>
      </c>
      <c r="X22" s="98">
        <f t="shared" si="161"/>
        <v>4.2323054508971261</v>
      </c>
      <c r="Y22" s="100">
        <f t="shared" si="162"/>
        <v>0.3666666666666667</v>
      </c>
      <c r="Z22" s="98">
        <f t="shared" si="163"/>
        <v>0.32492644055448161</v>
      </c>
      <c r="AA22" s="98">
        <f t="shared" si="164"/>
        <v>0.3833333333333333</v>
      </c>
      <c r="AB22" s="98">
        <f t="shared" si="165"/>
        <v>17.370661797234398</v>
      </c>
      <c r="AC22" s="100">
        <f t="shared" si="0"/>
        <v>270.45381362268324</v>
      </c>
      <c r="AD22" s="100">
        <f t="shared" si="1"/>
        <v>2.4174171001151211E-4</v>
      </c>
      <c r="AE22" s="72">
        <f t="shared" si="2"/>
        <v>0.39999999999999997</v>
      </c>
      <c r="AF22" s="72">
        <f t="shared" si="3"/>
        <v>70.840877088085719</v>
      </c>
      <c r="AG22" s="100">
        <f t="shared" si="4"/>
        <v>2.248712561501135E-3</v>
      </c>
      <c r="AH22">
        <f t="shared" si="166"/>
        <v>-0.43572856956143735</v>
      </c>
      <c r="AI22">
        <f t="shared" si="167"/>
        <v>0.62657700374641945</v>
      </c>
      <c r="AJ22" s="61"/>
      <c r="AK22" s="49">
        <v>59.255801403744428</v>
      </c>
      <c r="AL22" s="49">
        <v>16</v>
      </c>
      <c r="AM22" s="22">
        <f t="shared" si="168"/>
        <v>0.3833333333333333</v>
      </c>
      <c r="AN22" s="98">
        <f t="shared" si="169"/>
        <v>5.5425873541992727</v>
      </c>
      <c r="AO22" s="100">
        <f t="shared" si="170"/>
        <v>0.3833333333333333</v>
      </c>
      <c r="AP22" s="98">
        <f t="shared" si="171"/>
        <v>0.3043057602331542</v>
      </c>
      <c r="AQ22" s="98">
        <f t="shared" si="172"/>
        <v>0.39999999999999997</v>
      </c>
      <c r="AR22" s="98">
        <f t="shared" si="173"/>
        <v>22.065743263833845</v>
      </c>
      <c r="AS22" s="100">
        <f t="shared" si="5"/>
        <v>393.27142529632812</v>
      </c>
      <c r="AT22" s="100">
        <f t="shared" si="6"/>
        <v>3.0708159375502107E-4</v>
      </c>
      <c r="AU22" s="72">
        <f t="shared" si="7"/>
        <v>0.41666666666666669</v>
      </c>
      <c r="AV22" s="72">
        <f t="shared" si="8"/>
        <v>302.6541135508333</v>
      </c>
      <c r="AW22" s="100">
        <f t="shared" si="9"/>
        <v>2.151136851341837E-3</v>
      </c>
      <c r="AX22">
        <f t="shared" si="10"/>
        <v>-0.41642341436605079</v>
      </c>
      <c r="AY22">
        <f t="shared" si="11"/>
        <v>0.74371254655833563</v>
      </c>
      <c r="AZ22" s="61"/>
      <c r="BA22" s="49">
        <v>51.009802979427398</v>
      </c>
      <c r="BB22" s="49">
        <v>16</v>
      </c>
      <c r="BC22" s="22">
        <f t="shared" si="12"/>
        <v>0.55000000000000004</v>
      </c>
      <c r="BD22" s="98">
        <f t="shared" si="174"/>
        <v>4.2004119712967221</v>
      </c>
      <c r="BE22" s="100">
        <f t="shared" si="175"/>
        <v>0.55000000000000004</v>
      </c>
      <c r="BF22" s="98">
        <f t="shared" si="13"/>
        <v>0.2546203699950495</v>
      </c>
      <c r="BG22" s="98">
        <f t="shared" si="176"/>
        <v>0.56666666666666665</v>
      </c>
      <c r="BH22" s="98">
        <f t="shared" si="177"/>
        <v>19.785725634842855</v>
      </c>
      <c r="BI22" s="100">
        <f t="shared" si="14"/>
        <v>388.12539486965989</v>
      </c>
      <c r="BJ22" s="100">
        <f t="shared" si="15"/>
        <v>2.7535134841822977E-4</v>
      </c>
      <c r="BK22" s="72">
        <f t="shared" si="16"/>
        <v>0.58333333333333337</v>
      </c>
      <c r="BL22" s="100">
        <f t="shared" si="17"/>
        <v>72.556281394345788</v>
      </c>
      <c r="BM22" s="100">
        <f t="shared" si="18"/>
        <v>2.1610413260763641E-3</v>
      </c>
      <c r="BN22">
        <f t="shared" si="19"/>
        <v>-0.25963731050575611</v>
      </c>
      <c r="BO22">
        <f t="shared" si="20"/>
        <v>0.62329188756137854</v>
      </c>
      <c r="BP22" s="61"/>
      <c r="BQ22" s="49">
        <v>130.56128829021259</v>
      </c>
      <c r="BR22" s="49">
        <v>16</v>
      </c>
      <c r="BS22" s="22">
        <f t="shared" si="21"/>
        <v>0.41666666666666663</v>
      </c>
      <c r="BT22" s="98">
        <f t="shared" si="22"/>
        <v>12.481958727553785</v>
      </c>
      <c r="BU22" s="100">
        <f t="shared" si="178"/>
        <v>0.41666666666666663</v>
      </c>
      <c r="BV22" s="98">
        <f t="shared" si="23"/>
        <v>0.43219574616653961</v>
      </c>
      <c r="BW22" s="98">
        <f t="shared" si="179"/>
        <v>0.43333333333333329</v>
      </c>
      <c r="BX22" s="98">
        <f t="shared" si="180"/>
        <v>48.778221258426228</v>
      </c>
      <c r="BY22" s="100">
        <f t="shared" si="24"/>
        <v>759.45615170360202</v>
      </c>
      <c r="BZ22" s="100">
        <f t="shared" si="25"/>
        <v>6.788302458464317E-4</v>
      </c>
      <c r="CA22" s="72">
        <f t="shared" si="26"/>
        <v>0.45</v>
      </c>
      <c r="CB22" s="72">
        <f t="shared" si="27"/>
        <v>384.7252832038273</v>
      </c>
      <c r="CC22" s="100">
        <f t="shared" si="28"/>
        <v>1.8182462456040511E-3</v>
      </c>
      <c r="CD22">
        <f t="shared" si="29"/>
        <v>-0.38021124171160608</v>
      </c>
      <c r="CE22">
        <f t="shared" si="30"/>
        <v>1.0962827422229702</v>
      </c>
      <c r="CF22" s="61"/>
      <c r="CG22" s="49">
        <v>112.65988638375241</v>
      </c>
      <c r="CH22" s="49">
        <v>16</v>
      </c>
      <c r="CI22" s="22">
        <f t="shared" si="31"/>
        <v>0.41666666666666663</v>
      </c>
      <c r="CJ22" s="98">
        <f t="shared" si="32"/>
        <v>10.945291594651939</v>
      </c>
      <c r="CK22" s="100">
        <f t="shared" si="181"/>
        <v>0.41666666666666663</v>
      </c>
      <c r="CL22" s="98">
        <f t="shared" si="33"/>
        <v>0.3900828739730986</v>
      </c>
      <c r="CM22" s="98">
        <f t="shared" si="182"/>
        <v>0.43333333333333329</v>
      </c>
      <c r="CN22" s="98">
        <f t="shared" si="183"/>
        <v>48.347238654782878</v>
      </c>
      <c r="CO22" s="100">
        <f t="shared" si="34"/>
        <v>861.67899388514161</v>
      </c>
      <c r="CP22" s="100">
        <f t="shared" si="35"/>
        <v>6.7283240461239518E-4</v>
      </c>
      <c r="CQ22" s="72">
        <f t="shared" si="36"/>
        <v>0.45</v>
      </c>
      <c r="CR22" s="72">
        <f t="shared" si="37"/>
        <v>33.510836153557413</v>
      </c>
      <c r="CS22" s="100">
        <f t="shared" si="38"/>
        <v>1.7464788514440401E-3</v>
      </c>
      <c r="CT22">
        <f t="shared" si="39"/>
        <v>-0.38021124171160608</v>
      </c>
      <c r="CU22">
        <f t="shared" si="40"/>
        <v>1.0392273361425424</v>
      </c>
      <c r="CV22" s="61"/>
      <c r="CW22" s="49">
        <v>159.03851734721371</v>
      </c>
      <c r="CX22" s="49">
        <v>16</v>
      </c>
      <c r="CY22" s="22">
        <f t="shared" si="41"/>
        <v>0.48333333333333334</v>
      </c>
      <c r="CZ22" s="98">
        <f t="shared" si="42"/>
        <v>15.127795809684555</v>
      </c>
      <c r="DA22" s="100">
        <f t="shared" si="184"/>
        <v>0.48333333333333334</v>
      </c>
      <c r="DB22" s="98">
        <f t="shared" si="43"/>
        <v>0.38330544843477543</v>
      </c>
      <c r="DC22" s="98">
        <f t="shared" si="185"/>
        <v>0.5</v>
      </c>
      <c r="DD22" s="98">
        <f t="shared" si="186"/>
        <v>66.998778095385063</v>
      </c>
      <c r="DE22" s="100">
        <f t="shared" si="44"/>
        <v>1314.2771553580467</v>
      </c>
      <c r="DF22" s="100">
        <f t="shared" si="45"/>
        <v>9.3239966182744234E-4</v>
      </c>
      <c r="DG22" s="100">
        <f t="shared" si="229"/>
        <v>0.51666666666666661</v>
      </c>
      <c r="DH22" s="100">
        <f t="shared" si="230"/>
        <v>-210.28987357419587</v>
      </c>
      <c r="DI22" s="100">
        <f t="shared" si="48"/>
        <v>1.6826458492240797E-3</v>
      </c>
      <c r="DJ22">
        <f t="shared" si="187"/>
        <v>-0.31575325248468755</v>
      </c>
      <c r="DK22">
        <f t="shared" si="188"/>
        <v>1.1797756539037647</v>
      </c>
      <c r="DL22" s="61"/>
      <c r="DM22" s="49">
        <v>125.14391715141412</v>
      </c>
      <c r="DN22" s="49">
        <v>16</v>
      </c>
      <c r="DO22" s="22">
        <f t="shared" si="49"/>
        <v>0.3666666666666667</v>
      </c>
      <c r="DP22" s="98">
        <f t="shared" si="50"/>
        <v>11.929830043032805</v>
      </c>
      <c r="DQ22" s="100">
        <f t="shared" si="189"/>
        <v>0.3666666666666667</v>
      </c>
      <c r="DR22" s="98">
        <f t="shared" si="51"/>
        <v>0.39045763082230239</v>
      </c>
      <c r="DS22" s="98">
        <f t="shared" si="190"/>
        <v>0.3833333333333333</v>
      </c>
      <c r="DT22" s="98">
        <f t="shared" si="191"/>
        <v>57.202190808132187</v>
      </c>
      <c r="DU22" s="100">
        <f t="shared" si="52"/>
        <v>890.61377351177418</v>
      </c>
      <c r="DV22" s="100">
        <f t="shared" si="53"/>
        <v>7.9606382207983971E-4</v>
      </c>
      <c r="DW22" s="100">
        <f t="shared" si="231"/>
        <v>0.39999999999999997</v>
      </c>
      <c r="DX22" s="100">
        <f t="shared" si="232"/>
        <v>212.66734328930053</v>
      </c>
      <c r="DY22" s="100">
        <f t="shared" si="56"/>
        <v>2.0032617661103654E-3</v>
      </c>
      <c r="DZ22">
        <f t="shared" si="57"/>
        <v>-0.43572856956143735</v>
      </c>
      <c r="EA22">
        <f t="shared" si="58"/>
        <v>1.0766342565874598</v>
      </c>
      <c r="EB22" s="61"/>
      <c r="EC22" s="49">
        <v>163.1295497449803</v>
      </c>
      <c r="ED22" s="49">
        <v>16</v>
      </c>
      <c r="EE22" s="22">
        <f t="shared" si="59"/>
        <v>0.3666666666666667</v>
      </c>
      <c r="EF22" s="98">
        <f t="shared" si="60"/>
        <v>14.234690204623062</v>
      </c>
      <c r="EG22" s="100">
        <f t="shared" si="192"/>
        <v>0.3666666666666667</v>
      </c>
      <c r="EH22" s="98">
        <f t="shared" si="61"/>
        <v>0.31098943455035222</v>
      </c>
      <c r="EI22" s="98">
        <f t="shared" si="193"/>
        <v>0.3833333333333333</v>
      </c>
      <c r="EJ22" s="98">
        <f t="shared" si="194"/>
        <v>71.897683304958122</v>
      </c>
      <c r="EK22" s="100">
        <f t="shared" si="62"/>
        <v>1281.4118269557061</v>
      </c>
      <c r="EL22" s="100">
        <f t="shared" si="63"/>
        <v>1.0005760926606673E-3</v>
      </c>
      <c r="EM22" s="100">
        <f t="shared" si="225"/>
        <v>0.39999999999999997</v>
      </c>
      <c r="EN22" s="100">
        <f t="shared" si="226"/>
        <v>243.77130953500406</v>
      </c>
      <c r="EO22" s="100">
        <f t="shared" si="66"/>
        <v>1.9791077524437509E-3</v>
      </c>
      <c r="EP22">
        <f t="shared" si="67"/>
        <v>-0.43572856956143735</v>
      </c>
      <c r="EQ22">
        <f t="shared" si="68"/>
        <v>1.1533480198576305</v>
      </c>
      <c r="ER22" s="61"/>
      <c r="ES22" s="49">
        <v>168.06025705085662</v>
      </c>
      <c r="ET22" s="49">
        <v>16</v>
      </c>
      <c r="EU22" s="22">
        <f t="shared" si="69"/>
        <v>0.3666666666666667</v>
      </c>
      <c r="EV22" s="98">
        <f t="shared" si="70"/>
        <v>14.96396198476152</v>
      </c>
      <c r="EW22" s="100">
        <f t="shared" si="195"/>
        <v>0.3666666666666667</v>
      </c>
      <c r="EX22" s="98">
        <f t="shared" si="71"/>
        <v>0.27030101988148847</v>
      </c>
      <c r="EY22" s="98">
        <f t="shared" si="196"/>
        <v>0.3833333333333333</v>
      </c>
      <c r="EZ22" s="98">
        <f t="shared" si="197"/>
        <v>77.547214837648895</v>
      </c>
      <c r="FA22" s="100">
        <f t="shared" si="72"/>
        <v>1521.1998758792995</v>
      </c>
      <c r="FB22" s="100">
        <f t="shared" si="73"/>
        <v>1.0791987398239473E-3</v>
      </c>
      <c r="FC22" s="100">
        <f t="shared" si="227"/>
        <v>0.39999999999999997</v>
      </c>
      <c r="FD22" s="100">
        <f t="shared" si="228"/>
        <v>81.616538192084988</v>
      </c>
      <c r="FE22" s="100">
        <f t="shared" si="76"/>
        <v>1.9701250112515497E-3</v>
      </c>
      <c r="FF22">
        <f t="shared" si="77"/>
        <v>-0.43572856956143735</v>
      </c>
      <c r="FG22">
        <f t="shared" si="78"/>
        <v>1.175046596222955</v>
      </c>
      <c r="FH22" s="61"/>
      <c r="FI22" s="100">
        <v>97.104325341356443</v>
      </c>
      <c r="FJ22" s="100">
        <v>16</v>
      </c>
      <c r="FK22" s="22">
        <f t="shared" si="79"/>
        <v>0.35</v>
      </c>
      <c r="FL22" s="98">
        <f t="shared" si="80"/>
        <v>12.11683620431201</v>
      </c>
      <c r="FM22" s="100">
        <f t="shared" si="198"/>
        <v>0.35</v>
      </c>
      <c r="FN22" s="98">
        <f t="shared" si="81"/>
        <v>0.21819517024129575</v>
      </c>
      <c r="FO22" s="98">
        <f t="shared" si="199"/>
        <v>0.36666666666666664</v>
      </c>
      <c r="FP22" s="98">
        <f t="shared" si="200"/>
        <v>63.395837950335043</v>
      </c>
      <c r="FQ22" s="100">
        <f t="shared" si="82"/>
        <v>987.04622435303622</v>
      </c>
      <c r="FR22" s="100">
        <f t="shared" si="83"/>
        <v>8.8225874480882943E-4</v>
      </c>
      <c r="FS22" s="72">
        <f t="shared" si="84"/>
        <v>0.3833333333333333</v>
      </c>
      <c r="FT22" s="72">
        <f t="shared" si="85"/>
        <v>-102.54255234069439</v>
      </c>
      <c r="FU22" s="100">
        <f t="shared" si="86"/>
        <v>2.3890861588775876E-3</v>
      </c>
      <c r="FV22">
        <f t="shared" si="201"/>
        <v>-0.45593195564972439</v>
      </c>
      <c r="FW22">
        <f t="shared" si="202"/>
        <v>1.0833892371259091</v>
      </c>
      <c r="FX22" s="61"/>
      <c r="FY22" s="100">
        <v>142.78392766694716</v>
      </c>
      <c r="FZ22" s="100">
        <v>16</v>
      </c>
      <c r="GA22" s="22">
        <f t="shared" si="87"/>
        <v>0.3833333333333333</v>
      </c>
      <c r="GB22" s="98">
        <f t="shared" si="88"/>
        <v>17.750584625237405</v>
      </c>
      <c r="GC22" s="100">
        <f t="shared" si="203"/>
        <v>0.3833333333333333</v>
      </c>
      <c r="GD22" s="98">
        <f t="shared" si="89"/>
        <v>0.29091106436184527</v>
      </c>
      <c r="GE22" s="98">
        <f t="shared" si="204"/>
        <v>0.39999999999999997</v>
      </c>
      <c r="GF22" s="98">
        <f t="shared" si="205"/>
        <v>111.80199337608289</v>
      </c>
      <c r="GG22" s="100">
        <f t="shared" si="90"/>
        <v>1740.7094693417894</v>
      </c>
      <c r="GH22" s="100">
        <f t="shared" si="91"/>
        <v>1.5559110744838205E-3</v>
      </c>
      <c r="GI22" s="72">
        <f t="shared" si="92"/>
        <v>0.41666666666666669</v>
      </c>
      <c r="GJ22" s="72">
        <f t="shared" si="93"/>
        <v>-46.072199946176092</v>
      </c>
      <c r="GK22" s="100">
        <f t="shared" si="94"/>
        <v>2.1419582908907306E-3</v>
      </c>
      <c r="GL22">
        <f t="shared" si="206"/>
        <v>-0.41642341436605079</v>
      </c>
      <c r="GM22">
        <f t="shared" si="207"/>
        <v>1.2492126613535568</v>
      </c>
      <c r="GN22" s="61"/>
      <c r="GO22" s="100">
        <v>144.66945081806318</v>
      </c>
      <c r="GP22" s="100">
        <v>16</v>
      </c>
      <c r="GQ22" s="22">
        <f t="shared" si="95"/>
        <v>0.3666666666666667</v>
      </c>
      <c r="GR22" s="98">
        <f t="shared" si="96"/>
        <v>18.027795187177649</v>
      </c>
      <c r="GS22" s="100">
        <f t="shared" si="208"/>
        <v>0.3666666666666667</v>
      </c>
      <c r="GT22" s="100">
        <f t="shared" si="209"/>
        <v>0.31388789633974795</v>
      </c>
      <c r="GU22" s="98">
        <f>AVERAGE(GQ22:GQ24)</f>
        <v>0.3833333333333333</v>
      </c>
      <c r="GV22" s="98">
        <f>(GR24-GR22)/(GQ24-GQ22)</f>
        <v>101.00078523129933</v>
      </c>
      <c r="GW22" s="100">
        <f t="shared" si="97"/>
        <v>1572.539254033459</v>
      </c>
      <c r="GX22" s="100">
        <f t="shared" si="98"/>
        <v>1.4055942611355826E-3</v>
      </c>
      <c r="GY22" s="72">
        <f t="shared" si="99"/>
        <v>0.39999999999999997</v>
      </c>
      <c r="GZ22" s="72">
        <f t="shared" si="100"/>
        <v>-116.81397630097817</v>
      </c>
      <c r="HA22" s="100">
        <f t="shared" si="101"/>
        <v>2.1769822956783031E-3</v>
      </c>
      <c r="HB22">
        <f t="shared" si="212"/>
        <v>-0.43572856956143735</v>
      </c>
      <c r="HC22">
        <f t="shared" si="213"/>
        <v>1.2559426154304554</v>
      </c>
      <c r="HD22" s="61"/>
      <c r="HE22" s="100">
        <v>145.5077317533333</v>
      </c>
      <c r="HF22" s="100">
        <v>16</v>
      </c>
      <c r="HG22" s="22">
        <f t="shared" si="102"/>
        <v>0.3833333333333333</v>
      </c>
      <c r="HH22" s="98">
        <f t="shared" si="103"/>
        <v>13.754275580361487</v>
      </c>
      <c r="HI22" s="100">
        <f t="shared" si="214"/>
        <v>0.3833333333333333</v>
      </c>
      <c r="HJ22" s="98">
        <f t="shared" si="104"/>
        <v>0.35492899745754708</v>
      </c>
      <c r="HK22" s="98">
        <f t="shared" si="215"/>
        <v>0.39999999999999997</v>
      </c>
      <c r="HL22" s="98">
        <f t="shared" si="216"/>
        <v>58.111614001890636</v>
      </c>
      <c r="HM22" s="100">
        <f t="shared" si="105"/>
        <v>1304.9086229408304</v>
      </c>
      <c r="HN22" s="100">
        <f t="shared" si="106"/>
        <v>8.0871996152631154E-4</v>
      </c>
      <c r="HO22" s="100">
        <f t="shared" si="233"/>
        <v>0.41666666666666669</v>
      </c>
      <c r="HP22" s="100">
        <f t="shared" si="234"/>
        <v>384.88024285339691</v>
      </c>
      <c r="HQ22" s="100">
        <f t="shared" si="109"/>
        <v>1.6185675907302323E-3</v>
      </c>
      <c r="HR22">
        <f t="shared" si="110"/>
        <v>-0.41642341436605079</v>
      </c>
      <c r="HS22">
        <f t="shared" si="111"/>
        <v>1.1384377216078159</v>
      </c>
      <c r="HT22" s="61"/>
      <c r="HU22">
        <v>415.21952025404585</v>
      </c>
      <c r="HV22">
        <v>64</v>
      </c>
      <c r="HW22" s="22">
        <f t="shared" si="112"/>
        <v>1.1333333333333333</v>
      </c>
      <c r="HX22" s="98">
        <f t="shared" si="113"/>
        <v>35.848165158107726</v>
      </c>
      <c r="HY22" s="100">
        <f t="shared" si="217"/>
        <v>1.1333333333333333</v>
      </c>
      <c r="HZ22" s="98">
        <f t="shared" si="114"/>
        <v>0.33089853173572292</v>
      </c>
      <c r="IB22" s="100"/>
      <c r="IC22" s="86"/>
      <c r="ID22" s="100"/>
      <c r="IF22" s="100">
        <f t="shared" si="119"/>
        <v>1.7328354562101682E-3</v>
      </c>
      <c r="IG22">
        <f t="shared" si="120"/>
        <v>5.4357662322592676E-2</v>
      </c>
      <c r="IH22">
        <f t="shared" si="121"/>
        <v>1.5544669317722486</v>
      </c>
      <c r="II22" s="61"/>
      <c r="IJ22" s="100">
        <v>430.72758212122892</v>
      </c>
      <c r="IK22" s="100">
        <v>64</v>
      </c>
      <c r="IL22" s="22">
        <f t="shared" si="122"/>
        <v>1.1333333333333333</v>
      </c>
      <c r="IM22" s="98">
        <f t="shared" si="123"/>
        <v>41.369103320820031</v>
      </c>
      <c r="IN22" s="100">
        <f t="shared" si="219"/>
        <v>1.1333333333333333</v>
      </c>
      <c r="IO22" s="98">
        <f t="shared" si="124"/>
        <v>0.50923744047946995</v>
      </c>
      <c r="IP22" s="52">
        <f t="shared" si="125"/>
        <v>62.632054293289158</v>
      </c>
      <c r="IQ22" s="52">
        <f t="shared" si="126"/>
        <v>14.119350170059203</v>
      </c>
      <c r="IR22" s="100">
        <f t="shared" si="127"/>
        <v>975.15443777391897</v>
      </c>
      <c r="IS22" s="100">
        <f t="shared" si="128"/>
        <v>8.7162942224827428E-4</v>
      </c>
      <c r="IT22" s="100">
        <f t="shared" si="129"/>
        <v>1.7084688724219848E-3</v>
      </c>
      <c r="IU22">
        <f t="shared" si="130"/>
        <v>5.4357662322592676E-2</v>
      </c>
      <c r="IV22">
        <f t="shared" si="131"/>
        <v>1.6166761076240532</v>
      </c>
      <c r="IW22" s="61"/>
      <c r="IX22" s="100">
        <v>700.1715861130042</v>
      </c>
      <c r="IY22" s="100">
        <v>64</v>
      </c>
      <c r="IZ22" s="22">
        <f t="shared" si="132"/>
        <v>1.1333333333333333</v>
      </c>
      <c r="JA22" s="98">
        <f t="shared" si="133"/>
        <v>61.477390223842967</v>
      </c>
      <c r="JB22" s="100">
        <f t="shared" si="220"/>
        <v>1.1333333333333333</v>
      </c>
      <c r="JC22" s="98">
        <f t="shared" si="134"/>
        <v>0.52483602597404633</v>
      </c>
      <c r="JD22" s="52">
        <f t="shared" si="135"/>
        <v>87.269686493247747</v>
      </c>
      <c r="JE22" s="52">
        <f t="shared" si="136"/>
        <v>27.321044417799001</v>
      </c>
      <c r="JF22" s="100">
        <f t="shared" si="137"/>
        <v>1555.3826391434302</v>
      </c>
      <c r="JG22" s="100">
        <f t="shared" si="138"/>
        <v>1.2145031370310313E-3</v>
      </c>
      <c r="JH22" s="100">
        <f t="shared" si="139"/>
        <v>1.6852113235143725E-3</v>
      </c>
      <c r="JI22">
        <f t="shared" si="140"/>
        <v>5.4357662322592676E-2</v>
      </c>
      <c r="JJ22">
        <f t="shared" si="141"/>
        <v>1.7887154229877453</v>
      </c>
      <c r="JK22" s="61"/>
      <c r="JL22" s="100">
        <v>705.02145357428662</v>
      </c>
      <c r="JM22" s="100">
        <v>64</v>
      </c>
      <c r="JN22" s="22">
        <f t="shared" si="142"/>
        <v>1.1333333333333333</v>
      </c>
      <c r="JO22" s="98">
        <f t="shared" si="143"/>
        <v>68.95381870113944</v>
      </c>
      <c r="JP22" s="100">
        <f t="shared" si="221"/>
        <v>1.1333333333333333</v>
      </c>
      <c r="JQ22" s="98">
        <f t="shared" si="144"/>
        <v>0.44234801997971585</v>
      </c>
      <c r="JR22" s="52">
        <f t="shared" si="145"/>
        <v>97.954115802553432</v>
      </c>
      <c r="JS22" s="52">
        <f t="shared" si="146"/>
        <v>16.248461554332433</v>
      </c>
      <c r="JT22" s="100">
        <f t="shared" si="147"/>
        <v>1921.5105160471614</v>
      </c>
      <c r="JU22" s="100">
        <f t="shared" si="148"/>
        <v>1.3631947782522021E-3</v>
      </c>
      <c r="JV22" s="100">
        <f t="shared" si="149"/>
        <v>1.680176273455479E-3</v>
      </c>
      <c r="JW22">
        <f t="shared" si="150"/>
        <v>5.4357662322592676E-2</v>
      </c>
      <c r="JX22">
        <f t="shared" si="151"/>
        <v>1.8385583226497852</v>
      </c>
      <c r="JY22" s="61"/>
      <c r="JZ22">
        <v>804.04493033660754</v>
      </c>
      <c r="KA22" s="100">
        <v>64</v>
      </c>
      <c r="KB22" s="22">
        <f t="shared" si="152"/>
        <v>1.1333333333333333</v>
      </c>
      <c r="KC22" s="98">
        <f t="shared" si="153"/>
        <v>68.097430194815857</v>
      </c>
      <c r="KD22" s="100">
        <f t="shared" si="222"/>
        <v>1.1333333333333333</v>
      </c>
      <c r="KE22" s="98">
        <f t="shared" si="154"/>
        <v>0.41445551881337994</v>
      </c>
      <c r="KF22" s="52">
        <f t="shared" si="155"/>
        <v>98.475415435987898</v>
      </c>
      <c r="KG22" s="52"/>
      <c r="KH22" s="100">
        <f t="shared" si="157"/>
        <v>2211.2863488169583</v>
      </c>
      <c r="KI22" s="100">
        <f t="shared" si="158"/>
        <v>1.370449531484165E-3</v>
      </c>
      <c r="KJ22" s="100">
        <f t="shared" si="159"/>
        <v>1.6665915610279837E-3</v>
      </c>
      <c r="KK22">
        <f t="shared" si="223"/>
        <v>5.4357662322592676E-2</v>
      </c>
      <c r="KL22">
        <f t="shared" si="224"/>
        <v>1.8331307231716822</v>
      </c>
      <c r="KM22" s="61"/>
      <c r="KN22"/>
      <c r="KS22"/>
      <c r="KT22"/>
      <c r="KU22"/>
    </row>
    <row r="23" spans="1:307" x14ac:dyDescent="0.25">
      <c r="A23" s="15" t="s">
        <v>141</v>
      </c>
      <c r="B23" s="100">
        <v>1000</v>
      </c>
      <c r="C23" s="100">
        <v>1.206</v>
      </c>
      <c r="D23"/>
      <c r="E23"/>
      <c r="U23" s="49">
        <v>54.083269131959838</v>
      </c>
      <c r="V23" s="49">
        <v>17</v>
      </c>
      <c r="W23" s="22">
        <f t="shared" si="160"/>
        <v>0.3833333333333333</v>
      </c>
      <c r="X23" s="98">
        <f t="shared" si="161"/>
        <v>4.4804298841819108</v>
      </c>
      <c r="Y23" s="100">
        <f t="shared" si="162"/>
        <v>0.3833333333333333</v>
      </c>
      <c r="Z23" s="98">
        <f t="shared" si="163"/>
        <v>0.32528254383025351</v>
      </c>
      <c r="AA23" s="98">
        <f t="shared" si="164"/>
        <v>0.39999999999999997</v>
      </c>
      <c r="AB23" s="98">
        <f t="shared" si="165"/>
        <v>20.937943060489644</v>
      </c>
      <c r="AC23" s="100">
        <f t="shared" si="0"/>
        <v>325.9948651481771</v>
      </c>
      <c r="AD23" s="100">
        <f t="shared" si="1"/>
        <v>2.9138637425848096E-4</v>
      </c>
      <c r="AE23" s="72">
        <f t="shared" si="2"/>
        <v>0.41666666666666669</v>
      </c>
      <c r="AF23" s="72">
        <f t="shared" si="3"/>
        <v>48.678229806795109</v>
      </c>
      <c r="AG23" s="100">
        <f t="shared" si="4"/>
        <v>2.2476626706732054E-3</v>
      </c>
      <c r="AH23">
        <f t="shared" si="166"/>
        <v>-0.41642341436605079</v>
      </c>
      <c r="AI23">
        <f t="shared" si="167"/>
        <v>0.65131968528637851</v>
      </c>
      <c r="AJ23" s="61"/>
      <c r="AK23" s="49">
        <v>62.741533293345647</v>
      </c>
      <c r="AL23" s="49">
        <v>17</v>
      </c>
      <c r="AM23" s="22">
        <f t="shared" si="168"/>
        <v>0.4</v>
      </c>
      <c r="AN23" s="98">
        <f t="shared" si="169"/>
        <v>5.8686309319376715</v>
      </c>
      <c r="AO23" s="100">
        <f t="shared" si="170"/>
        <v>0.4</v>
      </c>
      <c r="AP23" s="98">
        <f t="shared" si="171"/>
        <v>0.304710355271822</v>
      </c>
      <c r="AQ23" s="98">
        <f t="shared" si="172"/>
        <v>0.41666666666666669</v>
      </c>
      <c r="AR23" s="98">
        <f t="shared" si="173"/>
        <v>29.021576989321108</v>
      </c>
      <c r="AS23" s="100">
        <f t="shared" si="5"/>
        <v>517.24325849671823</v>
      </c>
      <c r="AT23" s="100">
        <f t="shared" si="6"/>
        <v>4.0388361310138548E-4</v>
      </c>
      <c r="AU23" s="72">
        <f t="shared" si="7"/>
        <v>0.43333333333333329</v>
      </c>
      <c r="AV23" s="72">
        <f t="shared" si="8"/>
        <v>98.362985784102634</v>
      </c>
      <c r="AW23" s="100">
        <f t="shared" si="9"/>
        <v>2.1499293406730766E-3</v>
      </c>
      <c r="AX23">
        <f t="shared" si="10"/>
        <v>-0.3979400086720376</v>
      </c>
      <c r="AY23">
        <f t="shared" si="11"/>
        <v>0.76853679834253763</v>
      </c>
      <c r="AZ23" s="61"/>
      <c r="BA23" s="49">
        <v>55.009090157900268</v>
      </c>
      <c r="BB23" s="49">
        <v>17</v>
      </c>
      <c r="BC23" s="22">
        <f t="shared" si="12"/>
        <v>0.56666666666666665</v>
      </c>
      <c r="BD23" s="98">
        <f t="shared" si="174"/>
        <v>4.5297340380352651</v>
      </c>
      <c r="BE23" s="100">
        <f t="shared" si="175"/>
        <v>0.56666666666666665</v>
      </c>
      <c r="BF23" s="98">
        <f t="shared" si="13"/>
        <v>0.25497379330965131</v>
      </c>
      <c r="BG23" s="98">
        <f t="shared" si="176"/>
        <v>0.58333333333333337</v>
      </c>
      <c r="BH23" s="98">
        <f t="shared" si="177"/>
        <v>22.254163917426904</v>
      </c>
      <c r="BI23" s="100">
        <f t="shared" si="14"/>
        <v>436.54735324616541</v>
      </c>
      <c r="BJ23" s="100">
        <f t="shared" si="15"/>
        <v>3.0970378118419116E-4</v>
      </c>
      <c r="BK23" s="72">
        <f t="shared" si="16"/>
        <v>0.6</v>
      </c>
      <c r="BL23" s="100">
        <f t="shared" si="17"/>
        <v>110.35359749981363</v>
      </c>
      <c r="BM23" s="100">
        <f t="shared" si="18"/>
        <v>2.15980476899332E-3</v>
      </c>
      <c r="BN23">
        <f t="shared" si="19"/>
        <v>-0.24667233334138852</v>
      </c>
      <c r="BO23">
        <f t="shared" si="20"/>
        <v>0.6560727032921787</v>
      </c>
      <c r="BP23" s="61"/>
      <c r="BQ23" s="49">
        <v>139.05754204644924</v>
      </c>
      <c r="BR23" s="49">
        <v>17</v>
      </c>
      <c r="BS23" s="22">
        <f t="shared" si="21"/>
        <v>0.43333333333333335</v>
      </c>
      <c r="BT23" s="98">
        <f t="shared" si="22"/>
        <v>13.294220080922489</v>
      </c>
      <c r="BU23" s="100">
        <f t="shared" si="178"/>
        <v>0.43333333333333335</v>
      </c>
      <c r="BV23" s="98">
        <f t="shared" si="23"/>
        <v>0.44074911120081944</v>
      </c>
      <c r="BW23" s="98">
        <f t="shared" si="179"/>
        <v>0.45</v>
      </c>
      <c r="BX23" s="98">
        <f t="shared" si="180"/>
        <v>57.340624648115806</v>
      </c>
      <c r="BY23" s="100">
        <f t="shared" si="24"/>
        <v>892.76912950195072</v>
      </c>
      <c r="BZ23" s="100">
        <f t="shared" si="25"/>
        <v>7.9799035968627842E-4</v>
      </c>
      <c r="CA23" s="72">
        <f t="shared" si="26"/>
        <v>0.46666666666666662</v>
      </c>
      <c r="CB23" s="72">
        <f t="shared" si="27"/>
        <v>215.19127484235403</v>
      </c>
      <c r="CC23" s="100">
        <f t="shared" si="28"/>
        <v>1.8064873731614463E-3</v>
      </c>
      <c r="CD23">
        <f t="shared" si="29"/>
        <v>-0.36317790241282566</v>
      </c>
      <c r="CE23">
        <f t="shared" si="30"/>
        <v>1.1236628640830038</v>
      </c>
      <c r="CF23" s="61"/>
      <c r="CG23" s="49">
        <v>120.73317688191594</v>
      </c>
      <c r="CH23" s="49">
        <v>17</v>
      </c>
      <c r="CI23" s="22">
        <f t="shared" si="31"/>
        <v>0.43333333333333335</v>
      </c>
      <c r="CJ23" s="98">
        <f t="shared" si="32"/>
        <v>11.729639257934124</v>
      </c>
      <c r="CK23" s="100">
        <f t="shared" si="181"/>
        <v>0.43333333333333335</v>
      </c>
      <c r="CL23" s="98">
        <f t="shared" si="33"/>
        <v>0.39718396609498285</v>
      </c>
      <c r="CM23" s="98">
        <f t="shared" si="182"/>
        <v>0.45</v>
      </c>
      <c r="CN23" s="98">
        <f t="shared" si="183"/>
        <v>53.910954868726783</v>
      </c>
      <c r="CO23" s="100">
        <f t="shared" si="34"/>
        <v>960.83951520727021</v>
      </c>
      <c r="CP23" s="100">
        <f t="shared" si="35"/>
        <v>7.5026078858978114E-4</v>
      </c>
      <c r="CQ23" s="72">
        <f t="shared" si="36"/>
        <v>0.46666666666666662</v>
      </c>
      <c r="CR23" s="72">
        <f t="shared" si="37"/>
        <v>-346.53950711306578</v>
      </c>
      <c r="CS23" s="100">
        <f t="shared" si="38"/>
        <v>1.7364056090022519E-3</v>
      </c>
      <c r="CT23">
        <f t="shared" si="39"/>
        <v>-0.36317790241282566</v>
      </c>
      <c r="CU23">
        <f t="shared" si="40"/>
        <v>1.0692846557048112</v>
      </c>
      <c r="CV23" s="61"/>
      <c r="CW23" s="49">
        <v>171.53571056779984</v>
      </c>
      <c r="CX23" s="49">
        <v>17</v>
      </c>
      <c r="CY23" s="22">
        <f t="shared" si="41"/>
        <v>0.5</v>
      </c>
      <c r="CZ23" s="98">
        <f t="shared" si="42"/>
        <v>16.316532918082359</v>
      </c>
      <c r="DA23" s="100">
        <f t="shared" si="184"/>
        <v>0.5</v>
      </c>
      <c r="DB23" s="98">
        <f t="shared" si="43"/>
        <v>0.39322001231041148</v>
      </c>
      <c r="DC23" s="98">
        <f t="shared" si="185"/>
        <v>0.51666666666666661</v>
      </c>
      <c r="DD23" s="98">
        <f t="shared" si="186"/>
        <v>60.009170214165209</v>
      </c>
      <c r="DE23" s="100">
        <f t="shared" si="44"/>
        <v>1177.1659687910401</v>
      </c>
      <c r="DF23" s="100">
        <f t="shared" si="45"/>
        <v>8.3512761881379921E-4</v>
      </c>
      <c r="DG23" s="100">
        <f t="shared" si="229"/>
        <v>0.53333333333333333</v>
      </c>
      <c r="DH23" s="100">
        <f t="shared" si="230"/>
        <v>298.66985790171134</v>
      </c>
      <c r="DI23" s="100">
        <f t="shared" si="48"/>
        <v>1.6690404174232094E-3</v>
      </c>
      <c r="DJ23">
        <f t="shared" si="187"/>
        <v>-0.3010299956639812</v>
      </c>
      <c r="DK23">
        <f t="shared" si="188"/>
        <v>1.2126278814699418</v>
      </c>
      <c r="DL23" s="61"/>
      <c r="DM23" s="49">
        <v>135.15639089588032</v>
      </c>
      <c r="DN23" s="49">
        <v>17</v>
      </c>
      <c r="DO23" s="22">
        <f t="shared" si="49"/>
        <v>0.3833333333333333</v>
      </c>
      <c r="DP23" s="98">
        <f t="shared" si="50"/>
        <v>12.884307997700697</v>
      </c>
      <c r="DQ23" s="100">
        <f t="shared" si="189"/>
        <v>0.3833333333333333</v>
      </c>
      <c r="DR23" s="98">
        <f t="shared" si="51"/>
        <v>0.39550835341294099</v>
      </c>
      <c r="DS23" s="98">
        <f t="shared" si="190"/>
        <v>0.39999999999999997</v>
      </c>
      <c r="DT23" s="98">
        <f t="shared" si="191"/>
        <v>61.425743470285546</v>
      </c>
      <c r="DU23" s="100">
        <f t="shared" si="52"/>
        <v>956.37269149942824</v>
      </c>
      <c r="DV23" s="100">
        <f t="shared" si="53"/>
        <v>8.5484159662814062E-4</v>
      </c>
      <c r="DW23" s="100">
        <f t="shared" si="231"/>
        <v>0.41666666666666669</v>
      </c>
      <c r="DX23" s="100">
        <f t="shared" si="232"/>
        <v>0.44437246126143759</v>
      </c>
      <c r="DY23" s="100">
        <f t="shared" si="56"/>
        <v>1.9937461067060193E-3</v>
      </c>
      <c r="DZ23">
        <f t="shared" si="57"/>
        <v>-0.41642341436605079</v>
      </c>
      <c r="EA23">
        <f t="shared" si="58"/>
        <v>1.1100610980246377</v>
      </c>
      <c r="EB23" s="61"/>
      <c r="EC23" s="49">
        <v>177.10166571774531</v>
      </c>
      <c r="ED23" s="49">
        <v>17</v>
      </c>
      <c r="EE23" s="22">
        <f t="shared" si="59"/>
        <v>0.3833333333333333</v>
      </c>
      <c r="EF23" s="98">
        <f t="shared" si="60"/>
        <v>15.453897532089469</v>
      </c>
      <c r="EG23" s="100">
        <f t="shared" si="192"/>
        <v>0.3833333333333333</v>
      </c>
      <c r="EH23" s="98">
        <f t="shared" si="61"/>
        <v>0.31626486744355248</v>
      </c>
      <c r="EI23" s="98">
        <f t="shared" si="193"/>
        <v>0.39999999999999997</v>
      </c>
      <c r="EJ23" s="98">
        <f t="shared" si="194"/>
        <v>77.226725646926226</v>
      </c>
      <c r="EK23" s="100">
        <f t="shared" si="62"/>
        <v>1376.3898230391314</v>
      </c>
      <c r="EL23" s="100">
        <f t="shared" si="63"/>
        <v>1.0747385985863901E-3</v>
      </c>
      <c r="EM23" s="100">
        <f t="shared" si="225"/>
        <v>0.41666666666666669</v>
      </c>
      <c r="EN23" s="100">
        <f t="shared" si="226"/>
        <v>6.9303235156316152</v>
      </c>
      <c r="EO23" s="100">
        <f t="shared" si="66"/>
        <v>1.9674077949778622E-3</v>
      </c>
      <c r="EP23">
        <f t="shared" si="67"/>
        <v>-0.41642341436605079</v>
      </c>
      <c r="EQ23">
        <f t="shared" si="68"/>
        <v>1.1890380283053055</v>
      </c>
      <c r="ER23" s="61"/>
      <c r="ES23" s="49">
        <v>181.09942020890071</v>
      </c>
      <c r="ET23" s="49">
        <v>17</v>
      </c>
      <c r="EU23" s="22">
        <f t="shared" si="69"/>
        <v>0.3833333333333333</v>
      </c>
      <c r="EV23" s="98">
        <f t="shared" si="70"/>
        <v>16.124959505734193</v>
      </c>
      <c r="EW23" s="100">
        <f t="shared" si="195"/>
        <v>0.3833333333333333</v>
      </c>
      <c r="EX23" s="98">
        <f t="shared" si="71"/>
        <v>0.27480825483596993</v>
      </c>
      <c r="EY23" s="98">
        <f t="shared" si="196"/>
        <v>0.39999999999999997</v>
      </c>
      <c r="EZ23" s="98">
        <f t="shared" si="197"/>
        <v>80.097597568596072</v>
      </c>
      <c r="FA23" s="100">
        <f t="shared" si="72"/>
        <v>1571.229292175989</v>
      </c>
      <c r="FB23" s="100">
        <f t="shared" si="73"/>
        <v>1.1146915661629621E-3</v>
      </c>
      <c r="FC23" s="100">
        <f t="shared" si="227"/>
        <v>0.41666666666666669</v>
      </c>
      <c r="FD23" s="100">
        <f t="shared" si="228"/>
        <v>123.79228996740895</v>
      </c>
      <c r="FE23" s="100">
        <f t="shared" si="76"/>
        <v>1.9591291875860738E-3</v>
      </c>
      <c r="FF23">
        <f t="shared" si="77"/>
        <v>-0.41642341436605079</v>
      </c>
      <c r="FG23">
        <f t="shared" si="78"/>
        <v>1.2074986326742343</v>
      </c>
      <c r="FH23" s="61"/>
      <c r="FI23" s="100">
        <v>104.59684507670391</v>
      </c>
      <c r="FJ23" s="100">
        <v>17</v>
      </c>
      <c r="FK23" s="22">
        <f t="shared" si="79"/>
        <v>0.36666666666666664</v>
      </c>
      <c r="FL23" s="98">
        <f t="shared" si="80"/>
        <v>13.051765045757914</v>
      </c>
      <c r="FM23" s="100">
        <f t="shared" si="198"/>
        <v>0.36666666666666664</v>
      </c>
      <c r="FN23" s="98">
        <f t="shared" si="81"/>
        <v>0.22287872668445785</v>
      </c>
      <c r="FO23" s="98">
        <f t="shared" si="199"/>
        <v>0.3833333333333333</v>
      </c>
      <c r="FP23" s="98">
        <f t="shared" si="200"/>
        <v>61.543571097073119</v>
      </c>
      <c r="FQ23" s="100">
        <f t="shared" si="82"/>
        <v>958.20721751730753</v>
      </c>
      <c r="FR23" s="100">
        <f t="shared" si="83"/>
        <v>8.5648136443426768E-4</v>
      </c>
      <c r="FS23" s="72">
        <f t="shared" si="84"/>
        <v>0.39999999999999991</v>
      </c>
      <c r="FT23" s="72">
        <f t="shared" si="85"/>
        <v>183.19466652525443</v>
      </c>
      <c r="FU23" s="100">
        <f t="shared" si="86"/>
        <v>2.3732810135307456E-3</v>
      </c>
      <c r="FV23">
        <f t="shared" si="201"/>
        <v>-0.43572856956143741</v>
      </c>
      <c r="FW23">
        <f t="shared" si="202"/>
        <v>1.1156692471378054</v>
      </c>
      <c r="FX23" s="61"/>
      <c r="FY23" s="100">
        <v>157.25775020646836</v>
      </c>
      <c r="FZ23" s="100">
        <v>17</v>
      </c>
      <c r="GA23" s="22">
        <f t="shared" si="87"/>
        <v>0.4</v>
      </c>
      <c r="GB23" s="98">
        <f t="shared" si="88"/>
        <v>19.549938488353703</v>
      </c>
      <c r="GC23" s="100">
        <f t="shared" si="203"/>
        <v>0.4</v>
      </c>
      <c r="GD23" s="98">
        <f t="shared" si="89"/>
        <v>0.29958881394046349</v>
      </c>
      <c r="GE23" s="98">
        <f t="shared" si="204"/>
        <v>0.41666666666666669</v>
      </c>
      <c r="GF23" s="98">
        <f t="shared" si="205"/>
        <v>115.64546818838244</v>
      </c>
      <c r="GG23" s="100">
        <f t="shared" si="90"/>
        <v>1800.5507369159839</v>
      </c>
      <c r="GH23" s="100">
        <f t="shared" si="91"/>
        <v>1.6093994322883226E-3</v>
      </c>
      <c r="GI23" s="100">
        <f t="shared" ref="GI23:GI86" si="235">GE24</f>
        <v>0.43333333333333329</v>
      </c>
      <c r="GJ23" s="100">
        <f t="shared" ref="GJ23:GJ86" si="236">(GF25-GF23)/(GE25-GE23)</f>
        <v>-608.30399802857039</v>
      </c>
      <c r="GK23" s="100">
        <f t="shared" si="94"/>
        <v>2.1201546220295546E-3</v>
      </c>
      <c r="GL23">
        <f t="shared" si="206"/>
        <v>-0.3979400086720376</v>
      </c>
      <c r="GM23">
        <f t="shared" si="207"/>
        <v>1.2911453952761012</v>
      </c>
      <c r="GN23" s="61"/>
      <c r="GO23" s="100">
        <v>158.67734557900823</v>
      </c>
      <c r="GP23" s="100">
        <v>17</v>
      </c>
      <c r="GQ23" s="22">
        <f t="shared" si="95"/>
        <v>0.3833333333333333</v>
      </c>
      <c r="GR23" s="98">
        <f t="shared" si="96"/>
        <v>19.773370748057051</v>
      </c>
      <c r="GS23" s="100">
        <f t="shared" si="208"/>
        <v>0.3833333333333333</v>
      </c>
      <c r="GT23" s="100">
        <f t="shared" si="209"/>
        <v>0.32326791538352012</v>
      </c>
      <c r="GU23" s="98">
        <f>AVERAGE(GQ23:GQ25)</f>
        <v>0.39999999999999997</v>
      </c>
      <c r="GV23" s="98">
        <f>(GR25-GR23)/(GQ25-GQ23)</f>
        <v>97.267284269878004</v>
      </c>
      <c r="GW23" s="100">
        <f t="shared" si="97"/>
        <v>1514.4102325277202</v>
      </c>
      <c r="GX23" s="100">
        <f t="shared" si="98"/>
        <v>1.3536363727558024E-3</v>
      </c>
      <c r="GY23" s="100">
        <f t="shared" ref="GY23:GY86" si="237">GU24</f>
        <v>0.41666666666666669</v>
      </c>
      <c r="GZ23" s="100">
        <f t="shared" ref="GZ23:GZ86" si="238">(GV25-GV23)/(GU25-GU23)</f>
        <v>165.63844278537519</v>
      </c>
      <c r="HA23" s="100">
        <f t="shared" si="101"/>
        <v>2.1547763408309496E-3</v>
      </c>
      <c r="HB23">
        <f t="shared" si="212"/>
        <v>-0.41642341436605079</v>
      </c>
      <c r="HC23">
        <f t="shared" si="213"/>
        <v>1.2960807093996294</v>
      </c>
      <c r="HD23" s="61"/>
      <c r="HE23" s="100">
        <v>157.00318468107582</v>
      </c>
      <c r="HF23" s="100">
        <v>17</v>
      </c>
      <c r="HG23" s="22">
        <f t="shared" si="102"/>
        <v>0.4</v>
      </c>
      <c r="HH23" s="98">
        <f t="shared" si="103"/>
        <v>14.840895690399879</v>
      </c>
      <c r="HI23" s="100">
        <f t="shared" si="214"/>
        <v>0.4</v>
      </c>
      <c r="HJ23" s="98">
        <f t="shared" si="104"/>
        <v>0.36280820789089069</v>
      </c>
      <c r="HK23" s="98">
        <f t="shared" si="215"/>
        <v>0.41666666666666669</v>
      </c>
      <c r="HL23" s="98">
        <f t="shared" si="216"/>
        <v>62.386103254810813</v>
      </c>
      <c r="HM23" s="100">
        <f t="shared" si="105"/>
        <v>1400.8931861061551</v>
      </c>
      <c r="HN23" s="100">
        <f t="shared" si="106"/>
        <v>8.6820660362945052E-4</v>
      </c>
      <c r="HO23" s="100">
        <f t="shared" si="233"/>
        <v>0.43333333333333329</v>
      </c>
      <c r="HP23" s="100">
        <f t="shared" si="234"/>
        <v>298.38481320297177</v>
      </c>
      <c r="HQ23" s="100">
        <f t="shared" si="109"/>
        <v>1.6076195311913889E-3</v>
      </c>
      <c r="HR23">
        <f t="shared" si="110"/>
        <v>-0.3979400086720376</v>
      </c>
      <c r="HS23">
        <f t="shared" si="111"/>
        <v>1.1714601126451305</v>
      </c>
      <c r="HT23" s="61"/>
      <c r="HU23"/>
      <c r="II23" s="61"/>
      <c r="IJ23" s="100">
        <v>473.73753281748748</v>
      </c>
      <c r="IK23" s="100">
        <v>68</v>
      </c>
      <c r="IL23" s="22">
        <f t="shared" si="122"/>
        <v>1.2</v>
      </c>
      <c r="IM23" s="98">
        <f t="shared" si="123"/>
        <v>45.499981323603969</v>
      </c>
      <c r="IN23" s="100">
        <f t="shared" si="219"/>
        <v>1.2</v>
      </c>
      <c r="IO23" s="98">
        <f t="shared" si="124"/>
        <v>0.5227208123603394</v>
      </c>
      <c r="IP23" s="52">
        <f t="shared" si="125"/>
        <v>63.372477884358368</v>
      </c>
      <c r="IQ23" s="52">
        <f t="shared" si="126"/>
        <v>13.82050469096486</v>
      </c>
      <c r="IR23" s="100">
        <f t="shared" si="127"/>
        <v>986.68251806460501</v>
      </c>
      <c r="IS23" s="100">
        <f t="shared" si="128"/>
        <v>8.8193365055732091E-4</v>
      </c>
      <c r="IT23" s="100">
        <f t="shared" si="129"/>
        <v>1.6898237339846845E-3</v>
      </c>
      <c r="IU23">
        <f t="shared" si="130"/>
        <v>7.9181246047624818E-2</v>
      </c>
      <c r="IV23">
        <f t="shared" si="131"/>
        <v>1.6580112183921145</v>
      </c>
      <c r="IW23" s="61"/>
      <c r="IX23" s="100">
        <v>766.18861907496387</v>
      </c>
      <c r="IY23" s="100">
        <v>68</v>
      </c>
      <c r="IZ23" s="22">
        <f t="shared" si="132"/>
        <v>1.2</v>
      </c>
      <c r="JA23" s="98">
        <f t="shared" si="133"/>
        <v>67.273904931550149</v>
      </c>
      <c r="JB23" s="100">
        <f t="shared" si="220"/>
        <v>1.2</v>
      </c>
      <c r="JC23" s="98">
        <f t="shared" si="134"/>
        <v>0.54404156632121536</v>
      </c>
      <c r="JD23" s="52">
        <f t="shared" si="135"/>
        <v>88.601031259927169</v>
      </c>
      <c r="JE23" s="52">
        <f t="shared" si="136"/>
        <v>19.695100518491063</v>
      </c>
      <c r="JF23" s="100">
        <f t="shared" si="137"/>
        <v>1579.1108157877666</v>
      </c>
      <c r="JG23" s="100">
        <f t="shared" si="138"/>
        <v>1.2330310183673201E-3</v>
      </c>
      <c r="JH23" s="100">
        <f t="shared" si="139"/>
        <v>1.6602507814459943E-3</v>
      </c>
      <c r="JI23">
        <f t="shared" si="140"/>
        <v>7.9181246047624818E-2</v>
      </c>
      <c r="JJ23">
        <f t="shared" si="141"/>
        <v>1.8278466371521687</v>
      </c>
      <c r="JK23" s="61"/>
      <c r="JL23" s="100">
        <v>770.02743457619738</v>
      </c>
      <c r="JM23" s="100">
        <v>68</v>
      </c>
      <c r="JN23" s="22">
        <f t="shared" si="142"/>
        <v>1.2</v>
      </c>
      <c r="JO23" s="98">
        <f t="shared" si="143"/>
        <v>75.311654488647378</v>
      </c>
      <c r="JP23" s="100">
        <f t="shared" si="221"/>
        <v>1.2</v>
      </c>
      <c r="JQ23" s="98">
        <f t="shared" si="144"/>
        <v>0.46042397556517689</v>
      </c>
      <c r="JR23" s="52">
        <f t="shared" si="145"/>
        <v>99.776345684117501</v>
      </c>
      <c r="JS23" s="52"/>
      <c r="JT23" s="100">
        <f t="shared" si="147"/>
        <v>1957.2561695237196</v>
      </c>
      <c r="JU23" s="100">
        <f t="shared" si="148"/>
        <v>1.3885541441039687E-3</v>
      </c>
      <c r="JV23" s="100">
        <f t="shared" si="149"/>
        <v>1.6530973157882953E-3</v>
      </c>
      <c r="JW23">
        <f t="shared" si="150"/>
        <v>7.9181246047624818E-2</v>
      </c>
      <c r="JX23">
        <f t="shared" si="151"/>
        <v>1.8768621885307988</v>
      </c>
      <c r="JY23" s="61"/>
      <c r="JZ23">
        <v>882.54093389485342</v>
      </c>
      <c r="KA23" s="100">
        <v>68</v>
      </c>
      <c r="KB23" s="22">
        <f t="shared" si="152"/>
        <v>1.2</v>
      </c>
      <c r="KC23" s="98">
        <f t="shared" si="153"/>
        <v>74.745536440124638</v>
      </c>
      <c r="KD23" s="100">
        <f t="shared" si="222"/>
        <v>1.2</v>
      </c>
      <c r="KE23" s="98">
        <f t="shared" si="154"/>
        <v>0.43230043001751023</v>
      </c>
      <c r="KF23" s="52">
        <f t="shared" si="155"/>
        <v>98.16051796015293</v>
      </c>
      <c r="KG23" s="52"/>
      <c r="KH23" s="100">
        <f t="shared" si="157"/>
        <v>2204.2152591799368</v>
      </c>
      <c r="KI23" s="100">
        <f t="shared" si="158"/>
        <v>1.3660672082787951E-3</v>
      </c>
      <c r="KJ23" s="100">
        <f t="shared" si="159"/>
        <v>1.6389767039064718E-3</v>
      </c>
      <c r="KK23">
        <f t="shared" si="223"/>
        <v>7.9181246047624818E-2</v>
      </c>
      <c r="KL23">
        <f t="shared" si="224"/>
        <v>1.8735852631195067</v>
      </c>
      <c r="KM23" s="61"/>
      <c r="KN23"/>
      <c r="KS23"/>
      <c r="KT23"/>
      <c r="KU23"/>
    </row>
    <row r="24" spans="1:307" x14ac:dyDescent="0.25">
      <c r="A24" s="15" t="s">
        <v>142</v>
      </c>
      <c r="B24" s="100">
        <v>1.0020000000000001E-3</v>
      </c>
      <c r="C24" s="100">
        <v>1.8130000000000001E-5</v>
      </c>
      <c r="D24"/>
      <c r="E24"/>
      <c r="U24" s="49">
        <v>58.077534382926416</v>
      </c>
      <c r="V24" s="49">
        <v>18</v>
      </c>
      <c r="W24" s="22">
        <f t="shared" si="160"/>
        <v>0.4</v>
      </c>
      <c r="X24" s="98">
        <f t="shared" si="161"/>
        <v>4.8113275108049391</v>
      </c>
      <c r="Y24" s="100">
        <f t="shared" si="162"/>
        <v>0.4</v>
      </c>
      <c r="Z24" s="98">
        <f t="shared" si="163"/>
        <v>0.32575744155485759</v>
      </c>
      <c r="AA24" s="98">
        <f t="shared" si="164"/>
        <v>0.41666666666666669</v>
      </c>
      <c r="AB24" s="98">
        <f t="shared" si="165"/>
        <v>19.732024366837258</v>
      </c>
      <c r="AC24" s="100">
        <f t="shared" si="0"/>
        <v>307.21922416084885</v>
      </c>
      <c r="AD24" s="100">
        <f t="shared" si="1"/>
        <v>2.7460400577181853E-4</v>
      </c>
      <c r="AE24" s="72">
        <f t="shared" si="2"/>
        <v>0.43333333333333329</v>
      </c>
      <c r="AF24" s="72">
        <f t="shared" si="3"/>
        <v>119.51986699932678</v>
      </c>
      <c r="AG24" s="100">
        <f t="shared" si="4"/>
        <v>2.2462648264736998E-3</v>
      </c>
      <c r="AH24">
        <f t="shared" si="166"/>
        <v>-0.3979400086720376</v>
      </c>
      <c r="AI24">
        <f t="shared" si="167"/>
        <v>0.6822649206718796</v>
      </c>
      <c r="AJ24" s="61"/>
      <c r="AK24" s="49">
        <v>67.119296778199342</v>
      </c>
      <c r="AL24" s="49">
        <v>18</v>
      </c>
      <c r="AM24" s="22">
        <f t="shared" si="168"/>
        <v>0.41666666666666663</v>
      </c>
      <c r="AN24" s="98">
        <f t="shared" si="169"/>
        <v>6.2781121296604008</v>
      </c>
      <c r="AO24" s="100">
        <f t="shared" si="170"/>
        <v>0.41666666666666663</v>
      </c>
      <c r="AP24" s="98">
        <f t="shared" si="171"/>
        <v>0.30521848998858458</v>
      </c>
      <c r="AQ24" s="98">
        <f t="shared" si="172"/>
        <v>0.43333333333333329</v>
      </c>
      <c r="AR24" s="98">
        <f t="shared" si="173"/>
        <v>32.154213715528286</v>
      </c>
      <c r="AS24" s="100">
        <f t="shared" si="5"/>
        <v>573.07534606887589</v>
      </c>
      <c r="AT24" s="100">
        <f t="shared" si="6"/>
        <v>4.4747947420776873E-4</v>
      </c>
      <c r="AU24" s="72">
        <f t="shared" si="7"/>
        <v>0.45</v>
      </c>
      <c r="AV24" s="72">
        <f t="shared" si="8"/>
        <v>46.44188229616497</v>
      </c>
      <c r="AW24" s="100">
        <f t="shared" si="9"/>
        <v>2.1484156933565678E-3</v>
      </c>
      <c r="AX24">
        <f t="shared" si="10"/>
        <v>-0.38021124171160608</v>
      </c>
      <c r="AY24">
        <f t="shared" si="11"/>
        <v>0.79782906811105936</v>
      </c>
      <c r="AZ24" s="61"/>
      <c r="BA24" s="49">
        <v>59.019064716411762</v>
      </c>
      <c r="BB24" s="49">
        <v>18</v>
      </c>
      <c r="BC24" s="22">
        <f t="shared" si="12"/>
        <v>0.58333333333333326</v>
      </c>
      <c r="BD24" s="98">
        <f t="shared" si="174"/>
        <v>4.8599361591248149</v>
      </c>
      <c r="BE24" s="100">
        <f t="shared" si="175"/>
        <v>0.58333333333333326</v>
      </c>
      <c r="BF24" s="98">
        <f t="shared" si="13"/>
        <v>0.25532816108488043</v>
      </c>
      <c r="BG24" s="98">
        <f t="shared" si="176"/>
        <v>0.6</v>
      </c>
      <c r="BH24" s="98">
        <f t="shared" si="177"/>
        <v>22.204268347987714</v>
      </c>
      <c r="BI24" s="100">
        <f t="shared" si="14"/>
        <v>435.56858006653897</v>
      </c>
      <c r="BJ24" s="100">
        <f t="shared" si="15"/>
        <v>3.0900940117616239E-4</v>
      </c>
      <c r="BK24" s="100">
        <f t="shared" si="16"/>
        <v>0.6166666666666667</v>
      </c>
      <c r="BL24" s="100">
        <f t="shared" si="17"/>
        <v>149.0134750102855</v>
      </c>
      <c r="BM24" s="100">
        <f t="shared" si="18"/>
        <v>2.1585670361971305E-3</v>
      </c>
      <c r="BN24">
        <f t="shared" si="19"/>
        <v>-0.23408320603336805</v>
      </c>
      <c r="BO24">
        <f t="shared" si="20"/>
        <v>0.68663056434008829</v>
      </c>
      <c r="BP24" s="61"/>
      <c r="BQ24" s="49">
        <v>147.56862810231721</v>
      </c>
      <c r="BR24" s="49">
        <v>18</v>
      </c>
      <c r="BS24" s="22">
        <f t="shared" si="21"/>
        <v>0.44999999999999996</v>
      </c>
      <c r="BT24" s="98">
        <f t="shared" si="22"/>
        <v>14.107899436167992</v>
      </c>
      <c r="BU24" s="100">
        <f t="shared" si="178"/>
        <v>0.44999999999999996</v>
      </c>
      <c r="BV24" s="98">
        <f t="shared" si="23"/>
        <v>0.4493174082365064</v>
      </c>
      <c r="BW24" s="98">
        <f t="shared" si="179"/>
        <v>0.46666666666666662</v>
      </c>
      <c r="BX24" s="98">
        <f t="shared" si="180"/>
        <v>61.602397365220469</v>
      </c>
      <c r="BY24" s="100">
        <f t="shared" si="24"/>
        <v>959.12311748400737</v>
      </c>
      <c r="BZ24" s="100">
        <f t="shared" si="25"/>
        <v>8.5730002999931832E-4</v>
      </c>
      <c r="CA24" s="72">
        <f t="shared" si="26"/>
        <v>0.48333333333333334</v>
      </c>
      <c r="CB24" s="72">
        <f t="shared" si="27"/>
        <v>45.341579994710777</v>
      </c>
      <c r="CC24" s="100">
        <f t="shared" si="28"/>
        <v>1.7949337862445706E-3</v>
      </c>
      <c r="CD24">
        <f t="shared" si="29"/>
        <v>-0.34678748622465638</v>
      </c>
      <c r="CE24">
        <f t="shared" si="30"/>
        <v>1.1494623552715379</v>
      </c>
      <c r="CF24" s="61"/>
      <c r="CG24" s="49">
        <v>129.24782396620841</v>
      </c>
      <c r="CH24" s="49">
        <v>18</v>
      </c>
      <c r="CI24" s="22">
        <f t="shared" si="31"/>
        <v>0.44999999999999996</v>
      </c>
      <c r="CJ24" s="98">
        <f t="shared" si="32"/>
        <v>12.556866216478035</v>
      </c>
      <c r="CK24" s="100">
        <f t="shared" si="181"/>
        <v>0.44999999999999996</v>
      </c>
      <c r="CL24" s="98">
        <f t="shared" si="33"/>
        <v>0.4046732659467161</v>
      </c>
      <c r="CM24" s="98">
        <f t="shared" si="182"/>
        <v>0.46666666666666662</v>
      </c>
      <c r="CN24" s="98">
        <f t="shared" si="183"/>
        <v>49.464266526568125</v>
      </c>
      <c r="CO24" s="100">
        <f t="shared" si="34"/>
        <v>881.58746186558437</v>
      </c>
      <c r="CP24" s="100">
        <f t="shared" si="35"/>
        <v>6.8837770916140646E-4</v>
      </c>
      <c r="CQ24" s="72">
        <f t="shared" si="36"/>
        <v>0.48333333333333334</v>
      </c>
      <c r="CR24" s="72">
        <f t="shared" si="37"/>
        <v>-38.574501983251125</v>
      </c>
      <c r="CS24" s="100">
        <f t="shared" si="38"/>
        <v>1.7259682788812148E-3</v>
      </c>
      <c r="CT24">
        <f t="shared" si="39"/>
        <v>-0.34678748622465638</v>
      </c>
      <c r="CU24">
        <f t="shared" si="40"/>
        <v>1.0988812672112391</v>
      </c>
      <c r="CV24" s="61"/>
      <c r="CW24" s="49">
        <v>182.5171224844398</v>
      </c>
      <c r="CX24" s="49">
        <v>18</v>
      </c>
      <c r="CY24" s="22">
        <f t="shared" si="41"/>
        <v>0.51666666666666661</v>
      </c>
      <c r="CZ24" s="98">
        <f t="shared" si="42"/>
        <v>17.361088412864053</v>
      </c>
      <c r="DA24" s="100">
        <f t="shared" si="184"/>
        <v>0.51666666666666661</v>
      </c>
      <c r="DB24" s="98">
        <f t="shared" si="43"/>
        <v>0.40193204132128191</v>
      </c>
      <c r="DC24" s="98">
        <f t="shared" si="185"/>
        <v>0.53333333333333333</v>
      </c>
      <c r="DD24" s="98">
        <f t="shared" si="186"/>
        <v>59.989115642911869</v>
      </c>
      <c r="DE24" s="100">
        <f t="shared" si="44"/>
        <v>1176.7725696036512</v>
      </c>
      <c r="DF24" s="100">
        <f t="shared" si="45"/>
        <v>8.3484852603052362E-4</v>
      </c>
      <c r="DG24" s="100">
        <f t="shared" si="229"/>
        <v>0.55000000000000004</v>
      </c>
      <c r="DH24" s="100">
        <f t="shared" si="230"/>
        <v>346.34563633511129</v>
      </c>
      <c r="DI24" s="100">
        <f t="shared" si="48"/>
        <v>1.6573536971357761E-3</v>
      </c>
      <c r="DJ24">
        <f t="shared" si="187"/>
        <v>-0.28678955654937099</v>
      </c>
      <c r="DK24">
        <f t="shared" si="188"/>
        <v>1.2395769487715462</v>
      </c>
      <c r="DL24" s="61"/>
      <c r="DM24" s="49">
        <v>145.14561653732434</v>
      </c>
      <c r="DN24" s="49">
        <v>18</v>
      </c>
      <c r="DO24" s="22">
        <f t="shared" si="49"/>
        <v>0.4</v>
      </c>
      <c r="DP24" s="98">
        <f t="shared" si="50"/>
        <v>13.836569736637211</v>
      </c>
      <c r="DQ24" s="100">
        <f t="shared" si="189"/>
        <v>0.4</v>
      </c>
      <c r="DR24" s="98">
        <f t="shared" si="51"/>
        <v>0.40054734866005587</v>
      </c>
      <c r="DS24" s="98">
        <f t="shared" si="190"/>
        <v>0.41666666666666669</v>
      </c>
      <c r="DT24" s="98">
        <f t="shared" si="191"/>
        <v>64.291102251108882</v>
      </c>
      <c r="DU24" s="100">
        <f t="shared" si="52"/>
        <v>1000.985108614952</v>
      </c>
      <c r="DV24" s="100">
        <f t="shared" si="53"/>
        <v>8.9471783966126538E-4</v>
      </c>
      <c r="DW24" s="100">
        <f t="shared" si="231"/>
        <v>0.43333333333333329</v>
      </c>
      <c r="DX24" s="100">
        <f t="shared" si="232"/>
        <v>-43.890174309291091</v>
      </c>
      <c r="DY24" s="100">
        <f t="shared" si="56"/>
        <v>1.9843864017087052E-3</v>
      </c>
      <c r="DZ24">
        <f t="shared" si="57"/>
        <v>-0.3979400086720376</v>
      </c>
      <c r="EA24">
        <f t="shared" si="58"/>
        <v>1.1410284362841734</v>
      </c>
      <c r="EB24" s="61"/>
      <c r="EC24" s="49">
        <v>190.59446476747431</v>
      </c>
      <c r="ED24" s="49">
        <v>18</v>
      </c>
      <c r="EE24" s="22">
        <f t="shared" si="59"/>
        <v>0.4</v>
      </c>
      <c r="EF24" s="98">
        <f t="shared" si="60"/>
        <v>16.631279648121666</v>
      </c>
      <c r="EG24" s="100">
        <f t="shared" si="192"/>
        <v>0.4</v>
      </c>
      <c r="EH24" s="98">
        <f t="shared" si="61"/>
        <v>0.32135932529567945</v>
      </c>
      <c r="EI24" s="98">
        <f t="shared" si="193"/>
        <v>0.41666666666666669</v>
      </c>
      <c r="EJ24" s="98">
        <f t="shared" si="194"/>
        <v>80.023393622791602</v>
      </c>
      <c r="EK24" s="100">
        <f t="shared" si="62"/>
        <v>1426.2340357537716</v>
      </c>
      <c r="EL24" s="100">
        <f t="shared" si="63"/>
        <v>1.1136588945838501E-3</v>
      </c>
      <c r="EM24" s="100">
        <f t="shared" si="225"/>
        <v>0.43333333333333329</v>
      </c>
      <c r="EN24" s="100">
        <f t="shared" si="226"/>
        <v>110.76508870739789</v>
      </c>
      <c r="EO24" s="100">
        <f t="shared" si="66"/>
        <v>1.9563039177818301E-3</v>
      </c>
      <c r="EP24">
        <f t="shared" si="67"/>
        <v>-0.3979400086720376</v>
      </c>
      <c r="EQ24">
        <f t="shared" si="68"/>
        <v>1.2209256661009003</v>
      </c>
      <c r="ER24" s="61"/>
      <c r="ES24" s="49">
        <v>197.0913493789111</v>
      </c>
      <c r="ET24" s="49">
        <v>18</v>
      </c>
      <c r="EU24" s="22">
        <f t="shared" si="69"/>
        <v>0.4</v>
      </c>
      <c r="EV24" s="98">
        <f t="shared" si="70"/>
        <v>17.548869146016482</v>
      </c>
      <c r="EW24" s="100">
        <f t="shared" si="195"/>
        <v>0.4</v>
      </c>
      <c r="EX24" s="98">
        <f t="shared" si="71"/>
        <v>0.28033616957029822</v>
      </c>
      <c r="EY24" s="98">
        <f t="shared" si="196"/>
        <v>0.41666666666666669</v>
      </c>
      <c r="EZ24" s="98">
        <f t="shared" si="197"/>
        <v>80.267766110718398</v>
      </c>
      <c r="FA24" s="100">
        <f t="shared" si="72"/>
        <v>1574.567392270196</v>
      </c>
      <c r="FB24" s="100">
        <f t="shared" si="73"/>
        <v>1.1170597450408312E-3</v>
      </c>
      <c r="FC24" s="100">
        <f t="shared" si="227"/>
        <v>0.43333333333333329</v>
      </c>
      <c r="FD24" s="100">
        <f t="shared" si="228"/>
        <v>33.552561593142379</v>
      </c>
      <c r="FE24" s="100">
        <f t="shared" si="76"/>
        <v>1.9458914023274235E-3</v>
      </c>
      <c r="FF24">
        <f t="shared" si="77"/>
        <v>-0.3979400086720376</v>
      </c>
      <c r="FG24">
        <f t="shared" si="78"/>
        <v>1.2442491356469363</v>
      </c>
      <c r="FH24" s="61"/>
      <c r="FI24" s="100">
        <v>114.03946685248927</v>
      </c>
      <c r="FJ24" s="100">
        <v>18</v>
      </c>
      <c r="FK24" s="22">
        <f t="shared" si="79"/>
        <v>0.3833333333333333</v>
      </c>
      <c r="FL24" s="98">
        <f t="shared" si="80"/>
        <v>14.230030802656511</v>
      </c>
      <c r="FM24" s="100">
        <f t="shared" si="198"/>
        <v>0.3833333333333333</v>
      </c>
      <c r="FN24" s="98">
        <f t="shared" si="81"/>
        <v>0.22878128732099259</v>
      </c>
      <c r="FO24" s="98">
        <f t="shared" si="199"/>
        <v>0.39999999999999991</v>
      </c>
      <c r="FP24" s="98">
        <f t="shared" si="200"/>
        <v>59.977752872311903</v>
      </c>
      <c r="FQ24" s="100">
        <f t="shared" si="82"/>
        <v>933.82809395426682</v>
      </c>
      <c r="FR24" s="100">
        <f t="shared" si="83"/>
        <v>8.3469039413967415E-4</v>
      </c>
      <c r="FS24" s="72">
        <f t="shared" si="84"/>
        <v>0.41666666666666669</v>
      </c>
      <c r="FT24" s="72">
        <f t="shared" si="85"/>
        <v>336.94275688586106</v>
      </c>
      <c r="FU24" s="100">
        <f t="shared" si="86"/>
        <v>2.3538019064804736E-3</v>
      </c>
      <c r="FV24">
        <f t="shared" si="201"/>
        <v>-0.41642341436605079</v>
      </c>
      <c r="FW24">
        <f t="shared" si="202"/>
        <v>1.1532058401692649</v>
      </c>
      <c r="FX24" s="61"/>
      <c r="FY24" s="100">
        <v>172.76139615087627</v>
      </c>
      <c r="FZ24" s="100">
        <v>18</v>
      </c>
      <c r="GA24" s="22">
        <f t="shared" si="87"/>
        <v>0.41666666666666663</v>
      </c>
      <c r="GB24" s="98">
        <f t="shared" si="88"/>
        <v>21.4773177377735</v>
      </c>
      <c r="GC24" s="100">
        <f t="shared" si="203"/>
        <v>0.41666666666666663</v>
      </c>
      <c r="GD24" s="98">
        <f t="shared" si="89"/>
        <v>0.30888399195537808</v>
      </c>
      <c r="GE24" s="98">
        <f t="shared" si="204"/>
        <v>0.43333333333333329</v>
      </c>
      <c r="GF24" s="98">
        <f t="shared" si="205"/>
        <v>110.26625337787702</v>
      </c>
      <c r="GG24" s="100">
        <f t="shared" si="90"/>
        <v>1716.7986509690663</v>
      </c>
      <c r="GH24" s="100">
        <f t="shared" si="91"/>
        <v>1.534538692842122E-3</v>
      </c>
      <c r="GI24" s="100">
        <f t="shared" si="235"/>
        <v>0.45</v>
      </c>
      <c r="GJ24" s="100">
        <f t="shared" si="236"/>
        <v>-453.09693648688648</v>
      </c>
      <c r="GK24" s="100">
        <f t="shared" si="94"/>
        <v>2.0975226149895615E-3</v>
      </c>
      <c r="GL24">
        <f t="shared" si="206"/>
        <v>-0.38021124171160608</v>
      </c>
      <c r="GM24">
        <f t="shared" si="207"/>
        <v>1.3319800421848023</v>
      </c>
      <c r="GN24" s="61"/>
      <c r="GO24" s="100">
        <v>171.68648752886756</v>
      </c>
      <c r="GP24" s="100">
        <v>18</v>
      </c>
      <c r="GQ24" s="22">
        <f t="shared" si="95"/>
        <v>0.4</v>
      </c>
      <c r="GR24" s="98">
        <f t="shared" si="96"/>
        <v>21.394488028220959</v>
      </c>
      <c r="GS24" s="100">
        <f t="shared" si="208"/>
        <v>0.4</v>
      </c>
      <c r="GT24" s="100">
        <f t="shared" si="209"/>
        <v>0.33197914582287441</v>
      </c>
      <c r="GU24" s="98">
        <f t="shared" ref="GU24:GU87" si="239">AVERAGE(GQ24:GQ26)</f>
        <v>0.41666666666666669</v>
      </c>
      <c r="GV24" s="98">
        <f t="shared" ref="GV24:GV87" si="240">(GR26-GR24)/(GQ26-GQ24)</f>
        <v>97.106986021266721</v>
      </c>
      <c r="GW24" s="100">
        <f t="shared" si="97"/>
        <v>1511.9144569976906</v>
      </c>
      <c r="GX24" s="100">
        <f t="shared" si="98"/>
        <v>1.3514055554626288E-3</v>
      </c>
      <c r="GY24" s="100">
        <f t="shared" si="237"/>
        <v>0.43333333333333329</v>
      </c>
      <c r="GZ24" s="100">
        <f t="shared" si="238"/>
        <v>233.74679319996551</v>
      </c>
      <c r="HA24" s="100">
        <f t="shared" si="101"/>
        <v>2.1347507824367989E-3</v>
      </c>
      <c r="HB24">
        <f t="shared" si="212"/>
        <v>-0.3979400086720376</v>
      </c>
      <c r="HC24">
        <f t="shared" si="213"/>
        <v>1.3303018982432331</v>
      </c>
      <c r="HD24" s="61"/>
      <c r="HE24" s="100">
        <v>166</v>
      </c>
      <c r="HF24" s="100">
        <v>18</v>
      </c>
      <c r="HG24" s="22">
        <f t="shared" si="102"/>
        <v>0.41666666666666663</v>
      </c>
      <c r="HH24" s="98">
        <f t="shared" si="103"/>
        <v>15.691329380424508</v>
      </c>
      <c r="HI24" s="100">
        <f t="shared" si="214"/>
        <v>0.41666666666666663</v>
      </c>
      <c r="HJ24" s="98">
        <f t="shared" si="104"/>
        <v>0.36897480276743144</v>
      </c>
      <c r="HK24" s="98">
        <f t="shared" si="215"/>
        <v>0.43333333333333329</v>
      </c>
      <c r="HL24" s="98">
        <f t="shared" si="216"/>
        <v>70.940955430337198</v>
      </c>
      <c r="HM24" s="100">
        <f t="shared" si="105"/>
        <v>1592.9942069359211</v>
      </c>
      <c r="HN24" s="100">
        <f t="shared" si="106"/>
        <v>9.8726162973885949E-4</v>
      </c>
      <c r="HO24" s="100">
        <f t="shared" si="233"/>
        <v>0.45</v>
      </c>
      <c r="HP24" s="100">
        <f t="shared" si="234"/>
        <v>257.29187823476303</v>
      </c>
      <c r="HQ24" s="100">
        <f t="shared" si="109"/>
        <v>1.5992044060160338E-3</v>
      </c>
      <c r="HR24">
        <f t="shared" si="110"/>
        <v>-0.38021124171160608</v>
      </c>
      <c r="HS24">
        <f t="shared" si="111"/>
        <v>1.1956597388785613</v>
      </c>
      <c r="HT24" s="61"/>
      <c r="HU24"/>
      <c r="II24" s="61"/>
      <c r="IJ24" s="100">
        <v>517.67605700862771</v>
      </c>
      <c r="IK24" s="100">
        <v>72</v>
      </c>
      <c r="IL24" s="22">
        <f t="shared" si="122"/>
        <v>1.2666666666666666</v>
      </c>
      <c r="IM24" s="98">
        <f t="shared" si="123"/>
        <v>49.720043893258584</v>
      </c>
      <c r="IN24" s="100">
        <f t="shared" si="219"/>
        <v>1.2666666666666666</v>
      </c>
      <c r="IO24" s="98">
        <f t="shared" si="124"/>
        <v>0.53649528668488833</v>
      </c>
      <c r="IP24" s="52">
        <f t="shared" si="125"/>
        <v>64.514634315963718</v>
      </c>
      <c r="IQ24" s="52">
        <f t="shared" si="126"/>
        <v>13.354914135392914</v>
      </c>
      <c r="IR24" s="100">
        <f t="shared" si="127"/>
        <v>1004.4654077602941</v>
      </c>
      <c r="IS24" s="100">
        <f t="shared" si="128"/>
        <v>8.978286608971619E-4</v>
      </c>
      <c r="IT24" s="100">
        <f t="shared" si="129"/>
        <v>1.671392717256236E-3</v>
      </c>
      <c r="IU24">
        <f t="shared" si="130"/>
        <v>0.10266234189714769</v>
      </c>
      <c r="IV24">
        <f t="shared" si="131"/>
        <v>1.6965315033684725</v>
      </c>
      <c r="IW24" s="61"/>
      <c r="IX24" s="100">
        <v>832.69457185693238</v>
      </c>
      <c r="IY24" s="100">
        <v>72</v>
      </c>
      <c r="IZ24" s="22">
        <f t="shared" si="132"/>
        <v>1.2666666666666666</v>
      </c>
      <c r="JA24" s="98">
        <f t="shared" si="133"/>
        <v>73.113348422942664</v>
      </c>
      <c r="JB24" s="100">
        <f t="shared" si="220"/>
        <v>1.2666666666666666</v>
      </c>
      <c r="JC24" s="98">
        <f t="shared" si="134"/>
        <v>0.56338934222348924</v>
      </c>
      <c r="JD24" s="52">
        <f t="shared" si="135"/>
        <v>90.912492415620946</v>
      </c>
      <c r="JE24" s="52"/>
      <c r="JF24" s="100">
        <f t="shared" si="137"/>
        <v>1620.3073262496059</v>
      </c>
      <c r="JG24" s="100">
        <f t="shared" si="138"/>
        <v>1.2651988527840584E-3</v>
      </c>
      <c r="JH24" s="100">
        <f t="shared" si="139"/>
        <v>1.6361944242459501E-3</v>
      </c>
      <c r="JI24">
        <f t="shared" si="140"/>
        <v>0.10266234189714769</v>
      </c>
      <c r="JJ24">
        <f t="shared" si="141"/>
        <v>1.8639966740467342</v>
      </c>
      <c r="JK24" s="61"/>
      <c r="JL24" s="100">
        <v>838.55962817202214</v>
      </c>
      <c r="JM24" s="100">
        <v>72</v>
      </c>
      <c r="JN24" s="22">
        <f t="shared" si="142"/>
        <v>1.2666666666666666</v>
      </c>
      <c r="JO24" s="98">
        <f t="shared" si="143"/>
        <v>82.014367474813227</v>
      </c>
      <c r="JP24" s="100">
        <f t="shared" si="221"/>
        <v>1.2666666666666666</v>
      </c>
      <c r="JQ24" s="98">
        <f t="shared" si="144"/>
        <v>0.4794804511158795</v>
      </c>
      <c r="JR24" s="52">
        <f t="shared" si="145"/>
        <v>100.12057734313109</v>
      </c>
      <c r="JS24" s="52"/>
      <c r="JT24" s="100">
        <f t="shared" si="147"/>
        <v>1964.0087673837652</v>
      </c>
      <c r="JU24" s="100">
        <f t="shared" si="148"/>
        <v>1.3933447013585747E-3</v>
      </c>
      <c r="JV24" s="100">
        <f t="shared" si="149"/>
        <v>1.625921062036589E-3</v>
      </c>
      <c r="JW24">
        <f t="shared" si="150"/>
        <v>0.10266234189714769</v>
      </c>
      <c r="JX24">
        <f t="shared" si="151"/>
        <v>1.9138899398038896</v>
      </c>
      <c r="JY24" s="61"/>
      <c r="JZ24">
        <v>959.0750752678332</v>
      </c>
      <c r="KA24" s="100">
        <v>72</v>
      </c>
      <c r="KB24" s="22">
        <f t="shared" si="152"/>
        <v>1.2666666666666666</v>
      </c>
      <c r="KC24" s="98">
        <f t="shared" si="153"/>
        <v>81.227485586280906</v>
      </c>
      <c r="KD24" s="100">
        <f t="shared" si="222"/>
        <v>1.2666666666666666</v>
      </c>
      <c r="KE24" s="98">
        <f t="shared" si="154"/>
        <v>0.44969934072602502</v>
      </c>
      <c r="KF24" s="52"/>
      <c r="KH24" s="86"/>
      <c r="KI24" s="100"/>
      <c r="KJ24" s="100">
        <f t="shared" si="159"/>
        <v>1.6133322140865381E-3</v>
      </c>
      <c r="KK24">
        <f t="shared" si="223"/>
        <v>0.10266234189714769</v>
      </c>
      <c r="KL24">
        <f t="shared" si="224"/>
        <v>1.9097030097663559</v>
      </c>
      <c r="KM24" s="61"/>
      <c r="KN24"/>
      <c r="KS24"/>
      <c r="KT24"/>
      <c r="KU24"/>
    </row>
    <row r="25" spans="1:307" x14ac:dyDescent="0.25">
      <c r="A25" s="15" t="s">
        <v>143</v>
      </c>
      <c r="B25" s="100">
        <v>1.004E-6</v>
      </c>
      <c r="C25" s="100">
        <v>1.506E-5</v>
      </c>
      <c r="D25"/>
      <c r="E25"/>
      <c r="U25" s="49">
        <v>62.507999488065522</v>
      </c>
      <c r="V25" s="49">
        <v>19</v>
      </c>
      <c r="W25" s="22">
        <f t="shared" si="160"/>
        <v>0.41666666666666663</v>
      </c>
      <c r="X25" s="98">
        <f t="shared" si="161"/>
        <v>5.1783613195315654</v>
      </c>
      <c r="Y25" s="100">
        <f t="shared" si="162"/>
        <v>0.41666666666666663</v>
      </c>
      <c r="Z25" s="98">
        <f t="shared" si="163"/>
        <v>0.32628420121280949</v>
      </c>
      <c r="AA25" s="98">
        <f t="shared" si="164"/>
        <v>0.43333333333333329</v>
      </c>
      <c r="AB25" s="98">
        <f t="shared" si="165"/>
        <v>22.560550720716147</v>
      </c>
      <c r="AC25" s="100">
        <f t="shared" si="0"/>
        <v>351.25817605965347</v>
      </c>
      <c r="AD25" s="100">
        <f t="shared" si="1"/>
        <v>3.1396766419663309E-4</v>
      </c>
      <c r="AE25" s="72">
        <f t="shared" si="2"/>
        <v>0.45</v>
      </c>
      <c r="AF25" s="100">
        <f t="shared" si="3"/>
        <v>-118.23044738889946</v>
      </c>
      <c r="AG25" s="100">
        <f t="shared" si="4"/>
        <v>2.2447173751914845E-3</v>
      </c>
      <c r="AH25">
        <f t="shared" si="166"/>
        <v>-0.38021124171160608</v>
      </c>
      <c r="AI25">
        <f t="shared" si="167"/>
        <v>0.71419235000077108</v>
      </c>
      <c r="AJ25" s="61"/>
      <c r="AK25" s="49">
        <v>73.083855946440039</v>
      </c>
      <c r="AL25" s="49">
        <v>19</v>
      </c>
      <c r="AM25" s="22">
        <f t="shared" si="168"/>
        <v>0.43333333333333335</v>
      </c>
      <c r="AN25" s="98">
        <f t="shared" si="169"/>
        <v>6.8360168315817083</v>
      </c>
      <c r="AO25" s="100">
        <f t="shared" si="170"/>
        <v>0.43333333333333335</v>
      </c>
      <c r="AP25" s="98">
        <f t="shared" si="171"/>
        <v>0.30591080687460498</v>
      </c>
      <c r="AQ25" s="98">
        <f t="shared" si="172"/>
        <v>0.45</v>
      </c>
      <c r="AR25" s="98">
        <f t="shared" si="173"/>
        <v>32.300343182124529</v>
      </c>
      <c r="AS25" s="100">
        <f t="shared" si="5"/>
        <v>575.67976971864664</v>
      </c>
      <c r="AT25" s="100">
        <f t="shared" si="6"/>
        <v>4.4951310928456639E-4</v>
      </c>
      <c r="AU25" s="100">
        <f t="shared" si="7"/>
        <v>0.46666666666666662</v>
      </c>
      <c r="AV25" s="100">
        <f t="shared" si="8"/>
        <v>42.047543009686741</v>
      </c>
      <c r="AW25" s="100">
        <f t="shared" si="9"/>
        <v>2.1463585343880803E-3</v>
      </c>
      <c r="AX25">
        <f t="shared" si="10"/>
        <v>-0.36317790241282566</v>
      </c>
      <c r="AY25">
        <f t="shared" si="11"/>
        <v>0.83480312336614493</v>
      </c>
      <c r="AZ25" s="61"/>
      <c r="BA25" s="49">
        <v>64.017575711674681</v>
      </c>
      <c r="BB25" s="49">
        <v>19</v>
      </c>
      <c r="BC25" s="22">
        <f t="shared" si="12"/>
        <v>0.6</v>
      </c>
      <c r="BD25" s="98">
        <f t="shared" si="174"/>
        <v>5.2715395019494951</v>
      </c>
      <c r="BE25" s="100">
        <f t="shared" si="175"/>
        <v>0.6</v>
      </c>
      <c r="BF25" s="98">
        <f t="shared" si="13"/>
        <v>0.25576988738388906</v>
      </c>
      <c r="BG25" s="98">
        <f t="shared" si="176"/>
        <v>0.6166666666666667</v>
      </c>
      <c r="BH25" s="98">
        <f t="shared" si="177"/>
        <v>25.932617167420691</v>
      </c>
      <c r="BI25" s="100">
        <f t="shared" si="14"/>
        <v>508.70549121454133</v>
      </c>
      <c r="BJ25" s="100">
        <f t="shared" si="15"/>
        <v>3.608955889132713E-4</v>
      </c>
      <c r="BK25" s="100">
        <f t="shared" si="16"/>
        <v>0.6333333333333333</v>
      </c>
      <c r="BL25" s="100">
        <f t="shared" si="17"/>
        <v>-148.71037741822673</v>
      </c>
      <c r="BM25" s="100">
        <f t="shared" si="18"/>
        <v>2.1570271536456376E-3</v>
      </c>
      <c r="BN25">
        <f t="shared" si="19"/>
        <v>-0.22184874961635639</v>
      </c>
      <c r="BO25">
        <f t="shared" si="20"/>
        <v>0.72193746522457281</v>
      </c>
      <c r="BP25" s="61"/>
      <c r="BQ25" s="49">
        <v>159.05030650709227</v>
      </c>
      <c r="BR25" s="49">
        <v>19</v>
      </c>
      <c r="BS25" s="22">
        <f t="shared" si="21"/>
        <v>0.46666666666666667</v>
      </c>
      <c r="BT25" s="98">
        <f t="shared" si="22"/>
        <v>15.205574235859682</v>
      </c>
      <c r="BU25" s="100">
        <f t="shared" si="178"/>
        <v>0.46666666666666667</v>
      </c>
      <c r="BV25" s="98">
        <f t="shared" si="23"/>
        <v>0.46087626575416935</v>
      </c>
      <c r="BW25" s="98">
        <f t="shared" si="179"/>
        <v>0.48333333333333334</v>
      </c>
      <c r="BX25" s="98">
        <f t="shared" si="180"/>
        <v>64.513667142860939</v>
      </c>
      <c r="BY25" s="100">
        <f t="shared" si="24"/>
        <v>1004.4503492865796</v>
      </c>
      <c r="BZ25" s="100">
        <f t="shared" si="25"/>
        <v>8.9781520107148156E-4</v>
      </c>
      <c r="CA25" s="72">
        <f t="shared" si="26"/>
        <v>0.5</v>
      </c>
      <c r="CB25" s="72">
        <f t="shared" si="27"/>
        <v>-254.90842704221276</v>
      </c>
      <c r="CC25" s="100">
        <f t="shared" si="28"/>
        <v>1.7796932289910999E-3</v>
      </c>
      <c r="CD25">
        <f t="shared" si="29"/>
        <v>-0.33099321904142442</v>
      </c>
      <c r="CE25">
        <f t="shared" si="30"/>
        <v>1.1820028258452331</v>
      </c>
      <c r="CF25" s="61"/>
      <c r="CG25" s="49">
        <v>139.23002549737609</v>
      </c>
      <c r="CH25" s="49">
        <v>19</v>
      </c>
      <c r="CI25" s="22">
        <f t="shared" si="31"/>
        <v>0.46666666666666667</v>
      </c>
      <c r="CJ25" s="98">
        <f t="shared" si="32"/>
        <v>13.526671086891684</v>
      </c>
      <c r="CK25" s="100">
        <f t="shared" si="181"/>
        <v>0.46666666666666667</v>
      </c>
      <c r="CL25" s="98">
        <f t="shared" si="33"/>
        <v>0.41345339502396927</v>
      </c>
      <c r="CM25" s="98">
        <f t="shared" si="182"/>
        <v>0.48333333333333334</v>
      </c>
      <c r="CN25" s="98">
        <f t="shared" si="183"/>
        <v>42.359637964957926</v>
      </c>
      <c r="CO25" s="100">
        <f t="shared" si="34"/>
        <v>754.96370089738093</v>
      </c>
      <c r="CP25" s="100">
        <f t="shared" si="35"/>
        <v>5.8950496167899785E-4</v>
      </c>
      <c r="CQ25" s="72">
        <f t="shared" si="36"/>
        <v>0.5</v>
      </c>
      <c r="CR25" s="72">
        <f t="shared" si="37"/>
        <v>310.85967972587321</v>
      </c>
      <c r="CS25" s="100">
        <f t="shared" si="38"/>
        <v>1.7139684269134954E-3</v>
      </c>
      <c r="CT25">
        <f t="shared" si="39"/>
        <v>-0.33099321904142442</v>
      </c>
      <c r="CU25">
        <f t="shared" si="40"/>
        <v>1.1311909298957785</v>
      </c>
      <c r="CV25" s="61"/>
      <c r="CW25" s="49">
        <v>192.56492411651712</v>
      </c>
      <c r="CX25" s="49">
        <v>19</v>
      </c>
      <c r="CY25" s="22">
        <f t="shared" si="41"/>
        <v>0.53333333333333333</v>
      </c>
      <c r="CZ25" s="98">
        <f t="shared" si="42"/>
        <v>18.316838591887866</v>
      </c>
      <c r="DA25" s="100">
        <f t="shared" si="184"/>
        <v>0.53333333333333333</v>
      </c>
      <c r="DB25" s="98">
        <f t="shared" si="43"/>
        <v>0.40990339691550065</v>
      </c>
      <c r="DC25" s="98">
        <f t="shared" si="185"/>
        <v>0.55000000000000004</v>
      </c>
      <c r="DD25" s="98">
        <f t="shared" si="186"/>
        <v>69.964832144222285</v>
      </c>
      <c r="DE25" s="100">
        <f t="shared" si="44"/>
        <v>1372.4605609179835</v>
      </c>
      <c r="DF25" s="100">
        <f t="shared" si="45"/>
        <v>9.7367724734042705E-4</v>
      </c>
      <c r="DG25" s="100">
        <f t="shared" si="229"/>
        <v>0.56666666666666665</v>
      </c>
      <c r="DH25" s="100">
        <f t="shared" si="230"/>
        <v>-85.530670852013927</v>
      </c>
      <c r="DI25" s="100">
        <f t="shared" si="48"/>
        <v>1.6468728630784882E-3</v>
      </c>
      <c r="DJ25">
        <f t="shared" si="187"/>
        <v>-0.27300127206373764</v>
      </c>
      <c r="DK25">
        <f t="shared" si="188"/>
        <v>1.2628505184269871</v>
      </c>
      <c r="DL25" s="61"/>
      <c r="DM25" s="49">
        <v>156.63492586265681</v>
      </c>
      <c r="DN25" s="49">
        <v>19</v>
      </c>
      <c r="DO25" s="22">
        <f t="shared" si="49"/>
        <v>0.41666666666666663</v>
      </c>
      <c r="DP25" s="98">
        <f t="shared" si="50"/>
        <v>14.931832780043548</v>
      </c>
      <c r="DQ25" s="100">
        <f t="shared" si="189"/>
        <v>0.41666666666666663</v>
      </c>
      <c r="DR25" s="98">
        <f t="shared" si="51"/>
        <v>0.40634305066550319</v>
      </c>
      <c r="DS25" s="98">
        <f t="shared" si="190"/>
        <v>0.43333333333333329</v>
      </c>
      <c r="DT25" s="98">
        <f t="shared" si="191"/>
        <v>61.440555885660928</v>
      </c>
      <c r="DU25" s="100">
        <f t="shared" si="52"/>
        <v>956.60331450469994</v>
      </c>
      <c r="DV25" s="100">
        <f t="shared" si="53"/>
        <v>8.5504773607544804E-4</v>
      </c>
      <c r="DW25" s="100">
        <f t="shared" si="231"/>
        <v>0.45</v>
      </c>
      <c r="DX25" s="100">
        <f t="shared" si="232"/>
        <v>213.35187681309213</v>
      </c>
      <c r="DY25" s="100">
        <f t="shared" si="56"/>
        <v>1.973782442541783E-3</v>
      </c>
      <c r="DZ25">
        <f t="shared" si="57"/>
        <v>-0.38021124171160608</v>
      </c>
      <c r="EA25">
        <f t="shared" si="58"/>
        <v>1.1741131176652637</v>
      </c>
      <c r="EB25" s="61"/>
      <c r="EC25" s="49">
        <v>206.60227491487115</v>
      </c>
      <c r="ED25" s="49">
        <v>19</v>
      </c>
      <c r="EE25" s="22">
        <f t="shared" si="59"/>
        <v>0.41666666666666663</v>
      </c>
      <c r="EF25" s="98">
        <f t="shared" si="60"/>
        <v>18.028121720320343</v>
      </c>
      <c r="EG25" s="100">
        <f t="shared" si="192"/>
        <v>0.41666666666666663</v>
      </c>
      <c r="EH25" s="98">
        <f t="shared" si="61"/>
        <v>0.32740337247967749</v>
      </c>
      <c r="EI25" s="98">
        <f t="shared" si="193"/>
        <v>0.43333333333333329</v>
      </c>
      <c r="EJ25" s="98">
        <f t="shared" si="194"/>
        <v>77.457736430780614</v>
      </c>
      <c r="EK25" s="100">
        <f t="shared" si="62"/>
        <v>1380.5070621069015</v>
      </c>
      <c r="EL25" s="100">
        <f t="shared" si="63"/>
        <v>1.077953498661697E-3</v>
      </c>
      <c r="EM25" s="100">
        <f t="shared" si="225"/>
        <v>0.45</v>
      </c>
      <c r="EN25" s="100">
        <f t="shared" si="226"/>
        <v>183.72179449592284</v>
      </c>
      <c r="EO25" s="100">
        <f t="shared" si="66"/>
        <v>1.9433710191203242E-3</v>
      </c>
      <c r="EP25">
        <f t="shared" si="67"/>
        <v>-0.38021124171160608</v>
      </c>
      <c r="EQ25">
        <f t="shared" si="68"/>
        <v>1.255950481631301</v>
      </c>
      <c r="ER25" s="61"/>
      <c r="ES25" s="49">
        <v>211.08529081866411</v>
      </c>
      <c r="ET25" s="49">
        <v>19</v>
      </c>
      <c r="EU25" s="22">
        <f t="shared" si="69"/>
        <v>0.41666666666666663</v>
      </c>
      <c r="EV25" s="98">
        <f t="shared" si="70"/>
        <v>18.794879424687394</v>
      </c>
      <c r="EW25" s="100">
        <f t="shared" si="195"/>
        <v>0.41666666666666663</v>
      </c>
      <c r="EX25" s="98">
        <f t="shared" si="71"/>
        <v>0.28517344181267446</v>
      </c>
      <c r="EY25" s="98">
        <f t="shared" si="196"/>
        <v>0.43333333333333329</v>
      </c>
      <c r="EZ25" s="98">
        <f t="shared" si="197"/>
        <v>84.224007234176369</v>
      </c>
      <c r="FA25" s="100">
        <f t="shared" si="72"/>
        <v>1652.1747379182955</v>
      </c>
      <c r="FB25" s="100">
        <f t="shared" si="73"/>
        <v>1.1721174340089545E-3</v>
      </c>
      <c r="FC25" s="100">
        <f t="shared" si="227"/>
        <v>0.45</v>
      </c>
      <c r="FD25" s="100">
        <f t="shared" si="228"/>
        <v>-1.186094454902076</v>
      </c>
      <c r="FE25" s="100">
        <f t="shared" si="76"/>
        <v>1.9345250248613739E-3</v>
      </c>
      <c r="FF25">
        <f t="shared" si="77"/>
        <v>-0.38021124171160608</v>
      </c>
      <c r="FG25">
        <f t="shared" si="78"/>
        <v>1.274039543917302</v>
      </c>
      <c r="FH25" s="61"/>
      <c r="FI25" s="100">
        <v>121.03718436910205</v>
      </c>
      <c r="FJ25" s="100">
        <v>19</v>
      </c>
      <c r="FK25" s="22">
        <f t="shared" si="79"/>
        <v>0.39999999999999997</v>
      </c>
      <c r="FL25" s="98">
        <f t="shared" si="80"/>
        <v>15.103217415660351</v>
      </c>
      <c r="FM25" s="100">
        <f t="shared" si="198"/>
        <v>0.39999999999999997</v>
      </c>
      <c r="FN25" s="98">
        <f t="shared" si="81"/>
        <v>0.23315554406238503</v>
      </c>
      <c r="FO25" s="98">
        <f t="shared" si="199"/>
        <v>0.41666666666666669</v>
      </c>
      <c r="FP25" s="98">
        <f t="shared" si="200"/>
        <v>67.650059981248276</v>
      </c>
      <c r="FQ25" s="100">
        <f t="shared" si="82"/>
        <v>1053.2826513636239</v>
      </c>
      <c r="FR25" s="100">
        <f t="shared" si="83"/>
        <v>9.4146333473903859E-4</v>
      </c>
      <c r="FS25" s="100">
        <f t="shared" ref="FS25:FS88" si="241">FO26</f>
        <v>0.43333333333333329</v>
      </c>
      <c r="FT25" s="100">
        <f t="shared" ref="FT25:FT88" si="242">(FP27-FP25)/(FO27-FO25)</f>
        <v>163.16215582586</v>
      </c>
      <c r="FU25" s="100">
        <f t="shared" si="86"/>
        <v>2.3396718707733694E-3</v>
      </c>
      <c r="FV25">
        <f t="shared" si="201"/>
        <v>-0.39794000867203766</v>
      </c>
      <c r="FW25">
        <f t="shared" si="202"/>
        <v>1.1790694742483832</v>
      </c>
      <c r="FX25" s="61"/>
      <c r="FY25" s="100">
        <v>188.26576959181932</v>
      </c>
      <c r="FZ25" s="100">
        <v>19</v>
      </c>
      <c r="GA25" s="22">
        <f t="shared" si="87"/>
        <v>0.43333333333333335</v>
      </c>
      <c r="GB25" s="98">
        <f t="shared" si="88"/>
        <v>23.404787427966451</v>
      </c>
      <c r="GC25" s="100">
        <f t="shared" si="203"/>
        <v>0.43333333333333335</v>
      </c>
      <c r="GD25" s="98">
        <f t="shared" si="89"/>
        <v>0.31817960613929597</v>
      </c>
      <c r="GE25" s="98">
        <f t="shared" si="204"/>
        <v>0.45</v>
      </c>
      <c r="GF25" s="98">
        <f t="shared" si="205"/>
        <v>95.368668254096761</v>
      </c>
      <c r="GG25" s="100">
        <f t="shared" si="90"/>
        <v>1484.8495889513831</v>
      </c>
      <c r="GH25" s="100">
        <f t="shared" si="91"/>
        <v>1.3272139665361801E-3</v>
      </c>
      <c r="GI25" s="100">
        <f t="shared" si="235"/>
        <v>0.46666666666666662</v>
      </c>
      <c r="GJ25" s="100">
        <f t="shared" si="236"/>
        <v>270.21716572446968</v>
      </c>
      <c r="GK25" s="100">
        <f t="shared" si="94"/>
        <v>2.0755992277200434E-3</v>
      </c>
      <c r="GL25">
        <f t="shared" si="206"/>
        <v>-0.36317790241282566</v>
      </c>
      <c r="GM25">
        <f t="shared" si="207"/>
        <v>1.3693047010378931</v>
      </c>
      <c r="GN25" s="61"/>
      <c r="GO25" s="100">
        <v>184.69569567263878</v>
      </c>
      <c r="GP25" s="100">
        <v>19</v>
      </c>
      <c r="GQ25" s="22">
        <f t="shared" si="95"/>
        <v>0.41666666666666663</v>
      </c>
      <c r="GR25" s="98">
        <f t="shared" si="96"/>
        <v>23.015613557052983</v>
      </c>
      <c r="GS25" s="100">
        <f t="shared" si="208"/>
        <v>0.41666666666666663</v>
      </c>
      <c r="GT25" s="100">
        <f t="shared" si="209"/>
        <v>0.3406904205872443</v>
      </c>
      <c r="GU25" s="98">
        <f t="shared" si="239"/>
        <v>0.43333333333333329</v>
      </c>
      <c r="GV25" s="98">
        <f t="shared" si="240"/>
        <v>102.78856569605718</v>
      </c>
      <c r="GW25" s="100">
        <f t="shared" si="97"/>
        <v>1600.374235236701</v>
      </c>
      <c r="GX25" s="100">
        <f t="shared" si="98"/>
        <v>1.430474205936796E-3</v>
      </c>
      <c r="GY25" s="100">
        <f t="shared" si="237"/>
        <v>0.45</v>
      </c>
      <c r="GZ25" s="100">
        <f t="shared" si="238"/>
        <v>60.940198031694607</v>
      </c>
      <c r="HA25" s="100">
        <f t="shared" si="101"/>
        <v>2.1152732721820915E-3</v>
      </c>
      <c r="HB25">
        <f t="shared" si="212"/>
        <v>-0.38021124171160608</v>
      </c>
      <c r="HC25">
        <f t="shared" si="213"/>
        <v>1.3620225569354316</v>
      </c>
      <c r="HD25" s="61"/>
      <c r="HE25" s="100">
        <v>179.00279327429502</v>
      </c>
      <c r="HF25" s="100">
        <v>19</v>
      </c>
      <c r="HG25" s="22">
        <f t="shared" si="102"/>
        <v>0.43333333333333335</v>
      </c>
      <c r="HH25" s="98">
        <f t="shared" si="103"/>
        <v>16.920432465560239</v>
      </c>
      <c r="HI25" s="100">
        <f t="shared" si="214"/>
        <v>0.43333333333333335</v>
      </c>
      <c r="HJ25" s="98">
        <f t="shared" si="104"/>
        <v>0.37788717403922217</v>
      </c>
      <c r="HK25" s="98">
        <f t="shared" si="215"/>
        <v>0.45</v>
      </c>
      <c r="HL25" s="98">
        <f t="shared" si="216"/>
        <v>72.332263694909869</v>
      </c>
      <c r="HM25" s="100">
        <f t="shared" si="105"/>
        <v>1624.2363292344112</v>
      </c>
      <c r="HN25" s="100">
        <f t="shared" si="106"/>
        <v>1.006624003087496E-3</v>
      </c>
      <c r="HO25" s="100">
        <f t="shared" si="233"/>
        <v>0.46666666666666662</v>
      </c>
      <c r="HP25" s="100">
        <f t="shared" si="234"/>
        <v>-40.210210987624613</v>
      </c>
      <c r="HQ25" s="100">
        <f t="shared" si="109"/>
        <v>1.587272516662109E-3</v>
      </c>
      <c r="HR25">
        <f t="shared" si="110"/>
        <v>-0.36317790241282566</v>
      </c>
      <c r="HS25">
        <f t="shared" si="111"/>
        <v>1.2284114588806769</v>
      </c>
      <c r="HT25" s="61"/>
      <c r="HU25"/>
      <c r="II25" s="61"/>
      <c r="IJ25" s="100">
        <v>561.71389514591851</v>
      </c>
      <c r="IK25" s="100">
        <v>76</v>
      </c>
      <c r="IL25" s="22">
        <f t="shared" si="122"/>
        <v>1.3333333333333333</v>
      </c>
      <c r="IM25" s="98">
        <f t="shared" si="123"/>
        <v>53.949645041518416</v>
      </c>
      <c r="IN25" s="100">
        <f t="shared" si="219"/>
        <v>1.3333333333333333</v>
      </c>
      <c r="IO25" s="98">
        <f t="shared" si="124"/>
        <v>0.55030089535967996</v>
      </c>
      <c r="IP25" s="52">
        <f t="shared" si="125"/>
        <v>65.215211843153682</v>
      </c>
      <c r="IQ25" s="52">
        <f t="shared" si="126"/>
        <v>21.676927035087243</v>
      </c>
      <c r="IR25" s="100">
        <f t="shared" si="127"/>
        <v>1015.3731017893748</v>
      </c>
      <c r="IS25" s="100">
        <f t="shared" si="128"/>
        <v>9.0757836481722214E-4</v>
      </c>
      <c r="IT25" s="100">
        <f t="shared" si="129"/>
        <v>1.6535122410574381E-3</v>
      </c>
      <c r="IU25">
        <f t="shared" si="130"/>
        <v>0.12493873660829993</v>
      </c>
      <c r="IV25">
        <f t="shared" si="131"/>
        <v>1.73198859161361</v>
      </c>
      <c r="IW25" s="61"/>
      <c r="IX25" s="100">
        <v>900.7333123627659</v>
      </c>
      <c r="IY25" s="100">
        <v>76</v>
      </c>
      <c r="IZ25" s="22">
        <f t="shared" si="132"/>
        <v>1.3333333333333333</v>
      </c>
      <c r="JA25" s="98">
        <f t="shared" si="133"/>
        <v>79.087375766207103</v>
      </c>
      <c r="JB25" s="100">
        <f t="shared" si="220"/>
        <v>1.3333333333333333</v>
      </c>
      <c r="JC25" s="98">
        <f t="shared" si="134"/>
        <v>0.58318303359868795</v>
      </c>
      <c r="JD25" s="52">
        <f t="shared" si="135"/>
        <v>91.227044662392643</v>
      </c>
      <c r="JE25" s="52"/>
      <c r="JF25" s="100">
        <f t="shared" si="137"/>
        <v>1625.9135008950266</v>
      </c>
      <c r="JG25" s="100">
        <f t="shared" si="138"/>
        <v>1.2695763715516312E-3</v>
      </c>
      <c r="JH25" s="100">
        <f t="shared" si="139"/>
        <v>1.6126347524137235E-3</v>
      </c>
      <c r="JI25">
        <f t="shared" si="140"/>
        <v>0.12493873660829993</v>
      </c>
      <c r="JJ25">
        <f t="shared" si="141"/>
        <v>1.8981071652596111</v>
      </c>
      <c r="JK25" s="61"/>
      <c r="JL25" s="100">
        <v>906.04980547429068</v>
      </c>
      <c r="JM25" s="100">
        <v>76</v>
      </c>
      <c r="JN25" s="22">
        <f t="shared" si="142"/>
        <v>1.3333333333333333</v>
      </c>
      <c r="JO25" s="98">
        <f t="shared" si="143"/>
        <v>88.615167246529708</v>
      </c>
      <c r="JP25" s="100">
        <f t="shared" si="221"/>
        <v>1.3333333333333333</v>
      </c>
      <c r="JQ25" s="98">
        <f t="shared" si="144"/>
        <v>0.49824717732427004</v>
      </c>
      <c r="JR25" s="52"/>
      <c r="JT25" s="86"/>
      <c r="JU25" s="100"/>
      <c r="JV25" s="100">
        <f t="shared" si="149"/>
        <v>1.6004267696856189E-3</v>
      </c>
      <c r="JW25">
        <f t="shared" si="150"/>
        <v>0.12493873660829993</v>
      </c>
      <c r="JX25">
        <f t="shared" si="151"/>
        <v>1.9475080614776394</v>
      </c>
      <c r="JY25" s="61"/>
      <c r="JZ25">
        <v>1037.0753347756372</v>
      </c>
      <c r="KA25" s="100">
        <v>76</v>
      </c>
      <c r="KB25" s="22">
        <f t="shared" si="152"/>
        <v>1.3333333333333333</v>
      </c>
      <c r="KC25" s="98">
        <f t="shared" si="153"/>
        <v>87.83360550147836</v>
      </c>
      <c r="KD25" s="100">
        <f t="shared" si="222"/>
        <v>1.3333333333333333</v>
      </c>
      <c r="KE25" s="98">
        <f t="shared" si="154"/>
        <v>0.46743155181602086</v>
      </c>
      <c r="KH25" s="86"/>
      <c r="KI25" s="100"/>
      <c r="KJ25" s="100">
        <f t="shared" si="159"/>
        <v>1.5883969135183388E-3</v>
      </c>
      <c r="KK25">
        <f t="shared" si="223"/>
        <v>0.12493873660829993</v>
      </c>
      <c r="KL25">
        <f t="shared" si="224"/>
        <v>1.94366071057016</v>
      </c>
      <c r="KM25" s="61"/>
      <c r="KN25"/>
      <c r="KS25"/>
      <c r="KT25"/>
      <c r="KU25"/>
    </row>
    <row r="26" spans="1:307" x14ac:dyDescent="0.25">
      <c r="A26" s="15" t="s">
        <v>145</v>
      </c>
      <c r="B26" s="100">
        <v>7.1999999999999995E-2</v>
      </c>
      <c r="D26"/>
      <c r="E26"/>
      <c r="U26" s="49">
        <v>66.017043253996164</v>
      </c>
      <c r="V26" s="49">
        <v>20</v>
      </c>
      <c r="W26" s="22">
        <f t="shared" si="160"/>
        <v>0.43333333333333335</v>
      </c>
      <c r="X26" s="98">
        <f t="shared" si="161"/>
        <v>5.4690616563661809</v>
      </c>
      <c r="Y26" s="100">
        <f t="shared" si="162"/>
        <v>0.43333333333333335</v>
      </c>
      <c r="Z26" s="98">
        <f t="shared" si="163"/>
        <v>0.32670140858269392</v>
      </c>
      <c r="AA26" s="98">
        <f t="shared" si="164"/>
        <v>0.45</v>
      </c>
      <c r="AB26" s="98">
        <f t="shared" si="165"/>
        <v>23.716019933481483</v>
      </c>
      <c r="AC26" s="100">
        <f t="shared" si="0"/>
        <v>369.24834009391827</v>
      </c>
      <c r="AD26" s="100">
        <f t="shared" si="1"/>
        <v>3.3004794407428406E-4</v>
      </c>
      <c r="AE26" s="100">
        <f t="shared" si="2"/>
        <v>0.46666666666666662</v>
      </c>
      <c r="AF26" s="100">
        <f t="shared" si="3"/>
        <v>-76.738214232016077</v>
      </c>
      <c r="AG26" s="100">
        <f t="shared" si="4"/>
        <v>2.2434940204800083E-3</v>
      </c>
      <c r="AH26">
        <f t="shared" si="166"/>
        <v>-0.36317790241282566</v>
      </c>
      <c r="AI26">
        <f t="shared" si="167"/>
        <v>0.73791281949251553</v>
      </c>
      <c r="AJ26" s="61"/>
      <c r="AK26" s="49">
        <v>78.57798673928977</v>
      </c>
      <c r="AL26" s="49">
        <v>20</v>
      </c>
      <c r="AM26" s="22">
        <f t="shared" si="168"/>
        <v>0.44999999999999996</v>
      </c>
      <c r="AN26" s="98">
        <f t="shared" si="169"/>
        <v>7.3499192535113433</v>
      </c>
      <c r="AO26" s="100">
        <f t="shared" si="170"/>
        <v>0.44999999999999996</v>
      </c>
      <c r="AP26" s="98">
        <f t="shared" si="171"/>
        <v>0.30654852031068719</v>
      </c>
      <c r="AQ26" s="98">
        <f t="shared" si="172"/>
        <v>0.46666666666666662</v>
      </c>
      <c r="AR26" s="98">
        <f t="shared" si="173"/>
        <v>33.702276458733785</v>
      </c>
      <c r="AS26" s="100">
        <f t="shared" si="5"/>
        <v>600.66602516765897</v>
      </c>
      <c r="AT26" s="100">
        <f t="shared" si="6"/>
        <v>4.6902334738404525E-4</v>
      </c>
      <c r="AU26" s="100">
        <f t="shared" si="7"/>
        <v>0.48333333333333334</v>
      </c>
      <c r="AV26" s="100">
        <f t="shared" si="8"/>
        <v>-213.61352486007951</v>
      </c>
      <c r="AW26" s="100">
        <f t="shared" si="9"/>
        <v>2.1444688440552806E-3</v>
      </c>
      <c r="AX26">
        <f t="shared" si="10"/>
        <v>-0.34678748622465638</v>
      </c>
      <c r="AY26">
        <f t="shared" si="11"/>
        <v>0.86628256793493186</v>
      </c>
      <c r="AZ26" s="61"/>
      <c r="BA26" s="49">
        <v>68.007352543677214</v>
      </c>
      <c r="BB26" s="49">
        <v>20</v>
      </c>
      <c r="BC26" s="22">
        <f t="shared" si="12"/>
        <v>0.6166666666666667</v>
      </c>
      <c r="BD26" s="98">
        <f t="shared" si="174"/>
        <v>5.6000784373910744</v>
      </c>
      <c r="BE26" s="100">
        <f t="shared" si="175"/>
        <v>0.6166666666666667</v>
      </c>
      <c r="BF26" s="98">
        <f t="shared" si="13"/>
        <v>0.256122470254176</v>
      </c>
      <c r="BG26" s="98">
        <f t="shared" si="176"/>
        <v>0.6333333333333333</v>
      </c>
      <c r="BH26" s="98">
        <f t="shared" si="177"/>
        <v>27.171384181663896</v>
      </c>
      <c r="BI26" s="100">
        <f t="shared" si="14"/>
        <v>533.00568345555598</v>
      </c>
      <c r="BJ26" s="100">
        <f t="shared" si="15"/>
        <v>3.7813509652815589E-4</v>
      </c>
      <c r="BK26" s="100">
        <f t="shared" si="16"/>
        <v>0.64999999999999991</v>
      </c>
      <c r="BL26" s="100">
        <f t="shared" si="17"/>
        <v>-74.087503230666073</v>
      </c>
      <c r="BM26" s="100">
        <f t="shared" si="18"/>
        <v>2.1558003923388539E-3</v>
      </c>
      <c r="BN26">
        <f t="shared" si="19"/>
        <v>-0.20994952631664862</v>
      </c>
      <c r="BO26">
        <f t="shared" si="20"/>
        <v>0.74819410998612046</v>
      </c>
      <c r="BP26" s="61"/>
      <c r="BQ26" s="49">
        <v>169.04733065032408</v>
      </c>
      <c r="BR26" s="49">
        <v>20</v>
      </c>
      <c r="BS26" s="22">
        <f t="shared" si="21"/>
        <v>0.48333333333333328</v>
      </c>
      <c r="BT26" s="98">
        <f t="shared" si="22"/>
        <v>16.161312681675341</v>
      </c>
      <c r="BU26" s="100">
        <f t="shared" si="178"/>
        <v>0.48333333333333328</v>
      </c>
      <c r="BV26" s="98">
        <f t="shared" si="23"/>
        <v>0.47094048925865251</v>
      </c>
      <c r="BW26" s="98">
        <f t="shared" si="179"/>
        <v>0.5</v>
      </c>
      <c r="BX26" s="98">
        <f t="shared" si="180"/>
        <v>63.113783365044164</v>
      </c>
      <c r="BY26" s="100">
        <f t="shared" si="24"/>
        <v>982.65475446362609</v>
      </c>
      <c r="BZ26" s="100">
        <f t="shared" si="25"/>
        <v>8.7833348516353144E-4</v>
      </c>
      <c r="CA26" s="72">
        <f t="shared" si="26"/>
        <v>0.51666666666666661</v>
      </c>
      <c r="CB26" s="72">
        <f t="shared" si="27"/>
        <v>-212.79770845264756</v>
      </c>
      <c r="CC26" s="100">
        <f t="shared" si="28"/>
        <v>1.7667348206313713E-3</v>
      </c>
      <c r="CD26">
        <f t="shared" si="29"/>
        <v>-0.31575325248468761</v>
      </c>
      <c r="CE26">
        <f t="shared" si="30"/>
        <v>1.2084766328776171</v>
      </c>
      <c r="CF26" s="61"/>
      <c r="CG26" s="49">
        <v>146.21901381147393</v>
      </c>
      <c r="CH26" s="49">
        <v>20</v>
      </c>
      <c r="CI26" s="22">
        <f t="shared" si="31"/>
        <v>0.48333333333333328</v>
      </c>
      <c r="CJ26" s="98">
        <f t="shared" si="32"/>
        <v>14.205675100696972</v>
      </c>
      <c r="CK26" s="100">
        <f t="shared" si="181"/>
        <v>0.48333333333333328</v>
      </c>
      <c r="CL26" s="98">
        <f t="shared" si="33"/>
        <v>0.41960075834112864</v>
      </c>
      <c r="CM26" s="98">
        <f t="shared" si="182"/>
        <v>0.5</v>
      </c>
      <c r="CN26" s="98">
        <f t="shared" si="183"/>
        <v>48.178449793793085</v>
      </c>
      <c r="CO26" s="100">
        <f t="shared" si="34"/>
        <v>858.67071833593786</v>
      </c>
      <c r="CP26" s="100">
        <f t="shared" si="35"/>
        <v>6.7048342629695383E-4</v>
      </c>
      <c r="CQ26" s="100">
        <f t="shared" ref="CQ26:CQ89" si="243">CM27</f>
        <v>0.51666666666666661</v>
      </c>
      <c r="CR26" s="100">
        <f t="shared" ref="CR26:CR89" si="244">(CN28-CN26)/(CM28-CM26)</f>
        <v>95.125701678276059</v>
      </c>
      <c r="CS26" s="100">
        <f t="shared" si="38"/>
        <v>1.7057142183823368E-3</v>
      </c>
      <c r="CT26">
        <f t="shared" si="39"/>
        <v>-0.31575325248468761</v>
      </c>
      <c r="CU26">
        <f t="shared" si="40"/>
        <v>1.1524618776605438</v>
      </c>
      <c r="CV26" s="61"/>
      <c r="CW26" s="49">
        <v>203.53930824290427</v>
      </c>
      <c r="CX26" s="49">
        <v>20</v>
      </c>
      <c r="CY26" s="22">
        <f t="shared" si="41"/>
        <v>0.55000000000000004</v>
      </c>
      <c r="CZ26" s="98">
        <f t="shared" si="42"/>
        <v>19.360725600961121</v>
      </c>
      <c r="DA26" s="100">
        <f t="shared" si="184"/>
        <v>0.55000000000000004</v>
      </c>
      <c r="DB26" s="98">
        <f t="shared" si="43"/>
        <v>0.41860985047641708</v>
      </c>
      <c r="DC26" s="98">
        <f t="shared" si="185"/>
        <v>0.56666666666666665</v>
      </c>
      <c r="DD26" s="98">
        <f t="shared" si="186"/>
        <v>71.533970187415576</v>
      </c>
      <c r="DE26" s="100">
        <f t="shared" si="44"/>
        <v>1403.2414548745287</v>
      </c>
      <c r="DF26" s="100">
        <f t="shared" si="45"/>
        <v>9.9551441844153345E-4</v>
      </c>
      <c r="DG26" s="100">
        <f t="shared" si="229"/>
        <v>0.58333333333333337</v>
      </c>
      <c r="DH26" s="100">
        <f t="shared" si="230"/>
        <v>77.724530808102386</v>
      </c>
      <c r="DI26" s="100">
        <f t="shared" si="48"/>
        <v>1.6356496496629464E-3</v>
      </c>
      <c r="DJ26">
        <f t="shared" si="187"/>
        <v>-0.25963731050575611</v>
      </c>
      <c r="DK26">
        <f t="shared" si="188"/>
        <v>1.2869216297589601</v>
      </c>
      <c r="DL26" s="61"/>
      <c r="DM26" s="49">
        <v>167.6260719577954</v>
      </c>
      <c r="DN26" s="49">
        <v>20</v>
      </c>
      <c r="DO26" s="22">
        <f t="shared" si="49"/>
        <v>0.43333333333333335</v>
      </c>
      <c r="DP26" s="98">
        <f t="shared" si="50"/>
        <v>15.979606478340839</v>
      </c>
      <c r="DQ26" s="100">
        <f t="shared" si="189"/>
        <v>0.43333333333333335</v>
      </c>
      <c r="DR26" s="98">
        <f t="shared" si="51"/>
        <v>0.41188745770181701</v>
      </c>
      <c r="DS26" s="98">
        <f t="shared" si="190"/>
        <v>0.45</v>
      </c>
      <c r="DT26" s="98">
        <f t="shared" si="191"/>
        <v>62.828096440799179</v>
      </c>
      <c r="DU26" s="100">
        <f t="shared" si="52"/>
        <v>978.20673060212346</v>
      </c>
      <c r="DV26" s="100">
        <f t="shared" si="53"/>
        <v>8.7435767546778867E-4</v>
      </c>
      <c r="DW26" s="100">
        <f t="shared" si="231"/>
        <v>0.46666666666666662</v>
      </c>
      <c r="DX26" s="100">
        <f t="shared" si="232"/>
        <v>221.83639575457673</v>
      </c>
      <c r="DY26" s="100">
        <f t="shared" si="56"/>
        <v>1.9637957340802332E-3</v>
      </c>
      <c r="DZ26">
        <f t="shared" si="57"/>
        <v>-0.36317790241282566</v>
      </c>
      <c r="EA26">
        <f t="shared" si="58"/>
        <v>1.2035660799598591</v>
      </c>
      <c r="EB26" s="61"/>
      <c r="EC26" s="49">
        <v>221.16340113138068</v>
      </c>
      <c r="ED26" s="49">
        <v>20</v>
      </c>
      <c r="EE26" s="22">
        <f t="shared" si="59"/>
        <v>0.43333333333333335</v>
      </c>
      <c r="EF26" s="98">
        <f t="shared" si="60"/>
        <v>19.298726102214719</v>
      </c>
      <c r="EG26" s="100">
        <f t="shared" si="192"/>
        <v>0.43333333333333335</v>
      </c>
      <c r="EH26" s="98">
        <f t="shared" si="61"/>
        <v>0.33290119717239752</v>
      </c>
      <c r="EI26" s="98">
        <f t="shared" si="193"/>
        <v>0.45</v>
      </c>
      <c r="EJ26" s="98">
        <f t="shared" si="194"/>
        <v>83.715563246371531</v>
      </c>
      <c r="EK26" s="100">
        <f t="shared" si="62"/>
        <v>1492.0385179749067</v>
      </c>
      <c r="EL26" s="100">
        <f t="shared" si="63"/>
        <v>1.165041588512004E-3</v>
      </c>
      <c r="EM26" s="100">
        <f t="shared" si="225"/>
        <v>0.46666666666666662</v>
      </c>
      <c r="EN26" s="100">
        <f t="shared" si="226"/>
        <v>80.064023541827837</v>
      </c>
      <c r="EO26" s="100">
        <f t="shared" si="66"/>
        <v>1.9318269947203664E-3</v>
      </c>
      <c r="EP26">
        <f t="shared" si="67"/>
        <v>-0.36317790241282566</v>
      </c>
      <c r="EQ26">
        <f t="shared" si="68"/>
        <v>1.2855286424254937</v>
      </c>
      <c r="ER26" s="61"/>
      <c r="ES26" s="49">
        <v>227.14092541856036</v>
      </c>
      <c r="ET26" s="49">
        <v>20</v>
      </c>
      <c r="EU26" s="22">
        <f t="shared" si="69"/>
        <v>0.43333333333333335</v>
      </c>
      <c r="EV26" s="98">
        <f t="shared" si="70"/>
        <v>20.224461349707095</v>
      </c>
      <c r="EW26" s="100">
        <f t="shared" si="195"/>
        <v>0.43333333333333335</v>
      </c>
      <c r="EX26" s="98">
        <f t="shared" si="71"/>
        <v>0.29072337754151684</v>
      </c>
      <c r="EY26" s="98">
        <f t="shared" si="196"/>
        <v>0.45</v>
      </c>
      <c r="EZ26" s="98">
        <f t="shared" si="197"/>
        <v>81.38618483048981</v>
      </c>
      <c r="FA26" s="100">
        <f t="shared" si="72"/>
        <v>1596.5067800516817</v>
      </c>
      <c r="FB26" s="100">
        <f t="shared" si="73"/>
        <v>1.1326244055576502E-3</v>
      </c>
      <c r="FC26" s="100">
        <f t="shared" si="227"/>
        <v>0.46666666666666662</v>
      </c>
      <c r="FD26" s="100">
        <f t="shared" si="228"/>
        <v>245.34773452696191</v>
      </c>
      <c r="FE26" s="100">
        <f t="shared" si="76"/>
        <v>1.9217262513302566E-3</v>
      </c>
      <c r="FF26">
        <f t="shared" si="77"/>
        <v>-0.36317790241282566</v>
      </c>
      <c r="FG26">
        <f t="shared" si="78"/>
        <v>1.3058769636111285</v>
      </c>
      <c r="FH26" s="61"/>
      <c r="FI26" s="100">
        <v>130.06152390311286</v>
      </c>
      <c r="FJ26" s="100">
        <v>20</v>
      </c>
      <c r="FK26" s="22">
        <f t="shared" si="79"/>
        <v>0.41666666666666663</v>
      </c>
      <c r="FL26" s="98">
        <f t="shared" si="80"/>
        <v>16.229289231733574</v>
      </c>
      <c r="FM26" s="100">
        <f t="shared" si="198"/>
        <v>0.41666666666666663</v>
      </c>
      <c r="FN26" s="98">
        <f t="shared" si="81"/>
        <v>0.23879663745455856</v>
      </c>
      <c r="FO26" s="98">
        <f t="shared" si="199"/>
        <v>0.43333333333333329</v>
      </c>
      <c r="FP26" s="98">
        <f t="shared" si="200"/>
        <v>71.209178101840621</v>
      </c>
      <c r="FQ26" s="100">
        <f t="shared" si="82"/>
        <v>1108.6966062309652</v>
      </c>
      <c r="FR26" s="100">
        <f t="shared" si="83"/>
        <v>9.9099439525061547E-4</v>
      </c>
      <c r="FS26" s="100">
        <f t="shared" si="241"/>
        <v>0.44999999999999996</v>
      </c>
      <c r="FT26" s="100">
        <f t="shared" si="242"/>
        <v>56.21652923141086</v>
      </c>
      <c r="FU26" s="100">
        <f t="shared" si="86"/>
        <v>2.3218197852481531E-3</v>
      </c>
      <c r="FV26">
        <f t="shared" si="201"/>
        <v>-0.38021124171160608</v>
      </c>
      <c r="FW26">
        <f t="shared" si="202"/>
        <v>1.2102995001407504</v>
      </c>
      <c r="FX26" s="61"/>
      <c r="FY26" s="100">
        <v>202.32708666908641</v>
      </c>
      <c r="FZ26" s="100">
        <v>20</v>
      </c>
      <c r="GA26" s="22">
        <f t="shared" si="87"/>
        <v>0.44999999999999996</v>
      </c>
      <c r="GB26" s="98">
        <f t="shared" si="88"/>
        <v>25.152859517036067</v>
      </c>
      <c r="GC26" s="100">
        <f t="shared" si="203"/>
        <v>0.44999999999999996</v>
      </c>
      <c r="GD26" s="98">
        <f t="shared" si="89"/>
        <v>0.32661003894368407</v>
      </c>
      <c r="GE26" s="98">
        <f t="shared" si="204"/>
        <v>0.46666666666666662</v>
      </c>
      <c r="GF26" s="98">
        <f t="shared" si="205"/>
        <v>95.163022161647476</v>
      </c>
      <c r="GG26" s="100">
        <f t="shared" si="90"/>
        <v>1481.6477667865897</v>
      </c>
      <c r="GH26" s="100">
        <f t="shared" si="91"/>
        <v>1.324352058416261E-3</v>
      </c>
      <c r="GI26" s="100">
        <f t="shared" si="235"/>
        <v>0.48333333333333334</v>
      </c>
      <c r="GJ26" s="100">
        <f t="shared" si="236"/>
        <v>335.26658371981887</v>
      </c>
      <c r="GK26" s="100">
        <f t="shared" si="94"/>
        <v>2.0562995400025741E-3</v>
      </c>
      <c r="GL26">
        <f t="shared" si="206"/>
        <v>-0.34678748622465638</v>
      </c>
      <c r="GM26">
        <f t="shared" si="207"/>
        <v>1.400587365212046</v>
      </c>
      <c r="GN26" s="61"/>
      <c r="GO26" s="100">
        <v>197.66195890964957</v>
      </c>
      <c r="GP26" s="100">
        <v>20</v>
      </c>
      <c r="GQ26" s="22">
        <f t="shared" si="95"/>
        <v>0.43333333333333335</v>
      </c>
      <c r="GR26" s="98">
        <f t="shared" si="96"/>
        <v>24.631387562263182</v>
      </c>
      <c r="GS26" s="100">
        <f t="shared" si="208"/>
        <v>0.43333333333333335</v>
      </c>
      <c r="GT26" s="100">
        <f t="shared" si="209"/>
        <v>0.34937293842203127</v>
      </c>
      <c r="GU26" s="98">
        <f t="shared" si="239"/>
        <v>0.45</v>
      </c>
      <c r="GV26" s="98">
        <f t="shared" si="240"/>
        <v>104.8985457945989</v>
      </c>
      <c r="GW26" s="100">
        <f t="shared" si="97"/>
        <v>1633.2257276541875</v>
      </c>
      <c r="GX26" s="100">
        <f t="shared" si="98"/>
        <v>1.4598380956415014E-3</v>
      </c>
      <c r="GY26" s="100">
        <f t="shared" si="237"/>
        <v>0.46666666666666662</v>
      </c>
      <c r="GZ26" s="100">
        <f t="shared" si="238"/>
        <v>163.27835369704519</v>
      </c>
      <c r="HA26" s="100">
        <f t="shared" si="101"/>
        <v>2.096381087494081E-3</v>
      </c>
      <c r="HB26">
        <f t="shared" si="212"/>
        <v>-0.36317790241282566</v>
      </c>
      <c r="HC26">
        <f t="shared" si="213"/>
        <v>1.3914888776799648</v>
      </c>
      <c r="HD26" s="61"/>
      <c r="HE26" s="100">
        <v>191.01636055584348</v>
      </c>
      <c r="HF26" s="100">
        <v>20</v>
      </c>
      <c r="HG26" s="22">
        <f t="shared" si="102"/>
        <v>0.44999999999999996</v>
      </c>
      <c r="HH26" s="98">
        <f t="shared" si="103"/>
        <v>18.05602789476908</v>
      </c>
      <c r="HI26" s="100">
        <f t="shared" si="214"/>
        <v>0.44999999999999996</v>
      </c>
      <c r="HJ26" s="98">
        <f t="shared" si="104"/>
        <v>0.38612151028168634</v>
      </c>
      <c r="HK26" s="98">
        <f t="shared" si="215"/>
        <v>0.46666666666666662</v>
      </c>
      <c r="HL26" s="98">
        <f t="shared" si="216"/>
        <v>79.517351371495963</v>
      </c>
      <c r="HM26" s="100">
        <f t="shared" si="105"/>
        <v>1785.5789975942685</v>
      </c>
      <c r="HN26" s="100">
        <f t="shared" si="106"/>
        <v>1.1066164732533188E-3</v>
      </c>
      <c r="HO26" s="100">
        <f t="shared" si="233"/>
        <v>0.48333333333333334</v>
      </c>
      <c r="HP26" s="100">
        <f t="shared" si="234"/>
        <v>-300.79195895501613</v>
      </c>
      <c r="HQ26" s="100">
        <f t="shared" si="109"/>
        <v>1.5764824824686103E-3</v>
      </c>
      <c r="HR26">
        <f t="shared" si="110"/>
        <v>-0.34678748622465638</v>
      </c>
      <c r="HS26">
        <f t="shared" si="111"/>
        <v>1.2566222170120476</v>
      </c>
      <c r="HT26" s="61"/>
      <c r="HU26"/>
      <c r="II26" s="61"/>
      <c r="IJ26" s="100">
        <v>607.23800935053464</v>
      </c>
      <c r="IK26" s="100">
        <v>80</v>
      </c>
      <c r="IL26" s="22">
        <f t="shared" si="122"/>
        <v>1.4</v>
      </c>
      <c r="IM26" s="98">
        <f t="shared" si="123"/>
        <v>58.321995135387077</v>
      </c>
      <c r="IN26" s="100">
        <f t="shared" si="219"/>
        <v>1.4</v>
      </c>
      <c r="IO26" s="98">
        <f t="shared" si="124"/>
        <v>0.56457244302321674</v>
      </c>
      <c r="IP26" s="52">
        <f t="shared" si="125"/>
        <v>66.295289534016106</v>
      </c>
      <c r="IQ26" s="52">
        <f t="shared" si="126"/>
        <v>16.201337202767906</v>
      </c>
      <c r="IR26" s="100">
        <f t="shared" si="127"/>
        <v>1032.1894519038551</v>
      </c>
      <c r="IS26" s="100">
        <f t="shared" si="128"/>
        <v>9.2260944601505759E-4</v>
      </c>
      <c r="IT26" s="100">
        <f t="shared" si="129"/>
        <v>1.6356185582941782E-3</v>
      </c>
      <c r="IU26">
        <f t="shared" si="130"/>
        <v>0.14612803567823801</v>
      </c>
      <c r="IV26">
        <f t="shared" si="131"/>
        <v>1.7658323723309823</v>
      </c>
      <c r="IW26" s="61"/>
      <c r="IX26" s="100">
        <v>970.74932397607154</v>
      </c>
      <c r="IY26" s="100">
        <v>80</v>
      </c>
      <c r="IZ26" s="22">
        <f t="shared" si="132"/>
        <v>1.4</v>
      </c>
      <c r="JA26" s="98">
        <f t="shared" si="133"/>
        <v>85.235014078358788</v>
      </c>
      <c r="JB26" s="100">
        <f t="shared" si="220"/>
        <v>1.4</v>
      </c>
      <c r="JC26" s="98">
        <f t="shared" si="134"/>
        <v>0.60355194864462836</v>
      </c>
      <c r="JD26" s="52"/>
      <c r="JF26" s="86"/>
      <c r="JG26" s="100"/>
      <c r="JH26" s="100">
        <f t="shared" si="139"/>
        <v>1.5894225138488945E-3</v>
      </c>
      <c r="JI26">
        <f t="shared" si="140"/>
        <v>0.14612803567823801</v>
      </c>
      <c r="JJ26">
        <f t="shared" si="141"/>
        <v>1.9306180372225101</v>
      </c>
      <c r="JK26" s="61"/>
      <c r="JL26" s="100">
        <v>975.05128070271257</v>
      </c>
      <c r="JM26" s="100">
        <v>80</v>
      </c>
      <c r="JN26" s="22">
        <f t="shared" si="142"/>
        <v>1.4</v>
      </c>
      <c r="JO26" s="98">
        <f t="shared" si="143"/>
        <v>95.363777787230703</v>
      </c>
      <c r="JP26" s="100">
        <f t="shared" si="221"/>
        <v>1.4</v>
      </c>
      <c r="JQ26" s="98">
        <f t="shared" si="144"/>
        <v>0.51743414415926903</v>
      </c>
      <c r="JT26" s="86"/>
      <c r="JU26" s="100"/>
      <c r="JV26" s="100">
        <f t="shared" si="149"/>
        <v>1.5755630828092647E-3</v>
      </c>
      <c r="JW26">
        <f t="shared" si="150"/>
        <v>0.14612803567823801</v>
      </c>
      <c r="JX26">
        <f t="shared" si="151"/>
        <v>1.9793834470904825</v>
      </c>
      <c r="JY26" s="61"/>
      <c r="JZ26"/>
      <c r="KM26" s="61"/>
      <c r="KN26"/>
      <c r="KS26"/>
      <c r="KT26"/>
      <c r="KU26"/>
    </row>
    <row r="27" spans="1:307" x14ac:dyDescent="0.25">
      <c r="A27" s="15"/>
      <c r="B27" s="100"/>
      <c r="D27"/>
      <c r="E27"/>
      <c r="U27" s="49">
        <v>71.58561307972434</v>
      </c>
      <c r="V27" s="49">
        <v>21</v>
      </c>
      <c r="W27" s="22">
        <f t="shared" si="160"/>
        <v>0.44999999999999996</v>
      </c>
      <c r="X27" s="98">
        <f t="shared" si="161"/>
        <v>5.9303796768887702</v>
      </c>
      <c r="Y27" s="100">
        <f t="shared" si="162"/>
        <v>0.44999999999999996</v>
      </c>
      <c r="Z27" s="98">
        <f t="shared" si="163"/>
        <v>0.32736348307534241</v>
      </c>
      <c r="AA27" s="98">
        <f t="shared" si="164"/>
        <v>0.46666666666666662</v>
      </c>
      <c r="AB27" s="98">
        <f t="shared" si="165"/>
        <v>18.619535807752833</v>
      </c>
      <c r="AC27" s="100">
        <f t="shared" si="0"/>
        <v>289.89825061775161</v>
      </c>
      <c r="AD27" s="100">
        <f t="shared" si="1"/>
        <v>2.5912187332456031E-4</v>
      </c>
      <c r="AE27" s="100">
        <f t="shared" si="2"/>
        <v>0.48333333333333334</v>
      </c>
      <c r="AF27" s="100">
        <f t="shared" si="3"/>
        <v>38.95933687480985</v>
      </c>
      <c r="AG27" s="100">
        <f t="shared" si="4"/>
        <v>2.2415567539917445E-3</v>
      </c>
      <c r="AH27">
        <f t="shared" si="166"/>
        <v>-0.34678748622465638</v>
      </c>
      <c r="AI27">
        <f t="shared" si="167"/>
        <v>0.7730824988110101</v>
      </c>
      <c r="AJ27" s="61"/>
      <c r="AK27" s="49">
        <v>84.594621578443153</v>
      </c>
      <c r="AL27" s="49">
        <v>21</v>
      </c>
      <c r="AM27" s="22">
        <f t="shared" si="168"/>
        <v>0.46666666666666667</v>
      </c>
      <c r="AN27" s="98">
        <f t="shared" si="169"/>
        <v>7.9126949376525255</v>
      </c>
      <c r="AO27" s="100">
        <f t="shared" si="170"/>
        <v>0.46666666666666667</v>
      </c>
      <c r="AP27" s="98">
        <f t="shared" si="171"/>
        <v>0.30724688171153369</v>
      </c>
      <c r="AQ27" s="98">
        <f t="shared" si="172"/>
        <v>0.48333333333333334</v>
      </c>
      <c r="AR27" s="98">
        <f t="shared" si="173"/>
        <v>33.701927949114086</v>
      </c>
      <c r="AS27" s="100">
        <f t="shared" si="5"/>
        <v>600.65981378047707</v>
      </c>
      <c r="AT27" s="100">
        <f t="shared" si="6"/>
        <v>4.6901849729183773E-4</v>
      </c>
      <c r="AU27" s="100">
        <f t="shared" si="7"/>
        <v>0.5</v>
      </c>
      <c r="AV27" s="100">
        <f t="shared" si="8"/>
        <v>-215.28459195714396</v>
      </c>
      <c r="AW27" s="100">
        <f t="shared" si="9"/>
        <v>2.1424051548340228E-3</v>
      </c>
      <c r="AX27">
        <f t="shared" si="10"/>
        <v>-0.33099321904142442</v>
      </c>
      <c r="AY27">
        <f t="shared" si="11"/>
        <v>0.89832442246350941</v>
      </c>
      <c r="AZ27" s="61"/>
      <c r="BA27" s="49">
        <v>74.515099141046576</v>
      </c>
      <c r="BB27" s="49">
        <v>21</v>
      </c>
      <c r="BC27" s="22">
        <f t="shared" si="12"/>
        <v>0.6333333333333333</v>
      </c>
      <c r="BD27" s="98">
        <f t="shared" si="174"/>
        <v>6.1359600741968512</v>
      </c>
      <c r="BE27" s="100">
        <f t="shared" si="175"/>
        <v>0.6333333333333333</v>
      </c>
      <c r="BF27" s="98">
        <f t="shared" si="13"/>
        <v>0.25669757008331834</v>
      </c>
      <c r="BG27" s="98">
        <f t="shared" si="176"/>
        <v>0.64999999999999991</v>
      </c>
      <c r="BH27" s="98">
        <f t="shared" si="177"/>
        <v>20.975604586813152</v>
      </c>
      <c r="BI27" s="100">
        <f t="shared" si="14"/>
        <v>411.4665776295833</v>
      </c>
      <c r="BJ27" s="100">
        <f t="shared" si="15"/>
        <v>2.9191049716648305E-4</v>
      </c>
      <c r="BK27" s="100">
        <f t="shared" si="16"/>
        <v>0.66666666666666663</v>
      </c>
      <c r="BL27" s="100">
        <f t="shared" si="17"/>
        <v>37.684239690804738</v>
      </c>
      <c r="BM27" s="100">
        <f t="shared" si="18"/>
        <v>2.1538038988879039E-3</v>
      </c>
      <c r="BN27">
        <f t="shared" si="19"/>
        <v>-0.19836765376683349</v>
      </c>
      <c r="BO27">
        <f t="shared" si="20"/>
        <v>0.78788252505885059</v>
      </c>
      <c r="BP27" s="61"/>
      <c r="BQ27" s="49">
        <v>181.54407178423645</v>
      </c>
      <c r="BR27" s="49">
        <v>21</v>
      </c>
      <c r="BS27" s="22">
        <f t="shared" si="21"/>
        <v>0.5</v>
      </c>
      <c r="BT27" s="98">
        <f t="shared" si="22"/>
        <v>17.35602980728838</v>
      </c>
      <c r="BU27" s="100">
        <f t="shared" si="178"/>
        <v>0.5</v>
      </c>
      <c r="BV27" s="98">
        <f t="shared" si="23"/>
        <v>0.48352123269263836</v>
      </c>
      <c r="BW27" s="98">
        <f t="shared" si="179"/>
        <v>0.51666666666666661</v>
      </c>
      <c r="BX27" s="98">
        <f t="shared" si="180"/>
        <v>56.016719574787196</v>
      </c>
      <c r="BY27" s="100">
        <f t="shared" si="24"/>
        <v>872.15649078181036</v>
      </c>
      <c r="BZ27" s="100">
        <f t="shared" si="25"/>
        <v>7.7956601408245535E-4</v>
      </c>
      <c r="CA27" s="100">
        <f t="shared" si="26"/>
        <v>0.53333333333333333</v>
      </c>
      <c r="CB27" s="100">
        <f t="shared" si="27"/>
        <v>83.878248095345953</v>
      </c>
      <c r="CC27" s="100">
        <f t="shared" si="28"/>
        <v>1.7509274113109436E-3</v>
      </c>
      <c r="CD27">
        <f t="shared" si="29"/>
        <v>-0.3010299956639812</v>
      </c>
      <c r="CE27">
        <f t="shared" si="30"/>
        <v>1.2394503873162286</v>
      </c>
      <c r="CF27" s="61"/>
      <c r="CG27" s="49">
        <v>153.76361728315317</v>
      </c>
      <c r="CH27" s="49">
        <v>21</v>
      </c>
      <c r="CI27" s="22">
        <f t="shared" si="31"/>
        <v>0.5</v>
      </c>
      <c r="CJ27" s="98">
        <f t="shared" si="32"/>
        <v>14.938659019056947</v>
      </c>
      <c r="CK27" s="100">
        <f t="shared" si="181"/>
        <v>0.5</v>
      </c>
      <c r="CL27" s="98">
        <f t="shared" si="33"/>
        <v>0.42623682876218805</v>
      </c>
      <c r="CM27" s="98">
        <f t="shared" si="182"/>
        <v>0.51666666666666661</v>
      </c>
      <c r="CN27" s="98">
        <f t="shared" si="183"/>
        <v>52.72162728915368</v>
      </c>
      <c r="CO27" s="100">
        <f t="shared" si="34"/>
        <v>939.64247023260305</v>
      </c>
      <c r="CP27" s="100">
        <f t="shared" si="35"/>
        <v>7.3370931310738879E-4</v>
      </c>
      <c r="CQ27" s="100">
        <f t="shared" si="243"/>
        <v>0.53333333333333333</v>
      </c>
      <c r="CR27" s="100">
        <f t="shared" si="244"/>
        <v>-97.97573294133079</v>
      </c>
      <c r="CS27" s="100">
        <f t="shared" si="38"/>
        <v>1.6969363018729238E-3</v>
      </c>
      <c r="CT27">
        <f t="shared" si="39"/>
        <v>-0.3010299956639812</v>
      </c>
      <c r="CU27">
        <f t="shared" si="40"/>
        <v>1.1743116144297108</v>
      </c>
      <c r="CV27" s="61"/>
      <c r="CW27" s="49">
        <v>217.0829334609241</v>
      </c>
      <c r="CX27" s="49">
        <v>21</v>
      </c>
      <c r="CY27" s="22">
        <f t="shared" si="41"/>
        <v>0.56666666666666665</v>
      </c>
      <c r="CZ27" s="98">
        <f t="shared" si="42"/>
        <v>20.648999663361941</v>
      </c>
      <c r="DA27" s="100">
        <f t="shared" si="184"/>
        <v>0.56666666666666665</v>
      </c>
      <c r="DB27" s="98">
        <f t="shared" si="43"/>
        <v>0.42935459411297544</v>
      </c>
      <c r="DC27" s="98">
        <f t="shared" si="185"/>
        <v>0.58333333333333337</v>
      </c>
      <c r="DD27" s="98">
        <f t="shared" si="186"/>
        <v>67.113809782488488</v>
      </c>
      <c r="DE27" s="100">
        <f t="shared" si="44"/>
        <v>1316.5336669363187</v>
      </c>
      <c r="DF27" s="100">
        <f t="shared" si="45"/>
        <v>9.340005194729648E-4</v>
      </c>
      <c r="DG27" s="100">
        <f t="shared" si="229"/>
        <v>0.6</v>
      </c>
      <c r="DH27" s="100">
        <f t="shared" si="230"/>
        <v>426.65187708155878</v>
      </c>
      <c r="DI27" s="100">
        <f t="shared" si="48"/>
        <v>1.6221101941542825E-3</v>
      </c>
      <c r="DJ27">
        <f t="shared" si="187"/>
        <v>-0.24667233334138852</v>
      </c>
      <c r="DK27">
        <f t="shared" si="188"/>
        <v>1.3148990171931472</v>
      </c>
      <c r="DL27" s="61"/>
      <c r="DM27" s="49">
        <v>178.11864023734293</v>
      </c>
      <c r="DN27" s="49">
        <v>21</v>
      </c>
      <c r="DO27" s="22">
        <f t="shared" si="49"/>
        <v>0.44999999999999996</v>
      </c>
      <c r="DP27" s="98">
        <f t="shared" si="50"/>
        <v>16.979851309565579</v>
      </c>
      <c r="DQ27" s="100">
        <f t="shared" si="189"/>
        <v>0.44999999999999996</v>
      </c>
      <c r="DR27" s="98">
        <f t="shared" si="51"/>
        <v>0.41718036063428343</v>
      </c>
      <c r="DS27" s="98">
        <f t="shared" si="190"/>
        <v>0.46666666666666662</v>
      </c>
      <c r="DT27" s="98">
        <f t="shared" si="191"/>
        <v>68.552285112763997</v>
      </c>
      <c r="DU27" s="100">
        <f t="shared" si="52"/>
        <v>1067.3299127986202</v>
      </c>
      <c r="DV27" s="100">
        <f t="shared" si="53"/>
        <v>9.5401930115263252E-4</v>
      </c>
      <c r="DW27" s="100">
        <f t="shared" si="231"/>
        <v>0.48333333333333334</v>
      </c>
      <c r="DX27" s="100">
        <f t="shared" si="232"/>
        <v>49.90736159304241</v>
      </c>
      <c r="DY27" s="100">
        <f t="shared" si="56"/>
        <v>1.954402107213391E-3</v>
      </c>
      <c r="DZ27">
        <f t="shared" si="57"/>
        <v>-0.34678748622465638</v>
      </c>
      <c r="EA27">
        <f t="shared" si="58"/>
        <v>1.22993388286212</v>
      </c>
      <c r="EB27" s="61"/>
      <c r="EC27" s="49">
        <v>236.1911302314293</v>
      </c>
      <c r="ED27" s="49">
        <v>21</v>
      </c>
      <c r="EE27" s="22">
        <f t="shared" si="59"/>
        <v>0.44999999999999996</v>
      </c>
      <c r="EF27" s="98">
        <f t="shared" si="60"/>
        <v>20.610046268013029</v>
      </c>
      <c r="EG27" s="100">
        <f t="shared" si="192"/>
        <v>0.44999999999999996</v>
      </c>
      <c r="EH27" s="98">
        <f t="shared" si="61"/>
        <v>0.3385751964835278</v>
      </c>
      <c r="EI27" s="98">
        <f t="shared" si="193"/>
        <v>0.46666666666666662</v>
      </c>
      <c r="EJ27" s="98">
        <f t="shared" si="194"/>
        <v>83.581796247311374</v>
      </c>
      <c r="EK27" s="100">
        <f t="shared" si="62"/>
        <v>1489.6544270449529</v>
      </c>
      <c r="EL27" s="100">
        <f t="shared" si="63"/>
        <v>1.1631799977750836E-3</v>
      </c>
      <c r="EM27" s="100">
        <f t="shared" si="225"/>
        <v>0.48333333333333334</v>
      </c>
      <c r="EN27" s="100">
        <f t="shared" si="226"/>
        <v>204.30739995292328</v>
      </c>
      <c r="EO27" s="100">
        <f t="shared" si="66"/>
        <v>1.9201261661495213E-3</v>
      </c>
      <c r="EP27">
        <f t="shared" si="67"/>
        <v>-0.34678748622465638</v>
      </c>
      <c r="EQ27">
        <f t="shared" si="68"/>
        <v>1.3140789667389505</v>
      </c>
      <c r="ER27" s="61"/>
      <c r="ES27" s="49">
        <v>242.61595166023193</v>
      </c>
      <c r="ET27" s="49">
        <v>21</v>
      </c>
      <c r="EU27" s="22">
        <f t="shared" si="69"/>
        <v>0.44999999999999996</v>
      </c>
      <c r="EV27" s="98">
        <f t="shared" si="70"/>
        <v>21.602346332493273</v>
      </c>
      <c r="EW27" s="100">
        <f t="shared" si="195"/>
        <v>0.44999999999999996</v>
      </c>
      <c r="EX27" s="98">
        <f t="shared" si="71"/>
        <v>0.29607261493908327</v>
      </c>
      <c r="EY27" s="98">
        <f t="shared" si="196"/>
        <v>0.46666666666666662</v>
      </c>
      <c r="EZ27" s="98">
        <f t="shared" si="197"/>
        <v>84.1844707523463</v>
      </c>
      <c r="FA27" s="100">
        <f t="shared" si="72"/>
        <v>1651.3991731042847</v>
      </c>
      <c r="FB27" s="100">
        <f t="shared" si="73"/>
        <v>1.1715672179701527E-3</v>
      </c>
      <c r="FC27" s="100">
        <f t="shared" si="227"/>
        <v>0.48333333333333334</v>
      </c>
      <c r="FD27" s="100">
        <f t="shared" si="228"/>
        <v>318.05936328832809</v>
      </c>
      <c r="FE27" s="100">
        <f t="shared" si="76"/>
        <v>1.9096276818268739E-3</v>
      </c>
      <c r="FF27">
        <f t="shared" si="77"/>
        <v>-0.34678748622465638</v>
      </c>
      <c r="FG27">
        <f t="shared" si="78"/>
        <v>1.3345009244802541</v>
      </c>
      <c r="FH27" s="61"/>
      <c r="FI27" s="100">
        <v>139.10877039209282</v>
      </c>
      <c r="FJ27" s="100">
        <v>21</v>
      </c>
      <c r="FK27" s="22">
        <f t="shared" si="79"/>
        <v>0.43333333333333329</v>
      </c>
      <c r="FL27" s="98">
        <f t="shared" si="80"/>
        <v>17.358219415035293</v>
      </c>
      <c r="FM27" s="100">
        <f t="shared" si="198"/>
        <v>0.43333333333333329</v>
      </c>
      <c r="FN27" s="98">
        <f t="shared" si="81"/>
        <v>0.24445204993034195</v>
      </c>
      <c r="FO27" s="98">
        <f t="shared" si="199"/>
        <v>0.44999999999999996</v>
      </c>
      <c r="FP27" s="98">
        <f t="shared" si="200"/>
        <v>73.088798508776932</v>
      </c>
      <c r="FQ27" s="100">
        <f t="shared" si="82"/>
        <v>1137.9614962595006</v>
      </c>
      <c r="FR27" s="100">
        <f t="shared" si="83"/>
        <v>1.0171524459138125E-3</v>
      </c>
      <c r="FS27" s="100">
        <f t="shared" si="241"/>
        <v>0.46666666666666662</v>
      </c>
      <c r="FT27" s="100">
        <f t="shared" si="242"/>
        <v>53.852099745343544</v>
      </c>
      <c r="FU27" s="100">
        <f t="shared" si="86"/>
        <v>2.3043264104970367E-3</v>
      </c>
      <c r="FV27">
        <f t="shared" si="201"/>
        <v>-0.36317790241282571</v>
      </c>
      <c r="FW27">
        <f t="shared" si="202"/>
        <v>1.2395051737272604</v>
      </c>
      <c r="FX27" s="61"/>
      <c r="FY27" s="100">
        <v>213.8369706107903</v>
      </c>
      <c r="FZ27" s="100">
        <v>21</v>
      </c>
      <c r="GA27" s="22">
        <f t="shared" si="87"/>
        <v>0.46666666666666667</v>
      </c>
      <c r="GB27" s="98">
        <f t="shared" si="88"/>
        <v>26.583743036436342</v>
      </c>
      <c r="GC27" s="100">
        <f t="shared" si="203"/>
        <v>0.46666666666666667</v>
      </c>
      <c r="GD27" s="98">
        <f t="shared" si="89"/>
        <v>0.33351076542781366</v>
      </c>
      <c r="GE27" s="98">
        <f t="shared" si="204"/>
        <v>0.48333333333333334</v>
      </c>
      <c r="GF27" s="98">
        <f t="shared" si="205"/>
        <v>104.37590711157908</v>
      </c>
      <c r="GG27" s="100">
        <f t="shared" si="90"/>
        <v>1625.0884657225811</v>
      </c>
      <c r="GH27" s="100">
        <f t="shared" si="91"/>
        <v>1.4525647073028091E-3</v>
      </c>
      <c r="GI27" s="100">
        <f t="shared" si="235"/>
        <v>0.5</v>
      </c>
      <c r="GJ27" s="100">
        <f t="shared" si="236"/>
        <v>0.42145901019722565</v>
      </c>
      <c r="GK27" s="100">
        <f t="shared" si="94"/>
        <v>2.0408962660557191E-3</v>
      </c>
      <c r="GL27">
        <f t="shared" si="206"/>
        <v>-0.33099321904142442</v>
      </c>
      <c r="GM27">
        <f t="shared" si="207"/>
        <v>1.424616130317107</v>
      </c>
      <c r="GN27" s="61"/>
      <c r="GO27" s="100">
        <v>212.19095173922943</v>
      </c>
      <c r="GP27" s="100">
        <v>21</v>
      </c>
      <c r="GQ27" s="22">
        <f t="shared" si="95"/>
        <v>0.44999999999999996</v>
      </c>
      <c r="GR27" s="98">
        <f t="shared" si="96"/>
        <v>26.441899080254888</v>
      </c>
      <c r="GS27" s="100">
        <f t="shared" si="208"/>
        <v>0.44999999999999996</v>
      </c>
      <c r="GT27" s="100">
        <f t="shared" si="209"/>
        <v>0.35910189710954599</v>
      </c>
      <c r="GU27" s="98">
        <f t="shared" si="239"/>
        <v>0.46666666666666662</v>
      </c>
      <c r="GV27" s="98">
        <f t="shared" si="240"/>
        <v>104.819905630447</v>
      </c>
      <c r="GW27" s="100">
        <f t="shared" si="97"/>
        <v>1632.0013337567609</v>
      </c>
      <c r="GX27" s="100">
        <f t="shared" si="98"/>
        <v>1.4587436866903875E-3</v>
      </c>
      <c r="GY27" s="100">
        <f t="shared" si="237"/>
        <v>0.48333333333333334</v>
      </c>
      <c r="GZ27" s="100">
        <f t="shared" si="238"/>
        <v>329.18203726045357</v>
      </c>
      <c r="HA27" s="100">
        <f t="shared" si="101"/>
        <v>2.0758017667046112E-3</v>
      </c>
      <c r="HB27">
        <f t="shared" si="212"/>
        <v>-0.34678748622465638</v>
      </c>
      <c r="HC27">
        <f t="shared" si="213"/>
        <v>1.4222926433422405</v>
      </c>
      <c r="HD27" s="61"/>
      <c r="HE27" s="100">
        <v>204.50977971725459</v>
      </c>
      <c r="HF27" s="100">
        <v>21</v>
      </c>
      <c r="HG27" s="22">
        <f t="shared" si="102"/>
        <v>0.46666666666666667</v>
      </c>
      <c r="HH27" s="98">
        <f t="shared" si="103"/>
        <v>19.331507922057234</v>
      </c>
      <c r="HI27" s="100">
        <f t="shared" si="214"/>
        <v>0.46666666666666667</v>
      </c>
      <c r="HJ27" s="98">
        <f t="shared" si="104"/>
        <v>0.39537016622472337</v>
      </c>
      <c r="HK27" s="98">
        <f t="shared" si="215"/>
        <v>0.48333333333333334</v>
      </c>
      <c r="HL27" s="98">
        <f t="shared" si="216"/>
        <v>70.991923328655716</v>
      </c>
      <c r="HM27" s="100">
        <f t="shared" si="105"/>
        <v>1594.1387019073882</v>
      </c>
      <c r="HN27" s="100">
        <f t="shared" si="106"/>
        <v>9.8797093299045889E-4</v>
      </c>
      <c r="HO27" s="100">
        <f t="shared" si="233"/>
        <v>0.5</v>
      </c>
      <c r="HP27" s="100">
        <f t="shared" si="234"/>
        <v>42.909578183972108</v>
      </c>
      <c r="HQ27" s="100">
        <f t="shared" si="109"/>
        <v>1.5646218156980421E-3</v>
      </c>
      <c r="HR27">
        <f t="shared" si="110"/>
        <v>-0.33099321904142442</v>
      </c>
      <c r="HS27">
        <f t="shared" si="111"/>
        <v>1.2862657317671167</v>
      </c>
      <c r="HT27" s="61"/>
      <c r="HU27"/>
      <c r="II27" s="61"/>
      <c r="IJ27" s="100">
        <v>652.24841893254143</v>
      </c>
      <c r="IK27" s="100">
        <v>84</v>
      </c>
      <c r="IL27" s="22">
        <f t="shared" si="122"/>
        <v>1.4666666666666666</v>
      </c>
      <c r="IM27" s="98">
        <f t="shared" si="123"/>
        <v>62.645006620605571</v>
      </c>
      <c r="IN27" s="100">
        <f t="shared" si="219"/>
        <v>1.4666666666666666</v>
      </c>
      <c r="IO27" s="98">
        <f t="shared" si="124"/>
        <v>0.5786829472456092</v>
      </c>
      <c r="IP27" s="52">
        <f t="shared" si="125"/>
        <v>68.105468781165314</v>
      </c>
      <c r="IQ27" s="52">
        <f t="shared" si="126"/>
        <v>5.3250127973664183</v>
      </c>
      <c r="IR27" s="100">
        <f t="shared" si="127"/>
        <v>1060.3731726190954</v>
      </c>
      <c r="IS27" s="100">
        <f t="shared" si="128"/>
        <v>9.4780110720455075E-4</v>
      </c>
      <c r="IT27" s="100">
        <f t="shared" si="129"/>
        <v>1.6184859346582362E-3</v>
      </c>
      <c r="IU27">
        <f t="shared" si="130"/>
        <v>0.16633142176652496</v>
      </c>
      <c r="IV27">
        <f t="shared" si="131"/>
        <v>1.7968864594715375</v>
      </c>
      <c r="IW27" s="61"/>
      <c r="IX27" s="100">
        <v>1039.2657263664573</v>
      </c>
      <c r="IY27" s="100">
        <v>84</v>
      </c>
      <c r="IZ27" s="22">
        <f t="shared" si="132"/>
        <v>1.4666666666666666</v>
      </c>
      <c r="JA27" s="98">
        <f t="shared" si="133"/>
        <v>91.250981721192787</v>
      </c>
      <c r="JB27" s="100">
        <f t="shared" si="220"/>
        <v>1.4666666666666666</v>
      </c>
      <c r="JC27" s="98">
        <f t="shared" si="134"/>
        <v>0.62348460043935028</v>
      </c>
      <c r="JF27" s="86"/>
      <c r="JG27" s="100"/>
      <c r="JH27" s="100">
        <f t="shared" si="139"/>
        <v>1.5676511611220313E-3</v>
      </c>
      <c r="JI27">
        <f t="shared" si="140"/>
        <v>0.16633142176652496</v>
      </c>
      <c r="JJ27">
        <f t="shared" si="141"/>
        <v>1.9602375454989596</v>
      </c>
      <c r="JK27" s="61"/>
      <c r="JL27"/>
      <c r="JY27" s="61"/>
      <c r="JZ27"/>
      <c r="KM27" s="61"/>
      <c r="KN27"/>
      <c r="KS27"/>
      <c r="KT27"/>
      <c r="KU27"/>
    </row>
    <row r="28" spans="1:307" ht="16.5" thickBot="1" x14ac:dyDescent="0.3">
      <c r="A28" s="138" t="s">
        <v>144</v>
      </c>
      <c r="B28" s="138"/>
      <c r="C28" s="138"/>
      <c r="D28"/>
      <c r="E28"/>
      <c r="U28" s="49">
        <v>75.559579141231325</v>
      </c>
      <c r="V28" s="49">
        <v>22</v>
      </c>
      <c r="W28" s="22">
        <f t="shared" si="160"/>
        <v>0.46666666666666667</v>
      </c>
      <c r="X28" s="98">
        <f t="shared" si="161"/>
        <v>6.2595956541488968</v>
      </c>
      <c r="Y28" s="100">
        <f t="shared" si="162"/>
        <v>0.46666666666666667</v>
      </c>
      <c r="Z28" s="98">
        <f t="shared" si="163"/>
        <v>0.32783596733006398</v>
      </c>
      <c r="AA28" s="98">
        <f t="shared" si="164"/>
        <v>0.48333333333333334</v>
      </c>
      <c r="AB28" s="98">
        <f t="shared" si="165"/>
        <v>21.158079459080948</v>
      </c>
      <c r="AC28" s="100">
        <f t="shared" si="0"/>
        <v>329.42229521452373</v>
      </c>
      <c r="AD28" s="100">
        <f t="shared" si="1"/>
        <v>2.9444993913887654E-4</v>
      </c>
      <c r="AE28" s="100">
        <f t="shared" si="2"/>
        <v>0.5</v>
      </c>
      <c r="AF28" s="100">
        <f t="shared" si="3"/>
        <v>71.720032264633275</v>
      </c>
      <c r="AG28" s="100">
        <f t="shared" si="4"/>
        <v>2.2401773036069762E-3</v>
      </c>
      <c r="AH28">
        <f t="shared" si="166"/>
        <v>-0.33099321904142442</v>
      </c>
      <c r="AI28">
        <f t="shared" si="167"/>
        <v>0.79654628036002995</v>
      </c>
      <c r="AJ28" s="61"/>
      <c r="AK28" s="49">
        <v>90.588354659967194</v>
      </c>
      <c r="AL28" s="49">
        <v>22</v>
      </c>
      <c r="AM28" s="22">
        <f t="shared" si="168"/>
        <v>0.48333333333333328</v>
      </c>
      <c r="AN28" s="98">
        <f t="shared" si="169"/>
        <v>8.4733284688024693</v>
      </c>
      <c r="AO28" s="100">
        <f t="shared" si="170"/>
        <v>0.48333333333333328</v>
      </c>
      <c r="AP28" s="98">
        <f t="shared" si="171"/>
        <v>0.30794258486504306</v>
      </c>
      <c r="AQ28" s="98">
        <f t="shared" si="172"/>
        <v>0.5</v>
      </c>
      <c r="AR28" s="98">
        <f t="shared" si="173"/>
        <v>26.581825630064458</v>
      </c>
      <c r="AS28" s="100">
        <f t="shared" si="5"/>
        <v>473.76026846319746</v>
      </c>
      <c r="AT28" s="100">
        <f t="shared" si="6"/>
        <v>3.699304066850638E-4</v>
      </c>
      <c r="AU28" s="100">
        <f t="shared" si="7"/>
        <v>0.51666666666666661</v>
      </c>
      <c r="AV28" s="100">
        <f t="shared" si="8"/>
        <v>212.18872667998531</v>
      </c>
      <c r="AW28" s="100">
        <f t="shared" si="9"/>
        <v>2.1403552333936079E-3</v>
      </c>
      <c r="AX28">
        <f t="shared" si="10"/>
        <v>-0.31575325248468761</v>
      </c>
      <c r="AY28">
        <f t="shared" si="11"/>
        <v>0.92805404217029575</v>
      </c>
      <c r="AZ28" s="61"/>
      <c r="BA28" s="49">
        <v>79.006328860414726</v>
      </c>
      <c r="BB28" s="49">
        <v>22</v>
      </c>
      <c r="BC28" s="22">
        <f t="shared" si="12"/>
        <v>0.64999999999999991</v>
      </c>
      <c r="BD28" s="98">
        <f t="shared" si="174"/>
        <v>6.5057912434465344</v>
      </c>
      <c r="BE28" s="100">
        <f t="shared" si="175"/>
        <v>0.64999999999999991</v>
      </c>
      <c r="BF28" s="98">
        <f t="shared" si="13"/>
        <v>0.25709446713602341</v>
      </c>
      <c r="BG28" s="98">
        <f t="shared" si="176"/>
        <v>0.66666666666666663</v>
      </c>
      <c r="BH28" s="98">
        <f t="shared" si="177"/>
        <v>24.701800740641694</v>
      </c>
      <c r="BI28" s="100">
        <f t="shared" si="14"/>
        <v>484.5612611533295</v>
      </c>
      <c r="BJ28" s="100">
        <f t="shared" si="15"/>
        <v>3.4376672697393029E-4</v>
      </c>
      <c r="BK28" s="100">
        <f t="shared" si="16"/>
        <v>0.68333333333333324</v>
      </c>
      <c r="BL28" s="100">
        <f t="shared" si="17"/>
        <v>-222.59915999519305</v>
      </c>
      <c r="BM28" s="100">
        <f t="shared" si="18"/>
        <v>2.1524292775979628E-3</v>
      </c>
      <c r="BN28">
        <f t="shared" si="19"/>
        <v>-0.18708664335714448</v>
      </c>
      <c r="BO28">
        <f t="shared" si="20"/>
        <v>0.81330012361325177</v>
      </c>
      <c r="BP28" s="61"/>
      <c r="BQ28" s="49">
        <v>191.05300311693611</v>
      </c>
      <c r="BR28" s="49">
        <v>22</v>
      </c>
      <c r="BS28" s="22">
        <f t="shared" si="21"/>
        <v>0.51666666666666661</v>
      </c>
      <c r="BT28" s="98">
        <f t="shared" si="22"/>
        <v>18.265105460510146</v>
      </c>
      <c r="BU28" s="100">
        <f t="shared" si="178"/>
        <v>0.51666666666666661</v>
      </c>
      <c r="BV28" s="98">
        <f t="shared" si="23"/>
        <v>0.49309408245772191</v>
      </c>
      <c r="BW28" s="98">
        <f t="shared" si="179"/>
        <v>0.53333333333333333</v>
      </c>
      <c r="BX28" s="98">
        <f t="shared" si="180"/>
        <v>56.02052641662258</v>
      </c>
      <c r="BY28" s="100">
        <f t="shared" si="24"/>
        <v>872.21576168951981</v>
      </c>
      <c r="BZ28" s="100">
        <f t="shared" si="25"/>
        <v>7.7961899263133102E-4</v>
      </c>
      <c r="CA28" s="100">
        <f t="shared" si="26"/>
        <v>0.55000000000000004</v>
      </c>
      <c r="CB28" s="100">
        <f t="shared" si="27"/>
        <v>255.77415472392602</v>
      </c>
      <c r="CC28" s="100">
        <f t="shared" si="28"/>
        <v>1.7391795947785066E-3</v>
      </c>
      <c r="CD28">
        <f t="shared" si="29"/>
        <v>-0.28678955654937099</v>
      </c>
      <c r="CE28">
        <f t="shared" si="30"/>
        <v>1.2616221841189943</v>
      </c>
      <c r="CF28" s="61"/>
      <c r="CG28" s="49">
        <v>162.74903993572434</v>
      </c>
      <c r="CH28" s="49">
        <v>22</v>
      </c>
      <c r="CI28" s="22">
        <f t="shared" si="31"/>
        <v>0.51666666666666661</v>
      </c>
      <c r="CJ28" s="98">
        <f t="shared" si="32"/>
        <v>15.811623427156741</v>
      </c>
      <c r="CK28" s="100">
        <f t="shared" si="181"/>
        <v>0.51666666666666661</v>
      </c>
      <c r="CL28" s="98">
        <f t="shared" si="33"/>
        <v>0.43414021264568492</v>
      </c>
      <c r="CM28" s="98">
        <f t="shared" si="182"/>
        <v>0.53333333333333333</v>
      </c>
      <c r="CN28" s="98">
        <f t="shared" si="183"/>
        <v>51.349306516402287</v>
      </c>
      <c r="CO28" s="100">
        <f t="shared" si="34"/>
        <v>915.18398996249721</v>
      </c>
      <c r="CP28" s="100">
        <f t="shared" si="35"/>
        <v>7.1461118235326528E-4</v>
      </c>
      <c r="CQ28" s="100">
        <f t="shared" si="243"/>
        <v>0.55000000000000004</v>
      </c>
      <c r="CR28" s="100">
        <f t="shared" si="244"/>
        <v>156.61824240848887</v>
      </c>
      <c r="CS28" s="100">
        <f t="shared" si="38"/>
        <v>1.6866567628111679E-3</v>
      </c>
      <c r="CT28">
        <f t="shared" si="39"/>
        <v>-0.28678955654937099</v>
      </c>
      <c r="CU28">
        <f t="shared" si="40"/>
        <v>1.1989764625482833</v>
      </c>
      <c r="CV28" s="61"/>
      <c r="CW28" s="49">
        <v>228.60719586224752</v>
      </c>
      <c r="CX28" s="49">
        <v>22</v>
      </c>
      <c r="CY28" s="22">
        <f t="shared" si="41"/>
        <v>0.58333333333333326</v>
      </c>
      <c r="CZ28" s="98">
        <f t="shared" si="42"/>
        <v>21.745191273874966</v>
      </c>
      <c r="DA28" s="100">
        <f t="shared" si="184"/>
        <v>0.58333333333333326</v>
      </c>
      <c r="DB28" s="98">
        <f t="shared" si="43"/>
        <v>0.43849728989120018</v>
      </c>
      <c r="DC28" s="98">
        <f t="shared" si="185"/>
        <v>0.6</v>
      </c>
      <c r="DD28" s="98">
        <f t="shared" si="186"/>
        <v>74.124787881018989</v>
      </c>
      <c r="DE28" s="100">
        <f t="shared" si="44"/>
        <v>1454.0640609756831</v>
      </c>
      <c r="DF28" s="100">
        <f t="shared" si="45"/>
        <v>1.0315699646775143E-3</v>
      </c>
      <c r="DG28" s="100">
        <f t="shared" si="229"/>
        <v>0.6166666666666667</v>
      </c>
      <c r="DH28" s="100">
        <f t="shared" si="230"/>
        <v>300.96325332638264</v>
      </c>
      <c r="DI28" s="100">
        <f t="shared" si="48"/>
        <v>1.6108504651006033E-3</v>
      </c>
      <c r="DJ28">
        <f t="shared" si="187"/>
        <v>-0.23408320603336805</v>
      </c>
      <c r="DK28">
        <f t="shared" si="188"/>
        <v>1.3373632321357805</v>
      </c>
      <c r="DL28" s="61"/>
      <c r="DM28" s="49">
        <v>189.59496301326152</v>
      </c>
      <c r="DN28" s="49">
        <v>22</v>
      </c>
      <c r="DO28" s="22">
        <f t="shared" si="49"/>
        <v>0.46666666666666667</v>
      </c>
      <c r="DP28" s="98">
        <f t="shared" si="50"/>
        <v>18.073876359700812</v>
      </c>
      <c r="DQ28" s="100">
        <f t="shared" si="189"/>
        <v>0.46666666666666667</v>
      </c>
      <c r="DR28" s="98">
        <f t="shared" si="51"/>
        <v>0.42296951166539881</v>
      </c>
      <c r="DS28" s="98">
        <f t="shared" si="190"/>
        <v>0.48333333333333334</v>
      </c>
      <c r="DT28" s="98">
        <f t="shared" si="191"/>
        <v>70.222642965951735</v>
      </c>
      <c r="DU28" s="100">
        <f t="shared" si="52"/>
        <v>1093.3366738986001</v>
      </c>
      <c r="DV28" s="100">
        <f t="shared" si="53"/>
        <v>9.7726511460949502E-4</v>
      </c>
      <c r="DW28" s="100">
        <f t="shared" si="231"/>
        <v>0.5</v>
      </c>
      <c r="DX28" s="100">
        <f t="shared" si="232"/>
        <v>122.6280734477559</v>
      </c>
      <c r="DY28" s="100">
        <f t="shared" si="56"/>
        <v>1.9442805353204666E-3</v>
      </c>
      <c r="DZ28">
        <f t="shared" si="57"/>
        <v>-0.33099321904142442</v>
      </c>
      <c r="EA28">
        <f t="shared" si="58"/>
        <v>1.2570513070204943</v>
      </c>
      <c r="EB28" s="61"/>
      <c r="EC28" s="49">
        <v>253.1427462914946</v>
      </c>
      <c r="ED28" s="49">
        <v>22</v>
      </c>
      <c r="EE28" s="22">
        <f t="shared" si="59"/>
        <v>0.46666666666666667</v>
      </c>
      <c r="EF28" s="98">
        <f t="shared" si="60"/>
        <v>22.089244877093769</v>
      </c>
      <c r="EG28" s="100">
        <f t="shared" si="192"/>
        <v>0.46666666666666667</v>
      </c>
      <c r="EH28" s="98">
        <f t="shared" si="61"/>
        <v>0.34497559518695148</v>
      </c>
      <c r="EI28" s="98">
        <f t="shared" si="193"/>
        <v>0.48333333333333334</v>
      </c>
      <c r="EJ28" s="98">
        <f t="shared" si="194"/>
        <v>86.384364031099125</v>
      </c>
      <c r="EK28" s="100">
        <f t="shared" si="62"/>
        <v>1539.6037903472195</v>
      </c>
      <c r="EL28" s="100">
        <f t="shared" si="63"/>
        <v>1.2021823994327965E-3</v>
      </c>
      <c r="EM28" s="100">
        <f t="shared" si="225"/>
        <v>0.5</v>
      </c>
      <c r="EN28" s="100">
        <f t="shared" si="226"/>
        <v>78.579907577170758</v>
      </c>
      <c r="EO28" s="100">
        <f t="shared" si="66"/>
        <v>1.9071791770011457E-3</v>
      </c>
      <c r="EP28">
        <f t="shared" si="67"/>
        <v>-0.33099321904142442</v>
      </c>
      <c r="EQ28">
        <f t="shared" si="68"/>
        <v>1.3441808697276278</v>
      </c>
      <c r="ER28" s="61"/>
      <c r="ES28" s="49">
        <v>257.60920014626805</v>
      </c>
      <c r="ET28" s="49">
        <v>22</v>
      </c>
      <c r="EU28" s="22">
        <f t="shared" si="69"/>
        <v>0.46666666666666667</v>
      </c>
      <c r="EV28" s="98">
        <f t="shared" si="70"/>
        <v>22.937334177390088</v>
      </c>
      <c r="EW28" s="100">
        <f t="shared" si="195"/>
        <v>0.46666666666666667</v>
      </c>
      <c r="EX28" s="98">
        <f t="shared" si="71"/>
        <v>0.30125531668446315</v>
      </c>
      <c r="EY28" s="98">
        <f t="shared" si="196"/>
        <v>0.48333333333333334</v>
      </c>
      <c r="EZ28" s="98">
        <f t="shared" si="197"/>
        <v>89.564442648055206</v>
      </c>
      <c r="FA28" s="100">
        <f t="shared" si="72"/>
        <v>1756.9350404738655</v>
      </c>
      <c r="FB28" s="100">
        <f t="shared" si="73"/>
        <v>1.2464384935187685E-3</v>
      </c>
      <c r="FC28" s="100">
        <f t="shared" si="227"/>
        <v>0.5</v>
      </c>
      <c r="FD28" s="100">
        <f t="shared" si="228"/>
        <v>315.80274131010782</v>
      </c>
      <c r="FE28" s="100">
        <f t="shared" si="76"/>
        <v>1.898121078688333E-3</v>
      </c>
      <c r="FF28">
        <f t="shared" si="77"/>
        <v>-0.33099321904142442</v>
      </c>
      <c r="FG28">
        <f t="shared" si="78"/>
        <v>1.3605429419294714</v>
      </c>
      <c r="FH28" s="61"/>
      <c r="FI28" s="100">
        <v>149.08386901338454</v>
      </c>
      <c r="FJ28" s="100">
        <v>22</v>
      </c>
      <c r="FK28" s="22">
        <f t="shared" si="79"/>
        <v>0.44999999999999996</v>
      </c>
      <c r="FL28" s="98">
        <f t="shared" si="80"/>
        <v>18.602928501794928</v>
      </c>
      <c r="FM28" s="100">
        <f t="shared" si="198"/>
        <v>0.44999999999999996</v>
      </c>
      <c r="FN28" s="98">
        <f t="shared" si="81"/>
        <v>0.25068746058912489</v>
      </c>
      <c r="FO28" s="98">
        <f t="shared" si="199"/>
        <v>0.46666666666666662</v>
      </c>
      <c r="FP28" s="98">
        <f t="shared" si="200"/>
        <v>73.083062409554316</v>
      </c>
      <c r="FQ28" s="100">
        <f t="shared" si="82"/>
        <v>1137.8721876350978</v>
      </c>
      <c r="FR28" s="100">
        <f t="shared" si="83"/>
        <v>1.0170726185329642E-3</v>
      </c>
      <c r="FS28" s="100">
        <f t="shared" si="241"/>
        <v>0.48333333333333334</v>
      </c>
      <c r="FT28" s="100">
        <f t="shared" si="242"/>
        <v>-1.9518001618473562</v>
      </c>
      <c r="FU28" s="100">
        <f t="shared" si="86"/>
        <v>2.285489918458586E-3</v>
      </c>
      <c r="FV28">
        <f t="shared" si="201"/>
        <v>-0.34678748622465638</v>
      </c>
      <c r="FW28">
        <f t="shared" si="202"/>
        <v>1.269581316909187</v>
      </c>
      <c r="FX28" s="61"/>
      <c r="FY28" s="100">
        <v>227.84314780128895</v>
      </c>
      <c r="FZ28" s="100">
        <v>22</v>
      </c>
      <c r="GA28" s="22">
        <f t="shared" si="87"/>
        <v>0.48333333333333328</v>
      </c>
      <c r="GB28" s="98">
        <f t="shared" si="88"/>
        <v>28.324960255757649</v>
      </c>
      <c r="GC28" s="100">
        <f t="shared" si="203"/>
        <v>0.48333333333333328</v>
      </c>
      <c r="GD28" s="98">
        <f t="shared" si="89"/>
        <v>0.34190813923014046</v>
      </c>
      <c r="GE28" s="98">
        <f t="shared" si="204"/>
        <v>0.5</v>
      </c>
      <c r="GF28" s="98">
        <f t="shared" si="205"/>
        <v>106.33857495230812</v>
      </c>
      <c r="GG28" s="100">
        <f t="shared" si="90"/>
        <v>1655.6463689617242</v>
      </c>
      <c r="GH28" s="100">
        <f t="shared" si="91"/>
        <v>1.4798785014196218E-3</v>
      </c>
      <c r="GI28" s="100">
        <f t="shared" si="235"/>
        <v>0.51666666666666661</v>
      </c>
      <c r="GJ28" s="100">
        <f t="shared" si="236"/>
        <v>-58.562372538938391</v>
      </c>
      <c r="GK28" s="100">
        <f t="shared" si="94"/>
        <v>2.0226110797930707E-3</v>
      </c>
      <c r="GL28">
        <f t="shared" si="206"/>
        <v>-0.31575325248468761</v>
      </c>
      <c r="GM28">
        <f t="shared" si="207"/>
        <v>1.4521693091544199</v>
      </c>
      <c r="GN28" s="61"/>
      <c r="GO28" s="100">
        <v>225.72162058606614</v>
      </c>
      <c r="GP28" s="100">
        <v>22</v>
      </c>
      <c r="GQ28" s="22">
        <f t="shared" si="95"/>
        <v>0.46666666666666667</v>
      </c>
      <c r="GR28" s="98">
        <f t="shared" si="96"/>
        <v>28.128005755416478</v>
      </c>
      <c r="GS28" s="100">
        <f t="shared" si="208"/>
        <v>0.46666666666666667</v>
      </c>
      <c r="GT28" s="100">
        <f t="shared" si="209"/>
        <v>0.36816235434628647</v>
      </c>
      <c r="GU28" s="98">
        <f t="shared" si="239"/>
        <v>0.48333333333333334</v>
      </c>
      <c r="GV28" s="98">
        <f t="shared" si="240"/>
        <v>110.34115758450041</v>
      </c>
      <c r="GW28" s="100">
        <f t="shared" si="97"/>
        <v>1717.9648775972828</v>
      </c>
      <c r="GX28" s="100">
        <f t="shared" si="98"/>
        <v>1.5355811097176309E-3</v>
      </c>
      <c r="GY28" s="100">
        <f t="shared" si="237"/>
        <v>0.5</v>
      </c>
      <c r="GZ28" s="100">
        <f t="shared" si="238"/>
        <v>338.58138981341148</v>
      </c>
      <c r="HA28" s="100">
        <f t="shared" si="101"/>
        <v>2.0571716273789899E-3</v>
      </c>
      <c r="HB28">
        <f t="shared" si="212"/>
        <v>-0.33099321904142442</v>
      </c>
      <c r="HC28">
        <f t="shared" si="213"/>
        <v>1.4491389422569232</v>
      </c>
      <c r="HD28" s="61"/>
      <c r="HE28" s="100">
        <v>219.0570701894828</v>
      </c>
      <c r="HF28" s="100">
        <v>22</v>
      </c>
      <c r="HG28" s="22">
        <f t="shared" si="102"/>
        <v>0.48333333333333328</v>
      </c>
      <c r="HH28" s="98">
        <f t="shared" si="103"/>
        <v>20.706606273818945</v>
      </c>
      <c r="HI28" s="100">
        <f t="shared" si="214"/>
        <v>0.48333333333333328</v>
      </c>
      <c r="HJ28" s="98">
        <f t="shared" si="104"/>
        <v>0.40534116637462092</v>
      </c>
      <c r="HK28" s="98">
        <f t="shared" si="215"/>
        <v>0.5</v>
      </c>
      <c r="HL28" s="98">
        <f t="shared" si="216"/>
        <v>69.490952739662077</v>
      </c>
      <c r="HM28" s="100">
        <f t="shared" si="105"/>
        <v>1560.4340888451068</v>
      </c>
      <c r="HN28" s="100">
        <f t="shared" si="106"/>
        <v>9.6708242562696398E-4</v>
      </c>
      <c r="HO28" s="100">
        <f t="shared" si="233"/>
        <v>0.51666666666666661</v>
      </c>
      <c r="HP28" s="100">
        <f t="shared" si="234"/>
        <v>-41.531477498400882</v>
      </c>
      <c r="HQ28" s="100">
        <f t="shared" si="109"/>
        <v>1.5521299528501507E-3</v>
      </c>
      <c r="HR28">
        <f t="shared" si="110"/>
        <v>-0.31575325248468761</v>
      </c>
      <c r="HS28">
        <f t="shared" si="111"/>
        <v>1.3161089256762615</v>
      </c>
      <c r="HT28" s="61"/>
      <c r="HU28"/>
      <c r="II28" s="61"/>
      <c r="IJ28" s="100">
        <v>699.27194280909055</v>
      </c>
      <c r="IK28" s="100">
        <v>88</v>
      </c>
      <c r="IL28" s="22">
        <f t="shared" si="122"/>
        <v>1.5333333333333332</v>
      </c>
      <c r="IM28" s="98">
        <f t="shared" si="123"/>
        <v>67.161367073255889</v>
      </c>
      <c r="IN28" s="100">
        <f t="shared" si="219"/>
        <v>1.5333333333333332</v>
      </c>
      <c r="IO28" s="98">
        <f t="shared" si="124"/>
        <v>0.59342455120730864</v>
      </c>
      <c r="IP28" s="52">
        <f t="shared" si="125"/>
        <v>68.455467827718493</v>
      </c>
      <c r="IQ28" s="52">
        <f t="shared" si="126"/>
        <v>5.6304048966195372</v>
      </c>
      <c r="IR28" s="100">
        <f t="shared" si="127"/>
        <v>1065.8225088625584</v>
      </c>
      <c r="IS28" s="100">
        <f t="shared" si="128"/>
        <v>9.5267192726908247E-4</v>
      </c>
      <c r="IT28" s="100">
        <f t="shared" si="129"/>
        <v>1.6011498614066906E-3</v>
      </c>
      <c r="IU28">
        <f t="shared" si="130"/>
        <v>0.1856365769619116</v>
      </c>
      <c r="IV28">
        <f t="shared" si="131"/>
        <v>1.8271195276436292</v>
      </c>
      <c r="IW28" s="61"/>
      <c r="IX28"/>
      <c r="JK28" s="61"/>
      <c r="JL28"/>
      <c r="JY28" s="61"/>
      <c r="JZ28"/>
      <c r="KM28" s="61"/>
      <c r="KN28"/>
      <c r="KS28"/>
      <c r="KT28"/>
      <c r="KU28"/>
    </row>
    <row r="29" spans="1:307" x14ac:dyDescent="0.25">
      <c r="A29" s="15" t="s">
        <v>141</v>
      </c>
      <c r="B29" s="131">
        <v>1000</v>
      </c>
      <c r="C29" s="131"/>
      <c r="D29"/>
      <c r="E29"/>
      <c r="U29" s="49">
        <v>79.077493637570484</v>
      </c>
      <c r="V29" s="49">
        <v>23</v>
      </c>
      <c r="W29" s="22">
        <f t="shared" si="160"/>
        <v>0.48333333333333328</v>
      </c>
      <c r="X29" s="98">
        <f t="shared" si="161"/>
        <v>6.5510308704805311</v>
      </c>
      <c r="Y29" s="100">
        <f t="shared" si="162"/>
        <v>0.48333333333333328</v>
      </c>
      <c r="Z29" s="98">
        <f t="shared" si="163"/>
        <v>0.32825422938445786</v>
      </c>
      <c r="AA29" s="98">
        <f t="shared" si="164"/>
        <v>0.5</v>
      </c>
      <c r="AB29" s="98">
        <f t="shared" si="165"/>
        <v>19.918180370246496</v>
      </c>
      <c r="AC29" s="100">
        <f t="shared" si="0"/>
        <v>310.11759393158496</v>
      </c>
      <c r="AD29" s="100">
        <f t="shared" si="1"/>
        <v>2.771946768192638E-4</v>
      </c>
      <c r="AE29" s="100">
        <f t="shared" si="2"/>
        <v>0.51666666666666661</v>
      </c>
      <c r="AF29" s="100">
        <f t="shared" si="3"/>
        <v>107.38739024390202</v>
      </c>
      <c r="AG29" s="100">
        <f t="shared" si="4"/>
        <v>2.2389582814253202E-3</v>
      </c>
      <c r="AH29">
        <f t="shared" si="166"/>
        <v>-0.31575325248468761</v>
      </c>
      <c r="AI29">
        <f t="shared" si="167"/>
        <v>0.81630964596647804</v>
      </c>
      <c r="AJ29" s="61"/>
      <c r="AK29" s="49">
        <v>96.604865301909101</v>
      </c>
      <c r="AL29" s="49">
        <v>23</v>
      </c>
      <c r="AM29" s="22">
        <f t="shared" si="168"/>
        <v>0.5</v>
      </c>
      <c r="AN29" s="98">
        <f t="shared" si="169"/>
        <v>9.0360925359563282</v>
      </c>
      <c r="AO29" s="100">
        <f t="shared" si="170"/>
        <v>0.5</v>
      </c>
      <c r="AP29" s="98">
        <f t="shared" si="171"/>
        <v>0.30864093185010055</v>
      </c>
      <c r="AQ29" s="98">
        <f t="shared" si="172"/>
        <v>0.51666666666666661</v>
      </c>
      <c r="AR29" s="98">
        <f t="shared" si="173"/>
        <v>26.525774883875968</v>
      </c>
      <c r="AS29" s="100">
        <f t="shared" si="5"/>
        <v>472.76129205986916</v>
      </c>
      <c r="AT29" s="100">
        <f t="shared" si="6"/>
        <v>3.691503671339406E-4</v>
      </c>
      <c r="AU29" s="100">
        <f t="shared" si="7"/>
        <v>0.53333333333333333</v>
      </c>
      <c r="AV29" s="100">
        <f t="shared" si="8"/>
        <v>211.7883961262894</v>
      </c>
      <c r="AW29" s="100">
        <f t="shared" si="9"/>
        <v>2.138303428318747E-3</v>
      </c>
      <c r="AX29">
        <f t="shared" si="10"/>
        <v>-0.3010299956639812</v>
      </c>
      <c r="AY29">
        <f t="shared" si="11"/>
        <v>0.95598066975268958</v>
      </c>
      <c r="AZ29" s="61"/>
      <c r="BA29" s="49">
        <v>83.006023877788536</v>
      </c>
      <c r="BB29" s="49">
        <v>23</v>
      </c>
      <c r="BC29" s="22">
        <f t="shared" si="12"/>
        <v>0.66666666666666663</v>
      </c>
      <c r="BD29" s="98">
        <f t="shared" si="174"/>
        <v>6.8351468937572895</v>
      </c>
      <c r="BE29" s="100">
        <f t="shared" si="175"/>
        <v>0.66666666666666663</v>
      </c>
      <c r="BF29" s="98">
        <f t="shared" si="13"/>
        <v>0.257447926491992</v>
      </c>
      <c r="BG29" s="98">
        <f t="shared" si="176"/>
        <v>0.68333333333333324</v>
      </c>
      <c r="BH29" s="98">
        <f t="shared" si="177"/>
        <v>22.231745909839976</v>
      </c>
      <c r="BI29" s="100">
        <f t="shared" si="14"/>
        <v>436.10759186427572</v>
      </c>
      <c r="BJ29" s="100">
        <f t="shared" si="15"/>
        <v>3.0939179724527301E-4</v>
      </c>
      <c r="BK29" s="100">
        <f t="shared" si="16"/>
        <v>0.70000000000000007</v>
      </c>
      <c r="BL29" s="100">
        <f t="shared" si="17"/>
        <v>-37.322252445420034</v>
      </c>
      <c r="BM29" s="100">
        <f t="shared" si="18"/>
        <v>2.1512073123965592E-3</v>
      </c>
      <c r="BN29">
        <f t="shared" si="19"/>
        <v>-0.17609125905568127</v>
      </c>
      <c r="BO29">
        <f t="shared" si="20"/>
        <v>0.83474785240240768</v>
      </c>
      <c r="BP29" s="61"/>
      <c r="BQ29" s="49">
        <v>201.07523467597892</v>
      </c>
      <c r="BR29" s="49">
        <v>23</v>
      </c>
      <c r="BS29" s="22">
        <f t="shared" si="21"/>
        <v>0.53333333333333333</v>
      </c>
      <c r="BT29" s="98">
        <f t="shared" si="22"/>
        <v>19.223253793114619</v>
      </c>
      <c r="BU29" s="100">
        <f t="shared" si="178"/>
        <v>0.53333333333333333</v>
      </c>
      <c r="BV29" s="98">
        <f t="shared" si="23"/>
        <v>0.50318368282066372</v>
      </c>
      <c r="BW29" s="98">
        <f t="shared" si="179"/>
        <v>0.55000000000000004</v>
      </c>
      <c r="BX29" s="98">
        <f t="shared" si="180"/>
        <v>58.812661177965403</v>
      </c>
      <c r="BY29" s="100">
        <f t="shared" si="24"/>
        <v>915.68811197578543</v>
      </c>
      <c r="BZ29" s="100">
        <f t="shared" si="25"/>
        <v>8.1847620139335192E-4</v>
      </c>
      <c r="CA29" s="100">
        <f t="shared" si="26"/>
        <v>0.56666666666666676</v>
      </c>
      <c r="CB29" s="100">
        <f t="shared" si="27"/>
        <v>215.02960209626733</v>
      </c>
      <c r="CC29" s="100">
        <f t="shared" si="28"/>
        <v>1.7270500403590674E-3</v>
      </c>
      <c r="CD29">
        <f t="shared" si="29"/>
        <v>-0.27300127206373764</v>
      </c>
      <c r="CE29">
        <f t="shared" si="30"/>
        <v>1.2838268997110263</v>
      </c>
      <c r="CF29" s="61"/>
      <c r="CG29" s="49">
        <v>171.85240760606177</v>
      </c>
      <c r="CH29" s="49">
        <v>23</v>
      </c>
      <c r="CI29" s="22">
        <f t="shared" si="31"/>
        <v>0.53333333333333333</v>
      </c>
      <c r="CJ29" s="98">
        <f t="shared" si="32"/>
        <v>16.69604659536207</v>
      </c>
      <c r="CK29" s="100">
        <f t="shared" si="181"/>
        <v>0.53333333333333333</v>
      </c>
      <c r="CL29" s="98">
        <f t="shared" si="33"/>
        <v>0.44214733842186693</v>
      </c>
      <c r="CM29" s="98">
        <f t="shared" si="182"/>
        <v>0.55000000000000004</v>
      </c>
      <c r="CN29" s="98">
        <f t="shared" si="183"/>
        <v>49.455769524442644</v>
      </c>
      <c r="CO29" s="100">
        <f t="shared" si="34"/>
        <v>881.43602222919083</v>
      </c>
      <c r="CP29" s="100">
        <f t="shared" si="35"/>
        <v>6.8825945921516024E-4</v>
      </c>
      <c r="CQ29" s="100">
        <f t="shared" si="243"/>
        <v>0.56666666666666676</v>
      </c>
      <c r="CR29" s="100">
        <f t="shared" si="244"/>
        <v>347.47928928709058</v>
      </c>
      <c r="CS29" s="100">
        <f t="shared" si="38"/>
        <v>1.6764304934442078E-3</v>
      </c>
      <c r="CT29">
        <f t="shared" si="39"/>
        <v>-0.27300127206373764</v>
      </c>
      <c r="CU29">
        <f t="shared" si="40"/>
        <v>1.2226136480890455</v>
      </c>
      <c r="CV29" s="61"/>
      <c r="CW29" s="49">
        <v>240.60184953570078</v>
      </c>
      <c r="CX29" s="49">
        <v>23</v>
      </c>
      <c r="CY29" s="22">
        <f t="shared" si="41"/>
        <v>0.6</v>
      </c>
      <c r="CZ29" s="98">
        <f t="shared" si="42"/>
        <v>22.886126656111557</v>
      </c>
      <c r="DA29" s="100">
        <f t="shared" si="184"/>
        <v>0.6</v>
      </c>
      <c r="DB29" s="98">
        <f t="shared" si="43"/>
        <v>0.44801316740965696</v>
      </c>
      <c r="DC29" s="98">
        <f t="shared" si="185"/>
        <v>0.6166666666666667</v>
      </c>
      <c r="DD29" s="98">
        <f t="shared" si="186"/>
        <v>81.335539018540445</v>
      </c>
      <c r="DE29" s="100">
        <f t="shared" si="44"/>
        <v>1595.5132897888466</v>
      </c>
      <c r="DF29" s="100">
        <f t="shared" si="45"/>
        <v>1.1319195846746879E-3</v>
      </c>
      <c r="DG29" s="100">
        <f t="shared" si="229"/>
        <v>0.6333333333333333</v>
      </c>
      <c r="DH29" s="100">
        <f t="shared" si="230"/>
        <v>2.790299852122758E-2</v>
      </c>
      <c r="DI29" s="100">
        <f t="shared" si="48"/>
        <v>1.5993766467559622E-3</v>
      </c>
      <c r="DJ29">
        <f t="shared" si="187"/>
        <v>-0.22184874961635639</v>
      </c>
      <c r="DK29">
        <f t="shared" si="188"/>
        <v>1.3595722970774202</v>
      </c>
      <c r="DL29" s="61"/>
      <c r="DM29" s="49">
        <v>202.08908926510605</v>
      </c>
      <c r="DN29" s="49">
        <v>23</v>
      </c>
      <c r="DO29" s="22">
        <f t="shared" si="49"/>
        <v>0.48333333333333328</v>
      </c>
      <c r="DP29" s="98">
        <f t="shared" si="50"/>
        <v>19.264927479991044</v>
      </c>
      <c r="DQ29" s="100">
        <f t="shared" si="189"/>
        <v>0.48333333333333328</v>
      </c>
      <c r="DR29" s="98">
        <f t="shared" si="51"/>
        <v>0.4292720865655687</v>
      </c>
      <c r="DS29" s="98">
        <f t="shared" si="190"/>
        <v>0.5</v>
      </c>
      <c r="DT29" s="98">
        <f t="shared" si="191"/>
        <v>70.215863832532079</v>
      </c>
      <c r="DU29" s="100">
        <f t="shared" si="52"/>
        <v>1093.2311256755211</v>
      </c>
      <c r="DV29" s="100">
        <f t="shared" si="53"/>
        <v>9.7717077166940489E-4</v>
      </c>
      <c r="DW29" s="100">
        <f t="shared" si="231"/>
        <v>0.51666666666666661</v>
      </c>
      <c r="DX29" s="100">
        <f t="shared" si="232"/>
        <v>167.24753360857494</v>
      </c>
      <c r="DY29" s="100">
        <f t="shared" si="56"/>
        <v>1.9334381358704269E-3</v>
      </c>
      <c r="DZ29">
        <f t="shared" si="57"/>
        <v>-0.31575325248468761</v>
      </c>
      <c r="EA29">
        <f t="shared" si="58"/>
        <v>1.2847673785138785</v>
      </c>
      <c r="EB29" s="61"/>
      <c r="EC29" s="49">
        <v>268.11937639790227</v>
      </c>
      <c r="ED29" s="49">
        <v>23</v>
      </c>
      <c r="EE29" s="22">
        <f t="shared" si="59"/>
        <v>0.48333333333333328</v>
      </c>
      <c r="EF29" s="98">
        <f t="shared" si="60"/>
        <v>23.396106142923408</v>
      </c>
      <c r="EG29" s="100">
        <f t="shared" si="192"/>
        <v>0.48333333333333328</v>
      </c>
      <c r="EH29" s="98">
        <f t="shared" si="61"/>
        <v>0.35063030112030064</v>
      </c>
      <c r="EI29" s="98">
        <f t="shared" si="193"/>
        <v>0.5</v>
      </c>
      <c r="EJ29" s="98">
        <f t="shared" si="194"/>
        <v>90.392042912408826</v>
      </c>
      <c r="EK29" s="100">
        <f t="shared" si="62"/>
        <v>1611.0315037461114</v>
      </c>
      <c r="EL29" s="100">
        <f t="shared" si="63"/>
        <v>1.2579559305310229E-3</v>
      </c>
      <c r="EM29" s="100">
        <f t="shared" si="225"/>
        <v>0.51666666666666661</v>
      </c>
      <c r="EN29" s="100">
        <f t="shared" si="226"/>
        <v>73.892989865305353</v>
      </c>
      <c r="EO29" s="100">
        <f t="shared" si="66"/>
        <v>1.8959558899980368E-3</v>
      </c>
      <c r="EP29">
        <f t="shared" si="67"/>
        <v>-0.31575325248468761</v>
      </c>
      <c r="EQ29">
        <f t="shared" si="68"/>
        <v>1.3691435829931038</v>
      </c>
      <c r="ER29" s="61"/>
      <c r="ES29" s="49">
        <v>274.13181136088531</v>
      </c>
      <c r="ET29" s="49">
        <v>23</v>
      </c>
      <c r="EU29" s="22">
        <f t="shared" si="69"/>
        <v>0.48333333333333328</v>
      </c>
      <c r="EV29" s="98">
        <f t="shared" si="70"/>
        <v>24.408495357571482</v>
      </c>
      <c r="EW29" s="100">
        <f t="shared" si="195"/>
        <v>0.48333333333333328</v>
      </c>
      <c r="EX29" s="98">
        <f t="shared" si="71"/>
        <v>0.30696667176938575</v>
      </c>
      <c r="EY29" s="98">
        <f t="shared" si="196"/>
        <v>0.5</v>
      </c>
      <c r="EZ29" s="98">
        <f t="shared" si="197"/>
        <v>94.786449528623919</v>
      </c>
      <c r="FA29" s="100">
        <f t="shared" si="72"/>
        <v>1859.3721974393704</v>
      </c>
      <c r="FB29" s="100">
        <f t="shared" si="73"/>
        <v>1.3191114226066829E-3</v>
      </c>
      <c r="FC29" s="100">
        <f t="shared" si="227"/>
        <v>0.51666666666666661</v>
      </c>
      <c r="FD29" s="100">
        <f t="shared" si="228"/>
        <v>121.42729628727426</v>
      </c>
      <c r="FE29" s="100">
        <f t="shared" si="76"/>
        <v>1.8856785641040961E-3</v>
      </c>
      <c r="FF29">
        <f t="shared" si="77"/>
        <v>-0.31575325248468761</v>
      </c>
      <c r="FG29">
        <f t="shared" si="78"/>
        <v>1.3875410085018065</v>
      </c>
      <c r="FH29" s="61"/>
      <c r="FI29" s="100">
        <v>158.63322476707077</v>
      </c>
      <c r="FJ29" s="100">
        <v>23</v>
      </c>
      <c r="FK29" s="22">
        <f t="shared" si="79"/>
        <v>0.46666666666666662</v>
      </c>
      <c r="FL29" s="98">
        <f t="shared" si="80"/>
        <v>19.79451269866119</v>
      </c>
      <c r="FM29" s="100">
        <f t="shared" si="198"/>
        <v>0.46666666666666662</v>
      </c>
      <c r="FN29" s="98">
        <f t="shared" si="81"/>
        <v>0.25665674038390812</v>
      </c>
      <c r="FO29" s="98">
        <f t="shared" si="199"/>
        <v>0.48333333333333334</v>
      </c>
      <c r="FP29" s="98">
        <f t="shared" si="200"/>
        <v>74.883868500288386</v>
      </c>
      <c r="FQ29" s="100">
        <f t="shared" si="82"/>
        <v>1165.9099722928781</v>
      </c>
      <c r="FR29" s="100">
        <f t="shared" si="83"/>
        <v>1.0421338366290135E-3</v>
      </c>
      <c r="FS29" s="100">
        <f t="shared" si="241"/>
        <v>0.5</v>
      </c>
      <c r="FT29" s="100">
        <f t="shared" si="242"/>
        <v>-112.17160413913653</v>
      </c>
      <c r="FU29" s="100">
        <f t="shared" si="86"/>
        <v>2.2678834435757638E-3</v>
      </c>
      <c r="FV29">
        <f t="shared" si="201"/>
        <v>-0.33099321904142448</v>
      </c>
      <c r="FW29">
        <f t="shared" si="202"/>
        <v>1.2965448147577143</v>
      </c>
      <c r="FX29" s="61"/>
      <c r="FY29" s="100">
        <v>241.82328258461797</v>
      </c>
      <c r="FZ29" s="100">
        <v>23</v>
      </c>
      <c r="GA29" s="22">
        <f t="shared" si="87"/>
        <v>0.5</v>
      </c>
      <c r="GB29" s="98">
        <f t="shared" si="88"/>
        <v>30.062939940155644</v>
      </c>
      <c r="GC29" s="100">
        <f t="shared" si="203"/>
        <v>0.5</v>
      </c>
      <c r="GD29" s="98">
        <f t="shared" si="89"/>
        <v>0.35028989936253135</v>
      </c>
      <c r="GE29" s="98">
        <f t="shared" si="204"/>
        <v>0.51666666666666661</v>
      </c>
      <c r="GF29" s="98">
        <f t="shared" si="205"/>
        <v>104.38995574525232</v>
      </c>
      <c r="GG29" s="100">
        <f t="shared" si="90"/>
        <v>1625.3071969717107</v>
      </c>
      <c r="GH29" s="100">
        <f t="shared" si="91"/>
        <v>1.4527602174547619E-3</v>
      </c>
      <c r="GI29" s="100">
        <f t="shared" si="235"/>
        <v>0.53333333333333333</v>
      </c>
      <c r="GJ29" s="100">
        <f t="shared" si="236"/>
        <v>564.33979973317355</v>
      </c>
      <c r="GK29" s="100">
        <f t="shared" si="94"/>
        <v>2.0048413864770312E-3</v>
      </c>
      <c r="GL29">
        <f t="shared" si="206"/>
        <v>-0.3010299956639812</v>
      </c>
      <c r="GM29">
        <f t="shared" si="207"/>
        <v>1.4780314492167492</v>
      </c>
      <c r="GN29" s="61"/>
      <c r="GO29" s="100">
        <v>240.22957769600313</v>
      </c>
      <c r="GP29" s="100">
        <v>23</v>
      </c>
      <c r="GQ29" s="22">
        <f t="shared" si="95"/>
        <v>0.48333333333333328</v>
      </c>
      <c r="GR29" s="98">
        <f t="shared" si="96"/>
        <v>29.935895934603121</v>
      </c>
      <c r="GS29" s="100">
        <f t="shared" si="208"/>
        <v>0.48333333333333328</v>
      </c>
      <c r="GT29" s="100">
        <f t="shared" si="209"/>
        <v>0.37787722701629339</v>
      </c>
      <c r="GU29" s="98">
        <f t="shared" si="239"/>
        <v>0.5</v>
      </c>
      <c r="GV29" s="98">
        <f t="shared" si="240"/>
        <v>115.79264020579546</v>
      </c>
      <c r="GW29" s="100">
        <f t="shared" si="97"/>
        <v>1802.8421426109721</v>
      </c>
      <c r="GX29" s="100">
        <f t="shared" si="98"/>
        <v>1.6114475761973206E-3</v>
      </c>
      <c r="GY29" s="100">
        <f t="shared" si="237"/>
        <v>0.51666666666666661</v>
      </c>
      <c r="GZ29" s="100">
        <f t="shared" si="238"/>
        <v>179.57769706588496</v>
      </c>
      <c r="HA29" s="100">
        <f t="shared" si="101"/>
        <v>2.0377427439858035E-3</v>
      </c>
      <c r="HB29">
        <f t="shared" si="212"/>
        <v>-0.31575325248468761</v>
      </c>
      <c r="HC29">
        <f t="shared" si="213"/>
        <v>1.4761922604316504</v>
      </c>
      <c r="HD29" s="61"/>
      <c r="HE29" s="100">
        <v>229.54411340742328</v>
      </c>
      <c r="HF29" s="100">
        <v>23</v>
      </c>
      <c r="HG29" s="22">
        <f t="shared" si="102"/>
        <v>0.5</v>
      </c>
      <c r="HH29" s="98">
        <f t="shared" si="103"/>
        <v>21.697905366345758</v>
      </c>
      <c r="HI29" s="100">
        <f t="shared" si="214"/>
        <v>0.5</v>
      </c>
      <c r="HJ29" s="98">
        <f t="shared" si="104"/>
        <v>0.41252919288015405</v>
      </c>
      <c r="HK29" s="98">
        <f t="shared" si="215"/>
        <v>0.51666666666666661</v>
      </c>
      <c r="HL29" s="98">
        <f t="shared" si="216"/>
        <v>72.422242601454784</v>
      </c>
      <c r="HM29" s="100">
        <f t="shared" si="105"/>
        <v>1626.2568246732305</v>
      </c>
      <c r="HN29" s="100">
        <f t="shared" si="106"/>
        <v>1.0078762095369128E-3</v>
      </c>
      <c r="HO29" s="100">
        <f t="shared" si="233"/>
        <v>0.53333333333333333</v>
      </c>
      <c r="HP29" s="100">
        <f t="shared" si="234"/>
        <v>-1.8117669390477376</v>
      </c>
      <c r="HQ29" s="100">
        <f t="shared" si="109"/>
        <v>1.5433080002882709E-3</v>
      </c>
      <c r="HR29">
        <f t="shared" si="110"/>
        <v>-0.3010299956639812</v>
      </c>
      <c r="HS29">
        <f t="shared" si="111"/>
        <v>1.3364178107266336</v>
      </c>
      <c r="HT29" s="61"/>
      <c r="HU29"/>
      <c r="II29" s="61"/>
      <c r="IJ29" s="100">
        <v>746.79532001747305</v>
      </c>
      <c r="IK29" s="100">
        <v>92</v>
      </c>
      <c r="IL29" s="22">
        <f t="shared" si="122"/>
        <v>1.5999999999999999</v>
      </c>
      <c r="IM29" s="98">
        <f t="shared" si="123"/>
        <v>71.72573579142761</v>
      </c>
      <c r="IN29" s="100">
        <f t="shared" si="219"/>
        <v>1.5999999999999999</v>
      </c>
      <c r="IO29" s="98">
        <f t="shared" si="124"/>
        <v>0.60832285631025318</v>
      </c>
      <c r="IP29" s="52">
        <f t="shared" si="125"/>
        <v>68.815470487480837</v>
      </c>
      <c r="IQ29" s="52">
        <f t="shared" si="126"/>
        <v>8.0267916437048132</v>
      </c>
      <c r="IR29" s="100">
        <f t="shared" si="127"/>
        <v>1071.4275971075288</v>
      </c>
      <c r="IS29" s="100">
        <f t="shared" si="128"/>
        <v>9.5768196428410845E-4</v>
      </c>
      <c r="IT29" s="100">
        <f t="shared" si="129"/>
        <v>1.5841835340980738E-3</v>
      </c>
      <c r="IU29">
        <f t="shared" si="130"/>
        <v>0.20411998265592474</v>
      </c>
      <c r="IV29">
        <f t="shared" si="131"/>
        <v>1.8556750121082459</v>
      </c>
      <c r="IW29" s="61"/>
      <c r="IX29"/>
      <c r="JK29" s="61"/>
      <c r="JL29"/>
      <c r="JY29" s="61"/>
      <c r="JZ29"/>
      <c r="KM29" s="61"/>
      <c r="KN29"/>
      <c r="KS29"/>
      <c r="KT29"/>
      <c r="KU29"/>
    </row>
    <row r="30" spans="1:307" x14ac:dyDescent="0.25">
      <c r="A30" s="15" t="s">
        <v>142</v>
      </c>
      <c r="B30" s="131">
        <v>1.0020000000000001E-3</v>
      </c>
      <c r="C30" s="131"/>
      <c r="D30"/>
      <c r="E30"/>
      <c r="U30" s="49">
        <v>84.072885046250192</v>
      </c>
      <c r="V30" s="49">
        <v>24</v>
      </c>
      <c r="W30" s="22">
        <f t="shared" si="160"/>
        <v>0.5</v>
      </c>
      <c r="X30" s="98">
        <f t="shared" si="161"/>
        <v>6.9648649694515949</v>
      </c>
      <c r="Y30" s="100">
        <f t="shared" si="162"/>
        <v>0.5</v>
      </c>
      <c r="Z30" s="98">
        <f t="shared" si="163"/>
        <v>0.32884815589269728</v>
      </c>
      <c r="AA30" s="98">
        <f t="shared" si="164"/>
        <v>0.51666666666666661</v>
      </c>
      <c r="AB30" s="98">
        <f t="shared" si="165"/>
        <v>23.548747201235386</v>
      </c>
      <c r="AC30" s="100">
        <f t="shared" si="0"/>
        <v>366.64397482107381</v>
      </c>
      <c r="AD30" s="100">
        <f t="shared" si="1"/>
        <v>3.2772006521719253E-4</v>
      </c>
      <c r="AE30" s="100">
        <f t="shared" si="2"/>
        <v>0.53333333333333333</v>
      </c>
      <c r="AF30" s="100">
        <f t="shared" si="3"/>
        <v>-146.33827830116113</v>
      </c>
      <c r="AG30" s="100">
        <f t="shared" si="4"/>
        <v>2.2372307004964961E-3</v>
      </c>
      <c r="AH30">
        <f t="shared" si="166"/>
        <v>-0.3010299956639812</v>
      </c>
      <c r="AI30">
        <f t="shared" si="167"/>
        <v>0.84291270100542026</v>
      </c>
      <c r="AJ30" s="61"/>
      <c r="AK30" s="49">
        <v>100.06123125366787</v>
      </c>
      <c r="AL30" s="49">
        <v>24</v>
      </c>
      <c r="AM30" s="22">
        <f t="shared" si="168"/>
        <v>0.51666666666666672</v>
      </c>
      <c r="AN30" s="98">
        <f t="shared" si="169"/>
        <v>9.3593893231379539</v>
      </c>
      <c r="AO30" s="100">
        <f t="shared" si="170"/>
        <v>0.51666666666666672</v>
      </c>
      <c r="AP30" s="98">
        <f t="shared" si="171"/>
        <v>0.30904211833265066</v>
      </c>
      <c r="AQ30" s="98">
        <f t="shared" si="172"/>
        <v>0.53333333333333333</v>
      </c>
      <c r="AR30" s="98">
        <f t="shared" si="173"/>
        <v>33.654783186063966</v>
      </c>
      <c r="AS30" s="100">
        <f t="shared" si="5"/>
        <v>599.81956616505374</v>
      </c>
      <c r="AT30" s="100">
        <f t="shared" si="6"/>
        <v>4.6836239933939028E-4</v>
      </c>
      <c r="AU30" s="100">
        <f t="shared" si="7"/>
        <v>0.55000000000000004</v>
      </c>
      <c r="AV30" s="100">
        <f t="shared" si="8"/>
        <v>-85.154187355748959</v>
      </c>
      <c r="AW30" s="100">
        <f t="shared" si="9"/>
        <v>2.1371273723671054E-3</v>
      </c>
      <c r="AX30">
        <f t="shared" si="10"/>
        <v>-0.28678955654937088</v>
      </c>
      <c r="AY30">
        <f t="shared" si="11"/>
        <v>0.9712475130283309</v>
      </c>
      <c r="AZ30" s="61"/>
      <c r="BA30" s="49">
        <v>89.005617800226517</v>
      </c>
      <c r="BB30" s="49">
        <v>24</v>
      </c>
      <c r="BC30" s="22">
        <f t="shared" si="12"/>
        <v>0.68333333333333335</v>
      </c>
      <c r="BD30" s="98">
        <f t="shared" si="174"/>
        <v>7.3291846014679267</v>
      </c>
      <c r="BE30" s="100">
        <f t="shared" si="175"/>
        <v>0.68333333333333335</v>
      </c>
      <c r="BF30" s="98">
        <f t="shared" si="13"/>
        <v>0.25797812006792381</v>
      </c>
      <c r="BG30" s="98">
        <f t="shared" si="176"/>
        <v>0.70000000000000007</v>
      </c>
      <c r="BH30" s="98">
        <f t="shared" si="177"/>
        <v>17.281828740801902</v>
      </c>
      <c r="BI30" s="100">
        <f t="shared" si="14"/>
        <v>339.00786495702602</v>
      </c>
      <c r="BJ30" s="100">
        <f t="shared" si="15"/>
        <v>2.4050544997615981E-4</v>
      </c>
      <c r="BK30" s="100">
        <f t="shared" si="16"/>
        <v>0.71666666666666667</v>
      </c>
      <c r="BL30" s="100">
        <f t="shared" si="17"/>
        <v>222.90493039065728</v>
      </c>
      <c r="BM30" s="100">
        <f t="shared" si="18"/>
        <v>2.1493782448953171E-3</v>
      </c>
      <c r="BN30">
        <f t="shared" si="19"/>
        <v>-0.16536739366390812</v>
      </c>
      <c r="BO30">
        <f t="shared" si="20"/>
        <v>0.86505566048273186</v>
      </c>
      <c r="BP30" s="61"/>
      <c r="BQ30" s="49">
        <v>210.58549332753194</v>
      </c>
      <c r="BR30" s="49">
        <v>24</v>
      </c>
      <c r="BS30" s="22">
        <f t="shared" si="21"/>
        <v>0.55000000000000004</v>
      </c>
      <c r="BT30" s="98">
        <f t="shared" si="22"/>
        <v>20.132456341064238</v>
      </c>
      <c r="BU30" s="100">
        <f t="shared" si="178"/>
        <v>0.55000000000000004</v>
      </c>
      <c r="BV30" s="98">
        <f t="shared" si="23"/>
        <v>0.51275786882675367</v>
      </c>
      <c r="BW30" s="98">
        <f t="shared" si="179"/>
        <v>0.56666666666666676</v>
      </c>
      <c r="BX30" s="98">
        <f t="shared" si="180"/>
        <v>64.546331574086807</v>
      </c>
      <c r="BY30" s="100">
        <f t="shared" si="24"/>
        <v>1004.9589205832849</v>
      </c>
      <c r="BZ30" s="100">
        <f t="shared" si="25"/>
        <v>8.9826978107270818E-4</v>
      </c>
      <c r="CA30" s="100">
        <f t="shared" si="26"/>
        <v>0.58333333333333337</v>
      </c>
      <c r="CB30" s="100">
        <f t="shared" si="27"/>
        <v>44.22887713740964</v>
      </c>
      <c r="CC30" s="100">
        <f t="shared" si="28"/>
        <v>1.7157716876878132E-3</v>
      </c>
      <c r="CD30">
        <f t="shared" si="29"/>
        <v>-0.25963731050575611</v>
      </c>
      <c r="CE30">
        <f t="shared" si="30"/>
        <v>1.3038967659611393</v>
      </c>
      <c r="CF30" s="61"/>
      <c r="CG30" s="49">
        <v>180.36698700150203</v>
      </c>
      <c r="CH30" s="49">
        <v>24</v>
      </c>
      <c r="CI30" s="22">
        <f t="shared" si="31"/>
        <v>0.55000000000000004</v>
      </c>
      <c r="CJ30" s="98">
        <f t="shared" si="32"/>
        <v>17.523266977703489</v>
      </c>
      <c r="CK30" s="100">
        <f t="shared" si="181"/>
        <v>0.55000000000000004</v>
      </c>
      <c r="CL30" s="98">
        <f t="shared" si="33"/>
        <v>0.44963657873594626</v>
      </c>
      <c r="CM30" s="98">
        <f t="shared" si="182"/>
        <v>0.56666666666666676</v>
      </c>
      <c r="CN30" s="98">
        <f t="shared" si="183"/>
        <v>56.569914596685265</v>
      </c>
      <c r="CO30" s="100">
        <f t="shared" si="34"/>
        <v>1008.2293932420462</v>
      </c>
      <c r="CP30" s="100">
        <f t="shared" si="35"/>
        <v>7.8726464480387E-4</v>
      </c>
      <c r="CQ30" s="100">
        <f t="shared" si="243"/>
        <v>0.58333333333333337</v>
      </c>
      <c r="CR30" s="100">
        <f t="shared" si="244"/>
        <v>180.47490991864194</v>
      </c>
      <c r="CS30" s="100">
        <f t="shared" si="38"/>
        <v>1.6670320809008311E-3</v>
      </c>
      <c r="CT30">
        <f t="shared" si="39"/>
        <v>-0.25963731050575611</v>
      </c>
      <c r="CU30">
        <f t="shared" si="40"/>
        <v>1.2436150777521517</v>
      </c>
      <c r="CV30" s="61"/>
      <c r="CW30" s="49">
        <v>254.58299236201935</v>
      </c>
      <c r="CX30" s="49">
        <v>24</v>
      </c>
      <c r="CY30" s="22">
        <f t="shared" si="41"/>
        <v>0.6166666666666667</v>
      </c>
      <c r="CZ30" s="98">
        <f t="shared" si="42"/>
        <v>24.216017536575606</v>
      </c>
      <c r="DA30" s="100">
        <f t="shared" si="184"/>
        <v>0.6166666666666667</v>
      </c>
      <c r="DB30" s="98">
        <f t="shared" si="43"/>
        <v>0.45910501268717019</v>
      </c>
      <c r="DC30" s="98">
        <f t="shared" si="185"/>
        <v>0.6333333333333333</v>
      </c>
      <c r="DD30" s="98">
        <f t="shared" si="186"/>
        <v>84.156896325231742</v>
      </c>
      <c r="DE30" s="100">
        <f t="shared" si="44"/>
        <v>1650.8582611554555</v>
      </c>
      <c r="DF30" s="100">
        <f t="shared" si="45"/>
        <v>1.1711834738594752E-3</v>
      </c>
      <c r="DG30" s="100">
        <f t="shared" si="229"/>
        <v>0.65</v>
      </c>
      <c r="DH30" s="100">
        <f t="shared" si="230"/>
        <v>-340.28412969490353</v>
      </c>
      <c r="DI30" s="100">
        <f t="shared" si="48"/>
        <v>1.5863071123855398E-3</v>
      </c>
      <c r="DJ30">
        <f t="shared" si="187"/>
        <v>-0.20994952631664862</v>
      </c>
      <c r="DK30">
        <f t="shared" si="188"/>
        <v>1.3841027224527807</v>
      </c>
      <c r="DL30" s="61"/>
      <c r="DM30" s="49">
        <v>214.14948050368929</v>
      </c>
      <c r="DN30" s="49">
        <v>24</v>
      </c>
      <c r="DO30" s="22">
        <f t="shared" si="49"/>
        <v>0.5</v>
      </c>
      <c r="DP30" s="98">
        <f t="shared" si="50"/>
        <v>20.414631125232535</v>
      </c>
      <c r="DQ30" s="100">
        <f t="shared" si="189"/>
        <v>0.5</v>
      </c>
      <c r="DR30" s="98">
        <f t="shared" si="51"/>
        <v>0.43535586686155381</v>
      </c>
      <c r="DS30" s="98">
        <f t="shared" si="190"/>
        <v>0.51666666666666661</v>
      </c>
      <c r="DT30" s="98">
        <f t="shared" si="191"/>
        <v>74.310245414210257</v>
      </c>
      <c r="DU30" s="100">
        <f t="shared" si="52"/>
        <v>1156.9789048975908</v>
      </c>
      <c r="DV30" s="100">
        <f t="shared" si="53"/>
        <v>1.0341509153477596E-3</v>
      </c>
      <c r="DW30" s="100">
        <f t="shared" si="231"/>
        <v>0.53333333333333333</v>
      </c>
      <c r="DX30" s="100">
        <f t="shared" si="232"/>
        <v>1.6010810716458885</v>
      </c>
      <c r="DY30" s="100">
        <f t="shared" si="56"/>
        <v>1.9231423426372858E-3</v>
      </c>
      <c r="DZ30">
        <f t="shared" si="57"/>
        <v>-0.3010299956639812</v>
      </c>
      <c r="EA30">
        <f t="shared" si="58"/>
        <v>1.3099415370034022</v>
      </c>
      <c r="EB30" s="61"/>
      <c r="EC30" s="49">
        <v>286.14157335137446</v>
      </c>
      <c r="ED30" s="49">
        <v>24</v>
      </c>
      <c r="EE30" s="22">
        <f t="shared" si="59"/>
        <v>0.5</v>
      </c>
      <c r="EF30" s="98">
        <f t="shared" si="60"/>
        <v>24.968723678130406</v>
      </c>
      <c r="EG30" s="100">
        <f t="shared" si="192"/>
        <v>0.5</v>
      </c>
      <c r="EH30" s="98">
        <f t="shared" si="61"/>
        <v>0.35743491760082557</v>
      </c>
      <c r="EI30" s="98">
        <f t="shared" si="193"/>
        <v>0.51666666666666661</v>
      </c>
      <c r="EJ30" s="98">
        <f t="shared" si="194"/>
        <v>89.003694283671479</v>
      </c>
      <c r="EK30" s="100">
        <f t="shared" si="62"/>
        <v>1586.2873635871604</v>
      </c>
      <c r="EL30" s="100">
        <f t="shared" si="63"/>
        <v>1.2386347454477616E-3</v>
      </c>
      <c r="EM30" s="100">
        <f t="shared" si="225"/>
        <v>0.53333333333333333</v>
      </c>
      <c r="EN30" s="100">
        <f t="shared" si="226"/>
        <v>116.74205171999253</v>
      </c>
      <c r="EO30" s="100">
        <f t="shared" si="66"/>
        <v>1.8827094061812958E-3</v>
      </c>
      <c r="EP30">
        <f t="shared" si="67"/>
        <v>-0.3010299956639812</v>
      </c>
      <c r="EQ30">
        <f t="shared" si="68"/>
        <v>1.3973963431638479</v>
      </c>
      <c r="ER30" s="61"/>
      <c r="ES30" s="49">
        <v>291.13914199227833</v>
      </c>
      <c r="ET30" s="49">
        <v>24</v>
      </c>
      <c r="EU30" s="22">
        <f t="shared" si="69"/>
        <v>0.5</v>
      </c>
      <c r="EV30" s="98">
        <f t="shared" si="70"/>
        <v>25.922815598991928</v>
      </c>
      <c r="EW30" s="100">
        <f t="shared" si="195"/>
        <v>0.5</v>
      </c>
      <c r="EX30" s="98">
        <f t="shared" si="71"/>
        <v>0.31284557934766449</v>
      </c>
      <c r="EY30" s="98">
        <f t="shared" si="196"/>
        <v>0.51666666666666661</v>
      </c>
      <c r="EZ30" s="98">
        <f t="shared" si="197"/>
        <v>100.09120069172545</v>
      </c>
      <c r="FA30" s="100">
        <f t="shared" si="72"/>
        <v>1963.4325022198184</v>
      </c>
      <c r="FB30" s="100">
        <f t="shared" si="73"/>
        <v>1.3929358762931794E-3</v>
      </c>
      <c r="FC30" s="100">
        <f t="shared" si="227"/>
        <v>0.53333333333333333</v>
      </c>
      <c r="FD30" s="100">
        <f t="shared" si="228"/>
        <v>-33.277891655068039</v>
      </c>
      <c r="FE30" s="100">
        <f t="shared" si="76"/>
        <v>1.8731232031689948E-3</v>
      </c>
      <c r="FF30">
        <f t="shared" si="77"/>
        <v>-0.3010299956639812</v>
      </c>
      <c r="FG30">
        <f t="shared" si="78"/>
        <v>1.413682170527879</v>
      </c>
      <c r="FH30" s="61"/>
      <c r="FI30" s="100">
        <v>168.60679108505684</v>
      </c>
      <c r="FJ30" s="100">
        <v>24</v>
      </c>
      <c r="FK30" s="22">
        <f t="shared" si="79"/>
        <v>0.48333333333333334</v>
      </c>
      <c r="FL30" s="98">
        <f t="shared" si="80"/>
        <v>21.039030582113408</v>
      </c>
      <c r="FM30" s="100">
        <f t="shared" si="198"/>
        <v>0.48333333333333334</v>
      </c>
      <c r="FN30" s="98">
        <f t="shared" si="81"/>
        <v>0.26289119320350307</v>
      </c>
      <c r="FO30" s="98">
        <f t="shared" si="199"/>
        <v>0.5</v>
      </c>
      <c r="FP30" s="98">
        <f t="shared" si="200"/>
        <v>73.018002404159404</v>
      </c>
      <c r="FQ30" s="100">
        <f t="shared" si="82"/>
        <v>1136.8592310316733</v>
      </c>
      <c r="FR30" s="100">
        <f t="shared" si="83"/>
        <v>1.0161672001245518E-3</v>
      </c>
      <c r="FS30" s="100">
        <f t="shared" si="241"/>
        <v>0.51666666666666661</v>
      </c>
      <c r="FT30" s="100">
        <f t="shared" si="242"/>
        <v>-49.799000304441577</v>
      </c>
      <c r="FU30" s="100">
        <f t="shared" si="86"/>
        <v>2.2499224240804258E-3</v>
      </c>
      <c r="FV30">
        <f t="shared" si="201"/>
        <v>-0.31575325248468755</v>
      </c>
      <c r="FW30">
        <f t="shared" si="202"/>
        <v>1.3230257249047914</v>
      </c>
      <c r="FX30" s="61"/>
      <c r="FY30" s="100">
        <v>256.35570990325141</v>
      </c>
      <c r="FZ30" s="100">
        <v>24</v>
      </c>
      <c r="GA30" s="22">
        <f t="shared" si="87"/>
        <v>0.51666666666666672</v>
      </c>
      <c r="GB30" s="98">
        <f t="shared" si="88"/>
        <v>31.869579420834597</v>
      </c>
      <c r="GC30" s="100">
        <f t="shared" si="203"/>
        <v>0.51666666666666672</v>
      </c>
      <c r="GD30" s="98">
        <f t="shared" si="89"/>
        <v>0.35900278531206042</v>
      </c>
      <c r="GE30" s="98">
        <f t="shared" si="204"/>
        <v>0.53333333333333333</v>
      </c>
      <c r="GF30" s="98">
        <f t="shared" si="205"/>
        <v>104.38649586767684</v>
      </c>
      <c r="GG30" s="100">
        <f t="shared" si="90"/>
        <v>1625.2533281499077</v>
      </c>
      <c r="GH30" s="100">
        <f t="shared" si="91"/>
        <v>1.4527120674918362E-3</v>
      </c>
      <c r="GI30" s="100">
        <f t="shared" si="235"/>
        <v>0.55000000000000004</v>
      </c>
      <c r="GJ30" s="100">
        <f t="shared" si="236"/>
        <v>1006.2260635074279</v>
      </c>
      <c r="GK30" s="100">
        <f t="shared" si="94"/>
        <v>1.9868573158356826E-3</v>
      </c>
      <c r="GL30">
        <f t="shared" si="206"/>
        <v>-0.28678955654937088</v>
      </c>
      <c r="GM30">
        <f t="shared" si="207"/>
        <v>1.5033763321773419</v>
      </c>
      <c r="GN30" s="61"/>
      <c r="GO30" s="100">
        <v>255.23714463220279</v>
      </c>
      <c r="GP30" s="100">
        <v>24</v>
      </c>
      <c r="GQ30" s="22">
        <f t="shared" si="95"/>
        <v>0.5</v>
      </c>
      <c r="GR30" s="98">
        <f t="shared" si="96"/>
        <v>31.806044341566491</v>
      </c>
      <c r="GS30" s="100">
        <f t="shared" si="208"/>
        <v>0.5</v>
      </c>
      <c r="GT30" s="100">
        <f t="shared" si="209"/>
        <v>0.3879266502925674</v>
      </c>
      <c r="GU30" s="98">
        <f t="shared" si="239"/>
        <v>0.51666666666666661</v>
      </c>
      <c r="GV30" s="98">
        <f t="shared" si="240"/>
        <v>121.6272039116141</v>
      </c>
      <c r="GW30" s="100">
        <f t="shared" si="97"/>
        <v>1893.6838171241664</v>
      </c>
      <c r="GX30" s="100">
        <f t="shared" si="98"/>
        <v>1.69264525443663E-3</v>
      </c>
      <c r="GY30" s="100">
        <f t="shared" si="237"/>
        <v>0.53333333333333333</v>
      </c>
      <c r="GZ30" s="100">
        <f t="shared" si="238"/>
        <v>2.9794170586683231E-3</v>
      </c>
      <c r="HA30" s="100">
        <f t="shared" si="101"/>
        <v>2.0182130052514976E-3</v>
      </c>
      <c r="HB30">
        <f t="shared" si="212"/>
        <v>-0.3010299956639812</v>
      </c>
      <c r="HC30">
        <f t="shared" si="213"/>
        <v>1.5025096600708079</v>
      </c>
      <c r="HD30" s="61"/>
      <c r="HE30" s="100">
        <v>243.56210706922371</v>
      </c>
      <c r="HF30" s="100">
        <v>24</v>
      </c>
      <c r="HG30" s="22">
        <f t="shared" si="102"/>
        <v>0.51666666666666672</v>
      </c>
      <c r="HH30" s="98">
        <f t="shared" si="103"/>
        <v>23.022971365141021</v>
      </c>
      <c r="HI30" s="100">
        <f t="shared" si="214"/>
        <v>0.51666666666666672</v>
      </c>
      <c r="HJ30" s="98">
        <f t="shared" si="104"/>
        <v>0.42213740254434617</v>
      </c>
      <c r="HK30" s="98">
        <f t="shared" si="215"/>
        <v>0.53333333333333333</v>
      </c>
      <c r="HL30" s="98">
        <f t="shared" si="216"/>
        <v>68.106570156382048</v>
      </c>
      <c r="HM30" s="100">
        <f t="shared" si="105"/>
        <v>1529.3474841895825</v>
      </c>
      <c r="HN30" s="100">
        <f t="shared" si="106"/>
        <v>9.4781643467631695E-4</v>
      </c>
      <c r="HO30" s="100">
        <f t="shared" si="233"/>
        <v>0.55000000000000004</v>
      </c>
      <c r="HP30" s="100">
        <f t="shared" si="234"/>
        <v>256.31149827956466</v>
      </c>
      <c r="HQ30" s="100">
        <f t="shared" si="109"/>
        <v>1.5317472832259559E-3</v>
      </c>
      <c r="HR30">
        <f t="shared" si="110"/>
        <v>-0.28678955654937088</v>
      </c>
      <c r="HS30">
        <f t="shared" si="111"/>
        <v>1.3621613733427622</v>
      </c>
      <c r="HT30" s="61"/>
      <c r="HU30"/>
      <c r="II30" s="61"/>
      <c r="IJ30" s="100">
        <v>794.30472741889184</v>
      </c>
      <c r="IK30" s="100">
        <v>96</v>
      </c>
      <c r="IL30" s="22">
        <f t="shared" si="122"/>
        <v>1.6666666666666667</v>
      </c>
      <c r="IM30" s="98">
        <f t="shared" si="123"/>
        <v>76.288762783618367</v>
      </c>
      <c r="IN30" s="100">
        <f t="shared" si="219"/>
        <v>1.6666666666666667</v>
      </c>
      <c r="IO30" s="98">
        <f t="shared" si="124"/>
        <v>0.62321678195915642</v>
      </c>
      <c r="IP30" s="52">
        <f t="shared" si="125"/>
        <v>69.206188480601099</v>
      </c>
      <c r="IQ30" s="52">
        <f t="shared" si="126"/>
        <v>7.9474764198600685</v>
      </c>
      <c r="IR30" s="100">
        <f t="shared" si="127"/>
        <v>1077.5109100246682</v>
      </c>
      <c r="IS30" s="100">
        <f t="shared" si="128"/>
        <v>9.6311945635503212E-4</v>
      </c>
      <c r="IT30" s="100">
        <f t="shared" si="129"/>
        <v>1.5677501234178084E-3</v>
      </c>
      <c r="IU30">
        <f t="shared" si="130"/>
        <v>0.22184874961635639</v>
      </c>
      <c r="IV30">
        <f t="shared" si="131"/>
        <v>1.8824605717625307</v>
      </c>
      <c r="IW30" s="61"/>
      <c r="IX30"/>
      <c r="JK30" s="61"/>
      <c r="JL30"/>
      <c r="JY30" s="61"/>
      <c r="JZ30"/>
      <c r="KM30" s="61"/>
      <c r="KN30"/>
      <c r="KS30"/>
      <c r="KT30"/>
      <c r="KU30"/>
    </row>
    <row r="31" spans="1:307" x14ac:dyDescent="0.25">
      <c r="A31" s="15" t="s">
        <v>143</v>
      </c>
      <c r="B31" s="131">
        <v>1.004E-6</v>
      </c>
      <c r="C31" s="131"/>
      <c r="D31"/>
      <c r="E31"/>
      <c r="U31" s="49">
        <v>87.091905479212016</v>
      </c>
      <c r="V31" s="49">
        <v>25</v>
      </c>
      <c r="W31" s="22">
        <f t="shared" si="160"/>
        <v>0.51666666666666672</v>
      </c>
      <c r="X31" s="98">
        <f t="shared" si="161"/>
        <v>7.2149702161554163</v>
      </c>
      <c r="Y31" s="100">
        <f t="shared" si="162"/>
        <v>0.51666666666666672</v>
      </c>
      <c r="Z31" s="98">
        <f t="shared" si="163"/>
        <v>0.32920710199268394</v>
      </c>
      <c r="AA31" s="98">
        <f t="shared" si="164"/>
        <v>0.53333333333333333</v>
      </c>
      <c r="AB31" s="98">
        <f t="shared" si="165"/>
        <v>23.497760045043229</v>
      </c>
      <c r="AC31" s="100">
        <f t="shared" si="0"/>
        <v>365.85012649227042</v>
      </c>
      <c r="AD31" s="100">
        <f t="shared" si="1"/>
        <v>3.2701049396018496E-4</v>
      </c>
      <c r="AE31" s="100">
        <f t="shared" si="2"/>
        <v>0.55000000000000004</v>
      </c>
      <c r="AF31" s="100">
        <f t="shared" si="3"/>
        <v>1.3070167770591072</v>
      </c>
      <c r="AG31" s="100">
        <f t="shared" si="4"/>
        <v>2.2361885544633789E-3</v>
      </c>
      <c r="AH31">
        <f t="shared" si="166"/>
        <v>-0.28678955654937088</v>
      </c>
      <c r="AI31">
        <f t="shared" si="167"/>
        <v>0.85823454263865362</v>
      </c>
      <c r="AJ31" s="61"/>
      <c r="AK31" s="49">
        <v>106.05776727802636</v>
      </c>
      <c r="AL31" s="49">
        <v>25</v>
      </c>
      <c r="AM31" s="22">
        <f t="shared" si="168"/>
        <v>0.53333333333333333</v>
      </c>
      <c r="AN31" s="98">
        <f t="shared" si="169"/>
        <v>9.9202850320855269</v>
      </c>
      <c r="AO31" s="100">
        <f t="shared" si="170"/>
        <v>0.53333333333333333</v>
      </c>
      <c r="AP31" s="98">
        <f t="shared" si="171"/>
        <v>0.30973814682867062</v>
      </c>
      <c r="AQ31" s="98">
        <f t="shared" si="172"/>
        <v>0.55000000000000004</v>
      </c>
      <c r="AR31" s="98">
        <f t="shared" si="173"/>
        <v>33.585388088085637</v>
      </c>
      <c r="AS31" s="100">
        <f t="shared" si="5"/>
        <v>598.58275719994413</v>
      </c>
      <c r="AT31" s="100">
        <f t="shared" si="6"/>
        <v>4.6739665089252518E-4</v>
      </c>
      <c r="AU31" s="100">
        <f t="shared" si="7"/>
        <v>0.56666666666666676</v>
      </c>
      <c r="AV31" s="100">
        <f t="shared" si="8"/>
        <v>-246.84264640562839</v>
      </c>
      <c r="AW31" s="100">
        <f t="shared" si="9"/>
        <v>2.1350915989029736E-3</v>
      </c>
      <c r="AX31">
        <f t="shared" si="10"/>
        <v>-0.27300127206373764</v>
      </c>
      <c r="AY31">
        <f t="shared" si="11"/>
        <v>0.99652415059001953</v>
      </c>
      <c r="AZ31" s="61"/>
      <c r="BA31" s="49">
        <v>92.005434622091755</v>
      </c>
      <c r="BB31" s="49">
        <v>25</v>
      </c>
      <c r="BC31" s="22">
        <f t="shared" si="12"/>
        <v>0.7</v>
      </c>
      <c r="BD31" s="98">
        <f t="shared" si="174"/>
        <v>7.5762050907519551</v>
      </c>
      <c r="BE31" s="100">
        <f t="shared" si="175"/>
        <v>0.7</v>
      </c>
      <c r="BF31" s="98">
        <f t="shared" si="13"/>
        <v>0.25824321861100635</v>
      </c>
      <c r="BG31" s="98">
        <f t="shared" si="176"/>
        <v>0.71666666666666667</v>
      </c>
      <c r="BH31" s="98">
        <f t="shared" si="177"/>
        <v>20.987670828325971</v>
      </c>
      <c r="BI31" s="100">
        <f t="shared" si="14"/>
        <v>411.70327426827055</v>
      </c>
      <c r="BJ31" s="100">
        <f t="shared" si="15"/>
        <v>2.920784190275365E-4</v>
      </c>
      <c r="BK31" s="100">
        <f t="shared" si="16"/>
        <v>0.73333333333333339</v>
      </c>
      <c r="BL31" s="100">
        <f t="shared" si="17"/>
        <v>148.77357868612836</v>
      </c>
      <c r="BM31" s="100">
        <f t="shared" si="18"/>
        <v>2.1484654529350653E-3</v>
      </c>
      <c r="BN31">
        <f t="shared" si="19"/>
        <v>-0.15490195998574319</v>
      </c>
      <c r="BO31">
        <f t="shared" si="20"/>
        <v>0.87945172267107186</v>
      </c>
      <c r="BP31" s="61"/>
      <c r="BQ31" s="49">
        <v>221.58124920669619</v>
      </c>
      <c r="BR31" s="49">
        <v>25</v>
      </c>
      <c r="BS31" s="22">
        <f t="shared" si="21"/>
        <v>0.56666666666666665</v>
      </c>
      <c r="BT31" s="98">
        <f t="shared" si="22"/>
        <v>21.183675832380132</v>
      </c>
      <c r="BU31" s="100">
        <f t="shared" si="178"/>
        <v>0.56666666666666665</v>
      </c>
      <c r="BV31" s="98">
        <f t="shared" si="23"/>
        <v>0.5238275374784559</v>
      </c>
      <c r="BW31" s="98">
        <f t="shared" si="179"/>
        <v>0.58333333333333337</v>
      </c>
      <c r="BX31" s="98">
        <f t="shared" si="180"/>
        <v>65.980314581174312</v>
      </c>
      <c r="BY31" s="100">
        <f t="shared" si="24"/>
        <v>1027.2854258980501</v>
      </c>
      <c r="BZ31" s="100">
        <f t="shared" si="25"/>
        <v>9.1822604458800924E-4</v>
      </c>
      <c r="CA31" s="100">
        <f t="shared" si="26"/>
        <v>0.6</v>
      </c>
      <c r="CB31" s="100">
        <f t="shared" si="27"/>
        <v>1.1699676933405103</v>
      </c>
      <c r="CC31" s="100">
        <f t="shared" si="28"/>
        <v>1.7030030812361908E-3</v>
      </c>
      <c r="CD31">
        <f t="shared" si="29"/>
        <v>-0.24667233334138852</v>
      </c>
      <c r="CE31">
        <f t="shared" si="30"/>
        <v>1.3260013219285209</v>
      </c>
      <c r="CF31" s="61"/>
      <c r="CG31" s="49">
        <v>188.82068212989805</v>
      </c>
      <c r="CH31" s="49">
        <v>25</v>
      </c>
      <c r="CI31" s="22">
        <f t="shared" si="31"/>
        <v>0.56666666666666665</v>
      </c>
      <c r="CJ31" s="98">
        <f t="shared" si="32"/>
        <v>18.344572246176824</v>
      </c>
      <c r="CK31" s="100">
        <f t="shared" si="181"/>
        <v>0.56666666666666665</v>
      </c>
      <c r="CL31" s="98">
        <f t="shared" si="33"/>
        <v>0.45707226656245525</v>
      </c>
      <c r="CM31" s="98">
        <f t="shared" si="182"/>
        <v>0.58333333333333337</v>
      </c>
      <c r="CN31" s="98">
        <f t="shared" si="183"/>
        <v>61.038412500678994</v>
      </c>
      <c r="CO31" s="100">
        <f t="shared" si="34"/>
        <v>1087.870152160762</v>
      </c>
      <c r="CP31" s="100">
        <f t="shared" si="35"/>
        <v>8.4945124063444931E-4</v>
      </c>
      <c r="CQ31" s="100">
        <f t="shared" si="243"/>
        <v>0.6</v>
      </c>
      <c r="CR31" s="100">
        <f t="shared" si="244"/>
        <v>2.9544698840510368</v>
      </c>
      <c r="CS31" s="100">
        <f t="shared" si="38"/>
        <v>1.6578555265222836E-3</v>
      </c>
      <c r="CT31">
        <f t="shared" si="39"/>
        <v>-0.24667233334138852</v>
      </c>
      <c r="CU31">
        <f t="shared" si="40"/>
        <v>1.2635075894476013</v>
      </c>
      <c r="CV31" s="61"/>
      <c r="CW31" s="49">
        <v>269.10453359243132</v>
      </c>
      <c r="CX31" s="49">
        <v>25</v>
      </c>
      <c r="CY31" s="22">
        <f t="shared" si="41"/>
        <v>0.6333333333333333</v>
      </c>
      <c r="CZ31" s="98">
        <f t="shared" si="42"/>
        <v>25.597311290062905</v>
      </c>
      <c r="DA31" s="100">
        <f t="shared" si="184"/>
        <v>0.6333333333333333</v>
      </c>
      <c r="DB31" s="98">
        <f t="shared" si="43"/>
        <v>0.47062557939045502</v>
      </c>
      <c r="DC31" s="98">
        <f t="shared" si="185"/>
        <v>0.65</v>
      </c>
      <c r="DD31" s="98">
        <f t="shared" si="186"/>
        <v>81.336469118491152</v>
      </c>
      <c r="DE31" s="100">
        <f t="shared" si="44"/>
        <v>1595.5315350337924</v>
      </c>
      <c r="DF31" s="100">
        <f t="shared" si="45"/>
        <v>1.1319325285656687E-3</v>
      </c>
      <c r="DG31" s="100">
        <f t="shared" si="229"/>
        <v>0.66666666666666663</v>
      </c>
      <c r="DH31" s="100">
        <f t="shared" si="230"/>
        <v>-172.2270406927702</v>
      </c>
      <c r="DI31" s="100">
        <f t="shared" si="48"/>
        <v>1.5730660055676149E-3</v>
      </c>
      <c r="DJ31">
        <f t="shared" si="187"/>
        <v>-0.19836765376683349</v>
      </c>
      <c r="DK31">
        <f t="shared" si="188"/>
        <v>1.40819434995195</v>
      </c>
      <c r="DL31" s="61"/>
      <c r="DM31" s="49">
        <v>226.64123631854818</v>
      </c>
      <c r="DN31" s="49">
        <v>25</v>
      </c>
      <c r="DO31" s="22">
        <f t="shared" si="49"/>
        <v>0.51666666666666672</v>
      </c>
      <c r="DP31" s="98">
        <f t="shared" si="50"/>
        <v>21.605456274408787</v>
      </c>
      <c r="DQ31" s="100">
        <f t="shared" si="189"/>
        <v>0.51666666666666672</v>
      </c>
      <c r="DR31" s="98">
        <f t="shared" si="51"/>
        <v>0.44165724601130885</v>
      </c>
      <c r="DS31" s="98">
        <f t="shared" si="190"/>
        <v>0.53333333333333333</v>
      </c>
      <c r="DT31" s="98">
        <f t="shared" si="191"/>
        <v>75.790781619484576</v>
      </c>
      <c r="DU31" s="100">
        <f t="shared" si="52"/>
        <v>1180.0302237014976</v>
      </c>
      <c r="DV31" s="100">
        <f t="shared" si="53"/>
        <v>1.0547550442044937E-3</v>
      </c>
      <c r="DW31" s="100">
        <f t="shared" si="231"/>
        <v>0.55000000000000004</v>
      </c>
      <c r="DX31" s="100">
        <f t="shared" si="232"/>
        <v>-1.2901552694307798</v>
      </c>
      <c r="DY31" s="100">
        <f t="shared" si="56"/>
        <v>1.912649827550334E-3</v>
      </c>
      <c r="DZ31">
        <f t="shared" si="57"/>
        <v>-0.28678955654937088</v>
      </c>
      <c r="EA31">
        <f t="shared" si="58"/>
        <v>1.3345634423836785</v>
      </c>
      <c r="EB31" s="61"/>
      <c r="EC31" s="49">
        <v>302.64913679044253</v>
      </c>
      <c r="ED31" s="49">
        <v>25</v>
      </c>
      <c r="EE31" s="22">
        <f t="shared" si="59"/>
        <v>0.51666666666666672</v>
      </c>
      <c r="EF31" s="98">
        <f t="shared" si="60"/>
        <v>26.409174240003711</v>
      </c>
      <c r="EG31" s="100">
        <f t="shared" si="192"/>
        <v>0.51666666666666672</v>
      </c>
      <c r="EH31" s="98">
        <f t="shared" si="61"/>
        <v>0.36366765595790751</v>
      </c>
      <c r="EI31" s="98">
        <f t="shared" si="193"/>
        <v>0.53333333333333333</v>
      </c>
      <c r="EJ31" s="98">
        <f t="shared" si="194"/>
        <v>92.85514257458567</v>
      </c>
      <c r="EK31" s="100">
        <f t="shared" si="62"/>
        <v>1654.930623898518</v>
      </c>
      <c r="EL31" s="100">
        <f t="shared" si="63"/>
        <v>1.2922340674963175E-3</v>
      </c>
      <c r="EM31" s="100">
        <f t="shared" si="225"/>
        <v>0.55000000000000004</v>
      </c>
      <c r="EN31" s="100">
        <f t="shared" si="226"/>
        <v>-37.845740408278083</v>
      </c>
      <c r="EO31" s="100">
        <f t="shared" si="66"/>
        <v>1.8708166954084589E-3</v>
      </c>
      <c r="EP31">
        <f t="shared" si="67"/>
        <v>-0.28678955654937088</v>
      </c>
      <c r="EQ31">
        <f t="shared" si="68"/>
        <v>1.4217548219333003</v>
      </c>
      <c r="ER31" s="61"/>
      <c r="ES31" s="49">
        <v>309.61669851608457</v>
      </c>
      <c r="ET31" s="49">
        <v>25</v>
      </c>
      <c r="EU31" s="22">
        <f t="shared" si="69"/>
        <v>0.51666666666666672</v>
      </c>
      <c r="EV31" s="98">
        <f t="shared" si="70"/>
        <v>27.568043675192289</v>
      </c>
      <c r="EW31" s="100">
        <f t="shared" si="195"/>
        <v>0.51666666666666672</v>
      </c>
      <c r="EX31" s="98">
        <f t="shared" si="71"/>
        <v>0.31923269849235647</v>
      </c>
      <c r="EY31" s="98">
        <f t="shared" si="196"/>
        <v>0.53333333333333333</v>
      </c>
      <c r="EZ31" s="98">
        <f t="shared" si="197"/>
        <v>98.83402607153306</v>
      </c>
      <c r="FA31" s="100">
        <f t="shared" si="72"/>
        <v>1938.7712183787539</v>
      </c>
      <c r="FB31" s="100">
        <f t="shared" si="73"/>
        <v>1.3754401961621687E-3</v>
      </c>
      <c r="FC31" s="100">
        <f t="shared" si="227"/>
        <v>0.55000000000000004</v>
      </c>
      <c r="FD31" s="100">
        <f t="shared" si="228"/>
        <v>203.51777005775909</v>
      </c>
      <c r="FE31" s="100">
        <f t="shared" si="76"/>
        <v>1.859762723830418E-3</v>
      </c>
      <c r="FF31">
        <f t="shared" si="77"/>
        <v>-0.28678955654937088</v>
      </c>
      <c r="FG31">
        <f t="shared" si="78"/>
        <v>1.4404059481437088</v>
      </c>
      <c r="FH31" s="61"/>
      <c r="FI31" s="100">
        <v>178.63720217244784</v>
      </c>
      <c r="FJ31" s="100">
        <v>25</v>
      </c>
      <c r="FK31" s="22">
        <f t="shared" si="79"/>
        <v>0.5</v>
      </c>
      <c r="FL31" s="98">
        <f t="shared" si="80"/>
        <v>22.290641648670807</v>
      </c>
      <c r="FM31" s="100">
        <f t="shared" si="198"/>
        <v>0.5</v>
      </c>
      <c r="FN31" s="98">
        <f t="shared" si="81"/>
        <v>0.26916117955459479</v>
      </c>
      <c r="FO31" s="98">
        <f t="shared" si="199"/>
        <v>0.51666666666666661</v>
      </c>
      <c r="FP31" s="98">
        <f t="shared" si="200"/>
        <v>71.144815028983842</v>
      </c>
      <c r="FQ31" s="100">
        <f t="shared" si="82"/>
        <v>1107.6945005706409</v>
      </c>
      <c r="FR31" s="100">
        <f t="shared" si="83"/>
        <v>9.900986758200254E-4</v>
      </c>
      <c r="FS31" s="100">
        <f t="shared" si="241"/>
        <v>0.53333333333333333</v>
      </c>
      <c r="FT31" s="100">
        <f t="shared" si="242"/>
        <v>287.3225897101434</v>
      </c>
      <c r="FU31" s="100">
        <f t="shared" si="86"/>
        <v>2.2322826914582105E-3</v>
      </c>
      <c r="FV31">
        <f t="shared" si="201"/>
        <v>-0.3010299956639812</v>
      </c>
      <c r="FW31">
        <f t="shared" si="202"/>
        <v>1.3481225700713664</v>
      </c>
      <c r="FX31" s="61"/>
      <c r="FY31" s="100">
        <v>269.81336141859248</v>
      </c>
      <c r="FZ31" s="100">
        <v>25</v>
      </c>
      <c r="GA31" s="22">
        <f t="shared" si="87"/>
        <v>0.53333333333333333</v>
      </c>
      <c r="GB31" s="98">
        <f t="shared" si="88"/>
        <v>33.542605131664054</v>
      </c>
      <c r="GC31" s="100">
        <f t="shared" si="203"/>
        <v>0.53333333333333333</v>
      </c>
      <c r="GD31" s="98">
        <f t="shared" si="89"/>
        <v>0.36707129171025382</v>
      </c>
      <c r="GE31" s="98">
        <f t="shared" si="204"/>
        <v>0.55000000000000004</v>
      </c>
      <c r="GF31" s="98">
        <f t="shared" si="205"/>
        <v>123.20128240302483</v>
      </c>
      <c r="GG31" s="100">
        <f t="shared" si="90"/>
        <v>1918.1915495245087</v>
      </c>
      <c r="GH31" s="100">
        <f t="shared" si="91"/>
        <v>1.7145511801087625E-3</v>
      </c>
      <c r="GI31" s="100">
        <f t="shared" si="235"/>
        <v>0.56666666666666676</v>
      </c>
      <c r="GJ31" s="100">
        <f t="shared" si="236"/>
        <v>337.96540009384279</v>
      </c>
      <c r="GK31" s="100">
        <f t="shared" si="94"/>
        <v>1.9706277560978566E-3</v>
      </c>
      <c r="GL31">
        <f t="shared" si="206"/>
        <v>-0.27300127206373764</v>
      </c>
      <c r="GM31">
        <f t="shared" si="207"/>
        <v>1.5255967896466192</v>
      </c>
      <c r="GN31" s="61"/>
      <c r="GO31" s="100">
        <v>271.20333700011878</v>
      </c>
      <c r="GP31" s="100">
        <v>25</v>
      </c>
      <c r="GQ31" s="22">
        <f t="shared" si="95"/>
        <v>0.51666666666666672</v>
      </c>
      <c r="GR31" s="98">
        <f t="shared" si="96"/>
        <v>33.795650608129648</v>
      </c>
      <c r="GS31" s="100">
        <f t="shared" si="208"/>
        <v>0.51666666666666672</v>
      </c>
      <c r="GT31" s="100">
        <f t="shared" si="209"/>
        <v>0.39861799192693859</v>
      </c>
      <c r="GU31" s="98">
        <f t="shared" si="239"/>
        <v>0.53333333333333333</v>
      </c>
      <c r="GV31" s="98">
        <f t="shared" si="240"/>
        <v>121.77856344132496</v>
      </c>
      <c r="GW31" s="100">
        <f t="shared" si="97"/>
        <v>1896.0404206040034</v>
      </c>
      <c r="GX31" s="100">
        <f t="shared" si="98"/>
        <v>1.6947516745584395E-3</v>
      </c>
      <c r="GY31" s="100">
        <f t="shared" si="237"/>
        <v>0.55000000000000004</v>
      </c>
      <c r="GZ31" s="100">
        <f t="shared" si="238"/>
        <v>-58.105191613361562</v>
      </c>
      <c r="HA31" s="100">
        <f t="shared" si="101"/>
        <v>1.998040059895415E-3</v>
      </c>
      <c r="HB31">
        <f t="shared" si="212"/>
        <v>-0.28678955654937088</v>
      </c>
      <c r="HC31">
        <f t="shared" si="213"/>
        <v>1.5288608115666344</v>
      </c>
      <c r="HD31" s="61"/>
      <c r="HE31" s="100">
        <v>255.08282968479082</v>
      </c>
      <c r="HF31" s="100">
        <v>25</v>
      </c>
      <c r="HG31" s="22">
        <f t="shared" si="102"/>
        <v>0.53333333333333333</v>
      </c>
      <c r="HH31" s="98">
        <f t="shared" si="103"/>
        <v>24.111980119727583</v>
      </c>
      <c r="HI31" s="100">
        <f t="shared" si="214"/>
        <v>0.53333333333333333</v>
      </c>
      <c r="HJ31" s="98">
        <f t="shared" si="104"/>
        <v>0.43003393332071632</v>
      </c>
      <c r="HK31" s="98">
        <f t="shared" si="215"/>
        <v>0.55000000000000004</v>
      </c>
      <c r="HL31" s="98">
        <f t="shared" si="216"/>
        <v>72.361850370153192</v>
      </c>
      <c r="HM31" s="100">
        <f t="shared" si="105"/>
        <v>1624.9007043049073</v>
      </c>
      <c r="HN31" s="100">
        <f t="shared" si="106"/>
        <v>1.007035750984632E-3</v>
      </c>
      <c r="HO31" s="100">
        <f t="shared" si="233"/>
        <v>0.56666666666666676</v>
      </c>
      <c r="HP31" s="100">
        <f t="shared" si="234"/>
        <v>290.52957373242231</v>
      </c>
      <c r="HQ31" s="100">
        <f t="shared" si="109"/>
        <v>1.5224381284315398E-3</v>
      </c>
      <c r="HR31">
        <f t="shared" si="110"/>
        <v>-0.27300127206373764</v>
      </c>
      <c r="HS31">
        <f t="shared" si="111"/>
        <v>1.382232876895898</v>
      </c>
      <c r="HT31" s="61"/>
      <c r="HU31"/>
      <c r="II31" s="61"/>
      <c r="IJ31" s="100">
        <v>842.32787559239659</v>
      </c>
      <c r="IK31" s="100">
        <v>100</v>
      </c>
      <c r="IL31" s="22">
        <f t="shared" si="122"/>
        <v>1.7333333333333334</v>
      </c>
      <c r="IM31" s="98">
        <f t="shared" si="123"/>
        <v>80.901131856425067</v>
      </c>
      <c r="IN31" s="100">
        <f t="shared" si="219"/>
        <v>1.7333333333333334</v>
      </c>
      <c r="IO31" s="98">
        <f t="shared" si="124"/>
        <v>0.63827176238185634</v>
      </c>
      <c r="IP31" s="52">
        <f t="shared" si="125"/>
        <v>69.885709373308146</v>
      </c>
      <c r="IQ31" s="52"/>
      <c r="IR31" s="100">
        <f t="shared" si="127"/>
        <v>1088.0907612136525</v>
      </c>
      <c r="IS31" s="100">
        <f t="shared" si="128"/>
        <v>9.72576122111872E-4</v>
      </c>
      <c r="IT31" s="100">
        <f t="shared" si="129"/>
        <v>1.5516481002304996E-3</v>
      </c>
      <c r="IU31">
        <f t="shared" si="130"/>
        <v>0.23888208891513674</v>
      </c>
      <c r="IV31">
        <f t="shared" si="131"/>
        <v>1.9079545977007901</v>
      </c>
      <c r="IW31" s="61"/>
      <c r="IX31"/>
      <c r="JK31" s="61"/>
      <c r="JL31"/>
      <c r="JY31" s="61"/>
      <c r="JZ31"/>
      <c r="KM31" s="61"/>
      <c r="KN31"/>
      <c r="KS31"/>
      <c r="KT31"/>
      <c r="KU31"/>
    </row>
    <row r="32" spans="1:307" x14ac:dyDescent="0.25">
      <c r="A32" s="15" t="s">
        <v>145</v>
      </c>
      <c r="B32" s="131">
        <v>7.1999999999999995E-2</v>
      </c>
      <c r="C32" s="131"/>
      <c r="D32"/>
      <c r="E32"/>
      <c r="U32" s="49">
        <v>93.548115961787275</v>
      </c>
      <c r="V32" s="49">
        <v>26</v>
      </c>
      <c r="W32" s="22">
        <f t="shared" si="160"/>
        <v>0.53333333333333333</v>
      </c>
      <c r="X32" s="98">
        <f t="shared" si="161"/>
        <v>7.7498232094927744</v>
      </c>
      <c r="Y32" s="100">
        <f t="shared" si="162"/>
        <v>0.53333333333333333</v>
      </c>
      <c r="Z32" s="98">
        <f t="shared" si="163"/>
        <v>0.3299747124229121</v>
      </c>
      <c r="AA32" s="98">
        <f t="shared" si="164"/>
        <v>0.55000000000000004</v>
      </c>
      <c r="AB32" s="98">
        <f t="shared" si="165"/>
        <v>18.670804591196667</v>
      </c>
      <c r="AC32" s="100">
        <f t="shared" si="0"/>
        <v>290.69648376304184</v>
      </c>
      <c r="AD32" s="100">
        <f t="shared" si="1"/>
        <v>2.5983536389415367E-4</v>
      </c>
      <c r="AE32" s="100">
        <f t="shared" si="2"/>
        <v>0.56666666666666676</v>
      </c>
      <c r="AF32" s="100">
        <f t="shared" si="3"/>
        <v>144.0022380899743</v>
      </c>
      <c r="AG32" s="100">
        <f t="shared" si="4"/>
        <v>2.2339647914799291E-3</v>
      </c>
      <c r="AH32">
        <f t="shared" si="166"/>
        <v>-0.27300127206373764</v>
      </c>
      <c r="AI32">
        <f t="shared" si="167"/>
        <v>0.88929179540727998</v>
      </c>
      <c r="AJ32" s="61"/>
      <c r="AK32" s="49">
        <v>112.05467415507485</v>
      </c>
      <c r="AL32" s="49">
        <v>26</v>
      </c>
      <c r="AM32" s="22">
        <f t="shared" si="168"/>
        <v>0.55000000000000004</v>
      </c>
      <c r="AN32" s="98">
        <f t="shared" si="169"/>
        <v>10.481215429340086</v>
      </c>
      <c r="AO32" s="100">
        <f t="shared" si="170"/>
        <v>0.55000000000000004</v>
      </c>
      <c r="AP32" s="98">
        <f t="shared" si="171"/>
        <v>0.3104342183702154</v>
      </c>
      <c r="AQ32" s="98">
        <f t="shared" si="172"/>
        <v>0.56666666666666676</v>
      </c>
      <c r="AR32" s="98">
        <f t="shared" si="173"/>
        <v>30.816310274205659</v>
      </c>
      <c r="AS32" s="100">
        <f t="shared" si="5"/>
        <v>549.23027604396566</v>
      </c>
      <c r="AT32" s="100">
        <f t="shared" si="6"/>
        <v>4.288603179826955E-4</v>
      </c>
      <c r="AU32" s="100">
        <f t="shared" si="7"/>
        <v>0.58333333333333337</v>
      </c>
      <c r="AV32" s="100">
        <f t="shared" si="8"/>
        <v>-167.05259291611927</v>
      </c>
      <c r="AW32" s="100">
        <f t="shared" si="9"/>
        <v>2.1330615066928694E-3</v>
      </c>
      <c r="AX32">
        <f t="shared" si="10"/>
        <v>-0.25963731050575611</v>
      </c>
      <c r="AY32">
        <f t="shared" si="11"/>
        <v>1.0204116474996807</v>
      </c>
      <c r="AZ32" s="61"/>
      <c r="BA32" s="49">
        <v>96.00130207450313</v>
      </c>
      <c r="BB32" s="49">
        <v>26</v>
      </c>
      <c r="BC32" s="22">
        <f t="shared" si="12"/>
        <v>0.71666666666666667</v>
      </c>
      <c r="BD32" s="98">
        <f t="shared" si="174"/>
        <v>7.9052455594946567</v>
      </c>
      <c r="BE32" s="100">
        <f t="shared" si="175"/>
        <v>0.71666666666666667</v>
      </c>
      <c r="BF32" s="98">
        <f t="shared" si="13"/>
        <v>0.25859633971902335</v>
      </c>
      <c r="BG32" s="98">
        <f t="shared" si="176"/>
        <v>0.73333333333333339</v>
      </c>
      <c r="BH32" s="98">
        <f t="shared" si="177"/>
        <v>24.711993087157143</v>
      </c>
      <c r="BI32" s="100">
        <f t="shared" si="14"/>
        <v>484.7611986531698</v>
      </c>
      <c r="BJ32" s="100">
        <f t="shared" si="15"/>
        <v>3.4390857046293695E-4</v>
      </c>
      <c r="BK32" s="100">
        <f t="shared" si="16"/>
        <v>0.75</v>
      </c>
      <c r="BL32" s="100">
        <f t="shared" si="17"/>
        <v>0.11607158702272399</v>
      </c>
      <c r="BM32" s="100">
        <f t="shared" si="18"/>
        <v>2.1472513844098518E-3</v>
      </c>
      <c r="BN32">
        <f t="shared" si="19"/>
        <v>-0.1446827948040571</v>
      </c>
      <c r="BO32">
        <f t="shared" si="20"/>
        <v>0.89791536490417223</v>
      </c>
      <c r="BP32" s="61"/>
      <c r="BQ32" s="49">
        <v>233.09064760303019</v>
      </c>
      <c r="BR32" s="49">
        <v>26</v>
      </c>
      <c r="BS32" s="22">
        <f t="shared" si="21"/>
        <v>0.58333333333333337</v>
      </c>
      <c r="BT32" s="98">
        <f t="shared" si="22"/>
        <v>22.284000726867131</v>
      </c>
      <c r="BU32" s="100">
        <f t="shared" si="178"/>
        <v>0.58333333333333337</v>
      </c>
      <c r="BV32" s="98">
        <f t="shared" si="23"/>
        <v>0.53541430131970014</v>
      </c>
      <c r="BW32" s="98">
        <f t="shared" si="179"/>
        <v>0.6</v>
      </c>
      <c r="BX32" s="98">
        <f t="shared" si="180"/>
        <v>66.020627478667123</v>
      </c>
      <c r="BY32" s="100">
        <f t="shared" si="24"/>
        <v>1027.9130805603982</v>
      </c>
      <c r="BZ32" s="100">
        <f t="shared" si="25"/>
        <v>9.1878706574478409E-4</v>
      </c>
      <c r="CA32" s="100">
        <f t="shared" si="26"/>
        <v>0.6166666666666667</v>
      </c>
      <c r="CB32" s="100">
        <f t="shared" si="27"/>
        <v>-44.238894908511533</v>
      </c>
      <c r="CC32" s="100">
        <f t="shared" si="28"/>
        <v>1.6899387243406909E-3</v>
      </c>
      <c r="CD32">
        <f t="shared" si="29"/>
        <v>-0.23408320603336796</v>
      </c>
      <c r="CE32">
        <f t="shared" si="30"/>
        <v>1.3479931639533709</v>
      </c>
      <c r="CF32" s="61"/>
      <c r="CG32" s="49">
        <v>199.77612469962472</v>
      </c>
      <c r="CH32" s="49">
        <v>26</v>
      </c>
      <c r="CI32" s="22">
        <f t="shared" si="31"/>
        <v>0.58333333333333337</v>
      </c>
      <c r="CJ32" s="98">
        <f t="shared" si="32"/>
        <v>19.408930797592998</v>
      </c>
      <c r="CK32" s="100">
        <f t="shared" si="181"/>
        <v>0.58333333333333337</v>
      </c>
      <c r="CL32" s="98">
        <f t="shared" si="33"/>
        <v>0.46670843745725193</v>
      </c>
      <c r="CM32" s="98">
        <f t="shared" si="182"/>
        <v>0.6</v>
      </c>
      <c r="CN32" s="98">
        <f t="shared" si="183"/>
        <v>62.585744927306642</v>
      </c>
      <c r="CO32" s="100">
        <f t="shared" si="34"/>
        <v>1115.4478150362504</v>
      </c>
      <c r="CP32" s="100">
        <f t="shared" si="35"/>
        <v>8.7098495023835089E-4</v>
      </c>
      <c r="CQ32" s="100">
        <f t="shared" si="243"/>
        <v>0.6166666666666667</v>
      </c>
      <c r="CR32" s="100">
        <f t="shared" si="244"/>
        <v>-213.96968844796515</v>
      </c>
      <c r="CS32" s="100">
        <f t="shared" si="38"/>
        <v>1.6461857044303755E-3</v>
      </c>
      <c r="CT32">
        <f t="shared" si="39"/>
        <v>-0.23408320603336796</v>
      </c>
      <c r="CU32">
        <f t="shared" si="40"/>
        <v>1.2880016115606852</v>
      </c>
      <c r="CV32" s="61"/>
      <c r="CW32" s="49">
        <v>284.07437406425805</v>
      </c>
      <c r="CX32" s="49">
        <v>26</v>
      </c>
      <c r="CY32" s="22">
        <f t="shared" si="41"/>
        <v>0.65</v>
      </c>
      <c r="CZ32" s="98">
        <f t="shared" si="42"/>
        <v>27.02124741408333</v>
      </c>
      <c r="DA32" s="100">
        <f t="shared" si="184"/>
        <v>0.65</v>
      </c>
      <c r="DB32" s="98">
        <f t="shared" si="43"/>
        <v>0.48250180127054276</v>
      </c>
      <c r="DC32" s="98">
        <f t="shared" si="185"/>
        <v>0.66666666666666663</v>
      </c>
      <c r="DD32" s="98">
        <f t="shared" si="186"/>
        <v>72.814092002068293</v>
      </c>
      <c r="DE32" s="100">
        <f t="shared" si="44"/>
        <v>1428.352880857228</v>
      </c>
      <c r="DF32" s="100">
        <f t="shared" si="45"/>
        <v>1.0133294470287839E-3</v>
      </c>
      <c r="DG32" s="100">
        <f t="shared" si="229"/>
        <v>0.68333333333333324</v>
      </c>
      <c r="DH32" s="100">
        <f t="shared" si="230"/>
        <v>255.73913818001236</v>
      </c>
      <c r="DI32" s="100">
        <f t="shared" si="48"/>
        <v>1.5597573768367488E-3</v>
      </c>
      <c r="DJ32">
        <f t="shared" si="187"/>
        <v>-0.18708664335714442</v>
      </c>
      <c r="DK32">
        <f t="shared" si="188"/>
        <v>1.431705394003119</v>
      </c>
      <c r="DL32" s="61"/>
      <c r="DM32" s="49">
        <v>240.13329631685815</v>
      </c>
      <c r="DN32" s="49">
        <v>26</v>
      </c>
      <c r="DO32" s="22">
        <f t="shared" si="49"/>
        <v>0.53333333333333333</v>
      </c>
      <c r="DP32" s="98">
        <f t="shared" si="50"/>
        <v>22.89163930570621</v>
      </c>
      <c r="DQ32" s="100">
        <f t="shared" si="189"/>
        <v>0.53333333333333333</v>
      </c>
      <c r="DR32" s="98">
        <f t="shared" si="51"/>
        <v>0.44846322163400432</v>
      </c>
      <c r="DS32" s="98">
        <f t="shared" si="190"/>
        <v>0.55000000000000004</v>
      </c>
      <c r="DT32" s="98">
        <f t="shared" si="191"/>
        <v>74.36361478326512</v>
      </c>
      <c r="DU32" s="100">
        <f t="shared" si="52"/>
        <v>1157.809843267125</v>
      </c>
      <c r="DV32" s="100">
        <f t="shared" si="53"/>
        <v>1.0348936390671064E-3</v>
      </c>
      <c r="DW32" s="100">
        <f t="shared" si="231"/>
        <v>0.56666666666666676</v>
      </c>
      <c r="DX32" s="100">
        <f t="shared" si="232"/>
        <v>85.790998133950197</v>
      </c>
      <c r="DY32" s="100">
        <f t="shared" si="56"/>
        <v>1.9015078013842552E-3</v>
      </c>
      <c r="DZ32">
        <f t="shared" si="57"/>
        <v>-0.27300127206373764</v>
      </c>
      <c r="EA32">
        <f t="shared" si="58"/>
        <v>1.3596768942879172</v>
      </c>
      <c r="EB32" s="61"/>
      <c r="EC32" s="49">
        <v>320.14098456773695</v>
      </c>
      <c r="ED32" s="49">
        <v>26</v>
      </c>
      <c r="EE32" s="22">
        <f t="shared" si="59"/>
        <v>0.53333333333333333</v>
      </c>
      <c r="EF32" s="98">
        <f t="shared" si="60"/>
        <v>27.935513487586121</v>
      </c>
      <c r="EG32" s="100">
        <f t="shared" si="192"/>
        <v>0.53333333333333333</v>
      </c>
      <c r="EH32" s="98">
        <f t="shared" si="61"/>
        <v>0.37027202921869801</v>
      </c>
      <c r="EI32" s="98">
        <f t="shared" si="193"/>
        <v>0.55000000000000004</v>
      </c>
      <c r="EJ32" s="98">
        <f t="shared" si="194"/>
        <v>92.895096007671242</v>
      </c>
      <c r="EK32" s="100">
        <f t="shared" si="62"/>
        <v>1655.6427024986888</v>
      </c>
      <c r="EL32" s="100">
        <f t="shared" si="63"/>
        <v>1.2927900861067583E-3</v>
      </c>
      <c r="EM32" s="100">
        <f t="shared" si="225"/>
        <v>0.56666666666666676</v>
      </c>
      <c r="EN32" s="100">
        <f t="shared" si="226"/>
        <v>79.687881514338002</v>
      </c>
      <c r="EO32" s="100">
        <f t="shared" si="66"/>
        <v>1.8584575794645172E-3</v>
      </c>
      <c r="EP32">
        <f t="shared" si="67"/>
        <v>-0.27300127206373764</v>
      </c>
      <c r="EQ32">
        <f t="shared" si="68"/>
        <v>1.4461566586127976</v>
      </c>
      <c r="ER32" s="61"/>
      <c r="ES32" s="49">
        <v>328.60995115790394</v>
      </c>
      <c r="ET32" s="49">
        <v>26</v>
      </c>
      <c r="EU32" s="22">
        <f t="shared" si="69"/>
        <v>0.53333333333333333</v>
      </c>
      <c r="EV32" s="98">
        <f t="shared" si="70"/>
        <v>29.259188955382776</v>
      </c>
      <c r="EW32" s="100">
        <f t="shared" si="195"/>
        <v>0.53333333333333333</v>
      </c>
      <c r="EX32" s="98">
        <f t="shared" si="71"/>
        <v>0.32579807781684889</v>
      </c>
      <c r="EY32" s="98">
        <f t="shared" si="196"/>
        <v>0.55000000000000004</v>
      </c>
      <c r="EZ32" s="98">
        <f t="shared" si="197"/>
        <v>98.981937636556509</v>
      </c>
      <c r="FA32" s="100">
        <f t="shared" si="72"/>
        <v>1941.6727159351244</v>
      </c>
      <c r="FB32" s="100">
        <f t="shared" si="73"/>
        <v>1.3774986321087449E-3</v>
      </c>
      <c r="FC32" s="100">
        <f t="shared" si="227"/>
        <v>0.56666666666666676</v>
      </c>
      <c r="FD32" s="100">
        <f t="shared" si="228"/>
        <v>193.53173219896439</v>
      </c>
      <c r="FE32" s="100">
        <f t="shared" si="76"/>
        <v>1.8463230480283454E-3</v>
      </c>
      <c r="FF32">
        <f t="shared" si="77"/>
        <v>-0.27300127206373764</v>
      </c>
      <c r="FG32">
        <f t="shared" si="78"/>
        <v>1.4662622836114516</v>
      </c>
      <c r="FH32" s="61"/>
      <c r="FI32" s="100">
        <v>188.11233346062133</v>
      </c>
      <c r="FJ32" s="100">
        <v>26</v>
      </c>
      <c r="FK32" s="22">
        <f t="shared" si="79"/>
        <v>0.51666666666666672</v>
      </c>
      <c r="FL32" s="98">
        <f t="shared" si="80"/>
        <v>23.472963995585392</v>
      </c>
      <c r="FM32" s="100">
        <f t="shared" si="198"/>
        <v>0.51666666666666672</v>
      </c>
      <c r="FN32" s="98">
        <f t="shared" si="81"/>
        <v>0.27508406181076983</v>
      </c>
      <c r="FO32" s="98">
        <f t="shared" si="199"/>
        <v>0.53333333333333333</v>
      </c>
      <c r="FP32" s="98">
        <f t="shared" si="200"/>
        <v>71.358035727344685</v>
      </c>
      <c r="FQ32" s="100">
        <f t="shared" si="82"/>
        <v>1111.0142561267683</v>
      </c>
      <c r="FR32" s="100">
        <f t="shared" si="83"/>
        <v>9.9306599720554709E-4</v>
      </c>
      <c r="FS32" s="100">
        <f t="shared" si="241"/>
        <v>0.55000000000000004</v>
      </c>
      <c r="FT32" s="100">
        <f t="shared" si="242"/>
        <v>444.6721768860279</v>
      </c>
      <c r="FU32" s="100">
        <f t="shared" si="86"/>
        <v>2.2159949529725457E-3</v>
      </c>
      <c r="FV32">
        <f t="shared" si="201"/>
        <v>-0.28678955654937088</v>
      </c>
      <c r="FW32">
        <f t="shared" si="202"/>
        <v>1.3705679326174081</v>
      </c>
      <c r="FX32" s="61"/>
      <c r="FY32" s="100">
        <v>284.3448610402516</v>
      </c>
      <c r="FZ32" s="100">
        <v>26</v>
      </c>
      <c r="GA32" s="22">
        <f t="shared" si="87"/>
        <v>0.55000000000000004</v>
      </c>
      <c r="GB32" s="98">
        <f t="shared" si="88"/>
        <v>35.349129283090491</v>
      </c>
      <c r="GC32" s="100">
        <f t="shared" si="203"/>
        <v>0.55000000000000004</v>
      </c>
      <c r="GD32" s="98">
        <f t="shared" si="89"/>
        <v>0.37578362146103123</v>
      </c>
      <c r="GE32" s="98">
        <f t="shared" si="204"/>
        <v>0.56666666666666676</v>
      </c>
      <c r="GF32" s="98">
        <f t="shared" si="205"/>
        <v>137.92736465125788</v>
      </c>
      <c r="GG32" s="100">
        <f t="shared" si="90"/>
        <v>2147.4703847379151</v>
      </c>
      <c r="GH32" s="100">
        <f t="shared" si="91"/>
        <v>1.919489158063339E-3</v>
      </c>
      <c r="GI32" s="100">
        <f t="shared" si="235"/>
        <v>0.58333333333333337</v>
      </c>
      <c r="GJ32" s="100">
        <f t="shared" si="236"/>
        <v>-322.08779038010505</v>
      </c>
      <c r="GK32" s="100">
        <f t="shared" si="94"/>
        <v>1.9535421033654711E-3</v>
      </c>
      <c r="GL32">
        <f t="shared" si="206"/>
        <v>-0.25963731050575611</v>
      </c>
      <c r="GM32">
        <f t="shared" si="207"/>
        <v>1.5483787207579165</v>
      </c>
      <c r="GN32" s="61"/>
      <c r="GO32" s="100">
        <v>287.77161083053346</v>
      </c>
      <c r="GP32" s="100">
        <v>26</v>
      </c>
      <c r="GQ32" s="22">
        <f t="shared" si="95"/>
        <v>0.53333333333333333</v>
      </c>
      <c r="GR32" s="98">
        <f t="shared" si="96"/>
        <v>35.860284471953626</v>
      </c>
      <c r="GS32" s="100">
        <f t="shared" si="208"/>
        <v>0.53333333333333333</v>
      </c>
      <c r="GT32" s="100">
        <f t="shared" si="209"/>
        <v>0.40971250160907996</v>
      </c>
      <c r="GU32" s="98">
        <f t="shared" si="239"/>
        <v>0.55000000000000004</v>
      </c>
      <c r="GV32" s="98">
        <f t="shared" si="240"/>
        <v>121.62730322551606</v>
      </c>
      <c r="GW32" s="100">
        <f t="shared" si="97"/>
        <v>1893.6853633993655</v>
      </c>
      <c r="GX32" s="100">
        <f t="shared" si="98"/>
        <v>1.6926466365550987E-3</v>
      </c>
      <c r="GY32" s="100">
        <f t="shared" si="237"/>
        <v>0.56666666666666676</v>
      </c>
      <c r="GZ32" s="100">
        <f t="shared" si="238"/>
        <v>-172.85170275479447</v>
      </c>
      <c r="HA32" s="100">
        <f t="shared" si="101"/>
        <v>1.9777330473660583E-3</v>
      </c>
      <c r="HB32">
        <f t="shared" si="212"/>
        <v>-0.27300127206373764</v>
      </c>
      <c r="HC32">
        <f t="shared" si="213"/>
        <v>1.5546137304049061</v>
      </c>
      <c r="HD32" s="61"/>
      <c r="HE32" s="100">
        <v>267.57896030891516</v>
      </c>
      <c r="HF32" s="100">
        <v>26</v>
      </c>
      <c r="HG32" s="22">
        <f t="shared" si="102"/>
        <v>0.55000000000000004</v>
      </c>
      <c r="HH32" s="98">
        <f t="shared" si="103"/>
        <v>25.293190370353756</v>
      </c>
      <c r="HI32" s="100">
        <f t="shared" si="214"/>
        <v>0.55000000000000004</v>
      </c>
      <c r="HJ32" s="98">
        <f t="shared" si="104"/>
        <v>0.43859902800719081</v>
      </c>
      <c r="HK32" s="98">
        <f t="shared" si="215"/>
        <v>0.56666666666666676</v>
      </c>
      <c r="HL32" s="98">
        <f t="shared" si="216"/>
        <v>76.650286765700898</v>
      </c>
      <c r="HM32" s="100">
        <f t="shared" si="105"/>
        <v>1721.1984535173358</v>
      </c>
      <c r="HN32" s="100">
        <f t="shared" si="106"/>
        <v>1.066716490822671E-3</v>
      </c>
      <c r="HO32" s="100">
        <f t="shared" si="233"/>
        <v>0.58333333333333337</v>
      </c>
      <c r="HP32" s="100">
        <f t="shared" si="234"/>
        <v>547.56430533663297</v>
      </c>
      <c r="HQ32" s="100">
        <f t="shared" si="109"/>
        <v>1.5125302376313313E-3</v>
      </c>
      <c r="HR32">
        <f t="shared" si="110"/>
        <v>-0.25963731050575611</v>
      </c>
      <c r="HS32">
        <f t="shared" si="111"/>
        <v>1.403003612770739</v>
      </c>
      <c r="HT32" s="61"/>
      <c r="HU32"/>
      <c r="II32" s="61"/>
      <c r="IJ32" s="100">
        <v>890.37969428777967</v>
      </c>
      <c r="IK32" s="100">
        <v>104</v>
      </c>
      <c r="IL32" s="22">
        <f t="shared" si="122"/>
        <v>1.8</v>
      </c>
      <c r="IM32" s="98">
        <f t="shared" si="123"/>
        <v>85.516254581031845</v>
      </c>
      <c r="IN32" s="100">
        <f t="shared" si="219"/>
        <v>1.8</v>
      </c>
      <c r="IO32" s="98">
        <f t="shared" si="124"/>
        <v>0.65333573084807295</v>
      </c>
      <c r="IP32" s="52">
        <f t="shared" si="125"/>
        <v>70.265852003249108</v>
      </c>
      <c r="IQ32" s="52"/>
      <c r="IR32" s="100">
        <f t="shared" si="127"/>
        <v>1094.0094202255075</v>
      </c>
      <c r="IS32" s="100">
        <f t="shared" si="128"/>
        <v>9.7786644037855023E-4</v>
      </c>
      <c r="IT32" s="100">
        <f t="shared" si="129"/>
        <v>1.5360230575344116E-3</v>
      </c>
      <c r="IU32">
        <f t="shared" si="130"/>
        <v>0.25527250510330607</v>
      </c>
      <c r="IV32">
        <f t="shared" si="131"/>
        <v>1.9320486714990051</v>
      </c>
      <c r="IW32" s="61"/>
      <c r="IX32"/>
      <c r="JK32" s="61"/>
      <c r="JL32"/>
      <c r="JY32" s="61"/>
      <c r="JZ32"/>
      <c r="KM32" s="61"/>
      <c r="KN32"/>
      <c r="KS32"/>
      <c r="KT32"/>
      <c r="KU32"/>
    </row>
    <row r="33" spans="1:307" x14ac:dyDescent="0.25">
      <c r="A33"/>
      <c r="D33"/>
      <c r="E33"/>
      <c r="U33" s="49">
        <v>96.546620862669243</v>
      </c>
      <c r="V33" s="49">
        <v>27</v>
      </c>
      <c r="W33" s="22">
        <f t="shared" si="160"/>
        <v>0.55000000000000004</v>
      </c>
      <c r="X33" s="98">
        <f t="shared" si="161"/>
        <v>7.9982288843235239</v>
      </c>
      <c r="Y33" s="100">
        <f t="shared" si="162"/>
        <v>0.55000000000000004</v>
      </c>
      <c r="Z33" s="98">
        <f t="shared" si="163"/>
        <v>0.33033121933098447</v>
      </c>
      <c r="AA33" s="98">
        <f t="shared" si="164"/>
        <v>0.56666666666666676</v>
      </c>
      <c r="AB33" s="98">
        <f t="shared" si="165"/>
        <v>23.5413272709452</v>
      </c>
      <c r="AC33" s="100">
        <f t="shared" si="0"/>
        <v>366.52844966335562</v>
      </c>
      <c r="AD33" s="100">
        <f t="shared" si="1"/>
        <v>3.2761680452065412E-4</v>
      </c>
      <c r="AE33" s="100">
        <f t="shared" si="2"/>
        <v>0.58333333333333337</v>
      </c>
      <c r="AF33" s="100">
        <f t="shared" si="3"/>
        <v>-35.887374059743159</v>
      </c>
      <c r="AG33" s="100">
        <f t="shared" si="4"/>
        <v>2.2329342466408581E-3</v>
      </c>
      <c r="AH33">
        <f t="shared" si="166"/>
        <v>-0.25963731050575611</v>
      </c>
      <c r="AI33">
        <f t="shared" si="167"/>
        <v>0.90299382812663298</v>
      </c>
      <c r="AJ33" s="61"/>
      <c r="AK33" s="49">
        <v>118.02648007968381</v>
      </c>
      <c r="AL33" s="49">
        <v>27</v>
      </c>
      <c r="AM33" s="22">
        <f t="shared" si="168"/>
        <v>0.56666666666666665</v>
      </c>
      <c r="AN33" s="98">
        <f t="shared" si="169"/>
        <v>11.039797968355048</v>
      </c>
      <c r="AO33" s="100">
        <f t="shared" si="170"/>
        <v>0.56666666666666665</v>
      </c>
      <c r="AP33" s="98">
        <f t="shared" si="171"/>
        <v>0.31112737640000876</v>
      </c>
      <c r="AQ33" s="98">
        <f t="shared" si="172"/>
        <v>0.58333333333333337</v>
      </c>
      <c r="AR33" s="98">
        <f t="shared" si="173"/>
        <v>25.357299874564692</v>
      </c>
      <c r="AS33" s="100">
        <f t="shared" si="5"/>
        <v>451.93589647538596</v>
      </c>
      <c r="AT33" s="100">
        <f t="shared" si="6"/>
        <v>3.5288908992102533E-4</v>
      </c>
      <c r="AU33" s="100">
        <f t="shared" si="7"/>
        <v>0.6</v>
      </c>
      <c r="AV33" s="100">
        <f t="shared" si="8"/>
        <v>121.6498707207583</v>
      </c>
      <c r="AW33" s="100">
        <f t="shared" si="9"/>
        <v>2.1310456553175995E-3</v>
      </c>
      <c r="AX33">
        <f t="shared" si="10"/>
        <v>-0.24667233334138852</v>
      </c>
      <c r="AY33">
        <f t="shared" si="11"/>
        <v>1.0429611257454072</v>
      </c>
      <c r="AZ33" s="61"/>
      <c r="BA33" s="49">
        <v>100.50124377339814</v>
      </c>
      <c r="BB33" s="49">
        <v>27</v>
      </c>
      <c r="BC33" s="22">
        <f t="shared" si="12"/>
        <v>0.73333333333333339</v>
      </c>
      <c r="BD33" s="98">
        <f t="shared" si="174"/>
        <v>8.275794118362823</v>
      </c>
      <c r="BE33" s="100">
        <f t="shared" si="175"/>
        <v>0.73333333333333339</v>
      </c>
      <c r="BF33" s="98">
        <f t="shared" si="13"/>
        <v>0.25899400666309746</v>
      </c>
      <c r="BG33" s="98">
        <f t="shared" si="176"/>
        <v>0.75</v>
      </c>
      <c r="BH33" s="98">
        <f t="shared" si="177"/>
        <v>25.946790117863582</v>
      </c>
      <c r="BI33" s="100">
        <f t="shared" si="14"/>
        <v>508.9835139713831</v>
      </c>
      <c r="BJ33" s="100">
        <f t="shared" si="15"/>
        <v>3.6109282914026819E-4</v>
      </c>
      <c r="BK33" s="100">
        <f t="shared" si="16"/>
        <v>0.76666666666666661</v>
      </c>
      <c r="BL33" s="100">
        <f t="shared" si="17"/>
        <v>74.745088188343999</v>
      </c>
      <c r="BM33" s="100">
        <f t="shared" si="18"/>
        <v>2.1458866234025349E-3</v>
      </c>
      <c r="BN33">
        <f t="shared" si="19"/>
        <v>-0.13469857389745615</v>
      </c>
      <c r="BO33">
        <f t="shared" si="20"/>
        <v>0.91780967793725254</v>
      </c>
      <c r="BP33" s="61"/>
      <c r="BQ33" s="49">
        <v>244.58638555733228</v>
      </c>
      <c r="BR33" s="49">
        <v>27</v>
      </c>
      <c r="BS33" s="22">
        <f t="shared" si="21"/>
        <v>0.6</v>
      </c>
      <c r="BT33" s="98">
        <f t="shared" si="22"/>
        <v>23.383019651752608</v>
      </c>
      <c r="BU33" s="100">
        <f t="shared" si="178"/>
        <v>0.6</v>
      </c>
      <c r="BV33" s="98">
        <f t="shared" si="23"/>
        <v>0.54698731289428892</v>
      </c>
      <c r="BW33" s="98">
        <f t="shared" si="179"/>
        <v>0.6166666666666667</v>
      </c>
      <c r="BX33" s="98">
        <f t="shared" si="180"/>
        <v>66.019313504285662</v>
      </c>
      <c r="BY33" s="100">
        <f t="shared" si="24"/>
        <v>1027.8926225383254</v>
      </c>
      <c r="BZ33" s="100">
        <f t="shared" si="25"/>
        <v>9.18768779601309E-4</v>
      </c>
      <c r="CA33" s="100">
        <f t="shared" si="26"/>
        <v>0.6333333333333333</v>
      </c>
      <c r="CB33" s="100">
        <f t="shared" si="27"/>
        <v>-85.964306952411405</v>
      </c>
      <c r="CC33" s="100">
        <f t="shared" si="28"/>
        <v>1.6771854747083916E-3</v>
      </c>
      <c r="CD33">
        <f t="shared" si="29"/>
        <v>-0.22184874961635639</v>
      </c>
      <c r="CE33">
        <f t="shared" si="30"/>
        <v>1.3689005946535542</v>
      </c>
      <c r="CF33" s="61"/>
      <c r="CG33" s="49">
        <v>209.76296145888102</v>
      </c>
      <c r="CH33" s="49">
        <v>27</v>
      </c>
      <c r="CI33" s="22">
        <f t="shared" si="31"/>
        <v>0.6</v>
      </c>
      <c r="CJ33" s="98">
        <f t="shared" si="32"/>
        <v>20.379185996199457</v>
      </c>
      <c r="CK33" s="100">
        <f t="shared" si="181"/>
        <v>0.6</v>
      </c>
      <c r="CL33" s="98">
        <f t="shared" si="33"/>
        <v>0.47549264358111587</v>
      </c>
      <c r="CM33" s="98">
        <f t="shared" si="182"/>
        <v>0.6166666666666667</v>
      </c>
      <c r="CN33" s="98">
        <f t="shared" si="183"/>
        <v>61.136894830147362</v>
      </c>
      <c r="CO33" s="100">
        <f t="shared" si="34"/>
        <v>1089.6253745257395</v>
      </c>
      <c r="CP33" s="100">
        <f t="shared" si="35"/>
        <v>8.5082178638621773E-4</v>
      </c>
      <c r="CQ33" s="100">
        <f t="shared" si="243"/>
        <v>0.6333333333333333</v>
      </c>
      <c r="CR33" s="100">
        <f t="shared" si="244"/>
        <v>-251.40986150153654</v>
      </c>
      <c r="CS33" s="100">
        <f t="shared" si="38"/>
        <v>1.635759602348393E-3</v>
      </c>
      <c r="CT33">
        <f t="shared" si="39"/>
        <v>-0.22184874961635639</v>
      </c>
      <c r="CU33">
        <f t="shared" si="40"/>
        <v>1.3091868330355212</v>
      </c>
      <c r="CV33" s="61"/>
      <c r="CW33" s="49">
        <v>297.60754358718799</v>
      </c>
      <c r="CX33" s="49">
        <v>27</v>
      </c>
      <c r="CY33" s="22">
        <f t="shared" si="41"/>
        <v>0.66666666666666674</v>
      </c>
      <c r="CZ33" s="98">
        <f t="shared" si="42"/>
        <v>28.308526927345952</v>
      </c>
      <c r="DA33" s="100">
        <f t="shared" si="184"/>
        <v>0.66666666666666674</v>
      </c>
      <c r="DB33" s="98">
        <f t="shared" si="43"/>
        <v>0.4932382499519859</v>
      </c>
      <c r="DC33" s="98">
        <f t="shared" si="185"/>
        <v>0.68333333333333324</v>
      </c>
      <c r="DD33" s="98">
        <f t="shared" si="186"/>
        <v>75.5955677620655</v>
      </c>
      <c r="DE33" s="100">
        <f t="shared" si="44"/>
        <v>1482.9155184674546</v>
      </c>
      <c r="DF33" s="100">
        <f t="shared" si="45"/>
        <v>1.0520383180220782E-3</v>
      </c>
      <c r="DG33" s="100">
        <f t="shared" si="229"/>
        <v>0.70000000000000007</v>
      </c>
      <c r="DH33" s="100">
        <f t="shared" si="230"/>
        <v>-127.25351912626596</v>
      </c>
      <c r="DI33" s="100">
        <f t="shared" si="48"/>
        <v>1.5480122516990354E-3</v>
      </c>
      <c r="DJ33">
        <f t="shared" si="187"/>
        <v>-0.17609125905568118</v>
      </c>
      <c r="DK33">
        <f t="shared" si="188"/>
        <v>1.4519172708497421</v>
      </c>
      <c r="DL33" s="61"/>
      <c r="DM33" s="49">
        <v>253.1427462914946</v>
      </c>
      <c r="DN33" s="49">
        <v>27</v>
      </c>
      <c r="DO33" s="22">
        <f t="shared" si="49"/>
        <v>0.55000000000000004</v>
      </c>
      <c r="DP33" s="98">
        <f t="shared" si="50"/>
        <v>24.131815661724939</v>
      </c>
      <c r="DQ33" s="100">
        <f t="shared" si="189"/>
        <v>0.55000000000000004</v>
      </c>
      <c r="DR33" s="98">
        <f t="shared" si="51"/>
        <v>0.45502574799418533</v>
      </c>
      <c r="DS33" s="98">
        <f t="shared" si="190"/>
        <v>0.56666666666666676</v>
      </c>
      <c r="DT33" s="98">
        <f t="shared" si="191"/>
        <v>75.747776443836884</v>
      </c>
      <c r="DU33" s="100">
        <f t="shared" si="52"/>
        <v>1179.3606514137405</v>
      </c>
      <c r="DV33" s="100">
        <f t="shared" si="53"/>
        <v>1.0541565555100636E-3</v>
      </c>
      <c r="DW33" s="100">
        <f t="shared" si="231"/>
        <v>0.58333333333333337</v>
      </c>
      <c r="DX33" s="100">
        <f t="shared" si="232"/>
        <v>88.478023246694477</v>
      </c>
      <c r="DY33" s="100">
        <f t="shared" si="56"/>
        <v>1.8909466629607884E-3</v>
      </c>
      <c r="DZ33">
        <f t="shared" si="57"/>
        <v>-0.25963731050575611</v>
      </c>
      <c r="EA33">
        <f t="shared" si="58"/>
        <v>1.3825899991654411</v>
      </c>
      <c r="EB33" s="61"/>
      <c r="EC33" s="49">
        <v>338.11980125393427</v>
      </c>
      <c r="ED33" s="49">
        <v>27</v>
      </c>
      <c r="EE33" s="22">
        <f t="shared" si="59"/>
        <v>0.55000000000000004</v>
      </c>
      <c r="EF33" s="98">
        <f t="shared" si="60"/>
        <v>29.504345659156566</v>
      </c>
      <c r="EG33" s="100">
        <f t="shared" si="192"/>
        <v>0.55000000000000004</v>
      </c>
      <c r="EH33" s="98">
        <f t="shared" si="61"/>
        <v>0.37706026667049569</v>
      </c>
      <c r="EI33" s="98">
        <f t="shared" si="193"/>
        <v>0.56666666666666676</v>
      </c>
      <c r="EJ33" s="98">
        <f t="shared" si="194"/>
        <v>91.59361789430973</v>
      </c>
      <c r="EK33" s="100">
        <f t="shared" si="62"/>
        <v>1632.4468306663284</v>
      </c>
      <c r="EL33" s="100">
        <f t="shared" si="63"/>
        <v>1.274677849029144E-3</v>
      </c>
      <c r="EM33" s="100">
        <f t="shared" si="225"/>
        <v>0.58333333333333337</v>
      </c>
      <c r="EN33" s="100">
        <f t="shared" si="226"/>
        <v>42.219684313441242</v>
      </c>
      <c r="EO33" s="100">
        <f t="shared" si="66"/>
        <v>1.8460062521653518E-3</v>
      </c>
      <c r="EP33">
        <f t="shared" si="67"/>
        <v>-0.25963731050575611</v>
      </c>
      <c r="EQ33">
        <f t="shared" si="68"/>
        <v>1.4698859873949885</v>
      </c>
      <c r="ER33" s="61"/>
      <c r="ES33" s="49">
        <v>346.61686340973085</v>
      </c>
      <c r="ET33" s="49">
        <v>27</v>
      </c>
      <c r="EU33" s="22">
        <f t="shared" si="69"/>
        <v>0.55000000000000004</v>
      </c>
      <c r="EV33" s="98">
        <f t="shared" si="70"/>
        <v>30.862511210910057</v>
      </c>
      <c r="EW33" s="100">
        <f t="shared" si="195"/>
        <v>0.55000000000000004</v>
      </c>
      <c r="EX33" s="98">
        <f t="shared" si="71"/>
        <v>0.33202250980991316</v>
      </c>
      <c r="EY33" s="98">
        <f t="shared" si="196"/>
        <v>0.56666666666666676</v>
      </c>
      <c r="EZ33" s="98">
        <f t="shared" si="197"/>
        <v>105.61795174012505</v>
      </c>
      <c r="FA33" s="100">
        <f t="shared" si="72"/>
        <v>2071.8476532531931</v>
      </c>
      <c r="FB33" s="100">
        <f t="shared" si="73"/>
        <v>1.4698498283834071E-3</v>
      </c>
      <c r="FC33" s="100">
        <f t="shared" si="227"/>
        <v>0.58333333333333337</v>
      </c>
      <c r="FD33" s="100">
        <f t="shared" si="228"/>
        <v>-125.53622555666864</v>
      </c>
      <c r="FE33" s="100">
        <f t="shared" si="76"/>
        <v>1.8338467054354183E-3</v>
      </c>
      <c r="FF33">
        <f t="shared" si="77"/>
        <v>-0.25963731050575611</v>
      </c>
      <c r="FG33">
        <f t="shared" si="78"/>
        <v>1.4894312606989353</v>
      </c>
      <c r="FH33" s="61"/>
      <c r="FI33" s="100">
        <v>197.64235376052372</v>
      </c>
      <c r="FJ33" s="100">
        <v>27</v>
      </c>
      <c r="FK33" s="22">
        <f t="shared" si="79"/>
        <v>0.53333333333333333</v>
      </c>
      <c r="FL33" s="98">
        <f t="shared" si="80"/>
        <v>24.662135482970267</v>
      </c>
      <c r="FM33" s="100">
        <f t="shared" si="198"/>
        <v>0.53333333333333333</v>
      </c>
      <c r="FN33" s="98">
        <f t="shared" si="81"/>
        <v>0.28104125505892391</v>
      </c>
      <c r="FO33" s="98">
        <f t="shared" si="199"/>
        <v>0.55000000000000004</v>
      </c>
      <c r="FP33" s="98">
        <f t="shared" si="200"/>
        <v>80.722234685988653</v>
      </c>
      <c r="FQ33" s="100">
        <f t="shared" si="82"/>
        <v>1256.8108498000179</v>
      </c>
      <c r="FR33" s="100">
        <f t="shared" si="83"/>
        <v>1.1233844327133424E-3</v>
      </c>
      <c r="FS33" s="100">
        <f t="shared" si="241"/>
        <v>0.56666666666666676</v>
      </c>
      <c r="FT33" s="100">
        <f t="shared" si="242"/>
        <v>219.85202364707141</v>
      </c>
      <c r="FU33" s="100">
        <f t="shared" si="86"/>
        <v>2.1999672982497835E-3</v>
      </c>
      <c r="FV33">
        <f t="shared" si="201"/>
        <v>-0.27300127206373764</v>
      </c>
      <c r="FW33">
        <f t="shared" si="202"/>
        <v>1.3920306792473942</v>
      </c>
      <c r="FX33" s="61"/>
      <c r="FY33" s="100">
        <v>302.8473212693155</v>
      </c>
      <c r="FZ33" s="100">
        <v>27</v>
      </c>
      <c r="GA33" s="22">
        <f t="shared" si="87"/>
        <v>0.56666666666666665</v>
      </c>
      <c r="GB33" s="98">
        <f t="shared" si="88"/>
        <v>37.649314545098214</v>
      </c>
      <c r="GC33" s="100">
        <f t="shared" si="203"/>
        <v>0.56666666666666665</v>
      </c>
      <c r="GD33" s="98">
        <f t="shared" si="89"/>
        <v>0.38687673221444463</v>
      </c>
      <c r="GE33" s="98">
        <f t="shared" si="204"/>
        <v>0.58333333333333337</v>
      </c>
      <c r="GF33" s="98">
        <f t="shared" si="205"/>
        <v>134.46679573948626</v>
      </c>
      <c r="GG33" s="100">
        <f t="shared" si="90"/>
        <v>2093.5907991229478</v>
      </c>
      <c r="GH33" s="100">
        <f t="shared" si="91"/>
        <v>1.8713295740411839E-3</v>
      </c>
      <c r="GI33" s="100">
        <f t="shared" si="235"/>
        <v>0.6</v>
      </c>
      <c r="GJ33" s="100">
        <f t="shared" si="236"/>
        <v>-388.27592951342405</v>
      </c>
      <c r="GK33" s="100">
        <f t="shared" si="94"/>
        <v>1.932417293988309E-3</v>
      </c>
      <c r="GL33">
        <f t="shared" si="206"/>
        <v>-0.24667233334138852</v>
      </c>
      <c r="GM33">
        <f t="shared" si="207"/>
        <v>1.5757570737109203</v>
      </c>
      <c r="GN33" s="61"/>
      <c r="GO33" s="100">
        <v>303.77829086358361</v>
      </c>
      <c r="GP33" s="100">
        <v>27</v>
      </c>
      <c r="GQ33" s="22">
        <f t="shared" si="95"/>
        <v>0.55000000000000004</v>
      </c>
      <c r="GR33" s="98">
        <f t="shared" si="96"/>
        <v>37.854936056173813</v>
      </c>
      <c r="GS33" s="100">
        <f t="shared" si="208"/>
        <v>0.55000000000000004</v>
      </c>
      <c r="GT33" s="100">
        <f t="shared" si="209"/>
        <v>0.42043095474567732</v>
      </c>
      <c r="GU33" s="98">
        <f t="shared" si="239"/>
        <v>0.56666666666666676</v>
      </c>
      <c r="GV33" s="98">
        <f t="shared" si="240"/>
        <v>119.84172372087957</v>
      </c>
      <c r="GW33" s="100">
        <f t="shared" si="97"/>
        <v>1865.8846502087879</v>
      </c>
      <c r="GX33" s="100">
        <f t="shared" si="98"/>
        <v>1.667797321782241E-3</v>
      </c>
      <c r="GY33" s="100">
        <f t="shared" si="237"/>
        <v>0.58333333333333337</v>
      </c>
      <c r="GZ33" s="100">
        <f t="shared" si="238"/>
        <v>-121.70612402219618</v>
      </c>
      <c r="HA33" s="100">
        <f t="shared" si="101"/>
        <v>1.9586910179807807E-3</v>
      </c>
      <c r="HB33">
        <f t="shared" si="212"/>
        <v>-0.25963731050575611</v>
      </c>
      <c r="HC33">
        <f t="shared" si="213"/>
        <v>1.5781225169190414</v>
      </c>
      <c r="HD33" s="61"/>
      <c r="HE33" s="100">
        <v>280.6002494653203</v>
      </c>
      <c r="HF33" s="100">
        <v>27</v>
      </c>
      <c r="HG33" s="22">
        <f t="shared" si="102"/>
        <v>0.56666666666666665</v>
      </c>
      <c r="HH33" s="98">
        <f t="shared" si="103"/>
        <v>26.524041798732689</v>
      </c>
      <c r="HI33" s="100">
        <f t="shared" si="214"/>
        <v>0.56666666666666665</v>
      </c>
      <c r="HJ33" s="98">
        <f t="shared" si="104"/>
        <v>0.44752407672181155</v>
      </c>
      <c r="HK33" s="98">
        <f t="shared" si="215"/>
        <v>0.58333333333333337</v>
      </c>
      <c r="HL33" s="98">
        <f t="shared" si="216"/>
        <v>82.046169494567266</v>
      </c>
      <c r="HM33" s="100">
        <f t="shared" si="105"/>
        <v>1842.3641451301369</v>
      </c>
      <c r="HN33" s="100">
        <f t="shared" si="106"/>
        <v>1.1418091921327281E-3</v>
      </c>
      <c r="HO33" s="100">
        <f t="shared" si="233"/>
        <v>0.6</v>
      </c>
      <c r="HP33" s="100">
        <f t="shared" si="234"/>
        <v>264.28581216289336</v>
      </c>
      <c r="HQ33" s="100">
        <f t="shared" si="109"/>
        <v>1.5024090306748658E-3</v>
      </c>
      <c r="HR33">
        <f t="shared" si="110"/>
        <v>-0.24667233334138852</v>
      </c>
      <c r="HS33">
        <f t="shared" si="111"/>
        <v>1.4236397036369195</v>
      </c>
      <c r="HT33" s="61"/>
      <c r="HU33"/>
      <c r="II33" s="61"/>
      <c r="IJ33" s="100">
        <v>939.34618219269942</v>
      </c>
      <c r="IK33" s="100">
        <v>108</v>
      </c>
      <c r="IL33" s="22">
        <f t="shared" si="122"/>
        <v>1.8666666666666667</v>
      </c>
      <c r="IM33" s="98">
        <f t="shared" si="123"/>
        <v>90.219226439532818</v>
      </c>
      <c r="IN33" s="100">
        <f t="shared" si="219"/>
        <v>1.8666666666666667</v>
      </c>
      <c r="IO33" s="98">
        <f t="shared" si="124"/>
        <v>0.66868644284457757</v>
      </c>
      <c r="IP33" s="52"/>
      <c r="IR33" s="86"/>
      <c r="IS33" s="100"/>
      <c r="IT33" s="100">
        <f t="shared" si="129"/>
        <v>1.5205764576841207E-3</v>
      </c>
      <c r="IU33">
        <f t="shared" si="130"/>
        <v>0.27106677228653797</v>
      </c>
      <c r="IV33">
        <f t="shared" si="131"/>
        <v>1.9552990990365466</v>
      </c>
      <c r="IW33" s="61"/>
      <c r="IX33"/>
      <c r="JK33" s="61"/>
      <c r="JL33"/>
      <c r="JY33" s="61"/>
      <c r="JZ33"/>
      <c r="KM33" s="61"/>
      <c r="KN33"/>
      <c r="KS33"/>
      <c r="KT33"/>
      <c r="KU33"/>
    </row>
    <row r="34" spans="1:307" x14ac:dyDescent="0.25">
      <c r="A34"/>
      <c r="D34"/>
      <c r="E34"/>
      <c r="U34" s="49">
        <v>101.06062536913177</v>
      </c>
      <c r="V34" s="49">
        <v>28</v>
      </c>
      <c r="W34" s="22">
        <f t="shared" si="160"/>
        <v>0.56666666666666665</v>
      </c>
      <c r="X34" s="98">
        <f t="shared" si="161"/>
        <v>8.3721833625326632</v>
      </c>
      <c r="Y34" s="100">
        <f t="shared" si="162"/>
        <v>0.56666666666666665</v>
      </c>
      <c r="Z34" s="98">
        <f t="shared" si="163"/>
        <v>0.33086791139680383</v>
      </c>
      <c r="AA34" s="98">
        <f t="shared" si="164"/>
        <v>0.58333333333333337</v>
      </c>
      <c r="AB34" s="98">
        <f t="shared" si="165"/>
        <v>23.47087919419581</v>
      </c>
      <c r="AC34" s="100">
        <f t="shared" si="0"/>
        <v>365.43160308136243</v>
      </c>
      <c r="AD34" s="100">
        <f t="shared" si="1"/>
        <v>3.2663640211922507E-4</v>
      </c>
      <c r="AE34" s="100">
        <f t="shared" si="2"/>
        <v>0.6</v>
      </c>
      <c r="AF34" s="100">
        <f t="shared" si="3"/>
        <v>41.820923431436164</v>
      </c>
      <c r="AG34" s="100">
        <f t="shared" si="4"/>
        <v>2.2313855315278432E-3</v>
      </c>
      <c r="AH34">
        <f t="shared" si="166"/>
        <v>-0.24667233334138852</v>
      </c>
      <c r="AI34">
        <f t="shared" si="167"/>
        <v>0.9228387314277664</v>
      </c>
      <c r="AJ34" s="61"/>
      <c r="AK34" s="49">
        <v>123.03657992645927</v>
      </c>
      <c r="AL34" s="49">
        <v>28</v>
      </c>
      <c r="AM34" s="22">
        <f t="shared" si="168"/>
        <v>0.58333333333333337</v>
      </c>
      <c r="AN34" s="98">
        <f t="shared" si="169"/>
        <v>11.508425771813608</v>
      </c>
      <c r="AO34" s="100">
        <f t="shared" si="170"/>
        <v>0.58333333333333337</v>
      </c>
      <c r="AP34" s="98">
        <f t="shared" si="171"/>
        <v>0.31170890751182001</v>
      </c>
      <c r="AQ34" s="98">
        <f t="shared" si="172"/>
        <v>0.6</v>
      </c>
      <c r="AR34" s="98">
        <f t="shared" si="173"/>
        <v>25.247890510335036</v>
      </c>
      <c r="AS34" s="100">
        <f t="shared" si="5"/>
        <v>449.98592469800718</v>
      </c>
      <c r="AT34" s="100">
        <f t="shared" si="6"/>
        <v>3.5136647626882932E-4</v>
      </c>
      <c r="AU34" s="100">
        <f t="shared" si="7"/>
        <v>0.6166666666666667</v>
      </c>
      <c r="AV34" s="100">
        <f t="shared" si="8"/>
        <v>170.41493076456598</v>
      </c>
      <c r="AW34" s="100">
        <f t="shared" si="9"/>
        <v>2.129358840394949E-3</v>
      </c>
      <c r="AX34">
        <f t="shared" si="10"/>
        <v>-0.23408320603336796</v>
      </c>
      <c r="AY34">
        <f t="shared" si="11"/>
        <v>1.0610159209041277</v>
      </c>
      <c r="AZ34" s="61"/>
      <c r="BA34" s="49">
        <v>106.00471687618433</v>
      </c>
      <c r="BB34" s="49">
        <v>28</v>
      </c>
      <c r="BC34" s="22">
        <f t="shared" si="12"/>
        <v>0.75</v>
      </c>
      <c r="BD34" s="98">
        <f t="shared" si="174"/>
        <v>8.7289786623998946</v>
      </c>
      <c r="BE34" s="100">
        <f t="shared" si="175"/>
        <v>0.75</v>
      </c>
      <c r="BF34" s="98">
        <f t="shared" si="13"/>
        <v>0.25948035725984336</v>
      </c>
      <c r="BG34" s="98">
        <f t="shared" si="176"/>
        <v>0.76666666666666661</v>
      </c>
      <c r="BH34" s="98">
        <f t="shared" si="177"/>
        <v>24.715862140057901</v>
      </c>
      <c r="BI34" s="100">
        <f t="shared" si="14"/>
        <v>484.83709567674089</v>
      </c>
      <c r="BJ34" s="100">
        <f t="shared" si="15"/>
        <v>3.4396241478247254E-4</v>
      </c>
      <c r="BK34" s="100">
        <f t="shared" si="16"/>
        <v>0.78333333333333321</v>
      </c>
      <c r="BL34" s="100">
        <f t="shared" si="17"/>
        <v>-0.42618154676361553</v>
      </c>
      <c r="BM34" s="100">
        <f t="shared" si="18"/>
        <v>2.1442210393705875E-3</v>
      </c>
      <c r="BN34">
        <f t="shared" si="19"/>
        <v>-0.12493873660829995</v>
      </c>
      <c r="BO34">
        <f t="shared" si="20"/>
        <v>0.94096343188055187</v>
      </c>
      <c r="BP34" s="61"/>
      <c r="BQ34" s="49">
        <v>256.10983971725881</v>
      </c>
      <c r="BR34" s="49">
        <v>28</v>
      </c>
      <c r="BS34" s="22">
        <f t="shared" si="21"/>
        <v>0.6166666666666667</v>
      </c>
      <c r="BT34" s="98">
        <f t="shared" si="22"/>
        <v>24.484688309489368</v>
      </c>
      <c r="BU34" s="100">
        <f t="shared" si="178"/>
        <v>0.6166666666666667</v>
      </c>
      <c r="BV34" s="98">
        <f t="shared" si="23"/>
        <v>0.55858822698107569</v>
      </c>
      <c r="BW34" s="98">
        <f t="shared" si="179"/>
        <v>0.6333333333333333</v>
      </c>
      <c r="BX34" s="98">
        <f t="shared" si="180"/>
        <v>64.545997648383405</v>
      </c>
      <c r="BY34" s="100">
        <f t="shared" si="24"/>
        <v>1004.9537215021558</v>
      </c>
      <c r="BZ34" s="100">
        <f t="shared" si="25"/>
        <v>8.9826513394000262E-4</v>
      </c>
      <c r="CA34" s="100">
        <f t="shared" si="26"/>
        <v>0.64999999999999991</v>
      </c>
      <c r="CB34" s="100">
        <f t="shared" si="27"/>
        <v>1.2567325058626013</v>
      </c>
      <c r="CC34" s="100">
        <f t="shared" si="28"/>
        <v>1.6646869376425164E-3</v>
      </c>
      <c r="CD34">
        <f t="shared" si="29"/>
        <v>-0.20994952631664862</v>
      </c>
      <c r="CE34">
        <f t="shared" si="30"/>
        <v>1.3888945798130719</v>
      </c>
      <c r="CF34" s="61"/>
      <c r="CG34" s="49">
        <v>221.24929378418364</v>
      </c>
      <c r="CH34" s="49">
        <v>28</v>
      </c>
      <c r="CI34" s="22">
        <f t="shared" si="31"/>
        <v>0.6166666666666667</v>
      </c>
      <c r="CJ34" s="98">
        <f t="shared" si="32"/>
        <v>21.495122295169885</v>
      </c>
      <c r="CK34" s="100">
        <f t="shared" si="181"/>
        <v>0.6166666666666667</v>
      </c>
      <c r="CL34" s="98">
        <f t="shared" si="33"/>
        <v>0.48559577364971751</v>
      </c>
      <c r="CM34" s="98">
        <f t="shared" si="182"/>
        <v>0.6333333333333333</v>
      </c>
      <c r="CN34" s="98">
        <f t="shared" si="183"/>
        <v>55.453421979041138</v>
      </c>
      <c r="CO34" s="100">
        <f t="shared" si="34"/>
        <v>988.33046494293023</v>
      </c>
      <c r="CP34" s="100">
        <f t="shared" si="35"/>
        <v>7.7172678920832264E-4</v>
      </c>
      <c r="CQ34" s="100">
        <f t="shared" si="243"/>
        <v>0.64999999999999991</v>
      </c>
      <c r="CR34" s="100">
        <f t="shared" si="244"/>
        <v>-85.175184065059653</v>
      </c>
      <c r="CS34" s="100">
        <f t="shared" si="38"/>
        <v>1.6240095607914856E-3</v>
      </c>
      <c r="CT34">
        <f t="shared" si="39"/>
        <v>-0.20994952631664862</v>
      </c>
      <c r="CU34">
        <f t="shared" si="40"/>
        <v>1.3323399203516699</v>
      </c>
      <c r="CV34" s="61"/>
      <c r="CW34" s="49">
        <v>309.59085903818283</v>
      </c>
      <c r="CX34" s="49">
        <v>28</v>
      </c>
      <c r="CY34" s="22">
        <f t="shared" si="41"/>
        <v>0.68333333333333335</v>
      </c>
      <c r="CZ34" s="98">
        <f t="shared" si="42"/>
        <v>29.448383814152272</v>
      </c>
      <c r="DA34" s="100">
        <f t="shared" si="184"/>
        <v>0.68333333333333335</v>
      </c>
      <c r="DB34" s="98">
        <f t="shared" si="43"/>
        <v>0.50274513236819718</v>
      </c>
      <c r="DC34" s="98">
        <f t="shared" si="185"/>
        <v>0.70000000000000007</v>
      </c>
      <c r="DD34" s="98">
        <f t="shared" si="186"/>
        <v>81.338729941402065</v>
      </c>
      <c r="DE34" s="100">
        <f t="shared" si="44"/>
        <v>1595.575884318788</v>
      </c>
      <c r="DF34" s="100">
        <f t="shared" si="45"/>
        <v>1.1319639916845122E-3</v>
      </c>
      <c r="DG34" s="100">
        <f t="shared" si="229"/>
        <v>0.71666666666666667</v>
      </c>
      <c r="DH34" s="100">
        <f t="shared" si="230"/>
        <v>-327.72733969632105</v>
      </c>
      <c r="DI34" s="100">
        <f t="shared" si="48"/>
        <v>1.5378307208375973E-3</v>
      </c>
      <c r="DJ34">
        <f t="shared" si="187"/>
        <v>-0.16536739366390812</v>
      </c>
      <c r="DK34">
        <f t="shared" si="188"/>
        <v>1.4690614648325977</v>
      </c>
      <c r="DL34" s="61"/>
      <c r="DM34" s="49">
        <v>266.13577361940651</v>
      </c>
      <c r="DN34" s="49">
        <v>28</v>
      </c>
      <c r="DO34" s="22">
        <f t="shared" si="49"/>
        <v>0.56666666666666665</v>
      </c>
      <c r="DP34" s="98">
        <f t="shared" si="50"/>
        <v>25.37042646514838</v>
      </c>
      <c r="DQ34" s="100">
        <f t="shared" si="189"/>
        <v>0.56666666666666665</v>
      </c>
      <c r="DR34" s="98">
        <f t="shared" si="51"/>
        <v>0.46157999006469658</v>
      </c>
      <c r="DS34" s="98">
        <f t="shared" si="190"/>
        <v>0.58333333333333337</v>
      </c>
      <c r="DT34" s="98">
        <f t="shared" si="191"/>
        <v>77.22331472106346</v>
      </c>
      <c r="DU34" s="100">
        <f t="shared" si="52"/>
        <v>1202.3341546043735</v>
      </c>
      <c r="DV34" s="100">
        <f t="shared" si="53"/>
        <v>1.0746911298681332E-3</v>
      </c>
      <c r="DW34" s="100">
        <f t="shared" si="231"/>
        <v>0.6</v>
      </c>
      <c r="DX34" s="100">
        <f t="shared" si="232"/>
        <v>41.673555283790911</v>
      </c>
      <c r="DY34" s="100">
        <f t="shared" si="56"/>
        <v>1.8805725691581508E-3</v>
      </c>
      <c r="DZ34">
        <f t="shared" si="57"/>
        <v>-0.24667233334138852</v>
      </c>
      <c r="EA34">
        <f t="shared" si="58"/>
        <v>1.4043277675726964</v>
      </c>
      <c r="EB34" s="61"/>
      <c r="EC34" s="49">
        <v>355.62691124266735</v>
      </c>
      <c r="ED34" s="49">
        <v>28</v>
      </c>
      <c r="EE34" s="22">
        <f t="shared" si="59"/>
        <v>0.56666666666666665</v>
      </c>
      <c r="EF34" s="98">
        <f t="shared" si="60"/>
        <v>31.032016687841828</v>
      </c>
      <c r="EG34" s="100">
        <f t="shared" si="192"/>
        <v>0.56666666666666665</v>
      </c>
      <c r="EH34" s="98">
        <f t="shared" si="61"/>
        <v>0.38367040246377604</v>
      </c>
      <c r="EI34" s="98">
        <f t="shared" si="193"/>
        <v>0.58333333333333337</v>
      </c>
      <c r="EJ34" s="98">
        <f t="shared" si="194"/>
        <v>95.551358724815842</v>
      </c>
      <c r="EK34" s="100">
        <f t="shared" si="62"/>
        <v>1702.9845124818189</v>
      </c>
      <c r="EL34" s="100">
        <f t="shared" si="63"/>
        <v>1.3297564089203538E-3</v>
      </c>
      <c r="EM34" s="100">
        <f t="shared" si="225"/>
        <v>0.6</v>
      </c>
      <c r="EN34" s="100">
        <f t="shared" si="226"/>
        <v>-38.231741084712205</v>
      </c>
      <c r="EO34" s="100">
        <f t="shared" si="66"/>
        <v>1.8341189999130419E-3</v>
      </c>
      <c r="EP34">
        <f t="shared" si="67"/>
        <v>-0.24667233334138852</v>
      </c>
      <c r="EQ34">
        <f t="shared" si="68"/>
        <v>1.4918100001391665</v>
      </c>
      <c r="ER34" s="61"/>
      <c r="ES34" s="49">
        <v>365.66548921110945</v>
      </c>
      <c r="ET34" s="49">
        <v>28</v>
      </c>
      <c r="EU34" s="22">
        <f t="shared" si="69"/>
        <v>0.56666666666666665</v>
      </c>
      <c r="EV34" s="98">
        <f t="shared" si="70"/>
        <v>32.558586876601325</v>
      </c>
      <c r="EW34" s="100">
        <f t="shared" si="195"/>
        <v>0.56666666666666665</v>
      </c>
      <c r="EX34" s="98">
        <f t="shared" si="71"/>
        <v>0.33860702992107117</v>
      </c>
      <c r="EY34" s="98">
        <f t="shared" si="196"/>
        <v>0.58333333333333337</v>
      </c>
      <c r="EZ34" s="98">
        <f t="shared" si="197"/>
        <v>105.43299537652199</v>
      </c>
      <c r="FA34" s="100">
        <f t="shared" si="72"/>
        <v>2068.2194688245827</v>
      </c>
      <c r="FB34" s="100">
        <f t="shared" si="73"/>
        <v>1.4672758523232646E-3</v>
      </c>
      <c r="FC34" s="100">
        <f t="shared" si="227"/>
        <v>0.6</v>
      </c>
      <c r="FD34" s="100">
        <f t="shared" si="228"/>
        <v>-77.754789147128903</v>
      </c>
      <c r="FE34" s="100">
        <f t="shared" si="76"/>
        <v>1.8209200476250065E-3</v>
      </c>
      <c r="FF34">
        <f t="shared" si="77"/>
        <v>-0.24667233334138852</v>
      </c>
      <c r="FG34">
        <f t="shared" si="78"/>
        <v>1.512665547168871</v>
      </c>
      <c r="FH34" s="61"/>
      <c r="FI34" s="100">
        <v>207.17444340458599</v>
      </c>
      <c r="FJ34" s="100">
        <v>28</v>
      </c>
      <c r="FK34" s="22">
        <f t="shared" si="79"/>
        <v>0.55000000000000004</v>
      </c>
      <c r="FL34" s="98">
        <f t="shared" si="80"/>
        <v>25.851565186496881</v>
      </c>
      <c r="FM34" s="100">
        <f t="shared" si="198"/>
        <v>0.55000000000000004</v>
      </c>
      <c r="FN34" s="98">
        <f t="shared" si="81"/>
        <v>0.28699974184923943</v>
      </c>
      <c r="FO34" s="98">
        <f t="shared" si="199"/>
        <v>0.56666666666666676</v>
      </c>
      <c r="FP34" s="98">
        <f t="shared" si="200"/>
        <v>86.180441623545661</v>
      </c>
      <c r="FQ34" s="100">
        <f t="shared" si="82"/>
        <v>1341.792809556963</v>
      </c>
      <c r="FR34" s="100">
        <f t="shared" si="83"/>
        <v>1.1993444792610106E-3</v>
      </c>
      <c r="FS34" s="100">
        <f t="shared" si="241"/>
        <v>0.58333333333333337</v>
      </c>
      <c r="FT34" s="100">
        <f t="shared" si="242"/>
        <v>58.483812228091445</v>
      </c>
      <c r="FU34" s="100">
        <f t="shared" si="86"/>
        <v>2.1842790883273432E-3</v>
      </c>
      <c r="FV34">
        <f t="shared" si="201"/>
        <v>-0.25963731050575611</v>
      </c>
      <c r="FW34">
        <f t="shared" si="202"/>
        <v>1.412486842643907</v>
      </c>
      <c r="FX34" s="61"/>
      <c r="FY34" s="100">
        <v>321.32732532419334</v>
      </c>
      <c r="FZ34" s="100">
        <v>28</v>
      </c>
      <c r="GA34" s="22">
        <f t="shared" si="87"/>
        <v>0.58333333333333337</v>
      </c>
      <c r="GB34" s="98">
        <f t="shared" si="88"/>
        <v>39.946708104799086</v>
      </c>
      <c r="GC34" s="100">
        <f t="shared" si="203"/>
        <v>0.58333333333333337</v>
      </c>
      <c r="GD34" s="98">
        <f t="shared" si="89"/>
        <v>0.39795637941629469</v>
      </c>
      <c r="GE34" s="98">
        <f t="shared" si="204"/>
        <v>0.6</v>
      </c>
      <c r="GF34" s="98">
        <f t="shared" si="205"/>
        <v>127.19110497192108</v>
      </c>
      <c r="GG34" s="100">
        <f t="shared" si="90"/>
        <v>1980.3113894034727</v>
      </c>
      <c r="GH34" s="100">
        <f t="shared" si="91"/>
        <v>1.7700762108592352E-3</v>
      </c>
      <c r="GI34" s="100">
        <f t="shared" si="235"/>
        <v>0.6166666666666667</v>
      </c>
      <c r="GJ34" s="100">
        <f t="shared" si="236"/>
        <v>-345.92390503151984</v>
      </c>
      <c r="GK34" s="100">
        <f t="shared" si="94"/>
        <v>1.9119877273896446E-3</v>
      </c>
      <c r="GL34">
        <f t="shared" si="206"/>
        <v>-0.23408320603336796</v>
      </c>
      <c r="GM34">
        <f t="shared" si="207"/>
        <v>1.6014809961449807</v>
      </c>
      <c r="GN34" s="61"/>
      <c r="GO34" s="100">
        <v>320.30610359467084</v>
      </c>
      <c r="GP34" s="100">
        <v>28</v>
      </c>
      <c r="GQ34" s="22">
        <f t="shared" si="95"/>
        <v>0.56666666666666665</v>
      </c>
      <c r="GR34" s="98">
        <f t="shared" si="96"/>
        <v>39.914527912804161</v>
      </c>
      <c r="GS34" s="100">
        <f t="shared" si="208"/>
        <v>0.56666666666666665</v>
      </c>
      <c r="GT34" s="100">
        <f t="shared" si="209"/>
        <v>0.43149837071468761</v>
      </c>
      <c r="GU34" s="98">
        <f t="shared" si="239"/>
        <v>0.58333333333333337</v>
      </c>
      <c r="GV34" s="98">
        <f t="shared" si="240"/>
        <v>115.86557980035624</v>
      </c>
      <c r="GW34" s="100">
        <f t="shared" si="97"/>
        <v>1803.977781065242</v>
      </c>
      <c r="GX34" s="100">
        <f t="shared" si="98"/>
        <v>1.6124626522216246E-3</v>
      </c>
      <c r="GY34" s="100">
        <f t="shared" si="237"/>
        <v>0.6</v>
      </c>
      <c r="GZ34" s="100">
        <f t="shared" si="238"/>
        <v>168.29518787447799</v>
      </c>
      <c r="HA34" s="100">
        <f t="shared" si="101"/>
        <v>1.9395950223342793E-3</v>
      </c>
      <c r="HB34">
        <f t="shared" si="212"/>
        <v>-0.24667233334138852</v>
      </c>
      <c r="HC34">
        <f t="shared" si="213"/>
        <v>1.6011309970399503</v>
      </c>
      <c r="HD34" s="61"/>
      <c r="HE34" s="100">
        <v>294.6086387056564</v>
      </c>
      <c r="HF34" s="100">
        <v>28</v>
      </c>
      <c r="HG34" s="22">
        <f t="shared" si="102"/>
        <v>0.58333333333333337</v>
      </c>
      <c r="HH34" s="98">
        <f t="shared" si="103"/>
        <v>27.848199929210452</v>
      </c>
      <c r="HI34" s="100">
        <f t="shared" si="214"/>
        <v>0.58333333333333337</v>
      </c>
      <c r="HJ34" s="98">
        <f t="shared" si="104"/>
        <v>0.45712570332587688</v>
      </c>
      <c r="HK34" s="98">
        <f t="shared" si="215"/>
        <v>0.6</v>
      </c>
      <c r="HL34" s="98">
        <f t="shared" si="216"/>
        <v>94.902430276921933</v>
      </c>
      <c r="HM34" s="100">
        <f t="shared" si="105"/>
        <v>2131.0542089291707</v>
      </c>
      <c r="HN34" s="100">
        <f t="shared" si="106"/>
        <v>1.3207254880204973E-3</v>
      </c>
      <c r="HO34" s="100">
        <f t="shared" si="233"/>
        <v>0.6166666666666667</v>
      </c>
      <c r="HP34" s="100">
        <f t="shared" si="234"/>
        <v>-591.30130258342683</v>
      </c>
      <c r="HQ34" s="100">
        <f t="shared" si="109"/>
        <v>1.4917442561467582E-3</v>
      </c>
      <c r="HR34">
        <f t="shared" si="110"/>
        <v>-0.23408320603336796</v>
      </c>
      <c r="HS34">
        <f t="shared" si="111"/>
        <v>1.4447971281964125</v>
      </c>
      <c r="HT34" s="61"/>
      <c r="HU34"/>
      <c r="II34" s="61"/>
      <c r="IJ34" s="100">
        <v>987.92573101422965</v>
      </c>
      <c r="IK34" s="100">
        <v>112</v>
      </c>
      <c r="IL34" s="22">
        <f t="shared" si="122"/>
        <v>1.9333333333333333</v>
      </c>
      <c r="IM34" s="98">
        <f t="shared" si="123"/>
        <v>94.885034848131724</v>
      </c>
      <c r="IN34" s="100">
        <f t="shared" si="219"/>
        <v>1.9333333333333333</v>
      </c>
      <c r="IO34" s="98">
        <f t="shared" si="124"/>
        <v>0.68391585166653501</v>
      </c>
      <c r="IR34" s="86"/>
      <c r="IS34" s="100"/>
      <c r="IT34" s="100">
        <f t="shared" si="129"/>
        <v>1.5057034000014731E-3</v>
      </c>
      <c r="IU34">
        <f t="shared" si="130"/>
        <v>0.28630673884327484</v>
      </c>
      <c r="IV34">
        <f t="shared" si="131"/>
        <v>1.9771977214327745</v>
      </c>
      <c r="IW34" s="61"/>
      <c r="IX34"/>
      <c r="JK34" s="61"/>
      <c r="JL34"/>
      <c r="JY34" s="61"/>
      <c r="JZ34"/>
      <c r="KM34" s="61"/>
      <c r="KN34"/>
      <c r="KS34"/>
      <c r="KT34"/>
      <c r="KU34"/>
    </row>
    <row r="35" spans="1:307" x14ac:dyDescent="0.25">
      <c r="A35"/>
      <c r="D35"/>
      <c r="E35"/>
      <c r="U35" s="49">
        <v>106.01886624558857</v>
      </c>
      <c r="V35" s="49">
        <v>29</v>
      </c>
      <c r="W35" s="22">
        <f t="shared" si="160"/>
        <v>0.58333333333333337</v>
      </c>
      <c r="X35" s="98">
        <f t="shared" si="161"/>
        <v>8.7829397933550304</v>
      </c>
      <c r="Y35" s="100">
        <f t="shared" si="162"/>
        <v>0.58333333333333337</v>
      </c>
      <c r="Z35" s="98">
        <f t="shared" si="163"/>
        <v>0.33145742089662938</v>
      </c>
      <c r="AA35" s="98">
        <f t="shared" si="164"/>
        <v>0.6</v>
      </c>
      <c r="AB35" s="98">
        <f t="shared" si="165"/>
        <v>22.345081468953765</v>
      </c>
      <c r="AC35" s="100">
        <f t="shared" si="0"/>
        <v>347.90341148373841</v>
      </c>
      <c r="AD35" s="100">
        <f t="shared" si="1"/>
        <v>3.1096905044293989E-4</v>
      </c>
      <c r="AE35" s="100">
        <f t="shared" si="2"/>
        <v>0.61666666666666659</v>
      </c>
      <c r="AF35" s="100">
        <f t="shared" si="3"/>
        <v>38.425032968537252</v>
      </c>
      <c r="AG35" s="100">
        <f t="shared" si="4"/>
        <v>2.2296881110408554E-3</v>
      </c>
      <c r="AH35">
        <f t="shared" si="166"/>
        <v>-0.23408320603336796</v>
      </c>
      <c r="AI35">
        <f t="shared" si="167"/>
        <v>0.94363990569379996</v>
      </c>
      <c r="AJ35" s="61"/>
      <c r="AK35" s="49">
        <v>127.06297651164952</v>
      </c>
      <c r="AL35" s="49">
        <v>29</v>
      </c>
      <c r="AM35" s="22">
        <f t="shared" si="168"/>
        <v>0.6</v>
      </c>
      <c r="AN35" s="98">
        <f t="shared" si="169"/>
        <v>11.885041297507204</v>
      </c>
      <c r="AO35" s="100">
        <f t="shared" si="170"/>
        <v>0.6</v>
      </c>
      <c r="AP35" s="98">
        <f t="shared" si="171"/>
        <v>0.31217625845379482</v>
      </c>
      <c r="AQ35" s="98">
        <f t="shared" si="172"/>
        <v>0.6166666666666667</v>
      </c>
      <c r="AR35" s="98">
        <f t="shared" si="173"/>
        <v>29.412295565256635</v>
      </c>
      <c r="AS35" s="100">
        <f t="shared" si="5"/>
        <v>524.20692382222603</v>
      </c>
      <c r="AT35" s="100">
        <f t="shared" si="6"/>
        <v>4.0932111328315486E-4</v>
      </c>
      <c r="AU35" s="100">
        <f t="shared" si="7"/>
        <v>0.6333333333333333</v>
      </c>
      <c r="AV35" s="100">
        <f t="shared" si="8"/>
        <v>86.504861164684229</v>
      </c>
      <c r="AW35" s="100">
        <f t="shared" si="9"/>
        <v>2.128006120764251E-3</v>
      </c>
      <c r="AX35">
        <f t="shared" si="10"/>
        <v>-0.22184874961635639</v>
      </c>
      <c r="AY35">
        <f t="shared" si="11"/>
        <v>1.0750006951301085</v>
      </c>
      <c r="AZ35" s="61"/>
      <c r="BA35" s="49">
        <v>111.00450441310929</v>
      </c>
      <c r="BB35" s="49">
        <v>29</v>
      </c>
      <c r="BC35" s="22">
        <f t="shared" si="12"/>
        <v>0.76666666666666661</v>
      </c>
      <c r="BD35" s="98">
        <f t="shared" si="174"/>
        <v>9.140687122291606</v>
      </c>
      <c r="BE35" s="100">
        <f t="shared" si="175"/>
        <v>0.76666666666666661</v>
      </c>
      <c r="BF35" s="98">
        <f t="shared" si="13"/>
        <v>0.25992219636885167</v>
      </c>
      <c r="BG35" s="98">
        <f t="shared" si="176"/>
        <v>0.78333333333333321</v>
      </c>
      <c r="BH35" s="98">
        <f t="shared" si="177"/>
        <v>28.43829305747504</v>
      </c>
      <c r="BI35" s="100">
        <f t="shared" si="14"/>
        <v>557.85791868629997</v>
      </c>
      <c r="BJ35" s="100">
        <f t="shared" si="15"/>
        <v>3.9576624504986102E-4</v>
      </c>
      <c r="BK35" s="100">
        <f t="shared" si="16"/>
        <v>0.79999999999999993</v>
      </c>
      <c r="BL35" s="100">
        <f t="shared" si="17"/>
        <v>-112.62274049574495</v>
      </c>
      <c r="BM35" s="100">
        <f t="shared" si="18"/>
        <v>2.1427112492771287E-3</v>
      </c>
      <c r="BN35">
        <f t="shared" si="19"/>
        <v>-0.11539341870206959</v>
      </c>
      <c r="BO35">
        <f t="shared" si="20"/>
        <v>0.96097884367729014</v>
      </c>
      <c r="BP35" s="61"/>
      <c r="BQ35" s="49">
        <v>267.60511953249323</v>
      </c>
      <c r="BR35" s="49">
        <v>29</v>
      </c>
      <c r="BS35" s="22">
        <f t="shared" si="21"/>
        <v>0.6333333333333333</v>
      </c>
      <c r="BT35" s="98">
        <f t="shared" si="22"/>
        <v>25.583663435228797</v>
      </c>
      <c r="BU35" s="100">
        <f t="shared" si="178"/>
        <v>0.6333333333333333</v>
      </c>
      <c r="BV35" s="98">
        <f t="shared" si="23"/>
        <v>0.57016077733701509</v>
      </c>
      <c r="BW35" s="98">
        <f t="shared" si="179"/>
        <v>0.64999999999999991</v>
      </c>
      <c r="BX35" s="98">
        <f t="shared" si="180"/>
        <v>63.153836605871959</v>
      </c>
      <c r="BY35" s="100">
        <f t="shared" si="24"/>
        <v>983.27836638217423</v>
      </c>
      <c r="BZ35" s="100">
        <f t="shared" si="25"/>
        <v>8.7889089276505157E-4</v>
      </c>
      <c r="CA35" s="100">
        <f t="shared" si="26"/>
        <v>0.66666666666666663</v>
      </c>
      <c r="CB35" s="100">
        <f t="shared" si="27"/>
        <v>127.76999811013002</v>
      </c>
      <c r="CC35" s="100">
        <f t="shared" si="28"/>
        <v>1.6524932780188849E-3</v>
      </c>
      <c r="CD35">
        <f t="shared" si="29"/>
        <v>-0.19836765376683349</v>
      </c>
      <c r="CE35">
        <f t="shared" si="30"/>
        <v>1.407962733097579</v>
      </c>
      <c r="CF35" s="61"/>
      <c r="CG35" s="49">
        <v>230.73903007510455</v>
      </c>
      <c r="CH35" s="49">
        <v>29</v>
      </c>
      <c r="CI35" s="22">
        <f t="shared" si="31"/>
        <v>0.6333333333333333</v>
      </c>
      <c r="CJ35" s="98">
        <f t="shared" si="32"/>
        <v>22.417082490537702</v>
      </c>
      <c r="CK35" s="100">
        <f t="shared" si="181"/>
        <v>0.6333333333333333</v>
      </c>
      <c r="CL35" s="98">
        <f t="shared" si="33"/>
        <v>0.49394274092774965</v>
      </c>
      <c r="CM35" s="98">
        <f t="shared" si="182"/>
        <v>0.64999999999999991</v>
      </c>
      <c r="CN35" s="98">
        <f t="shared" si="183"/>
        <v>52.756566113429507</v>
      </c>
      <c r="CO35" s="100">
        <f t="shared" si="34"/>
        <v>940.26517489552054</v>
      </c>
      <c r="CP35" s="100">
        <f t="shared" si="35"/>
        <v>7.3419554507856083E-4</v>
      </c>
      <c r="CQ35" s="100">
        <f t="shared" si="243"/>
        <v>0.66666666666666663</v>
      </c>
      <c r="CR35" s="100">
        <f t="shared" si="244"/>
        <v>161.78010312115592</v>
      </c>
      <c r="CS35" s="100">
        <f t="shared" si="38"/>
        <v>1.6144906512659805E-3</v>
      </c>
      <c r="CT35">
        <f t="shared" si="39"/>
        <v>-0.19836765376683349</v>
      </c>
      <c r="CU35">
        <f t="shared" si="40"/>
        <v>1.3505790899401082</v>
      </c>
      <c r="CV35" s="61"/>
      <c r="CW35" s="49">
        <v>324.09875038327436</v>
      </c>
      <c r="CX35" s="49">
        <v>29</v>
      </c>
      <c r="CY35" s="22">
        <f t="shared" si="41"/>
        <v>0.7</v>
      </c>
      <c r="CZ35" s="98">
        <f t="shared" si="42"/>
        <v>30.82837918608146</v>
      </c>
      <c r="DA35" s="100">
        <f t="shared" si="184"/>
        <v>0.7</v>
      </c>
      <c r="DB35" s="98">
        <f t="shared" si="43"/>
        <v>0.51425487002711068</v>
      </c>
      <c r="DC35" s="98">
        <f t="shared" si="185"/>
        <v>0.71666666666666667</v>
      </c>
      <c r="DD35" s="98">
        <f t="shared" si="186"/>
        <v>71.353783791189954</v>
      </c>
      <c r="DE35" s="100">
        <f t="shared" si="44"/>
        <v>1399.7068401994898</v>
      </c>
      <c r="DF35" s="100">
        <f t="shared" si="45"/>
        <v>9.9300682442739359E-4</v>
      </c>
      <c r="DG35" s="100">
        <f t="shared" si="229"/>
        <v>0.73333333333333339</v>
      </c>
      <c r="DH35" s="100">
        <f t="shared" si="230"/>
        <v>187.55443495906579</v>
      </c>
      <c r="DI35" s="100">
        <f t="shared" si="48"/>
        <v>1.5257689533532391E-3</v>
      </c>
      <c r="DJ35">
        <f t="shared" si="187"/>
        <v>-0.15490195998574319</v>
      </c>
      <c r="DK35">
        <f t="shared" si="188"/>
        <v>1.488950692126934</v>
      </c>
      <c r="DL35" s="61"/>
      <c r="DM35" s="49">
        <v>279.62921878802291</v>
      </c>
      <c r="DN35" s="49">
        <v>29</v>
      </c>
      <c r="DO35" s="22">
        <f t="shared" si="49"/>
        <v>0.58333333333333337</v>
      </c>
      <c r="DP35" s="98">
        <f t="shared" si="50"/>
        <v>26.656741543186168</v>
      </c>
      <c r="DQ35" s="100">
        <f t="shared" si="189"/>
        <v>0.58333333333333337</v>
      </c>
      <c r="DR35" s="98">
        <f t="shared" si="51"/>
        <v>0.46838666442689808</v>
      </c>
      <c r="DS35" s="98">
        <f t="shared" si="190"/>
        <v>0.6</v>
      </c>
      <c r="DT35" s="98">
        <f t="shared" si="191"/>
        <v>78.697043885393356</v>
      </c>
      <c r="DU35" s="100">
        <f t="shared" si="52"/>
        <v>1225.2794906769141</v>
      </c>
      <c r="DV35" s="100">
        <f t="shared" si="53"/>
        <v>1.0952005274050575E-3</v>
      </c>
      <c r="DW35" s="100">
        <f t="shared" si="231"/>
        <v>0.61666666666666659</v>
      </c>
      <c r="DX35" s="100">
        <f t="shared" si="232"/>
        <v>39.139181456391732</v>
      </c>
      <c r="DY35" s="100">
        <f t="shared" si="56"/>
        <v>1.8699776346323073E-3</v>
      </c>
      <c r="DZ35">
        <f t="shared" si="57"/>
        <v>-0.23408320603336796</v>
      </c>
      <c r="EA35">
        <f t="shared" si="58"/>
        <v>1.4258070611955711</v>
      </c>
      <c r="EB35" s="61"/>
      <c r="EC35" s="49">
        <v>373.10856328956055</v>
      </c>
      <c r="ED35" s="49">
        <v>29</v>
      </c>
      <c r="EE35" s="22">
        <f t="shared" si="59"/>
        <v>0.58333333333333337</v>
      </c>
      <c r="EF35" s="98">
        <f t="shared" si="60"/>
        <v>32.557466255633557</v>
      </c>
      <c r="EG35" s="100">
        <f t="shared" si="192"/>
        <v>0.58333333333333337</v>
      </c>
      <c r="EH35" s="98">
        <f t="shared" si="61"/>
        <v>0.39027092613645581</v>
      </c>
      <c r="EI35" s="98">
        <f t="shared" si="193"/>
        <v>0.6</v>
      </c>
      <c r="EJ35" s="98">
        <f t="shared" si="194"/>
        <v>93.000940704757767</v>
      </c>
      <c r="EK35" s="100">
        <f t="shared" si="62"/>
        <v>1657.5291422340547</v>
      </c>
      <c r="EL35" s="100">
        <f t="shared" si="63"/>
        <v>1.2942630914745457E-3</v>
      </c>
      <c r="EM35" s="100">
        <f t="shared" si="225"/>
        <v>0.61666666666666659</v>
      </c>
      <c r="EN35" s="100">
        <f t="shared" si="226"/>
        <v>237.77875034781891</v>
      </c>
      <c r="EO35" s="100">
        <f t="shared" si="66"/>
        <v>1.8224752661344787E-3</v>
      </c>
      <c r="EP35">
        <f t="shared" si="67"/>
        <v>-0.23408320603336796</v>
      </c>
      <c r="EQ35">
        <f t="shared" si="68"/>
        <v>1.5126505991037091</v>
      </c>
      <c r="ER35" s="61"/>
      <c r="ES35" s="49">
        <v>386.15670394284234</v>
      </c>
      <c r="ET35" s="49">
        <v>29</v>
      </c>
      <c r="EU35" s="22">
        <f t="shared" si="69"/>
        <v>0.58333333333333337</v>
      </c>
      <c r="EV35" s="98">
        <f t="shared" si="70"/>
        <v>34.383109602247558</v>
      </c>
      <c r="EW35" s="100">
        <f t="shared" si="195"/>
        <v>0.58333333333333337</v>
      </c>
      <c r="EX35" s="98">
        <f t="shared" si="71"/>
        <v>0.34569020835661929</v>
      </c>
      <c r="EY35" s="98">
        <f t="shared" si="196"/>
        <v>0.6</v>
      </c>
      <c r="EZ35" s="98">
        <f t="shared" si="197"/>
        <v>101.43341088823611</v>
      </c>
      <c r="FA35" s="100">
        <f t="shared" si="72"/>
        <v>1989.7618808907425</v>
      </c>
      <c r="FB35" s="100">
        <f t="shared" si="73"/>
        <v>1.4116149681946194E-3</v>
      </c>
      <c r="FC35" s="100">
        <f t="shared" si="227"/>
        <v>0.61666666666666659</v>
      </c>
      <c r="FD35" s="100">
        <f t="shared" si="228"/>
        <v>42.272395666994676</v>
      </c>
      <c r="FE35" s="100">
        <f t="shared" si="76"/>
        <v>1.8073151196053502E-3</v>
      </c>
      <c r="FF35">
        <f t="shared" si="77"/>
        <v>-0.23408320603336796</v>
      </c>
      <c r="FG35">
        <f t="shared" si="78"/>
        <v>1.5363451516420883</v>
      </c>
      <c r="FH35" s="61"/>
      <c r="FI35" s="100">
        <v>219.20595338630747</v>
      </c>
      <c r="FJ35" s="100">
        <v>29</v>
      </c>
      <c r="FK35" s="22">
        <f t="shared" si="79"/>
        <v>0.56666666666666665</v>
      </c>
      <c r="FL35" s="98">
        <f t="shared" si="80"/>
        <v>27.352876639169889</v>
      </c>
      <c r="FM35" s="100">
        <f t="shared" si="198"/>
        <v>0.56666666666666665</v>
      </c>
      <c r="FN35" s="98">
        <f t="shared" si="81"/>
        <v>0.29452061040698463</v>
      </c>
      <c r="FO35" s="98">
        <f t="shared" si="199"/>
        <v>0.58333333333333337</v>
      </c>
      <c r="FP35" s="98">
        <f t="shared" si="200"/>
        <v>88.050635474224364</v>
      </c>
      <c r="FQ35" s="100">
        <f t="shared" si="82"/>
        <v>1370.9109321152112</v>
      </c>
      <c r="FR35" s="100">
        <f t="shared" si="83"/>
        <v>1.2253713436829561E-3</v>
      </c>
      <c r="FS35" s="100">
        <f t="shared" si="241"/>
        <v>0.6</v>
      </c>
      <c r="FT35" s="100">
        <f t="shared" si="242"/>
        <v>58.572901917640664</v>
      </c>
      <c r="FU35" s="100">
        <f t="shared" si="86"/>
        <v>2.1649482432686577E-3</v>
      </c>
      <c r="FV35">
        <f t="shared" si="201"/>
        <v>-0.24667233334138852</v>
      </c>
      <c r="FW35">
        <f t="shared" si="202"/>
        <v>1.4370030068238244</v>
      </c>
      <c r="FX35" s="61"/>
      <c r="FY35" s="100">
        <v>338.90190321094394</v>
      </c>
      <c r="FZ35" s="100">
        <v>29</v>
      </c>
      <c r="GA35" s="22">
        <f t="shared" si="87"/>
        <v>0.6</v>
      </c>
      <c r="GB35" s="98">
        <f t="shared" si="88"/>
        <v>42.131541069747755</v>
      </c>
      <c r="GC35" s="100">
        <f t="shared" si="203"/>
        <v>0.6</v>
      </c>
      <c r="GD35" s="98">
        <f t="shared" si="89"/>
        <v>0.40849318028107773</v>
      </c>
      <c r="GE35" s="98">
        <f t="shared" si="204"/>
        <v>0.6166666666666667</v>
      </c>
      <c r="GF35" s="98">
        <f t="shared" si="205"/>
        <v>121.52426475570546</v>
      </c>
      <c r="GG35" s="100">
        <f t="shared" si="90"/>
        <v>1892.08109826339</v>
      </c>
      <c r="GH35" s="100">
        <f t="shared" si="91"/>
        <v>1.6912126845169014E-3</v>
      </c>
      <c r="GI35" s="100">
        <f t="shared" si="235"/>
        <v>0.6333333333333333</v>
      </c>
      <c r="GJ35" s="100">
        <f t="shared" si="236"/>
        <v>-402.28340688045046</v>
      </c>
      <c r="GK35" s="100">
        <f t="shared" si="94"/>
        <v>1.8931482707171198E-3</v>
      </c>
      <c r="GL35">
        <f t="shared" si="206"/>
        <v>-0.22184874961635639</v>
      </c>
      <c r="GM35">
        <f t="shared" si="207"/>
        <v>1.6246073448578529</v>
      </c>
      <c r="GN35" s="61"/>
      <c r="GO35" s="100">
        <v>335.83515301409409</v>
      </c>
      <c r="GP35" s="100">
        <v>29</v>
      </c>
      <c r="GQ35" s="22">
        <f t="shared" si="95"/>
        <v>0.58333333333333337</v>
      </c>
      <c r="GR35" s="98">
        <f t="shared" si="96"/>
        <v>41.849660180203131</v>
      </c>
      <c r="GS35" s="100">
        <f t="shared" si="208"/>
        <v>0.58333333333333337</v>
      </c>
      <c r="GT35" s="100">
        <f t="shared" si="209"/>
        <v>0.44189699104784336</v>
      </c>
      <c r="GU35" s="98">
        <f t="shared" si="239"/>
        <v>0.6</v>
      </c>
      <c r="GV35" s="98">
        <f t="shared" si="240"/>
        <v>115.78485292013971</v>
      </c>
      <c r="GW35" s="100">
        <f t="shared" si="97"/>
        <v>1802.7208978865076</v>
      </c>
      <c r="GX35" s="100">
        <f t="shared" si="98"/>
        <v>1.6113392031386112E-3</v>
      </c>
      <c r="GY35" s="100">
        <f t="shared" si="237"/>
        <v>0.61666666666666659</v>
      </c>
      <c r="GZ35" s="100">
        <f t="shared" si="238"/>
        <v>338.8480508972342</v>
      </c>
      <c r="HA35" s="100">
        <f t="shared" si="101"/>
        <v>1.9221526524641525E-3</v>
      </c>
      <c r="HB35">
        <f t="shared" si="212"/>
        <v>-0.23408320603336796</v>
      </c>
      <c r="HC35">
        <f t="shared" si="213"/>
        <v>1.6216919358666311</v>
      </c>
      <c r="HD35" s="61"/>
      <c r="HE35" s="100">
        <v>309.53271232617726</v>
      </c>
      <c r="HF35" s="100">
        <v>29</v>
      </c>
      <c r="HG35" s="22">
        <f t="shared" si="102"/>
        <v>0.6</v>
      </c>
      <c r="HH35" s="98">
        <f t="shared" si="103"/>
        <v>29.258914115218264</v>
      </c>
      <c r="HI35" s="100">
        <f t="shared" si="214"/>
        <v>0.6</v>
      </c>
      <c r="HJ35" s="98">
        <f t="shared" si="104"/>
        <v>0.46735495808581851</v>
      </c>
      <c r="HK35" s="98">
        <f t="shared" si="215"/>
        <v>0.6166666666666667</v>
      </c>
      <c r="HL35" s="98">
        <f t="shared" si="216"/>
        <v>90.85569656666371</v>
      </c>
      <c r="HM35" s="100">
        <f t="shared" si="105"/>
        <v>2040.1839448010828</v>
      </c>
      <c r="HN35" s="100">
        <f t="shared" si="106"/>
        <v>1.2644084438860703E-3</v>
      </c>
      <c r="HO35" s="100">
        <f t="shared" si="233"/>
        <v>0.6333333333333333</v>
      </c>
      <c r="HP35" s="100">
        <f t="shared" si="234"/>
        <v>-382.91718467881759</v>
      </c>
      <c r="HQ35" s="100">
        <f t="shared" si="109"/>
        <v>1.4806285393205647E-3</v>
      </c>
      <c r="HR35">
        <f t="shared" si="110"/>
        <v>-0.22184874961635639</v>
      </c>
      <c r="HS35">
        <f t="shared" si="111"/>
        <v>1.466258204136534</v>
      </c>
      <c r="HT35" s="61"/>
      <c r="HU35"/>
      <c r="II35" s="61"/>
      <c r="IJ35"/>
      <c r="IW35" s="61"/>
      <c r="IX35"/>
      <c r="JK35" s="61"/>
      <c r="JL35"/>
      <c r="JY35" s="61"/>
      <c r="JZ35"/>
      <c r="KM35" s="61"/>
      <c r="KN35"/>
      <c r="KS35"/>
      <c r="KT35"/>
      <c r="KU35"/>
    </row>
    <row r="36" spans="1:307" x14ac:dyDescent="0.25">
      <c r="A36"/>
      <c r="D36"/>
      <c r="E36"/>
      <c r="U36" s="49">
        <v>110.50452479423636</v>
      </c>
      <c r="V36" s="49">
        <v>30</v>
      </c>
      <c r="W36" s="22">
        <f t="shared" si="160"/>
        <v>0.6</v>
      </c>
      <c r="X36" s="98">
        <f t="shared" si="161"/>
        <v>9.15454600233919</v>
      </c>
      <c r="Y36" s="100">
        <f t="shared" si="162"/>
        <v>0.6</v>
      </c>
      <c r="Z36" s="98">
        <f t="shared" si="163"/>
        <v>0.331990742772934</v>
      </c>
      <c r="AA36" s="98">
        <f t="shared" si="164"/>
        <v>0.61666666666666659</v>
      </c>
      <c r="AB36" s="98">
        <f t="shared" si="165"/>
        <v>24.864909975243677</v>
      </c>
      <c r="AC36" s="100">
        <f t="shared" si="0"/>
        <v>387.13606923485293</v>
      </c>
      <c r="AD36" s="100">
        <f t="shared" si="1"/>
        <v>3.4603666382214128E-4</v>
      </c>
      <c r="AE36" s="100">
        <f t="shared" si="2"/>
        <v>0.6333333333333333</v>
      </c>
      <c r="AF36" s="100">
        <f t="shared" si="3"/>
        <v>-0.41203289198783477</v>
      </c>
      <c r="AG36" s="100">
        <f t="shared" si="4"/>
        <v>2.2281558087481773E-3</v>
      </c>
      <c r="AH36">
        <f t="shared" si="166"/>
        <v>-0.22184874961635639</v>
      </c>
      <c r="AI36">
        <f t="shared" si="167"/>
        <v>0.96163681138289725</v>
      </c>
      <c r="AJ36" s="61"/>
      <c r="AK36" s="49">
        <v>132.03408650799233</v>
      </c>
      <c r="AL36" s="49">
        <v>30</v>
      </c>
      <c r="AM36" s="22">
        <f t="shared" si="168"/>
        <v>0.6166666666666667</v>
      </c>
      <c r="AN36" s="98">
        <f t="shared" si="169"/>
        <v>12.350022122158109</v>
      </c>
      <c r="AO36" s="100">
        <f t="shared" si="170"/>
        <v>0.6166666666666667</v>
      </c>
      <c r="AP36" s="98">
        <f t="shared" si="171"/>
        <v>0.31275326394500669</v>
      </c>
      <c r="AQ36" s="98">
        <f t="shared" si="172"/>
        <v>0.6333333333333333</v>
      </c>
      <c r="AR36" s="98">
        <f t="shared" si="173"/>
        <v>30.928388202487234</v>
      </c>
      <c r="AS36" s="100">
        <f t="shared" si="5"/>
        <v>551.22780887449562</v>
      </c>
      <c r="AT36" s="100">
        <f t="shared" si="6"/>
        <v>4.3042006915128066E-4</v>
      </c>
      <c r="AU36" s="100">
        <f t="shared" si="7"/>
        <v>0.65</v>
      </c>
      <c r="AV36" s="100">
        <f t="shared" si="8"/>
        <v>81.979433919887526</v>
      </c>
      <c r="AW36" s="100">
        <f t="shared" si="9"/>
        <v>2.126339563456623E-3</v>
      </c>
      <c r="AX36">
        <f t="shared" si="10"/>
        <v>-0.20994952631664862</v>
      </c>
      <c r="AY36">
        <f t="shared" si="11"/>
        <v>1.0916677355327362</v>
      </c>
      <c r="AZ36" s="61"/>
      <c r="BA36" s="49">
        <v>116.00969787047978</v>
      </c>
      <c r="BB36" s="49">
        <v>30</v>
      </c>
      <c r="BC36" s="22">
        <f t="shared" si="12"/>
        <v>0.78333333333333333</v>
      </c>
      <c r="BD36" s="98">
        <f t="shared" si="174"/>
        <v>9.5528407337351577</v>
      </c>
      <c r="BE36" s="100">
        <f t="shared" si="175"/>
        <v>0.78333333333333333</v>
      </c>
      <c r="BF36" s="98">
        <f t="shared" si="13"/>
        <v>0.26036451320757453</v>
      </c>
      <c r="BG36" s="98">
        <f t="shared" si="176"/>
        <v>0.79999999999999993</v>
      </c>
      <c r="BH36" s="98">
        <f t="shared" si="177"/>
        <v>24.701656088499114</v>
      </c>
      <c r="BI36" s="100">
        <f t="shared" si="14"/>
        <v>484.55842359402061</v>
      </c>
      <c r="BJ36" s="100">
        <f t="shared" si="15"/>
        <v>3.437647138982794E-4</v>
      </c>
      <c r="BK36" s="100">
        <f t="shared" si="16"/>
        <v>0.81666666666666676</v>
      </c>
      <c r="BL36" s="100">
        <f t="shared" si="17"/>
        <v>148.69071291701584</v>
      </c>
      <c r="BM36" s="100">
        <f t="shared" si="18"/>
        <v>2.1412030166543168E-3</v>
      </c>
      <c r="BN36">
        <f t="shared" si="19"/>
        <v>-0.10605339244792618</v>
      </c>
      <c r="BO36">
        <f t="shared" si="20"/>
        <v>0.980132537189221</v>
      </c>
      <c r="BP36" s="61"/>
      <c r="BQ36" s="49">
        <v>278.61487756399515</v>
      </c>
      <c r="BR36" s="49">
        <v>30</v>
      </c>
      <c r="BS36" s="22">
        <f t="shared" si="21"/>
        <v>0.65</v>
      </c>
      <c r="BT36" s="98">
        <f t="shared" si="22"/>
        <v>26.636221564435481</v>
      </c>
      <c r="BU36" s="100">
        <f t="shared" si="178"/>
        <v>0.65</v>
      </c>
      <c r="BV36" s="98">
        <f t="shared" si="23"/>
        <v>0.58124454226263356</v>
      </c>
      <c r="BW36" s="98">
        <f t="shared" si="179"/>
        <v>0.66666666666666663</v>
      </c>
      <c r="BX36" s="98">
        <f t="shared" si="180"/>
        <v>64.587888731912159</v>
      </c>
      <c r="BY36" s="100">
        <f t="shared" si="24"/>
        <v>1005.6059478496251</v>
      </c>
      <c r="BZ36" s="100">
        <f t="shared" si="25"/>
        <v>8.9884811818577751E-4</v>
      </c>
      <c r="CA36" s="100">
        <f t="shared" si="26"/>
        <v>0.68333333333333346</v>
      </c>
      <c r="CB36" s="100">
        <f t="shared" si="27"/>
        <v>126.51850640215332</v>
      </c>
      <c r="CC36" s="100">
        <f t="shared" si="28"/>
        <v>1.6410623529036069E-3</v>
      </c>
      <c r="CD36">
        <f t="shared" si="29"/>
        <v>-0.18708664335714442</v>
      </c>
      <c r="CE36">
        <f t="shared" si="30"/>
        <v>1.4254726187678681</v>
      </c>
      <c r="CF36" s="61"/>
      <c r="CG36" s="49">
        <v>240.27536286519265</v>
      </c>
      <c r="CH36" s="49">
        <v>30</v>
      </c>
      <c r="CI36" s="22">
        <f t="shared" si="31"/>
        <v>0.65</v>
      </c>
      <c r="CJ36" s="98">
        <f t="shared" si="32"/>
        <v>23.343569694471256</v>
      </c>
      <c r="CK36" s="100">
        <f t="shared" si="181"/>
        <v>0.65</v>
      </c>
      <c r="CL36" s="98">
        <f t="shared" si="33"/>
        <v>0.50233069348101989</v>
      </c>
      <c r="CM36" s="98">
        <f t="shared" si="182"/>
        <v>0.66666666666666663</v>
      </c>
      <c r="CN36" s="98">
        <f t="shared" si="183"/>
        <v>52.614249176872484</v>
      </c>
      <c r="CO36" s="100">
        <f t="shared" si="34"/>
        <v>937.72870087720264</v>
      </c>
      <c r="CP36" s="100">
        <f t="shared" si="35"/>
        <v>7.3221496771147553E-4</v>
      </c>
      <c r="CQ36" s="100">
        <f t="shared" si="243"/>
        <v>0.68333333333333346</v>
      </c>
      <c r="CR36" s="100">
        <f t="shared" si="244"/>
        <v>35.250206337599614</v>
      </c>
      <c r="CS36" s="100">
        <f t="shared" si="38"/>
        <v>1.6050916574824044E-3</v>
      </c>
      <c r="CT36">
        <f t="shared" si="39"/>
        <v>-0.18708664335714442</v>
      </c>
      <c r="CU36">
        <f t="shared" si="40"/>
        <v>1.3681672690216569</v>
      </c>
      <c r="CV36" s="61"/>
      <c r="CW36" s="49">
        <v>338.09466130064817</v>
      </c>
      <c r="CX36" s="49">
        <v>30</v>
      </c>
      <c r="CY36" s="22">
        <f t="shared" si="41"/>
        <v>0.71666666666666667</v>
      </c>
      <c r="CZ36" s="98">
        <f t="shared" si="42"/>
        <v>32.159674812199007</v>
      </c>
      <c r="DA36" s="100">
        <f t="shared" si="184"/>
        <v>0.71666666666666667</v>
      </c>
      <c r="DB36" s="98">
        <f t="shared" si="43"/>
        <v>0.52535843146996619</v>
      </c>
      <c r="DC36" s="98">
        <f t="shared" si="185"/>
        <v>0.73333333333333339</v>
      </c>
      <c r="DD36" s="98">
        <f t="shared" si="186"/>
        <v>70.414485284858031</v>
      </c>
      <c r="DE36" s="100">
        <f t="shared" si="44"/>
        <v>1381.2811523880428</v>
      </c>
      <c r="DF36" s="100">
        <f t="shared" si="45"/>
        <v>9.7993492021427437E-4</v>
      </c>
      <c r="DG36" s="100">
        <f t="shared" si="229"/>
        <v>0.75</v>
      </c>
      <c r="DH36" s="100">
        <f t="shared" si="230"/>
        <v>286.11654134921838</v>
      </c>
      <c r="DI36" s="100">
        <f t="shared" si="48"/>
        <v>1.5143977794028888E-3</v>
      </c>
      <c r="DJ36">
        <f t="shared" si="187"/>
        <v>-0.1446827948040571</v>
      </c>
      <c r="DK36">
        <f t="shared" si="188"/>
        <v>1.5073116486590763</v>
      </c>
      <c r="DL36" s="61"/>
      <c r="DM36" s="49">
        <v>293.1381926668717</v>
      </c>
      <c r="DN36" s="49">
        <v>30</v>
      </c>
      <c r="DO36" s="22">
        <f t="shared" si="49"/>
        <v>0.6</v>
      </c>
      <c r="DP36" s="98">
        <f t="shared" si="50"/>
        <v>27.944536955850495</v>
      </c>
      <c r="DQ36" s="100">
        <f t="shared" si="189"/>
        <v>0.6</v>
      </c>
      <c r="DR36" s="98">
        <f t="shared" si="51"/>
        <v>0.47520117213873686</v>
      </c>
      <c r="DS36" s="98">
        <f t="shared" si="190"/>
        <v>0.61666666666666659</v>
      </c>
      <c r="DT36" s="98">
        <f t="shared" si="191"/>
        <v>78.612433230523152</v>
      </c>
      <c r="DU36" s="100">
        <f t="shared" si="52"/>
        <v>1223.9621387792217</v>
      </c>
      <c r="DV36" s="100">
        <f t="shared" si="53"/>
        <v>1.0940230291247807E-3</v>
      </c>
      <c r="DW36" s="100">
        <f t="shared" si="231"/>
        <v>0.6333333333333333</v>
      </c>
      <c r="DX36" s="100">
        <f t="shared" si="232"/>
        <v>88.262583241026974</v>
      </c>
      <c r="DY36" s="100">
        <f t="shared" si="56"/>
        <v>1.8595478886710346E-3</v>
      </c>
      <c r="DZ36">
        <f t="shared" si="57"/>
        <v>-0.22184874961635639</v>
      </c>
      <c r="EA36">
        <f t="shared" si="58"/>
        <v>1.4462969177026805</v>
      </c>
      <c r="EB36" s="61"/>
      <c r="EC36" s="49">
        <v>392.12753027554697</v>
      </c>
      <c r="ED36" s="49">
        <v>30</v>
      </c>
      <c r="EE36" s="22">
        <f t="shared" si="59"/>
        <v>0.6</v>
      </c>
      <c r="EF36" s="98">
        <f t="shared" si="60"/>
        <v>34.217061978669022</v>
      </c>
      <c r="EG36" s="100">
        <f t="shared" si="192"/>
        <v>0.6</v>
      </c>
      <c r="EH36" s="98">
        <f t="shared" si="61"/>
        <v>0.39745189172736112</v>
      </c>
      <c r="EI36" s="98">
        <f t="shared" si="193"/>
        <v>0.61666666666666659</v>
      </c>
      <c r="EJ36" s="98">
        <f t="shared" si="194"/>
        <v>94.276967355325439</v>
      </c>
      <c r="EK36" s="100">
        <f t="shared" si="62"/>
        <v>1680.2713999311859</v>
      </c>
      <c r="EL36" s="100">
        <f t="shared" si="63"/>
        <v>1.3120211290282792E-3</v>
      </c>
      <c r="EM36" s="100">
        <f t="shared" si="225"/>
        <v>0.6333333333333333</v>
      </c>
      <c r="EN36" s="100">
        <f t="shared" si="226"/>
        <v>159.12266002969463</v>
      </c>
      <c r="EO36" s="100">
        <f t="shared" si="66"/>
        <v>1.8100560791911638E-3</v>
      </c>
      <c r="EP36">
        <f t="shared" si="67"/>
        <v>-0.22184874961635639</v>
      </c>
      <c r="EQ36">
        <f t="shared" si="68"/>
        <v>1.5342427164490873</v>
      </c>
      <c r="ER36" s="61"/>
      <c r="ES36" s="49">
        <v>405.13608824690004</v>
      </c>
      <c r="ET36" s="49">
        <v>30</v>
      </c>
      <c r="EU36" s="22">
        <f t="shared" si="69"/>
        <v>0.6</v>
      </c>
      <c r="EV36" s="98">
        <f t="shared" si="70"/>
        <v>36.073020055818724</v>
      </c>
      <c r="EW36" s="100">
        <f t="shared" si="195"/>
        <v>0.6</v>
      </c>
      <c r="EX36" s="98">
        <f t="shared" si="71"/>
        <v>0.35225079382617158</v>
      </c>
      <c r="EY36" s="98">
        <f t="shared" si="196"/>
        <v>0.61666666666666659</v>
      </c>
      <c r="EZ36" s="98">
        <f t="shared" si="197"/>
        <v>102.8411690716177</v>
      </c>
      <c r="FA36" s="100">
        <f t="shared" si="72"/>
        <v>2017.3770773657093</v>
      </c>
      <c r="FB36" s="100">
        <f t="shared" si="73"/>
        <v>1.431206269580013E-3</v>
      </c>
      <c r="FC36" s="100">
        <f t="shared" si="227"/>
        <v>0.6333333333333333</v>
      </c>
      <c r="FD36" s="100">
        <f t="shared" si="228"/>
        <v>-117.06757480973098</v>
      </c>
      <c r="FE36" s="100">
        <f t="shared" si="76"/>
        <v>1.7949822232024364E-3</v>
      </c>
      <c r="FF36">
        <f t="shared" si="77"/>
        <v>-0.22184874961635639</v>
      </c>
      <c r="FG36">
        <f t="shared" si="78"/>
        <v>1.5571825032463327</v>
      </c>
      <c r="FH36" s="61"/>
      <c r="FI36" s="100">
        <v>230.19611204362249</v>
      </c>
      <c r="FJ36" s="100">
        <v>30</v>
      </c>
      <c r="FK36" s="22">
        <f t="shared" si="79"/>
        <v>0.58333333333333337</v>
      </c>
      <c r="FL36" s="98">
        <f t="shared" si="80"/>
        <v>28.724246573948403</v>
      </c>
      <c r="FM36" s="100">
        <f t="shared" si="198"/>
        <v>0.58333333333333337</v>
      </c>
      <c r="FN36" s="98">
        <f t="shared" si="81"/>
        <v>0.30139053270401994</v>
      </c>
      <c r="FO36" s="98">
        <f t="shared" si="199"/>
        <v>0.6</v>
      </c>
      <c r="FP36" s="98">
        <f t="shared" si="200"/>
        <v>88.129902031148703</v>
      </c>
      <c r="FQ36" s="100">
        <f t="shared" si="82"/>
        <v>1372.1450786815979</v>
      </c>
      <c r="FR36" s="100">
        <f t="shared" si="83"/>
        <v>1.2264744699334864E-3</v>
      </c>
      <c r="FS36" s="100">
        <f t="shared" si="241"/>
        <v>0.6166666666666667</v>
      </c>
      <c r="FT36" s="100">
        <f t="shared" si="242"/>
        <v>217.39488085113641</v>
      </c>
      <c r="FU36" s="100">
        <f t="shared" si="86"/>
        <v>2.1477318023941662E-3</v>
      </c>
      <c r="FV36">
        <f t="shared" si="201"/>
        <v>-0.23408320603336796</v>
      </c>
      <c r="FW36">
        <f t="shared" si="202"/>
        <v>1.4582486461308024</v>
      </c>
      <c r="FX36" s="61"/>
      <c r="FY36" s="100">
        <v>355.43107630031454</v>
      </c>
      <c r="FZ36" s="100">
        <v>30</v>
      </c>
      <c r="GA36" s="22">
        <f t="shared" si="87"/>
        <v>0.6166666666666667</v>
      </c>
      <c r="GB36" s="98">
        <f t="shared" si="88"/>
        <v>44.186411603863121</v>
      </c>
      <c r="GC36" s="100">
        <f t="shared" si="203"/>
        <v>0.6166666666666667</v>
      </c>
      <c r="GD36" s="98">
        <f t="shared" si="89"/>
        <v>0.41840321091877125</v>
      </c>
      <c r="GE36" s="98">
        <f t="shared" si="204"/>
        <v>0.6333333333333333</v>
      </c>
      <c r="GF36" s="98">
        <f t="shared" si="205"/>
        <v>115.66030813753709</v>
      </c>
      <c r="GG36" s="100">
        <f t="shared" si="90"/>
        <v>1800.781788610484</v>
      </c>
      <c r="GH36" s="100">
        <f t="shared" si="91"/>
        <v>1.609605954914058E-3</v>
      </c>
      <c r="GI36" s="100">
        <f t="shared" si="235"/>
        <v>0.65</v>
      </c>
      <c r="GJ36" s="100">
        <f t="shared" si="236"/>
        <v>-106.32207314318623</v>
      </c>
      <c r="GK36" s="100">
        <f t="shared" si="94"/>
        <v>1.8759283124216198E-3</v>
      </c>
      <c r="GL36">
        <f t="shared" si="206"/>
        <v>-0.20994952631664862</v>
      </c>
      <c r="GM36">
        <f t="shared" si="207"/>
        <v>1.645288733765973</v>
      </c>
      <c r="GN36" s="61"/>
      <c r="GO36" s="100">
        <v>351.29937375406746</v>
      </c>
      <c r="GP36" s="100">
        <v>30</v>
      </c>
      <c r="GQ36" s="22">
        <f t="shared" si="95"/>
        <v>0.6</v>
      </c>
      <c r="GR36" s="98">
        <f t="shared" si="96"/>
        <v>43.776713906149368</v>
      </c>
      <c r="GS36" s="100">
        <f t="shared" si="208"/>
        <v>0.6</v>
      </c>
      <c r="GT36" s="100">
        <f t="shared" si="209"/>
        <v>0.45225220055744564</v>
      </c>
      <c r="GU36" s="98">
        <f t="shared" si="239"/>
        <v>0.61666666666666659</v>
      </c>
      <c r="GV36" s="98">
        <f t="shared" si="240"/>
        <v>121.47541939617216</v>
      </c>
      <c r="GW36" s="100">
        <f t="shared" si="97"/>
        <v>1891.3205967973113</v>
      </c>
      <c r="GX36" s="100">
        <f t="shared" si="98"/>
        <v>1.6905329199300627E-3</v>
      </c>
      <c r="GY36" s="100">
        <f t="shared" si="237"/>
        <v>0.6333333333333333</v>
      </c>
      <c r="GZ36" s="100">
        <f t="shared" si="238"/>
        <v>114.36600006614415</v>
      </c>
      <c r="HA36" s="100">
        <f t="shared" si="101"/>
        <v>1.9052424951048756E-3</v>
      </c>
      <c r="HB36">
        <f t="shared" si="212"/>
        <v>-0.22184874961635639</v>
      </c>
      <c r="HC36">
        <f t="shared" si="213"/>
        <v>1.6412431581915117</v>
      </c>
      <c r="HD36" s="61"/>
      <c r="HE36" s="100">
        <v>328.07468661876368</v>
      </c>
      <c r="HF36" s="100">
        <v>30</v>
      </c>
      <c r="HG36" s="22">
        <f t="shared" si="102"/>
        <v>0.6166666666666667</v>
      </c>
      <c r="HH36" s="98">
        <f t="shared" si="103"/>
        <v>31.011614271774516</v>
      </c>
      <c r="HI36" s="100">
        <f t="shared" si="214"/>
        <v>0.6166666666666667</v>
      </c>
      <c r="HJ36" s="98">
        <f t="shared" si="104"/>
        <v>0.48006399340780703</v>
      </c>
      <c r="HK36" s="98">
        <f t="shared" si="215"/>
        <v>0.6333333333333333</v>
      </c>
      <c r="HL36" s="98">
        <f t="shared" si="216"/>
        <v>75.192386857474375</v>
      </c>
      <c r="HM36" s="100">
        <f t="shared" si="105"/>
        <v>1688.4610017307177</v>
      </c>
      <c r="HN36" s="100">
        <f t="shared" si="106"/>
        <v>1.0464273837665185E-3</v>
      </c>
      <c r="HO36" s="100">
        <f t="shared" si="233"/>
        <v>0.65</v>
      </c>
      <c r="HP36" s="100">
        <f t="shared" si="234"/>
        <v>384.85992707852955</v>
      </c>
      <c r="HQ36" s="100">
        <f t="shared" si="109"/>
        <v>1.4671582033820249E-3</v>
      </c>
      <c r="HR36">
        <f t="shared" si="110"/>
        <v>-0.20994952631664862</v>
      </c>
      <c r="HS36">
        <f t="shared" si="111"/>
        <v>1.4915243734955332</v>
      </c>
      <c r="HT36" s="61"/>
      <c r="HU36"/>
      <c r="II36" s="61"/>
      <c r="IJ36"/>
      <c r="IW36" s="61"/>
      <c r="IX36"/>
      <c r="JK36" s="61"/>
      <c r="JL36"/>
      <c r="JY36" s="61"/>
      <c r="JZ36"/>
      <c r="KM36" s="61"/>
      <c r="KN36"/>
      <c r="KS36"/>
      <c r="KT36"/>
      <c r="KU36"/>
    </row>
    <row r="37" spans="1:307" x14ac:dyDescent="0.25">
      <c r="A37"/>
      <c r="D37"/>
      <c r="E37"/>
      <c r="U37" s="49">
        <v>115.00978219264655</v>
      </c>
      <c r="V37" s="49">
        <v>31</v>
      </c>
      <c r="W37" s="22">
        <f t="shared" si="160"/>
        <v>0.61666666666666659</v>
      </c>
      <c r="X37" s="98">
        <f t="shared" si="161"/>
        <v>9.5277758423201533</v>
      </c>
      <c r="Y37" s="100">
        <f t="shared" si="162"/>
        <v>0.61666666666666659</v>
      </c>
      <c r="Z37" s="98">
        <f t="shared" si="163"/>
        <v>0.33252639485231023</v>
      </c>
      <c r="AA37" s="98">
        <f t="shared" si="164"/>
        <v>0.6333333333333333</v>
      </c>
      <c r="AB37" s="98">
        <f t="shared" si="165"/>
        <v>23.62591590123834</v>
      </c>
      <c r="AC37" s="100">
        <f t="shared" si="0"/>
        <v>367.84545864775373</v>
      </c>
      <c r="AD37" s="100">
        <f t="shared" si="1"/>
        <v>3.2879399629223358E-4</v>
      </c>
      <c r="AE37" s="100">
        <f t="shared" si="2"/>
        <v>0.64999999999999991</v>
      </c>
      <c r="AF37" s="100">
        <f t="shared" si="3"/>
        <v>-75.594174809427429</v>
      </c>
      <c r="AG37" s="100">
        <f t="shared" si="4"/>
        <v>2.2266199869563144E-3</v>
      </c>
      <c r="AH37">
        <f t="shared" si="166"/>
        <v>-0.2099495263166487</v>
      </c>
      <c r="AI37">
        <f t="shared" si="167"/>
        <v>0.97899153105358394</v>
      </c>
      <c r="AJ37" s="61"/>
      <c r="AK37" s="49">
        <v>137.5445382412548</v>
      </c>
      <c r="AL37" s="49">
        <v>31</v>
      </c>
      <c r="AM37" s="22">
        <f t="shared" si="168"/>
        <v>0.6333333333333333</v>
      </c>
      <c r="AN37" s="98">
        <f t="shared" si="169"/>
        <v>12.865451149682425</v>
      </c>
      <c r="AO37" s="100">
        <f t="shared" si="170"/>
        <v>0.6333333333333333</v>
      </c>
      <c r="AP37" s="98">
        <f t="shared" si="171"/>
        <v>0.3133928717813832</v>
      </c>
      <c r="AQ37" s="98">
        <f t="shared" si="172"/>
        <v>0.65</v>
      </c>
      <c r="AR37" s="98">
        <f t="shared" si="173"/>
        <v>32.295790937412775</v>
      </c>
      <c r="AS37" s="100">
        <f t="shared" si="5"/>
        <v>575.59863636434807</v>
      </c>
      <c r="AT37" s="100">
        <f t="shared" si="6"/>
        <v>4.4944975721232782E-4</v>
      </c>
      <c r="AU37" s="100">
        <f t="shared" si="7"/>
        <v>0.66666666666666663</v>
      </c>
      <c r="AV37" s="100">
        <f t="shared" si="8"/>
        <v>211.62283276101908</v>
      </c>
      <c r="AW37" s="100">
        <f t="shared" si="9"/>
        <v>2.1244967606067642E-3</v>
      </c>
      <c r="AX37">
        <f t="shared" si="10"/>
        <v>-0.19836765376683349</v>
      </c>
      <c r="AY37">
        <f t="shared" si="11"/>
        <v>1.1094250201135789</v>
      </c>
      <c r="AZ37" s="61"/>
      <c r="BA37" s="49">
        <v>122.51632544277517</v>
      </c>
      <c r="BB37" s="49">
        <v>31</v>
      </c>
      <c r="BC37" s="22">
        <f t="shared" si="12"/>
        <v>0.79999999999999993</v>
      </c>
      <c r="BD37" s="98">
        <f t="shared" si="174"/>
        <v>10.08863022420744</v>
      </c>
      <c r="BE37" s="100">
        <f t="shared" si="175"/>
        <v>0.79999999999999993</v>
      </c>
      <c r="BF37" s="98">
        <f t="shared" si="13"/>
        <v>0.26093951414670646</v>
      </c>
      <c r="BG37" s="98">
        <f t="shared" si="176"/>
        <v>0.81666666666666676</v>
      </c>
      <c r="BH37" s="98">
        <f t="shared" si="177"/>
        <v>24.68420170761685</v>
      </c>
      <c r="BI37" s="100">
        <f t="shared" si="14"/>
        <v>484.21603087124856</v>
      </c>
      <c r="BJ37" s="100">
        <f t="shared" si="15"/>
        <v>3.4352180709766789E-4</v>
      </c>
      <c r="BK37" s="100">
        <f t="shared" si="16"/>
        <v>0.83333333333333337</v>
      </c>
      <c r="BL37" s="100">
        <f t="shared" si="17"/>
        <v>74.643109821166377</v>
      </c>
      <c r="BM37" s="100">
        <f t="shared" si="18"/>
        <v>2.1392471044903855E-3</v>
      </c>
      <c r="BN37">
        <f t="shared" si="19"/>
        <v>-9.6910013008056448E-2</v>
      </c>
      <c r="BO37">
        <f t="shared" si="20"/>
        <v>1.0038322042496539</v>
      </c>
      <c r="BP37" s="61"/>
      <c r="BQ37" s="49">
        <v>289.62475722907391</v>
      </c>
      <c r="BR37" s="49">
        <v>31</v>
      </c>
      <c r="BS37" s="22">
        <f t="shared" si="21"/>
        <v>0.66666666666666663</v>
      </c>
      <c r="BT37" s="98">
        <f t="shared" si="22"/>
        <v>27.688791322091195</v>
      </c>
      <c r="BU37" s="100">
        <f t="shared" si="178"/>
        <v>0.66666666666666663</v>
      </c>
      <c r="BV37" s="98">
        <f t="shared" si="23"/>
        <v>0.59232842963944199</v>
      </c>
      <c r="BW37" s="98">
        <f t="shared" si="179"/>
        <v>0.68333333333333346</v>
      </c>
      <c r="BX37" s="98">
        <f t="shared" si="180"/>
        <v>67.41283654287632</v>
      </c>
      <c r="BY37" s="100">
        <f t="shared" si="24"/>
        <v>1049.5891833577823</v>
      </c>
      <c r="BZ37" s="100">
        <f t="shared" si="25"/>
        <v>9.3816197522169557E-4</v>
      </c>
      <c r="CA37" s="100">
        <f t="shared" si="26"/>
        <v>0.70000000000000007</v>
      </c>
      <c r="CB37" s="100">
        <f t="shared" si="27"/>
        <v>1.2545254440175315</v>
      </c>
      <c r="CC37" s="100">
        <f t="shared" si="28"/>
        <v>1.6298652863021752E-3</v>
      </c>
      <c r="CD37">
        <f t="shared" si="29"/>
        <v>-0.17609125905568127</v>
      </c>
      <c r="CE37">
        <f t="shared" si="30"/>
        <v>1.4423039982301162</v>
      </c>
      <c r="CF37" s="61"/>
      <c r="CG37" s="49">
        <v>248.83980790862222</v>
      </c>
      <c r="CH37" s="49">
        <v>31</v>
      </c>
      <c r="CI37" s="22">
        <f t="shared" si="31"/>
        <v>0.66666666666666663</v>
      </c>
      <c r="CJ37" s="98">
        <f t="shared" si="32"/>
        <v>24.175634694318685</v>
      </c>
      <c r="CK37" s="100">
        <f t="shared" si="181"/>
        <v>0.66666666666666663</v>
      </c>
      <c r="CL37" s="98">
        <f t="shared" si="33"/>
        <v>0.50986379454310138</v>
      </c>
      <c r="CM37" s="98">
        <f t="shared" si="182"/>
        <v>0.68333333333333346</v>
      </c>
      <c r="CN37" s="98">
        <f t="shared" si="183"/>
        <v>58.149236217468072</v>
      </c>
      <c r="CO37" s="100">
        <f t="shared" si="34"/>
        <v>1036.37719036722</v>
      </c>
      <c r="CP37" s="100">
        <f t="shared" si="35"/>
        <v>8.0924353735976407E-4</v>
      </c>
      <c r="CQ37" s="100">
        <f t="shared" si="243"/>
        <v>0.70000000000000007</v>
      </c>
      <c r="CR37" s="100">
        <f t="shared" si="244"/>
        <v>48.128182826481677</v>
      </c>
      <c r="CS37" s="100">
        <f t="shared" si="38"/>
        <v>1.5967889913491547E-3</v>
      </c>
      <c r="CT37">
        <f t="shared" si="39"/>
        <v>-0.17609125905568127</v>
      </c>
      <c r="CU37">
        <f t="shared" si="40"/>
        <v>1.3833778846421938</v>
      </c>
      <c r="CV37" s="61"/>
      <c r="CW37" s="49">
        <v>349.10349468316701</v>
      </c>
      <c r="CX37" s="49">
        <v>31</v>
      </c>
      <c r="CY37" s="22">
        <f t="shared" si="41"/>
        <v>0.73333333333333328</v>
      </c>
      <c r="CZ37" s="98">
        <f t="shared" si="42"/>
        <v>33.206838645787791</v>
      </c>
      <c r="DA37" s="100">
        <f t="shared" si="184"/>
        <v>0.73333333333333328</v>
      </c>
      <c r="DB37" s="98">
        <f t="shared" si="43"/>
        <v>0.53409221511567506</v>
      </c>
      <c r="DC37" s="98">
        <f t="shared" si="185"/>
        <v>0.75</v>
      </c>
      <c r="DD37" s="98">
        <f t="shared" si="186"/>
        <v>77.60559828982548</v>
      </c>
      <c r="DE37" s="100">
        <f t="shared" si="44"/>
        <v>1522.3451510563689</v>
      </c>
      <c r="DF37" s="100">
        <f t="shared" si="45"/>
        <v>1.0800112428667381E-3</v>
      </c>
      <c r="DG37" s="100">
        <f t="shared" si="229"/>
        <v>0.76666666666666661</v>
      </c>
      <c r="DH37" s="100">
        <f t="shared" si="230"/>
        <v>155.9144907326085</v>
      </c>
      <c r="DI37" s="100">
        <f t="shared" si="48"/>
        <v>1.5056299748899681E-3</v>
      </c>
      <c r="DJ37">
        <f t="shared" si="187"/>
        <v>-0.13469857389745624</v>
      </c>
      <c r="DK37">
        <f t="shared" si="188"/>
        <v>1.5212275319054684</v>
      </c>
      <c r="DL37" s="61"/>
      <c r="DM37" s="49">
        <v>307.14695179994868</v>
      </c>
      <c r="DN37" s="49">
        <v>31</v>
      </c>
      <c r="DO37" s="22">
        <f t="shared" si="49"/>
        <v>0.61666666666666659</v>
      </c>
      <c r="DP37" s="98">
        <f t="shared" si="50"/>
        <v>29.279976339365938</v>
      </c>
      <c r="DQ37" s="100">
        <f t="shared" si="189"/>
        <v>0.61666666666666659</v>
      </c>
      <c r="DR37" s="98">
        <f t="shared" si="51"/>
        <v>0.48226779303842737</v>
      </c>
      <c r="DS37" s="98">
        <f t="shared" si="190"/>
        <v>0.6333333333333333</v>
      </c>
      <c r="DT37" s="98">
        <f t="shared" si="191"/>
        <v>80.00168326727308</v>
      </c>
      <c r="DU37" s="100">
        <f t="shared" si="52"/>
        <v>1245.5921707780194</v>
      </c>
      <c r="DV37" s="100">
        <f t="shared" si="53"/>
        <v>1.113356758802884E-3</v>
      </c>
      <c r="DW37" s="100">
        <f t="shared" si="231"/>
        <v>0.64999999999999991</v>
      </c>
      <c r="DX37" s="100">
        <f t="shared" si="232"/>
        <v>91.919705153896857</v>
      </c>
      <c r="DY37" s="100">
        <f t="shared" si="56"/>
        <v>1.8489145027885249E-3</v>
      </c>
      <c r="DZ37">
        <f t="shared" si="57"/>
        <v>-0.2099495263166487</v>
      </c>
      <c r="EA37">
        <f t="shared" si="58"/>
        <v>1.4665707214407613</v>
      </c>
      <c r="EB37" s="61"/>
      <c r="EC37" s="49">
        <v>408.63492263877788</v>
      </c>
      <c r="ED37" s="49">
        <v>31</v>
      </c>
      <c r="EE37" s="22">
        <f t="shared" si="59"/>
        <v>0.61666666666666659</v>
      </c>
      <c r="EF37" s="98">
        <f t="shared" si="60"/>
        <v>35.657497612458805</v>
      </c>
      <c r="EG37" s="100">
        <f t="shared" si="192"/>
        <v>0.61666666666666659</v>
      </c>
      <c r="EH37" s="98">
        <f t="shared" si="61"/>
        <v>0.40368456549157111</v>
      </c>
      <c r="EI37" s="98">
        <f t="shared" si="193"/>
        <v>0.6333333333333333</v>
      </c>
      <c r="EJ37" s="98">
        <f t="shared" si="194"/>
        <v>100.92689904968506</v>
      </c>
      <c r="EK37" s="100">
        <f t="shared" si="62"/>
        <v>1798.7912288032294</v>
      </c>
      <c r="EL37" s="100">
        <f t="shared" si="63"/>
        <v>1.4045660117747839E-3</v>
      </c>
      <c r="EM37" s="100">
        <f t="shared" si="225"/>
        <v>0.64999999999999991</v>
      </c>
      <c r="EN37" s="100">
        <f t="shared" si="226"/>
        <v>-5.4233501249531466</v>
      </c>
      <c r="EO37" s="100">
        <f t="shared" si="66"/>
        <v>1.7994802711853288E-3</v>
      </c>
      <c r="EP37">
        <f t="shared" si="67"/>
        <v>-0.2099495263166487</v>
      </c>
      <c r="EQ37">
        <f t="shared" si="68"/>
        <v>1.5521508617996878</v>
      </c>
      <c r="ER37" s="61"/>
      <c r="ES37" s="49">
        <v>424.12999186570147</v>
      </c>
      <c r="ET37" s="49">
        <v>31</v>
      </c>
      <c r="EU37" s="22">
        <f t="shared" si="69"/>
        <v>0.61666666666666659</v>
      </c>
      <c r="EV37" s="98">
        <f t="shared" si="70"/>
        <v>37.764223298522083</v>
      </c>
      <c r="EW37" s="100">
        <f t="shared" si="195"/>
        <v>0.61666666666666659</v>
      </c>
      <c r="EX37" s="98">
        <f t="shared" si="71"/>
        <v>0.35881639817324962</v>
      </c>
      <c r="EY37" s="98">
        <f t="shared" si="196"/>
        <v>0.6333333333333333</v>
      </c>
      <c r="EZ37" s="98">
        <f t="shared" si="197"/>
        <v>102.8424907438026</v>
      </c>
      <c r="FA37" s="100">
        <f t="shared" si="72"/>
        <v>2017.4030038618166</v>
      </c>
      <c r="FB37" s="100">
        <f t="shared" si="73"/>
        <v>1.4312246628512531E-3</v>
      </c>
      <c r="FC37" s="100">
        <f t="shared" si="227"/>
        <v>0.64999999999999991</v>
      </c>
      <c r="FD37" s="100">
        <f t="shared" si="228"/>
        <v>-196.23765374836188</v>
      </c>
      <c r="FE37" s="100">
        <f t="shared" si="76"/>
        <v>1.7828892529070013E-3</v>
      </c>
      <c r="FF37">
        <f t="shared" si="77"/>
        <v>-0.2099495263166487</v>
      </c>
      <c r="FG37">
        <f t="shared" si="78"/>
        <v>1.5770805569364104</v>
      </c>
      <c r="FH37" s="61"/>
      <c r="FI37" s="100">
        <v>242.72721314265527</v>
      </c>
      <c r="FJ37" s="100">
        <v>31</v>
      </c>
      <c r="FK37" s="22">
        <f t="shared" si="79"/>
        <v>0.6</v>
      </c>
      <c r="FL37" s="98">
        <f t="shared" si="80"/>
        <v>30.287897821644034</v>
      </c>
      <c r="FM37" s="100">
        <f t="shared" si="198"/>
        <v>0.6</v>
      </c>
      <c r="FN37" s="98">
        <f t="shared" si="81"/>
        <v>0.30922369449275805</v>
      </c>
      <c r="FO37" s="98">
        <f t="shared" si="199"/>
        <v>0.6166666666666667</v>
      </c>
      <c r="FP37" s="98">
        <f t="shared" si="200"/>
        <v>90.003065538145719</v>
      </c>
      <c r="FQ37" s="100">
        <f t="shared" si="82"/>
        <v>1401.3094375252454</v>
      </c>
      <c r="FR37" s="100">
        <f t="shared" si="83"/>
        <v>1.252542662072528E-3</v>
      </c>
      <c r="FS37" s="100">
        <f t="shared" si="241"/>
        <v>0.6333333333333333</v>
      </c>
      <c r="FT37" s="100">
        <f t="shared" si="242"/>
        <v>280.53305277464881</v>
      </c>
      <c r="FU37" s="100">
        <f t="shared" si="86"/>
        <v>2.1285938406172154E-3</v>
      </c>
      <c r="FV37">
        <f t="shared" si="201"/>
        <v>-0.22184874961635639</v>
      </c>
      <c r="FW37">
        <f t="shared" si="202"/>
        <v>1.4812691314991782</v>
      </c>
      <c r="FX37" s="61"/>
      <c r="FY37" s="100">
        <v>371.48620431989127</v>
      </c>
      <c r="FZ37" s="100">
        <v>31</v>
      </c>
      <c r="GA37" s="22">
        <f t="shared" si="87"/>
        <v>0.6333333333333333</v>
      </c>
      <c r="GB37" s="98">
        <f t="shared" si="88"/>
        <v>46.182349894937936</v>
      </c>
      <c r="GC37" s="100">
        <f t="shared" si="203"/>
        <v>0.6333333333333333</v>
      </c>
      <c r="GD37" s="98">
        <f t="shared" si="89"/>
        <v>0.42802902884117011</v>
      </c>
      <c r="GE37" s="98">
        <f t="shared" si="204"/>
        <v>0.65</v>
      </c>
      <c r="GF37" s="98">
        <f t="shared" si="205"/>
        <v>108.11481785969045</v>
      </c>
      <c r="GG37" s="100">
        <f t="shared" si="90"/>
        <v>1683.3017153054241</v>
      </c>
      <c r="GH37" s="100">
        <f t="shared" si="91"/>
        <v>1.5045978818806923E-3</v>
      </c>
      <c r="GI37" s="100">
        <f t="shared" si="235"/>
        <v>0.66666666666666663</v>
      </c>
      <c r="GJ37" s="100">
        <f t="shared" si="236"/>
        <v>447.29695935833837</v>
      </c>
      <c r="GK37" s="100">
        <f t="shared" si="94"/>
        <v>1.8596442406646546E-3</v>
      </c>
      <c r="GL37">
        <f t="shared" si="206"/>
        <v>-0.19836765376683349</v>
      </c>
      <c r="GM37">
        <f t="shared" si="207"/>
        <v>1.6644760273347292</v>
      </c>
      <c r="GN37" s="61"/>
      <c r="GO37" s="100">
        <v>366.80682927121188</v>
      </c>
      <c r="GP37" s="100">
        <v>31</v>
      </c>
      <c r="GQ37" s="22">
        <f t="shared" si="95"/>
        <v>0.61666666666666659</v>
      </c>
      <c r="GR37" s="98">
        <f t="shared" si="96"/>
        <v>45.709155277541107</v>
      </c>
      <c r="GS37" s="100">
        <f t="shared" si="208"/>
        <v>0.61666666666666659</v>
      </c>
      <c r="GT37" s="100">
        <f t="shared" si="209"/>
        <v>0.46263636110074274</v>
      </c>
      <c r="GU37" s="98">
        <f t="shared" si="239"/>
        <v>0.6333333333333333</v>
      </c>
      <c r="GV37" s="98">
        <f t="shared" si="240"/>
        <v>127.07978795004752</v>
      </c>
      <c r="GW37" s="100">
        <f t="shared" si="97"/>
        <v>1978.5782307340883</v>
      </c>
      <c r="GX37" s="100">
        <f t="shared" si="98"/>
        <v>1.7685270489714946E-3</v>
      </c>
      <c r="GY37" s="100">
        <f t="shared" si="237"/>
        <v>0.64999999999999991</v>
      </c>
      <c r="GZ37" s="100">
        <f t="shared" si="238"/>
        <v>2.2830676470057658</v>
      </c>
      <c r="HA37" s="100">
        <f t="shared" si="101"/>
        <v>1.8887254741429499E-3</v>
      </c>
      <c r="HB37">
        <f t="shared" si="212"/>
        <v>-0.2099495263166487</v>
      </c>
      <c r="HC37">
        <f t="shared" si="213"/>
        <v>1.6600031954373846</v>
      </c>
      <c r="HD37" s="61"/>
      <c r="HE37" s="100">
        <v>341.57173477909441</v>
      </c>
      <c r="HF37" s="100">
        <v>31</v>
      </c>
      <c r="HG37" s="22">
        <f t="shared" si="102"/>
        <v>0.6333333333333333</v>
      </c>
      <c r="HH37" s="98">
        <f t="shared" si="103"/>
        <v>32.287437334107054</v>
      </c>
      <c r="HI37" s="100">
        <f t="shared" si="214"/>
        <v>0.6333333333333333</v>
      </c>
      <c r="HJ37" s="98">
        <f t="shared" si="104"/>
        <v>0.48931513673836408</v>
      </c>
      <c r="HK37" s="98">
        <f t="shared" si="215"/>
        <v>0.65</v>
      </c>
      <c r="HL37" s="98">
        <f t="shared" si="216"/>
        <v>78.091790410703126</v>
      </c>
      <c r="HM37" s="100">
        <f t="shared" si="105"/>
        <v>1753.5677237341783</v>
      </c>
      <c r="HN37" s="100">
        <f t="shared" si="106"/>
        <v>1.0867774165489522E-3</v>
      </c>
      <c r="HO37" s="100">
        <f t="shared" si="233"/>
        <v>0.66666666666666663</v>
      </c>
      <c r="HP37" s="100">
        <f t="shared" si="234"/>
        <v>509.52105910274423</v>
      </c>
      <c r="HQ37" s="100">
        <f t="shared" si="109"/>
        <v>1.4575808991357422E-3</v>
      </c>
      <c r="HR37">
        <f t="shared" si="110"/>
        <v>-0.19836765376683349</v>
      </c>
      <c r="HS37">
        <f t="shared" si="111"/>
        <v>1.5090335762707141</v>
      </c>
      <c r="HT37" s="61"/>
      <c r="HU37"/>
      <c r="II37" s="61"/>
      <c r="IJ37"/>
      <c r="IW37" s="61"/>
      <c r="IX37"/>
      <c r="JK37" s="61"/>
      <c r="JL37"/>
      <c r="JY37" s="61"/>
      <c r="JZ37"/>
      <c r="KM37" s="61"/>
      <c r="KN37"/>
      <c r="KS37"/>
      <c r="KT37"/>
      <c r="KU37"/>
    </row>
    <row r="38" spans="1:307" x14ac:dyDescent="0.25">
      <c r="A38"/>
      <c r="D38"/>
      <c r="E38"/>
      <c r="U38" s="49">
        <v>120.5093357379419</v>
      </c>
      <c r="V38" s="49">
        <v>32</v>
      </c>
      <c r="W38" s="22">
        <f t="shared" si="160"/>
        <v>0.6333333333333333</v>
      </c>
      <c r="X38" s="98">
        <f t="shared" si="161"/>
        <v>9.9833763348473124</v>
      </c>
      <c r="Y38" s="100">
        <f t="shared" si="162"/>
        <v>0.6333333333333333</v>
      </c>
      <c r="Z38" s="98">
        <f t="shared" si="163"/>
        <v>0.33318026366194103</v>
      </c>
      <c r="AA38" s="98">
        <f t="shared" si="164"/>
        <v>0.64999999999999991</v>
      </c>
      <c r="AB38" s="98">
        <f t="shared" si="165"/>
        <v>24.851175545510749</v>
      </c>
      <c r="AC38" s="100">
        <f t="shared" ref="AC38:AC69" si="245">((AB38/1000)*2*(Z$2/1000))/$B$31</f>
        <v>386.92223000739205</v>
      </c>
      <c r="AD38" s="100">
        <f t="shared" ref="AD38:AD69" si="246">($B$30*(AB38/1000))/$B$32</f>
        <v>3.4584552634169127E-4</v>
      </c>
      <c r="AE38" s="100">
        <f t="shared" si="2"/>
        <v>0.66666666666666663</v>
      </c>
      <c r="AF38" s="100">
        <f t="shared" si="3"/>
        <v>-149.10150855643667</v>
      </c>
      <c r="AG38" s="100">
        <f t="shared" ref="AG38:AG69" si="247">$B$30/SQRT($B$29*$B$32*((X38+U$4)/1000)*TAN(AA$2))</f>
        <v>2.2247495116262958E-3</v>
      </c>
      <c r="AH38">
        <f t="shared" si="166"/>
        <v>-0.19836765376683349</v>
      </c>
      <c r="AI38">
        <f t="shared" si="167"/>
        <v>0.99927744265141205</v>
      </c>
      <c r="AJ38" s="61"/>
      <c r="AK38" s="49">
        <v>143.05593311708537</v>
      </c>
      <c r="AL38" s="49">
        <v>32</v>
      </c>
      <c r="AM38" s="22">
        <f t="shared" si="168"/>
        <v>0.65</v>
      </c>
      <c r="AN38" s="98">
        <f t="shared" si="169"/>
        <v>13.380968395574349</v>
      </c>
      <c r="AO38" s="100">
        <f t="shared" si="170"/>
        <v>0.65</v>
      </c>
      <c r="AP38" s="98">
        <f t="shared" si="171"/>
        <v>0.31403258908997839</v>
      </c>
      <c r="AQ38" s="98">
        <f t="shared" si="172"/>
        <v>0.66666666666666663</v>
      </c>
      <c r="AR38" s="98">
        <f t="shared" si="173"/>
        <v>33.661035999816818</v>
      </c>
      <c r="AS38" s="100">
        <f t="shared" ref="AS38:AS69" si="248">((AR38/1000)*2*(AP$2/1000))/$B$31</f>
        <v>599.93100827453964</v>
      </c>
      <c r="AT38" s="100">
        <f t="shared" ref="AT38:AT69" si="249">($B$30*(AR38/1000))/$B$32</f>
        <v>4.6844941766411744E-4</v>
      </c>
      <c r="AU38" s="100">
        <f t="shared" si="7"/>
        <v>0.68333333333333346</v>
      </c>
      <c r="AV38" s="100">
        <f t="shared" si="8"/>
        <v>169.42873505295123</v>
      </c>
      <c r="AW38" s="100">
        <f t="shared" ref="AW38:AW69" si="250">$B$30/SQRT($B$29*$B$32*((AN38+AK$4)/1000)*TAN(AQ$2))</f>
        <v>2.1226584265117022E-3</v>
      </c>
      <c r="AX38">
        <f t="shared" ref="AX38:AX69" si="251">LOG10(AM38)</f>
        <v>-0.18708664335714442</v>
      </c>
      <c r="AY38">
        <f t="shared" ref="AY38:AY69" si="252">LOG10(AN38)</f>
        <v>1.1264875449441627</v>
      </c>
      <c r="AZ38" s="61"/>
      <c r="BA38" s="49">
        <v>126.00892825510421</v>
      </c>
      <c r="BB38" s="49">
        <v>32</v>
      </c>
      <c r="BC38" s="22">
        <f t="shared" ref="BC38:BC69" si="253">((BB38*(1/60))+(BE$2*(1/60)))</f>
        <v>0.81666666666666665</v>
      </c>
      <c r="BD38" s="98">
        <f t="shared" si="174"/>
        <v>10.376229270018461</v>
      </c>
      <c r="BE38" s="100">
        <f t="shared" si="175"/>
        <v>0.81666666666666665</v>
      </c>
      <c r="BF38" s="98">
        <f t="shared" ref="BF38:BF69" si="254">((BD38+BA$4)-BF$4)/(BB$4-BF$4)</f>
        <v>0.26124816096486075</v>
      </c>
      <c r="BG38" s="98">
        <f t="shared" si="176"/>
        <v>0.83333333333333337</v>
      </c>
      <c r="BH38" s="98">
        <f t="shared" si="177"/>
        <v>29.65801318573299</v>
      </c>
      <c r="BI38" s="100">
        <f t="shared" ref="BI38:BI69" si="255">((BH38/1000)*2*(BF$2/1000))/$B$31</f>
        <v>581.78447893218356</v>
      </c>
      <c r="BJ38" s="100">
        <f t="shared" ref="BJ38:BJ69" si="256">($B$30*(BH38/1000))/$B$32</f>
        <v>4.1274068350145084E-4</v>
      </c>
      <c r="BK38" s="100">
        <f t="shared" si="16"/>
        <v>0.85</v>
      </c>
      <c r="BL38" s="100">
        <f t="shared" si="17"/>
        <v>-37.550276854515914</v>
      </c>
      <c r="BM38" s="100">
        <f t="shared" ref="BM38:BM69" si="257">$B$30/SQRT($B$29*$B$32*((BD38+BA$4)/1000)*TAN(BG$2))</f>
        <v>2.1381994256491569E-3</v>
      </c>
      <c r="BN38">
        <f t="shared" ref="BN38:BN69" si="258">LOG10(BC38)</f>
        <v>-8.795517035512998E-2</v>
      </c>
      <c r="BO38">
        <f t="shared" ref="BO38:BO69" si="259">LOG10(BD38)</f>
        <v>1.0160395592213429</v>
      </c>
      <c r="BP38" s="61"/>
      <c r="BQ38" s="49">
        <v>301.1345214351885</v>
      </c>
      <c r="BR38" s="49">
        <v>32</v>
      </c>
      <c r="BS38" s="22">
        <f t="shared" ref="BS38:BS69" si="260">((BR38*(1/60))+(BU$2*(1/60)))</f>
        <v>0.68333333333333335</v>
      </c>
      <c r="BT38" s="98">
        <f t="shared" ref="BT38:BT69" si="261">((BQ38*(BR$2/BS$2)))</f>
        <v>28.789151188832552</v>
      </c>
      <c r="BU38" s="100">
        <f t="shared" si="178"/>
        <v>0.68333333333333335</v>
      </c>
      <c r="BV38" s="98">
        <f t="shared" ref="BV38:BV69" si="262">((BT38+BQ$4)-BV$4)/(BR$4-BV$4)</f>
        <v>0.60391556174941696</v>
      </c>
      <c r="BW38" s="98">
        <f t="shared" si="179"/>
        <v>0.70000000000000007</v>
      </c>
      <c r="BX38" s="98">
        <f t="shared" si="180"/>
        <v>68.805172278650616</v>
      </c>
      <c r="BY38" s="100">
        <f t="shared" ref="BY38:BY69" si="263">((BX38/1000)*2*(BV$2/1000))/$B$31</f>
        <v>1071.2672583775409</v>
      </c>
      <c r="BZ38" s="100">
        <f t="shared" ref="BZ38:BZ69" si="264">($B$30*(BX38/1000))/$B$32</f>
        <v>9.5753864754455451E-4</v>
      </c>
      <c r="CA38" s="100">
        <f t="shared" si="26"/>
        <v>0.71666666666666679</v>
      </c>
      <c r="CB38" s="100">
        <f t="shared" si="27"/>
        <v>10.959594708997288</v>
      </c>
      <c r="CC38" s="100">
        <f t="shared" ref="CC38:CC69" si="265">$B$30/SQRT($B$29*$B$32*((BT38+BQ$4)/1000)*TAN(BW$2))</f>
        <v>1.6184014566808576E-3</v>
      </c>
      <c r="CD38">
        <f t="shared" ref="CD38:CD69" si="266">LOG10(BS38)</f>
        <v>-0.16536739366390812</v>
      </c>
      <c r="CE38">
        <f t="shared" ref="CE38:CE69" si="267">LOG10(BT38)</f>
        <v>1.4592288604515278</v>
      </c>
      <c r="CF38" s="61"/>
      <c r="CG38" s="49">
        <v>258.32731175777758</v>
      </c>
      <c r="CH38" s="49">
        <v>32</v>
      </c>
      <c r="CI38" s="22">
        <f t="shared" ref="CI38:CI69" si="268">((CH38*(1/60))+(CK$2*(1/60)))</f>
        <v>0.68333333333333335</v>
      </c>
      <c r="CJ38" s="98">
        <f t="shared" ref="CJ38:CJ69" si="269">((CG38*(CH$2/CI$2)))</f>
        <v>25.097378000367005</v>
      </c>
      <c r="CK38" s="100">
        <f t="shared" si="181"/>
        <v>0.68333333333333335</v>
      </c>
      <c r="CL38" s="98">
        <f t="shared" ref="CL38:CL69" si="270">((CJ38+CG$4)-CL$4)/(CH$4-CL$4)</f>
        <v>0.51820879821352683</v>
      </c>
      <c r="CM38" s="98">
        <f t="shared" si="182"/>
        <v>0.70000000000000007</v>
      </c>
      <c r="CN38" s="98">
        <f t="shared" si="183"/>
        <v>53.789256054792475</v>
      </c>
      <c r="CO38" s="100">
        <f t="shared" ref="CO38:CO69" si="271">((CN38/1000)*2*(CL$2/1000))/$B$31</f>
        <v>958.67051208598116</v>
      </c>
      <c r="CP38" s="100">
        <f t="shared" ref="CP38:CP69" si="272">($B$30*(CN38/1000))/$B$32</f>
        <v>7.4856714676252867E-4</v>
      </c>
      <c r="CQ38" s="100">
        <f t="shared" si="243"/>
        <v>0.71666666666666679</v>
      </c>
      <c r="CR38" s="100">
        <f t="shared" si="244"/>
        <v>442.96972773114413</v>
      </c>
      <c r="CS38" s="100">
        <f t="shared" ref="CS38:CS69" si="273">$B$30/SQRT($B$29*$B$32*((CJ38+CG$4)/1000)*TAN(CM$2))</f>
        <v>1.5877402237522112E-3</v>
      </c>
      <c r="CT38">
        <f t="shared" ref="CT38:CT69" si="274">LOG10(CI38)</f>
        <v>-0.16536739366390812</v>
      </c>
      <c r="CU38">
        <f t="shared" ref="CU38:CU69" si="275">LOG10(CJ38)</f>
        <v>1.3996283517817207</v>
      </c>
      <c r="CV38" s="61"/>
      <c r="CW38" s="49">
        <v>362.77024409397194</v>
      </c>
      <c r="CX38" s="49">
        <v>32</v>
      </c>
      <c r="CY38" s="22">
        <f t="shared" ref="CY38:CY69" si="276">((CX38*(1/60))+(DA$2*(1/60)))</f>
        <v>0.75</v>
      </c>
      <c r="CZ38" s="98">
        <f t="shared" ref="CZ38:CZ69" si="277">((CW38*(CX$2/CY$2)))</f>
        <v>34.506824321694275</v>
      </c>
      <c r="DA38" s="100">
        <f t="shared" si="184"/>
        <v>0.75</v>
      </c>
      <c r="DB38" s="98">
        <f t="shared" ref="DB38:DB69" si="278">((CZ38+CW$4)-DB$4)/(CX$4-DB$4)</f>
        <v>0.54493463849939394</v>
      </c>
      <c r="DC38" s="98">
        <f t="shared" si="185"/>
        <v>0.76666666666666661</v>
      </c>
      <c r="DD38" s="98">
        <f t="shared" si="186"/>
        <v>79.951703329831943</v>
      </c>
      <c r="DE38" s="100">
        <f t="shared" ref="DE38:DE69" si="279">((DD38/1000)*2*(DB$2/1000))/$B$31</f>
        <v>1568.3673673684489</v>
      </c>
      <c r="DF38" s="100">
        <f t="shared" ref="DF38:DF69" si="280">($B$30*(DD38/1000))/$B$32</f>
        <v>1.1126612046734945E-3</v>
      </c>
      <c r="DG38" s="100">
        <f t="shared" si="229"/>
        <v>0.78333333333333333</v>
      </c>
      <c r="DH38" s="100">
        <f t="shared" si="230"/>
        <v>210.71696223815414</v>
      </c>
      <c r="DI38" s="100">
        <f t="shared" ref="DI38:DI69" si="281">$B$30/SQRT($B$29*$B$32*((CZ38+CW$4)/1000)*TAN(DC$2))</f>
        <v>1.4949542887733379E-3</v>
      </c>
      <c r="DJ38">
        <f t="shared" si="187"/>
        <v>-0.12493873660829995</v>
      </c>
      <c r="DK38">
        <f t="shared" si="188"/>
        <v>1.5379049928172539</v>
      </c>
      <c r="DL38" s="61"/>
      <c r="DM38" s="49">
        <v>320.62634015314461</v>
      </c>
      <c r="DN38" s="49">
        <v>32</v>
      </c>
      <c r="DO38" s="22">
        <f t="shared" ref="DO38:DO69" si="282">((DN38*(1/60))+(DQ$2*(1/60)))</f>
        <v>0.6333333333333333</v>
      </c>
      <c r="DP38" s="98">
        <f t="shared" ref="DP38:DP69" si="283">((DM38*(DN$2/DO$2)))</f>
        <v>30.564951396867933</v>
      </c>
      <c r="DQ38" s="100">
        <f t="shared" si="189"/>
        <v>0.6333333333333333</v>
      </c>
      <c r="DR38" s="98">
        <f t="shared" ref="DR38:DR69" si="284">((DP38+DM$4)-DR$4)/(DN$4-DR$4)</f>
        <v>0.48906737653806992</v>
      </c>
      <c r="DS38" s="98">
        <f t="shared" si="190"/>
        <v>0.64999999999999991</v>
      </c>
      <c r="DT38" s="98">
        <f t="shared" si="191"/>
        <v>81.554519338557384</v>
      </c>
      <c r="DU38" s="100">
        <f t="shared" ref="DU38:DU69" si="285">((DT38/1000)*2*(DR$2/1000))/$B$31</f>
        <v>1269.7691677348405</v>
      </c>
      <c r="DV38" s="100">
        <f t="shared" ref="DV38:DV69" si="286">($B$30*(DT38/1000))/$B$32</f>
        <v>1.1349670607949237E-3</v>
      </c>
      <c r="DW38" s="100">
        <f t="shared" si="231"/>
        <v>0.66666666666666663</v>
      </c>
      <c r="DX38" s="100">
        <f t="shared" si="232"/>
        <v>170.31321316442319</v>
      </c>
      <c r="DY38" s="100">
        <f t="shared" ref="DY38:DY69" si="287">$B$30/SQRT($B$29*$B$32*((DP38+DM$4)/1000)*TAN(DS$2))</f>
        <v>1.8388532555752004E-3</v>
      </c>
      <c r="DZ38">
        <f t="shared" ref="DZ38:DZ69" si="288">LOG10(DO38)</f>
        <v>-0.19836765376683349</v>
      </c>
      <c r="EA38">
        <f t="shared" ref="EA38:EA69" si="289">LOG10(DP38)</f>
        <v>1.4852237095290759</v>
      </c>
      <c r="EB38" s="61"/>
      <c r="EC38" s="49">
        <v>428.14133180528131</v>
      </c>
      <c r="ED38" s="49">
        <v>32</v>
      </c>
      <c r="EE38" s="22">
        <f t="shared" ref="EE38:EE69" si="290">((ED38*(1/60))+(EG$2*(1/60)))</f>
        <v>0.6333333333333333</v>
      </c>
      <c r="EF38" s="98">
        <f t="shared" ref="EF38:EF69" si="291">((EC38*(ED$2/EE$2)))</f>
        <v>37.35962755717987</v>
      </c>
      <c r="EG38" s="100">
        <f t="shared" si="192"/>
        <v>0.6333333333333333</v>
      </c>
      <c r="EH38" s="98">
        <f t="shared" ref="EH38:EH70" si="292">((EF38+EC$4)-EH$4)/(ED$4-EH$4)</f>
        <v>0.41104957396600561</v>
      </c>
      <c r="EI38" s="98">
        <f t="shared" si="193"/>
        <v>0.64999999999999991</v>
      </c>
      <c r="EJ38" s="98">
        <f t="shared" si="194"/>
        <v>99.581056022981926</v>
      </c>
      <c r="EK38" s="100">
        <f t="shared" ref="EK38:EK68" si="293">((EJ38/1000)*2*(EH$2/1000))/$B$31</f>
        <v>1774.8046538209958</v>
      </c>
      <c r="EL38" s="100">
        <f t="shared" ref="EL38:EL68" si="294">($B$30*(EJ38/1000))/$B$32</f>
        <v>1.3858363629864988E-3</v>
      </c>
      <c r="EM38" s="100">
        <f t="shared" si="225"/>
        <v>0.66666666666666663</v>
      </c>
      <c r="EN38" s="100">
        <f t="shared" si="226"/>
        <v>111.60899738789286</v>
      </c>
      <c r="EO38" s="100">
        <f t="shared" ref="EO38:EO70" si="295">$B$30/SQRT($B$29*$B$32*((EF38+EC$4)/1000)*TAN(EI$2))</f>
        <v>1.7872188643070169E-3</v>
      </c>
      <c r="EP38">
        <f t="shared" ref="EP38:EP70" si="296">LOG10(EE38)</f>
        <v>-0.19836765376683349</v>
      </c>
      <c r="EQ38">
        <f t="shared" ref="EQ38:EQ70" si="297">LOG10(EF38)</f>
        <v>1.5724025380433915</v>
      </c>
      <c r="ER38" s="61"/>
      <c r="ES38" s="49">
        <v>443.6363939083447</v>
      </c>
      <c r="ET38" s="49">
        <v>32</v>
      </c>
      <c r="EU38" s="22">
        <f t="shared" ref="EU38:EU69" si="298">((ET38*(1/60))+(EW$2*(1/60)))</f>
        <v>0.6333333333333333</v>
      </c>
      <c r="EV38" s="98">
        <f t="shared" ref="EV38:EV69" si="299">((ES38*(ET$2/EU$2)))</f>
        <v>39.501059024872646</v>
      </c>
      <c r="EW38" s="100">
        <f t="shared" si="195"/>
        <v>0.6333333333333333</v>
      </c>
      <c r="EX38" s="98">
        <f t="shared" ref="EX38:EX69" si="300">((EV38+ES$4)-EX$4)/(ET$4-EX$4)</f>
        <v>0.36555915735626748</v>
      </c>
      <c r="EY38" s="98">
        <f t="shared" si="196"/>
        <v>0.64999999999999991</v>
      </c>
      <c r="EZ38" s="98">
        <f t="shared" si="197"/>
        <v>98.938916577960001</v>
      </c>
      <c r="FA38" s="100">
        <f t="shared" ref="FA38:FA67" si="301">((EZ38/1000)*2*(EX$2/1000))/$B$31</f>
        <v>1940.8287961485246</v>
      </c>
      <c r="FB38" s="100">
        <f t="shared" ref="FB38:FB67" si="302">($B$30*(EZ38/1000))/$B$32</f>
        <v>1.3768999223766102E-3</v>
      </c>
      <c r="FC38" s="100">
        <f t="shared" si="227"/>
        <v>0.66666666666666663</v>
      </c>
      <c r="FD38" s="100">
        <f t="shared" si="228"/>
        <v>36.912614343602009</v>
      </c>
      <c r="FE38" s="100">
        <f t="shared" ref="FE38:FE69" si="303">$B$30/SQRT($B$29*$B$32*((EV38+ES$4)/1000)*TAN(EY$2))</f>
        <v>1.7707209275260275E-3</v>
      </c>
      <c r="FF38">
        <f t="shared" ref="FF38:FF69" si="304">LOG10(EU38)</f>
        <v>-0.19836765376683349</v>
      </c>
      <c r="FG38">
        <f t="shared" ref="FG38:FG69" si="305">LOG10(EV38)</f>
        <v>1.5966087392338775</v>
      </c>
      <c r="FH38" s="61"/>
      <c r="FI38" s="100">
        <v>253.73854653954334</v>
      </c>
      <c r="FJ38" s="100">
        <v>32</v>
      </c>
      <c r="FK38" s="22">
        <f t="shared" ref="FK38:FK69" si="306">((FJ38*(1/60))+(FM$2*(1/60)))</f>
        <v>0.6166666666666667</v>
      </c>
      <c r="FL38" s="98">
        <f t="shared" ref="FL38:FL69" si="307">((FI38*(FJ$2/FK$2)))</f>
        <v>31.661909974986692</v>
      </c>
      <c r="FM38" s="100">
        <f t="shared" si="198"/>
        <v>0.6166666666666667</v>
      </c>
      <c r="FN38" s="98">
        <f t="shared" ref="FN38:FN69" si="308">((FL38+FI$4)-FN$4)/(FJ$4-FN$4)</f>
        <v>0.31610685306963821</v>
      </c>
      <c r="FO38" s="98">
        <f t="shared" si="199"/>
        <v>0.6333333333333333</v>
      </c>
      <c r="FP38" s="98">
        <f t="shared" si="200"/>
        <v>95.376398059519914</v>
      </c>
      <c r="FQ38" s="100">
        <f t="shared" ref="FQ38:FQ69" si="309">((FP38/1000)*2*(FN$2/1000))/$B$31</f>
        <v>1484.9699387330813</v>
      </c>
      <c r="FR38" s="100">
        <f t="shared" ref="FR38:FR69" si="310">($B$30*(FP38/1000))/$B$32</f>
        <v>1.3273215396616524E-3</v>
      </c>
      <c r="FS38" s="100">
        <f t="shared" si="241"/>
        <v>0.65</v>
      </c>
      <c r="FT38" s="100">
        <f t="shared" si="242"/>
        <v>179.98568634714164</v>
      </c>
      <c r="FU38" s="100">
        <f t="shared" ref="FU38:FU69" si="311">$B$30/SQRT($B$29*$B$32*((FL38+FI$4)/1000)*TAN(FO$2))</f>
        <v>2.1121925639553713E-3</v>
      </c>
      <c r="FV38">
        <f t="shared" si="201"/>
        <v>-0.20994952631664862</v>
      </c>
      <c r="FW38">
        <f t="shared" si="202"/>
        <v>1.5005371097233566</v>
      </c>
      <c r="FX38" s="61"/>
      <c r="FY38" s="100">
        <v>386.44307472123239</v>
      </c>
      <c r="FZ38" s="100">
        <v>32</v>
      </c>
      <c r="GA38" s="22">
        <f t="shared" ref="GA38:GA69" si="312">((FZ38*(1/60))+(GC$2*(1/60)))</f>
        <v>0.65</v>
      </c>
      <c r="GB38" s="98">
        <f t="shared" ref="GB38:GB69" si="313">((FY38*(FZ$2/GA$2)))</f>
        <v>48.04175520844769</v>
      </c>
      <c r="GC38" s="100">
        <f t="shared" si="203"/>
        <v>0.65</v>
      </c>
      <c r="GD38" s="98">
        <f t="shared" ref="GD38:GD69" si="314">((GB38+FY$4)-GD$4)/(FZ$4-GD$4)</f>
        <v>0.43699638873993107</v>
      </c>
      <c r="GE38" s="98">
        <f t="shared" si="204"/>
        <v>0.66666666666666663</v>
      </c>
      <c r="GF38" s="98">
        <f t="shared" si="205"/>
        <v>112.11623903276421</v>
      </c>
      <c r="GG38" s="100">
        <f t="shared" ref="GG38:GG69" si="315">((GF38/1000)*2*(GD$2/1000))/$B$31</f>
        <v>1745.6021405166643</v>
      </c>
      <c r="GH38" s="100">
        <f t="shared" ref="GH38:GH69" si="316">($B$30*(GF38/1000))/$B$32</f>
        <v>1.5602843265393022E-3</v>
      </c>
      <c r="GI38" s="100">
        <f t="shared" si="235"/>
        <v>0.68333333333333346</v>
      </c>
      <c r="GJ38" s="100">
        <f t="shared" si="236"/>
        <v>774.24734307836798</v>
      </c>
      <c r="GK38" s="100">
        <f t="shared" ref="GK38:GK69" si="317">$B$30/SQRT($B$29*$B$32*((GB38+FY$4)/1000)*TAN(GE$2))</f>
        <v>1.8448494889442917E-3</v>
      </c>
      <c r="GL38">
        <f t="shared" si="206"/>
        <v>-0.18708664335714442</v>
      </c>
      <c r="GM38">
        <f t="shared" si="207"/>
        <v>1.6816188659960294</v>
      </c>
      <c r="GN38" s="61"/>
      <c r="GO38" s="100">
        <v>383.79323860641421</v>
      </c>
      <c r="GP38" s="100">
        <v>32</v>
      </c>
      <c r="GQ38" s="22">
        <f t="shared" ref="GQ38:GQ69" si="318">((GP38*(1/60))+(GS$2*(1/60)))</f>
        <v>0.6333333333333333</v>
      </c>
      <c r="GR38" s="98">
        <f t="shared" ref="GR38:GR69" si="319">((GO38*(GP$2/GQ$2)))</f>
        <v>47.825894552688439</v>
      </c>
      <c r="GS38" s="100">
        <f t="shared" si="208"/>
        <v>0.6333333333333333</v>
      </c>
      <c r="GT38" s="100">
        <f t="shared" si="209"/>
        <v>0.47401086424833477</v>
      </c>
      <c r="GU38" s="98">
        <f t="shared" si="239"/>
        <v>0.64999999999999991</v>
      </c>
      <c r="GV38" s="98">
        <f t="shared" si="240"/>
        <v>125.28761939837696</v>
      </c>
      <c r="GW38" s="100">
        <f t="shared" ref="GW38:GW69" si="320">((GV38/1000)*2*(GT$2/1000))/$B$31</f>
        <v>1950.6749288845808</v>
      </c>
      <c r="GX38" s="100">
        <f t="shared" ref="GX38:GX69" si="321">($B$30*(GV38/1000))/$B$32</f>
        <v>1.7435860366274128E-3</v>
      </c>
      <c r="GY38" s="100">
        <f t="shared" si="237"/>
        <v>0.66666666666666663</v>
      </c>
      <c r="GZ38" s="100">
        <f t="shared" si="238"/>
        <v>342.82068011882819</v>
      </c>
      <c r="HA38" s="100">
        <f t="shared" ref="HA38:HA69" si="322">$B$30/SQRT($B$29*$B$32*((GR38+GO$4)/1000)*TAN(GU$2))</f>
        <v>1.8711171432215837E-3</v>
      </c>
      <c r="HB38">
        <f t="shared" si="212"/>
        <v>-0.19836765376683349</v>
      </c>
      <c r="HC38">
        <f t="shared" si="213"/>
        <v>1.6796631019750894</v>
      </c>
      <c r="HD38" s="61"/>
      <c r="HE38" s="100">
        <v>354.59025649332216</v>
      </c>
      <c r="HF38" s="100">
        <v>32</v>
      </c>
      <c r="HG38" s="22">
        <f t="shared" ref="HG38:HG69" si="323">((HF38*(1/60))+(HI$2*(1/60)))</f>
        <v>0.65</v>
      </c>
      <c r="HH38" s="98">
        <f t="shared" ref="HH38:HH69" si="324">((HE38*(HF$2/HG$2)))</f>
        <v>33.518027167023661</v>
      </c>
      <c r="HI38" s="100">
        <f t="shared" si="214"/>
        <v>0.65</v>
      </c>
      <c r="HJ38" s="98">
        <f t="shared" ref="HJ38:HJ69" si="325">((HH38+HE$4)-HJ$4)/(HF$4-HJ$4)</f>
        <v>0.49823828859346864</v>
      </c>
      <c r="HK38" s="98">
        <f t="shared" si="215"/>
        <v>0.66666666666666663</v>
      </c>
      <c r="HL38" s="98">
        <f t="shared" si="216"/>
        <v>88.021051093425356</v>
      </c>
      <c r="HM38" s="100">
        <f t="shared" ref="HM38:HM69" si="326">((HL38/1000)*2*(HJ$2/1000))/$B$31</f>
        <v>1976.5313792246291</v>
      </c>
      <c r="HN38" s="100">
        <f t="shared" ref="HN38:HN69" si="327">($B$30*(HL38/1000))/$B$32</f>
        <v>1.2249596277168363E-3</v>
      </c>
      <c r="HO38" s="100">
        <f t="shared" si="233"/>
        <v>0.68333333333333346</v>
      </c>
      <c r="HP38" s="100">
        <f t="shared" si="234"/>
        <v>85.355595870250497</v>
      </c>
      <c r="HQ38" s="100">
        <f t="shared" ref="HQ38:HQ69" si="328">$B$30/SQRT($B$29*$B$32*((HH38+HE$4)/1000)*TAN(HK$2))</f>
        <v>1.4485186273600506E-3</v>
      </c>
      <c r="HR38">
        <f t="shared" ref="HR38:HR70" si="329">LOG(HG38)</f>
        <v>-0.18708664335714442</v>
      </c>
      <c r="HS38">
        <f t="shared" ref="HS38:HS70" si="330">LOG(HH38)</f>
        <v>1.5252784486309805</v>
      </c>
      <c r="HT38" s="61"/>
      <c r="HU38"/>
      <c r="II38" s="61"/>
      <c r="IJ38"/>
      <c r="IW38" s="61"/>
      <c r="IX38"/>
      <c r="JK38" s="61"/>
      <c r="JL38"/>
      <c r="JY38" s="61"/>
      <c r="JZ38"/>
      <c r="KM38" s="61"/>
      <c r="KN38"/>
      <c r="KS38"/>
      <c r="KT38"/>
      <c r="KU38"/>
    </row>
    <row r="39" spans="1:307" x14ac:dyDescent="0.25">
      <c r="A39"/>
      <c r="D39"/>
      <c r="E39"/>
      <c r="U39" s="49">
        <v>124.51606322077485</v>
      </c>
      <c r="V39" s="49">
        <v>33</v>
      </c>
      <c r="W39" s="22">
        <f t="shared" si="160"/>
        <v>0.65</v>
      </c>
      <c r="X39" s="98">
        <f t="shared" si="161"/>
        <v>10.315306372361434</v>
      </c>
      <c r="Y39" s="100">
        <f t="shared" si="162"/>
        <v>0.65</v>
      </c>
      <c r="Z39" s="98">
        <f t="shared" si="163"/>
        <v>0.33365664308222248</v>
      </c>
      <c r="AA39" s="98">
        <f t="shared" si="164"/>
        <v>0.66666666666666663</v>
      </c>
      <c r="AB39" s="98">
        <f t="shared" si="165"/>
        <v>21.106110074257426</v>
      </c>
      <c r="AC39" s="100">
        <f t="shared" si="245"/>
        <v>328.6131540038312</v>
      </c>
      <c r="AD39" s="100">
        <f t="shared" si="246"/>
        <v>2.9372669853341591E-4</v>
      </c>
      <c r="AE39" s="100">
        <f t="shared" si="2"/>
        <v>0.68333333333333324</v>
      </c>
      <c r="AF39" s="100">
        <f t="shared" si="3"/>
        <v>225.22525312433797</v>
      </c>
      <c r="AG39" s="100">
        <f t="shared" si="247"/>
        <v>2.2233897317442131E-3</v>
      </c>
      <c r="AH39">
        <f t="shared" ref="AH39:AH70" si="331">LOG10(W39)</f>
        <v>-0.18708664335714442</v>
      </c>
      <c r="AI39">
        <f t="shared" si="167"/>
        <v>1.0134821313736424</v>
      </c>
      <c r="AJ39" s="61"/>
      <c r="AK39" s="49">
        <v>149.05368160498418</v>
      </c>
      <c r="AL39" s="49">
        <v>33</v>
      </c>
      <c r="AM39" s="22">
        <f t="shared" si="168"/>
        <v>0.66666666666666674</v>
      </c>
      <c r="AN39" s="98">
        <f t="shared" si="169"/>
        <v>13.941977514262854</v>
      </c>
      <c r="AO39" s="100">
        <f t="shared" si="170"/>
        <v>0.66666666666666674</v>
      </c>
      <c r="AP39" s="98">
        <f t="shared" si="171"/>
        <v>0.31472875831877667</v>
      </c>
      <c r="AQ39" s="98">
        <f t="shared" si="172"/>
        <v>0.68333333333333346</v>
      </c>
      <c r="AR39" s="98">
        <f t="shared" si="173"/>
        <v>39.3498853627801</v>
      </c>
      <c r="AS39" s="100">
        <f t="shared" si="248"/>
        <v>701.32174188901024</v>
      </c>
      <c r="AT39" s="100">
        <f t="shared" si="249"/>
        <v>5.4761923796535646E-4</v>
      </c>
      <c r="AU39" s="100">
        <f t="shared" si="7"/>
        <v>0.70000000000000007</v>
      </c>
      <c r="AV39" s="100">
        <f t="shared" si="8"/>
        <v>-129.80790982436486</v>
      </c>
      <c r="AW39" s="100">
        <f t="shared" si="250"/>
        <v>2.1206632807881389E-3</v>
      </c>
      <c r="AX39">
        <f t="shared" si="251"/>
        <v>-0.17609125905568118</v>
      </c>
      <c r="AY39">
        <f t="shared" si="252"/>
        <v>1.1443243779673051</v>
      </c>
      <c r="AZ39" s="61"/>
      <c r="BA39" s="49">
        <v>132.50849029401851</v>
      </c>
      <c r="BB39" s="49">
        <v>33</v>
      </c>
      <c r="BC39" s="22">
        <f t="shared" si="253"/>
        <v>0.83333333333333337</v>
      </c>
      <c r="BD39" s="98">
        <f t="shared" si="174"/>
        <v>10.911436947794671</v>
      </c>
      <c r="BE39" s="100">
        <f t="shared" si="175"/>
        <v>0.83333333333333337</v>
      </c>
      <c r="BF39" s="98">
        <f t="shared" si="254"/>
        <v>0.26182253751166579</v>
      </c>
      <c r="BG39" s="98">
        <f t="shared" si="176"/>
        <v>0.85</v>
      </c>
      <c r="BH39" s="98">
        <f t="shared" si="177"/>
        <v>27.172305368322387</v>
      </c>
      <c r="BI39" s="100">
        <f t="shared" si="255"/>
        <v>533.02375385348705</v>
      </c>
      <c r="BJ39" s="100">
        <f t="shared" si="256"/>
        <v>3.7814791637581991E-4</v>
      </c>
      <c r="BK39" s="100">
        <f t="shared" si="16"/>
        <v>0.8666666666666667</v>
      </c>
      <c r="BL39" s="100">
        <f t="shared" si="17"/>
        <v>110.87077878466209</v>
      </c>
      <c r="BM39" s="100">
        <f t="shared" si="257"/>
        <v>2.1362538376005591E-3</v>
      </c>
      <c r="BN39">
        <f t="shared" si="258"/>
        <v>-7.9181246047624804E-2</v>
      </c>
      <c r="BO39">
        <f t="shared" si="259"/>
        <v>1.0378819474173504</v>
      </c>
      <c r="BP39" s="61"/>
      <c r="BQ39" s="49">
        <v>313.12936623702353</v>
      </c>
      <c r="BR39" s="49">
        <v>33</v>
      </c>
      <c r="BS39" s="22">
        <f t="shared" si="260"/>
        <v>0.70000000000000007</v>
      </c>
      <c r="BT39" s="98">
        <f t="shared" si="261"/>
        <v>29.935885873520412</v>
      </c>
      <c r="BU39" s="100">
        <f t="shared" si="178"/>
        <v>0.70000000000000007</v>
      </c>
      <c r="BV39" s="98">
        <f t="shared" si="262"/>
        <v>0.61599103513606301</v>
      </c>
      <c r="BW39" s="98">
        <f t="shared" si="179"/>
        <v>0.71666666666666679</v>
      </c>
      <c r="BX39" s="98">
        <f t="shared" si="180"/>
        <v>67.454654057676905</v>
      </c>
      <c r="BY39" s="100">
        <f t="shared" si="263"/>
        <v>1050.2402642714551</v>
      </c>
      <c r="BZ39" s="100">
        <f t="shared" si="264"/>
        <v>9.3874393563600381E-4</v>
      </c>
      <c r="CA39" s="100">
        <f t="shared" si="26"/>
        <v>0.73333333333333339</v>
      </c>
      <c r="CB39" s="100">
        <f t="shared" si="27"/>
        <v>-80.22958504494639</v>
      </c>
      <c r="CC39" s="100">
        <f t="shared" si="265"/>
        <v>1.606708193432228E-3</v>
      </c>
      <c r="CD39">
        <f t="shared" si="266"/>
        <v>-0.15490195998574313</v>
      </c>
      <c r="CE39">
        <f t="shared" si="267"/>
        <v>1.476192114470646</v>
      </c>
      <c r="CF39" s="61"/>
      <c r="CG39" s="49">
        <v>268.79081085483557</v>
      </c>
      <c r="CH39" s="49">
        <v>33</v>
      </c>
      <c r="CI39" s="22">
        <f t="shared" si="268"/>
        <v>0.70000000000000007</v>
      </c>
      <c r="CJ39" s="98">
        <f t="shared" si="269"/>
        <v>26.113942568234293</v>
      </c>
      <c r="CK39" s="100">
        <f t="shared" si="181"/>
        <v>0.70000000000000007</v>
      </c>
      <c r="CL39" s="98">
        <f t="shared" si="270"/>
        <v>0.5274122662446058</v>
      </c>
      <c r="CM39" s="98">
        <f t="shared" si="182"/>
        <v>0.71666666666666679</v>
      </c>
      <c r="CN39" s="98">
        <f t="shared" si="183"/>
        <v>59.753508978350794</v>
      </c>
      <c r="CO39" s="100">
        <f t="shared" si="271"/>
        <v>1064.9696845194792</v>
      </c>
      <c r="CP39" s="100">
        <f t="shared" si="272"/>
        <v>8.3156966661538192E-4</v>
      </c>
      <c r="CQ39" s="100">
        <f t="shared" si="243"/>
        <v>0.73333333333333339</v>
      </c>
      <c r="CR39" s="100">
        <f t="shared" si="244"/>
        <v>174.76509751709406</v>
      </c>
      <c r="CS39" s="100">
        <f t="shared" si="273"/>
        <v>1.5779368130156763E-3</v>
      </c>
      <c r="CT39">
        <f t="shared" si="274"/>
        <v>-0.15490195998574313</v>
      </c>
      <c r="CU39">
        <f t="shared" si="275"/>
        <v>1.416872444644441</v>
      </c>
      <c r="CV39" s="61"/>
      <c r="CW39" s="49">
        <v>376.29908317719827</v>
      </c>
      <c r="CX39" s="49">
        <v>33</v>
      </c>
      <c r="CY39" s="22">
        <f t="shared" si="276"/>
        <v>0.76666666666666672</v>
      </c>
      <c r="CZ39" s="98">
        <f t="shared" si="277"/>
        <v>35.793691922115315</v>
      </c>
      <c r="DA39" s="100">
        <f t="shared" si="184"/>
        <v>0.76666666666666672</v>
      </c>
      <c r="DB39" s="98">
        <f t="shared" si="278"/>
        <v>0.55566765165573206</v>
      </c>
      <c r="DC39" s="98">
        <f t="shared" si="185"/>
        <v>0.78333333333333333</v>
      </c>
      <c r="DD39" s="98">
        <f t="shared" si="186"/>
        <v>82.802747980912429</v>
      </c>
      <c r="DE39" s="100">
        <f t="shared" si="279"/>
        <v>1624.2946985876274</v>
      </c>
      <c r="DF39" s="100">
        <f t="shared" si="280"/>
        <v>1.1523382427343649E-3</v>
      </c>
      <c r="DG39" s="100">
        <f t="shared" si="229"/>
        <v>0.80000000000000016</v>
      </c>
      <c r="DH39" s="100">
        <f t="shared" si="230"/>
        <v>206.14482863675013</v>
      </c>
      <c r="DI39" s="100">
        <f t="shared" si="281"/>
        <v>1.4846068930979468E-3</v>
      </c>
      <c r="DJ39">
        <f t="shared" si="187"/>
        <v>-0.11539341870206953</v>
      </c>
      <c r="DK39">
        <f t="shared" ref="DK39:DK70" si="332">LOG10(CZ39)</f>
        <v>1.5538064957833957</v>
      </c>
      <c r="DL39" s="61"/>
      <c r="DM39" s="49">
        <v>335.12087371573858</v>
      </c>
      <c r="DN39" s="49">
        <v>33</v>
      </c>
      <c r="DO39" s="22">
        <f t="shared" si="282"/>
        <v>0.65</v>
      </c>
      <c r="DP39" s="98">
        <f t="shared" si="283"/>
        <v>31.946699114941715</v>
      </c>
      <c r="DQ39" s="100">
        <f t="shared" si="189"/>
        <v>0.65</v>
      </c>
      <c r="DR39" s="98">
        <f t="shared" si="284"/>
        <v>0.49637904296274593</v>
      </c>
      <c r="DS39" s="98">
        <f t="shared" si="190"/>
        <v>0.66666666666666663</v>
      </c>
      <c r="DT39" s="98">
        <f t="shared" si="191"/>
        <v>83.065673439069641</v>
      </c>
      <c r="DU39" s="100">
        <f t="shared" si="285"/>
        <v>1293.2971941408446</v>
      </c>
      <c r="DV39" s="100">
        <f t="shared" si="286"/>
        <v>1.1559972886937195E-3</v>
      </c>
      <c r="DW39" s="100">
        <f t="shared" si="231"/>
        <v>0.68333333333333324</v>
      </c>
      <c r="DX39" s="100">
        <f t="shared" si="232"/>
        <v>36.771821675511404</v>
      </c>
      <c r="DY39" s="100">
        <f t="shared" si="287"/>
        <v>1.828215463659522E-3</v>
      </c>
      <c r="DZ39">
        <f t="shared" si="288"/>
        <v>-0.18708664335714442</v>
      </c>
      <c r="EA39">
        <f t="shared" si="289"/>
        <v>1.5044259914388765</v>
      </c>
      <c r="EB39" s="61"/>
      <c r="EC39" s="49">
        <v>447.1889980757577</v>
      </c>
      <c r="ED39" s="49">
        <v>33</v>
      </c>
      <c r="EE39" s="22">
        <f t="shared" si="290"/>
        <v>0.65</v>
      </c>
      <c r="EF39" s="98">
        <f t="shared" si="291"/>
        <v>39.021727580781651</v>
      </c>
      <c r="EG39" s="100">
        <f t="shared" si="192"/>
        <v>0.65</v>
      </c>
      <c r="EH39" s="98">
        <f t="shared" si="292"/>
        <v>0.41824137550686336</v>
      </c>
      <c r="EI39" s="98">
        <f t="shared" si="193"/>
        <v>0.66666666666666663</v>
      </c>
      <c r="EJ39" s="98">
        <f t="shared" si="194"/>
        <v>100.74612071218662</v>
      </c>
      <c r="EK39" s="100">
        <f t="shared" si="293"/>
        <v>1795.5692682465126</v>
      </c>
      <c r="EL39" s="100">
        <f t="shared" si="294"/>
        <v>1.402050179911264E-3</v>
      </c>
      <c r="EM39" s="100">
        <f t="shared" si="225"/>
        <v>0.68333333333333324</v>
      </c>
      <c r="EN39" s="100">
        <f t="shared" si="226"/>
        <v>39.427757599398795</v>
      </c>
      <c r="EO39" s="100">
        <f t="shared" si="295"/>
        <v>1.7754844985011441E-3</v>
      </c>
      <c r="EP39">
        <f t="shared" si="296"/>
        <v>-0.18708664335714442</v>
      </c>
      <c r="EQ39">
        <f t="shared" si="297"/>
        <v>1.5913064926902776</v>
      </c>
      <c r="ER39" s="61"/>
      <c r="ES39" s="49">
        <v>462.63079231715653</v>
      </c>
      <c r="ET39" s="49">
        <v>33</v>
      </c>
      <c r="EU39" s="22">
        <f t="shared" si="298"/>
        <v>0.65</v>
      </c>
      <c r="EV39" s="98">
        <f t="shared" si="299"/>
        <v>41.192306323315513</v>
      </c>
      <c r="EW39" s="100">
        <f t="shared" si="195"/>
        <v>0.65</v>
      </c>
      <c r="EX39" s="98">
        <f t="shared" si="300"/>
        <v>0.3721249327369312</v>
      </c>
      <c r="EY39" s="98">
        <f t="shared" si="196"/>
        <v>0.66666666666666663</v>
      </c>
      <c r="EZ39" s="98">
        <f t="shared" si="197"/>
        <v>96.301235618857206</v>
      </c>
      <c r="FA39" s="100">
        <f t="shared" si="301"/>
        <v>1889.086899859964</v>
      </c>
      <c r="FB39" s="100">
        <f t="shared" si="302"/>
        <v>1.340192195695763E-3</v>
      </c>
      <c r="FC39" s="100">
        <f t="shared" si="227"/>
        <v>0.68333333333333324</v>
      </c>
      <c r="FD39" s="100">
        <f t="shared" si="228"/>
        <v>313.35497525104302</v>
      </c>
      <c r="FE39" s="100">
        <f t="shared" si="303"/>
        <v>1.7591082681810641E-3</v>
      </c>
      <c r="FF39">
        <f t="shared" si="304"/>
        <v>-0.18708664335714442</v>
      </c>
      <c r="FG39">
        <f t="shared" si="305"/>
        <v>1.6148161084276205</v>
      </c>
      <c r="FH39" s="61"/>
      <c r="FI39" s="100">
        <v>266.77003205007867</v>
      </c>
      <c r="FJ39" s="100">
        <v>33</v>
      </c>
      <c r="FK39" s="22">
        <f t="shared" si="306"/>
        <v>0.63333333333333341</v>
      </c>
      <c r="FL39" s="98">
        <f t="shared" si="307"/>
        <v>33.2880000062489</v>
      </c>
      <c r="FM39" s="100">
        <f t="shared" si="198"/>
        <v>0.63333333333333341</v>
      </c>
      <c r="FN39" s="98">
        <f t="shared" si="308"/>
        <v>0.32425280397570017</v>
      </c>
      <c r="FO39" s="98">
        <f t="shared" si="199"/>
        <v>0.65</v>
      </c>
      <c r="FP39" s="98">
        <f t="shared" si="200"/>
        <v>99.354167297300677</v>
      </c>
      <c r="FQ39" s="100">
        <f t="shared" si="309"/>
        <v>1546.9021133748145</v>
      </c>
      <c r="FR39" s="100">
        <f t="shared" si="310"/>
        <v>1.382678828220768E-3</v>
      </c>
      <c r="FS39" s="100">
        <f t="shared" si="241"/>
        <v>0.66666666666666663</v>
      </c>
      <c r="FT39" s="100">
        <f t="shared" si="242"/>
        <v>-56.059868019926107</v>
      </c>
      <c r="FU39" s="100">
        <f t="shared" si="311"/>
        <v>2.0932635848302742E-3</v>
      </c>
      <c r="FV39">
        <f t="shared" si="201"/>
        <v>-0.19836765376683341</v>
      </c>
      <c r="FW39">
        <f t="shared" si="202"/>
        <v>1.5222877028664177</v>
      </c>
      <c r="FX39" s="61"/>
      <c r="FY39" s="100">
        <v>400.47503043261014</v>
      </c>
      <c r="FZ39" s="100">
        <v>33</v>
      </c>
      <c r="GA39" s="22">
        <f t="shared" si="312"/>
        <v>0.66666666666666674</v>
      </c>
      <c r="GB39" s="98">
        <f t="shared" si="313"/>
        <v>49.786177156927629</v>
      </c>
      <c r="GC39" s="100">
        <f t="shared" si="203"/>
        <v>0.66666666666666674</v>
      </c>
      <c r="GD39" s="98">
        <f t="shared" si="314"/>
        <v>0.44540921799972849</v>
      </c>
      <c r="GE39" s="98">
        <f t="shared" si="204"/>
        <v>0.68333333333333346</v>
      </c>
      <c r="GF39" s="98">
        <f t="shared" si="205"/>
        <v>123.02471650496844</v>
      </c>
      <c r="GG39" s="100">
        <f t="shared" si="315"/>
        <v>1915.4424936138887</v>
      </c>
      <c r="GH39" s="100">
        <f t="shared" si="316"/>
        <v>1.712093971360811E-3</v>
      </c>
      <c r="GI39" s="100">
        <f t="shared" si="235"/>
        <v>0.70000000000000007</v>
      </c>
      <c r="GJ39" s="100">
        <f t="shared" si="236"/>
        <v>678.49574384904099</v>
      </c>
      <c r="GK39" s="100">
        <f t="shared" si="317"/>
        <v>1.8312858855754339E-3</v>
      </c>
      <c r="GL39">
        <f t="shared" si="206"/>
        <v>-0.17609125905568118</v>
      </c>
      <c r="GM39">
        <f t="shared" si="207"/>
        <v>1.6971087801539326</v>
      </c>
      <c r="GN39" s="61"/>
      <c r="GO39" s="100">
        <v>400.79982534926336</v>
      </c>
      <c r="GP39" s="100">
        <v>33</v>
      </c>
      <c r="GQ39" s="22">
        <f t="shared" si="318"/>
        <v>0.65</v>
      </c>
      <c r="GR39" s="98">
        <f t="shared" si="319"/>
        <v>49.945148209209371</v>
      </c>
      <c r="GS39" s="100">
        <f t="shared" si="208"/>
        <v>0.65</v>
      </c>
      <c r="GT39" s="100">
        <f t="shared" si="209"/>
        <v>0.48539887866733566</v>
      </c>
      <c r="GU39" s="98">
        <f t="shared" si="239"/>
        <v>0.66666666666666663</v>
      </c>
      <c r="GV39" s="98">
        <f t="shared" si="240"/>
        <v>127.15589020494771</v>
      </c>
      <c r="GW39" s="100">
        <f t="shared" si="320"/>
        <v>1979.7631104642505</v>
      </c>
      <c r="GX39" s="100">
        <f t="shared" si="321"/>
        <v>1.7695861386855226E-3</v>
      </c>
      <c r="GY39" s="100">
        <f t="shared" si="237"/>
        <v>0.68333333333333324</v>
      </c>
      <c r="GZ39" s="100">
        <f t="shared" si="238"/>
        <v>286.72193453779454</v>
      </c>
      <c r="HA39" s="100">
        <f t="shared" si="322"/>
        <v>1.8539722215764607E-3</v>
      </c>
      <c r="HB39">
        <f t="shared" si="212"/>
        <v>-0.18708664335714442</v>
      </c>
      <c r="HC39">
        <f t="shared" si="213"/>
        <v>1.6984933062094676</v>
      </c>
      <c r="HD39" s="61"/>
      <c r="HE39" s="100">
        <v>369.10973977937783</v>
      </c>
      <c r="HF39" s="100">
        <v>33</v>
      </c>
      <c r="HG39" s="22">
        <f t="shared" si="323"/>
        <v>0.66666666666666674</v>
      </c>
      <c r="HH39" s="98">
        <f t="shared" si="324"/>
        <v>34.890497014463833</v>
      </c>
      <c r="HI39" s="100">
        <f t="shared" si="214"/>
        <v>0.66666666666666674</v>
      </c>
      <c r="HJ39" s="98">
        <f t="shared" si="325"/>
        <v>0.5081902291488648</v>
      </c>
      <c r="HK39" s="98">
        <f t="shared" si="215"/>
        <v>0.68333333333333346</v>
      </c>
      <c r="HL39" s="98">
        <f t="shared" si="216"/>
        <v>95.075825714127987</v>
      </c>
      <c r="HM39" s="100">
        <f t="shared" si="326"/>
        <v>2134.9478402638879</v>
      </c>
      <c r="HN39" s="100">
        <f t="shared" si="327"/>
        <v>1.3231385745216147E-3</v>
      </c>
      <c r="HO39" s="100">
        <f t="shared" si="233"/>
        <v>0.70000000000000007</v>
      </c>
      <c r="HP39" s="100">
        <f t="shared" si="234"/>
        <v>-382.60085462945176</v>
      </c>
      <c r="HQ39" s="100">
        <f t="shared" si="328"/>
        <v>1.4386082330539271E-3</v>
      </c>
      <c r="HR39">
        <f t="shared" si="329"/>
        <v>-0.17609125905568118</v>
      </c>
      <c r="HS39">
        <f t="shared" si="330"/>
        <v>1.5427071560087777</v>
      </c>
      <c r="HT39" s="61"/>
      <c r="HU39"/>
      <c r="II39" s="61"/>
      <c r="IJ39"/>
      <c r="IW39" s="61"/>
      <c r="IX39"/>
      <c r="JK39" s="61"/>
      <c r="JL39"/>
      <c r="JY39" s="61"/>
      <c r="JZ39"/>
      <c r="KM39" s="61"/>
      <c r="KN39"/>
      <c r="KS39"/>
      <c r="KT39"/>
      <c r="KU39"/>
    </row>
    <row r="40" spans="1:307" x14ac:dyDescent="0.25">
      <c r="U40" s="49">
        <v>130.50862040493723</v>
      </c>
      <c r="V40" s="49">
        <v>34</v>
      </c>
      <c r="W40" s="22">
        <f t="shared" si="160"/>
        <v>0.66666666666666663</v>
      </c>
      <c r="X40" s="98">
        <f t="shared" si="161"/>
        <v>10.811748853031004</v>
      </c>
      <c r="Y40" s="100">
        <f t="shared" si="162"/>
        <v>0.66666666666666663</v>
      </c>
      <c r="Z40" s="98">
        <f t="shared" si="163"/>
        <v>0.33436912750489067</v>
      </c>
      <c r="AA40" s="98">
        <f t="shared" si="164"/>
        <v>0.68333333333333324</v>
      </c>
      <c r="AB40" s="98">
        <f t="shared" si="165"/>
        <v>19.881125260296194</v>
      </c>
      <c r="AC40" s="100">
        <f t="shared" si="245"/>
        <v>309.54066163520793</v>
      </c>
      <c r="AD40" s="100">
        <f t="shared" si="246"/>
        <v>2.7667899320578875E-4</v>
      </c>
      <c r="AE40" s="100">
        <f t="shared" si="2"/>
        <v>0.70000000000000007</v>
      </c>
      <c r="AF40" s="100">
        <f t="shared" si="3"/>
        <v>224.666493957158</v>
      </c>
      <c r="AG40" s="100">
        <f t="shared" si="247"/>
        <v>2.2213606576683559E-3</v>
      </c>
      <c r="AH40">
        <f t="shared" si="331"/>
        <v>-0.17609125905568127</v>
      </c>
      <c r="AI40">
        <f t="shared" si="167"/>
        <v>1.0338959488829966</v>
      </c>
      <c r="AJ40" s="61"/>
      <c r="AK40" s="49">
        <v>155.05160431288675</v>
      </c>
      <c r="AL40" s="49">
        <v>34</v>
      </c>
      <c r="AM40" s="22">
        <f t="shared" si="168"/>
        <v>0.68333333333333335</v>
      </c>
      <c r="AN40" s="98">
        <f t="shared" si="169"/>
        <v>14.503002928901576</v>
      </c>
      <c r="AO40" s="100">
        <f t="shared" si="170"/>
        <v>0.68333333333333335</v>
      </c>
      <c r="AP40" s="98">
        <f t="shared" si="171"/>
        <v>0.31542494776959751</v>
      </c>
      <c r="AQ40" s="98">
        <f t="shared" si="172"/>
        <v>0.70000000000000007</v>
      </c>
      <c r="AR40" s="98">
        <f t="shared" si="173"/>
        <v>39.308660501581876</v>
      </c>
      <c r="AS40" s="100">
        <f t="shared" si="248"/>
        <v>700.58700298956694</v>
      </c>
      <c r="AT40" s="100">
        <f t="shared" si="249"/>
        <v>5.4704552531368114E-4</v>
      </c>
      <c r="AU40" s="100">
        <f t="shared" si="7"/>
        <v>0.71666666666666679</v>
      </c>
      <c r="AV40" s="100">
        <f t="shared" si="8"/>
        <v>-85.241438174442422</v>
      </c>
      <c r="AW40" s="100">
        <f t="shared" si="250"/>
        <v>2.1186736926786442E-3</v>
      </c>
      <c r="AX40">
        <f t="shared" si="251"/>
        <v>-0.16536739366390812</v>
      </c>
      <c r="AY40">
        <f t="shared" si="252"/>
        <v>1.1614579346781333</v>
      </c>
      <c r="AZ40" s="61"/>
      <c r="BA40" s="49">
        <v>138.01449199268893</v>
      </c>
      <c r="BB40" s="49">
        <v>34</v>
      </c>
      <c r="BC40" s="22">
        <f t="shared" si="253"/>
        <v>0.85</v>
      </c>
      <c r="BD40" s="98">
        <f t="shared" si="174"/>
        <v>11.364829709542894</v>
      </c>
      <c r="BE40" s="100">
        <f t="shared" si="175"/>
        <v>0.85</v>
      </c>
      <c r="BF40" s="98">
        <f t="shared" si="254"/>
        <v>0.26230911156441744</v>
      </c>
      <c r="BG40" s="98">
        <f t="shared" si="176"/>
        <v>0.8666666666666667</v>
      </c>
      <c r="BH40" s="98">
        <f t="shared" si="177"/>
        <v>28.40633729058246</v>
      </c>
      <c r="BI40" s="100">
        <f t="shared" si="255"/>
        <v>557.23106047182523</v>
      </c>
      <c r="BJ40" s="100">
        <f t="shared" si="256"/>
        <v>3.9532152729393932E-4</v>
      </c>
      <c r="BK40" s="100">
        <f t="shared" si="16"/>
        <v>0.8833333333333333</v>
      </c>
      <c r="BL40" s="100">
        <f t="shared" si="17"/>
        <v>73.716524144969398</v>
      </c>
      <c r="BM40" s="100">
        <f t="shared" si="257"/>
        <v>2.1346098119494053E-3</v>
      </c>
      <c r="BN40">
        <f t="shared" si="258"/>
        <v>-7.0581074285707285E-2</v>
      </c>
      <c r="BO40">
        <f t="shared" si="259"/>
        <v>1.0555629326470064</v>
      </c>
      <c r="BP40" s="61"/>
      <c r="BQ40" s="49">
        <v>325.12459150301135</v>
      </c>
      <c r="BR40" s="49">
        <v>34</v>
      </c>
      <c r="BS40" s="22">
        <f t="shared" si="260"/>
        <v>0.71666666666666667</v>
      </c>
      <c r="BT40" s="98">
        <f t="shared" si="261"/>
        <v>31.082656931454238</v>
      </c>
      <c r="BU40" s="100">
        <f t="shared" si="178"/>
        <v>0.71666666666666667</v>
      </c>
      <c r="BV40" s="98">
        <f t="shared" si="262"/>
        <v>0.62806689154431783</v>
      </c>
      <c r="BW40" s="98">
        <f t="shared" si="179"/>
        <v>0.73333333333333339</v>
      </c>
      <c r="BX40" s="98">
        <f t="shared" si="180"/>
        <v>69.170492102283859</v>
      </c>
      <c r="BY40" s="100">
        <f t="shared" si="263"/>
        <v>1076.955132601729</v>
      </c>
      <c r="BZ40" s="100">
        <f t="shared" si="264"/>
        <v>9.6262268175678384E-4</v>
      </c>
      <c r="CA40" s="100">
        <f t="shared" si="26"/>
        <v>0.75</v>
      </c>
      <c r="CB40" s="100">
        <f t="shared" si="27"/>
        <v>-138.89537263885691</v>
      </c>
      <c r="CC40" s="100">
        <f t="shared" si="265"/>
        <v>1.5952644210524523E-3</v>
      </c>
      <c r="CD40">
        <f t="shared" si="266"/>
        <v>-0.1446827948040571</v>
      </c>
      <c r="CE40">
        <f t="shared" si="267"/>
        <v>1.492518135011468</v>
      </c>
      <c r="CF40" s="61"/>
      <c r="CG40" s="49">
        <v>276.78240551017689</v>
      </c>
      <c r="CH40" s="49">
        <v>34</v>
      </c>
      <c r="CI40" s="22">
        <f t="shared" si="268"/>
        <v>0.71666666666666667</v>
      </c>
      <c r="CJ40" s="98">
        <f t="shared" si="269"/>
        <v>26.89035320219342</v>
      </c>
      <c r="CK40" s="100">
        <f t="shared" si="181"/>
        <v>0.71666666666666667</v>
      </c>
      <c r="CL40" s="98">
        <f t="shared" si="270"/>
        <v>0.53444150046592442</v>
      </c>
      <c r="CM40" s="98">
        <f t="shared" si="182"/>
        <v>0.73333333333333339</v>
      </c>
      <c r="CN40" s="98">
        <f t="shared" si="183"/>
        <v>68.554913645830609</v>
      </c>
      <c r="CO40" s="100">
        <f t="shared" si="271"/>
        <v>1221.8346002761464</v>
      </c>
      <c r="CP40" s="100">
        <f t="shared" si="272"/>
        <v>9.5405588157114279E-4</v>
      </c>
      <c r="CQ40" s="100">
        <f t="shared" si="243"/>
        <v>0.75</v>
      </c>
      <c r="CR40" s="100">
        <f t="shared" si="244"/>
        <v>-91.141310489564134</v>
      </c>
      <c r="CS40" s="100">
        <f t="shared" si="273"/>
        <v>1.5705704762061937E-3</v>
      </c>
      <c r="CT40">
        <f t="shared" si="274"/>
        <v>-0.1446827948040571</v>
      </c>
      <c r="CU40">
        <f t="shared" si="275"/>
        <v>1.4295965066768601</v>
      </c>
      <c r="CV40" s="61"/>
      <c r="CW40" s="49">
        <v>390.7879859975227</v>
      </c>
      <c r="CX40" s="49">
        <v>34</v>
      </c>
      <c r="CY40" s="22">
        <f t="shared" si="276"/>
        <v>0.78333333333333333</v>
      </c>
      <c r="CZ40" s="98">
        <f t="shared" si="277"/>
        <v>37.171881099355339</v>
      </c>
      <c r="DA40" s="100">
        <f t="shared" si="184"/>
        <v>0.78333333333333333</v>
      </c>
      <c r="DB40" s="98">
        <f t="shared" si="278"/>
        <v>0.56716232489670904</v>
      </c>
      <c r="DC40" s="98">
        <f t="shared" si="185"/>
        <v>0.80000000000000016</v>
      </c>
      <c r="DD40" s="98">
        <f t="shared" si="186"/>
        <v>86.975602071103793</v>
      </c>
      <c r="DE40" s="100">
        <f t="shared" si="279"/>
        <v>1706.1512183524057</v>
      </c>
      <c r="DF40" s="100">
        <f t="shared" si="280"/>
        <v>1.2104104621561945E-3</v>
      </c>
      <c r="DG40" s="100">
        <f t="shared" si="229"/>
        <v>0.81666666666666676</v>
      </c>
      <c r="DH40" s="100">
        <f t="shared" si="230"/>
        <v>-45.29053093082441</v>
      </c>
      <c r="DI40" s="100">
        <f t="shared" si="281"/>
        <v>1.4737600335509636E-3</v>
      </c>
      <c r="DJ40">
        <f t="shared" si="187"/>
        <v>-0.10605339244792618</v>
      </c>
      <c r="DK40">
        <f t="shared" si="332"/>
        <v>1.5702145393146794</v>
      </c>
      <c r="DL40" s="61"/>
      <c r="DM40" s="49">
        <v>349.14323708186015</v>
      </c>
      <c r="DN40" s="49">
        <v>34</v>
      </c>
      <c r="DO40" s="22">
        <f t="shared" si="282"/>
        <v>0.66666666666666663</v>
      </c>
      <c r="DP40" s="98">
        <f t="shared" si="283"/>
        <v>33.283435374819845</v>
      </c>
      <c r="DQ40" s="100">
        <f t="shared" si="189"/>
        <v>0.66666666666666663</v>
      </c>
      <c r="DR40" s="98">
        <f t="shared" si="284"/>
        <v>0.50345252642297034</v>
      </c>
      <c r="DS40" s="98">
        <f t="shared" si="190"/>
        <v>0.68333333333333324</v>
      </c>
      <c r="DT40" s="98">
        <f t="shared" si="191"/>
        <v>87.231626444038156</v>
      </c>
      <c r="DU40" s="100">
        <f t="shared" si="285"/>
        <v>1358.1593099726085</v>
      </c>
      <c r="DV40" s="100">
        <f t="shared" si="286"/>
        <v>1.2139734680128647E-3</v>
      </c>
      <c r="DW40" s="100">
        <f t="shared" si="231"/>
        <v>0.70000000000000007</v>
      </c>
      <c r="DX40" s="100">
        <f t="shared" si="232"/>
        <v>-172.63297618136465</v>
      </c>
      <c r="DY40" s="100">
        <f t="shared" si="287"/>
        <v>1.8180979470908834E-3</v>
      </c>
      <c r="DZ40">
        <f t="shared" si="288"/>
        <v>-0.17609125905568127</v>
      </c>
      <c r="EA40">
        <f t="shared" si="289"/>
        <v>1.5222281459638718</v>
      </c>
      <c r="EB40" s="61"/>
      <c r="EC40" s="49">
        <v>466.18129520606038</v>
      </c>
      <c r="ED40" s="49">
        <v>34</v>
      </c>
      <c r="EE40" s="22">
        <f t="shared" si="290"/>
        <v>0.66666666666666663</v>
      </c>
      <c r="EF40" s="98">
        <f t="shared" si="291"/>
        <v>40.678996091279267</v>
      </c>
      <c r="EG40" s="100">
        <f t="shared" si="192"/>
        <v>0.66666666666666663</v>
      </c>
      <c r="EH40" s="98">
        <f t="shared" si="292"/>
        <v>0.42541227139650034</v>
      </c>
      <c r="EI40" s="98">
        <f t="shared" si="193"/>
        <v>0.68333333333333324</v>
      </c>
      <c r="EJ40" s="98">
        <f t="shared" si="194"/>
        <v>103.30135593591169</v>
      </c>
      <c r="EK40" s="100">
        <f t="shared" si="293"/>
        <v>1841.1104941361834</v>
      </c>
      <c r="EL40" s="100">
        <f t="shared" si="294"/>
        <v>1.4376105367747713E-3</v>
      </c>
      <c r="EM40" s="100">
        <f t="shared" si="225"/>
        <v>0.70000000000000007</v>
      </c>
      <c r="EN40" s="100">
        <f t="shared" si="226"/>
        <v>-35.211911296544578</v>
      </c>
      <c r="EO40" s="100">
        <f t="shared" si="295"/>
        <v>1.7640113955811468E-3</v>
      </c>
      <c r="EP40">
        <f t="shared" si="296"/>
        <v>-0.17609125905568127</v>
      </c>
      <c r="EQ40">
        <f t="shared" si="297"/>
        <v>1.6093702265172365</v>
      </c>
      <c r="ER40" s="61"/>
      <c r="ES40" s="49">
        <v>480.67582631124691</v>
      </c>
      <c r="ET40" s="49">
        <v>34</v>
      </c>
      <c r="EU40" s="22">
        <f t="shared" si="298"/>
        <v>0.66666666666666663</v>
      </c>
      <c r="EV40" s="98">
        <f t="shared" si="299"/>
        <v>42.799022910804645</v>
      </c>
      <c r="EW40" s="100">
        <f t="shared" si="195"/>
        <v>0.66666666666666663</v>
      </c>
      <c r="EX40" s="98">
        <f t="shared" si="300"/>
        <v>0.37836254223588089</v>
      </c>
      <c r="EY40" s="98">
        <f t="shared" si="196"/>
        <v>0.68333333333333324</v>
      </c>
      <c r="EZ40" s="98">
        <f t="shared" si="197"/>
        <v>100.16933705608007</v>
      </c>
      <c r="FA40" s="100">
        <f t="shared" si="301"/>
        <v>1964.9652591087249</v>
      </c>
      <c r="FB40" s="100">
        <f t="shared" si="302"/>
        <v>1.3940232740304477E-3</v>
      </c>
      <c r="FC40" s="100">
        <f t="shared" si="227"/>
        <v>0.70000000000000007</v>
      </c>
      <c r="FD40" s="100">
        <f t="shared" si="228"/>
        <v>287.08402365852288</v>
      </c>
      <c r="FE40" s="100">
        <f t="shared" si="303"/>
        <v>1.7482850277159498E-3</v>
      </c>
      <c r="FF40">
        <f t="shared" si="304"/>
        <v>-0.17609125905568127</v>
      </c>
      <c r="FG40">
        <f t="shared" si="305"/>
        <v>1.6314338543101425</v>
      </c>
      <c r="FH40" s="61"/>
      <c r="FI40" s="100">
        <v>279.21676167450977</v>
      </c>
      <c r="FJ40" s="100">
        <v>34</v>
      </c>
      <c r="FK40" s="22">
        <f t="shared" si="306"/>
        <v>0.65</v>
      </c>
      <c r="FL40" s="98">
        <f t="shared" si="307"/>
        <v>34.841123243637355</v>
      </c>
      <c r="FM40" s="100">
        <f t="shared" si="198"/>
        <v>0.65</v>
      </c>
      <c r="FN40" s="98">
        <f t="shared" si="308"/>
        <v>0.33203322535434282</v>
      </c>
      <c r="FO40" s="98">
        <f t="shared" si="199"/>
        <v>0.66666666666666663</v>
      </c>
      <c r="FP40" s="98">
        <f t="shared" si="200"/>
        <v>101.37592093775797</v>
      </c>
      <c r="FQ40" s="100">
        <f t="shared" si="309"/>
        <v>1578.3799573769511</v>
      </c>
      <c r="FR40" s="100">
        <f t="shared" si="310"/>
        <v>1.4108148997171318E-3</v>
      </c>
      <c r="FS40" s="100">
        <f t="shared" si="241"/>
        <v>0.68333333333333346</v>
      </c>
      <c r="FT40" s="100">
        <f t="shared" si="242"/>
        <v>-116.77925208227754</v>
      </c>
      <c r="FU40" s="100">
        <f t="shared" si="311"/>
        <v>2.0756511127773087E-3</v>
      </c>
      <c r="FV40">
        <f t="shared" si="201"/>
        <v>-0.18708664335714442</v>
      </c>
      <c r="FW40">
        <f t="shared" si="202"/>
        <v>1.5420921477894161</v>
      </c>
      <c r="FX40" s="61"/>
      <c r="FY40" s="100">
        <v>416.5048018930874</v>
      </c>
      <c r="FZ40" s="100">
        <v>34</v>
      </c>
      <c r="GA40" s="22">
        <f t="shared" si="312"/>
        <v>0.68333333333333335</v>
      </c>
      <c r="GB40" s="98">
        <f t="shared" si="313"/>
        <v>51.778963176206496</v>
      </c>
      <c r="GC40" s="100">
        <f t="shared" si="203"/>
        <v>0.68333333333333335</v>
      </c>
      <c r="GD40" s="98">
        <f t="shared" si="314"/>
        <v>0.45501983345094604</v>
      </c>
      <c r="GE40" s="98">
        <f t="shared" si="204"/>
        <v>0.70000000000000007</v>
      </c>
      <c r="GF40" s="98">
        <f t="shared" si="205"/>
        <v>137.92448380204323</v>
      </c>
      <c r="GG40" s="100">
        <f t="shared" si="315"/>
        <v>2147.4255311413358</v>
      </c>
      <c r="GH40" s="100">
        <f t="shared" si="316"/>
        <v>1.9194490662451018E-3</v>
      </c>
      <c r="GI40" s="100">
        <f t="shared" si="235"/>
        <v>0.71666666666666679</v>
      </c>
      <c r="GJ40" s="100">
        <f t="shared" si="236"/>
        <v>122.38825646386263</v>
      </c>
      <c r="GK40" s="100">
        <f t="shared" si="317"/>
        <v>1.8161513165419264E-3</v>
      </c>
      <c r="GL40">
        <f t="shared" si="206"/>
        <v>-0.16536739366390812</v>
      </c>
      <c r="GM40">
        <f t="shared" si="207"/>
        <v>1.7141533498578243</v>
      </c>
      <c r="GN40" s="61"/>
      <c r="GO40" s="100">
        <v>417.306841544684</v>
      </c>
      <c r="GP40" s="100">
        <v>34</v>
      </c>
      <c r="GQ40" s="22">
        <f t="shared" si="318"/>
        <v>0.66666666666666663</v>
      </c>
      <c r="GR40" s="98">
        <f t="shared" si="319"/>
        <v>52.002148532634337</v>
      </c>
      <c r="GS40" s="100">
        <f t="shared" si="208"/>
        <v>0.66666666666666663</v>
      </c>
      <c r="GT40" s="100">
        <f t="shared" si="209"/>
        <v>0.49645236878210969</v>
      </c>
      <c r="GU40" s="98">
        <f t="shared" si="239"/>
        <v>0.68333333333333324</v>
      </c>
      <c r="GV40" s="98">
        <f t="shared" si="240"/>
        <v>136.7149754023379</v>
      </c>
      <c r="GW40" s="100">
        <f t="shared" si="320"/>
        <v>2128.5939999580473</v>
      </c>
      <c r="GX40" s="100">
        <f t="shared" si="321"/>
        <v>1.9026167410158695E-3</v>
      </c>
      <c r="GY40" s="100">
        <f t="shared" si="237"/>
        <v>0.70000000000000007</v>
      </c>
      <c r="GZ40" s="100">
        <f t="shared" si="238"/>
        <v>-174.78758614605513</v>
      </c>
      <c r="HA40" s="100">
        <f t="shared" si="322"/>
        <v>1.8377737535381683E-3</v>
      </c>
      <c r="HB40">
        <f t="shared" si="212"/>
        <v>-0.17609125905568127</v>
      </c>
      <c r="HC40">
        <f t="shared" si="213"/>
        <v>1.7160212874153955</v>
      </c>
      <c r="HD40" s="61"/>
      <c r="HE40" s="100">
        <v>385.6296798743582</v>
      </c>
      <c r="HF40" s="100">
        <v>34</v>
      </c>
      <c r="HG40" s="22">
        <f t="shared" si="323"/>
        <v>0.68333333333333335</v>
      </c>
      <c r="HH40" s="98">
        <f t="shared" si="324"/>
        <v>36.452062203471172</v>
      </c>
      <c r="HI40" s="100">
        <f t="shared" si="214"/>
        <v>0.68333333333333335</v>
      </c>
      <c r="HJ40" s="98">
        <f t="shared" si="325"/>
        <v>0.5195133223034154</v>
      </c>
      <c r="HK40" s="98">
        <f t="shared" si="215"/>
        <v>0.70000000000000007</v>
      </c>
      <c r="HL40" s="98">
        <f t="shared" si="216"/>
        <v>90.866237622433715</v>
      </c>
      <c r="HM40" s="100">
        <f t="shared" si="326"/>
        <v>2040.4206464450731</v>
      </c>
      <c r="HN40" s="100">
        <f t="shared" si="327"/>
        <v>1.264555140245536E-3</v>
      </c>
      <c r="HO40" s="100">
        <f t="shared" si="233"/>
        <v>0.71666666666666679</v>
      </c>
      <c r="HP40" s="100">
        <f t="shared" si="234"/>
        <v>-303.45039000380689</v>
      </c>
      <c r="HQ40" s="100">
        <f t="shared" si="328"/>
        <v>1.4275760782091018E-3</v>
      </c>
      <c r="HR40">
        <f t="shared" si="329"/>
        <v>-0.16536739366390812</v>
      </c>
      <c r="HS40">
        <f t="shared" si="330"/>
        <v>1.5617221027021171</v>
      </c>
      <c r="HT40" s="61"/>
      <c r="HU40"/>
      <c r="II40" s="61"/>
      <c r="IJ40"/>
      <c r="IW40" s="61"/>
      <c r="IX40"/>
      <c r="JK40" s="61"/>
      <c r="JL40"/>
      <c r="JY40" s="61"/>
      <c r="JZ40"/>
      <c r="KM40" s="61"/>
      <c r="KN40"/>
      <c r="KS40"/>
      <c r="KT40"/>
      <c r="KU40"/>
    </row>
    <row r="41" spans="1:307" x14ac:dyDescent="0.25">
      <c r="U41" s="49">
        <v>133.00845837765357</v>
      </c>
      <c r="V41" s="49">
        <v>35</v>
      </c>
      <c r="W41" s="22">
        <f t="shared" si="160"/>
        <v>0.68333333333333335</v>
      </c>
      <c r="X41" s="98">
        <f t="shared" si="161"/>
        <v>11.018843374836681</v>
      </c>
      <c r="Y41" s="100">
        <f t="shared" si="162"/>
        <v>0.68333333333333335</v>
      </c>
      <c r="Z41" s="98">
        <f t="shared" si="163"/>
        <v>0.33466634546377172</v>
      </c>
      <c r="AA41" s="98">
        <f t="shared" si="164"/>
        <v>0.70000000000000007</v>
      </c>
      <c r="AB41" s="98">
        <f t="shared" si="165"/>
        <v>28.613618511735382</v>
      </c>
      <c r="AC41" s="100">
        <f t="shared" si="245"/>
        <v>445.50186621418874</v>
      </c>
      <c r="AD41" s="100">
        <f t="shared" si="246"/>
        <v>3.982061909549841E-4</v>
      </c>
      <c r="AE41" s="100">
        <f t="shared" si="2"/>
        <v>0.71666666666666667</v>
      </c>
      <c r="AF41" s="100">
        <f t="shared" si="3"/>
        <v>-74.988426603359514</v>
      </c>
      <c r="AG41" s="100">
        <f t="shared" si="247"/>
        <v>2.2205158554652396E-3</v>
      </c>
      <c r="AH41">
        <f t="shared" si="331"/>
        <v>-0.16536739366390812</v>
      </c>
      <c r="AI41">
        <f t="shared" si="167"/>
        <v>1.0421360099160686</v>
      </c>
      <c r="AJ41" s="61"/>
      <c r="AK41" s="49">
        <v>163.07666908543356</v>
      </c>
      <c r="AL41" s="49">
        <v>35</v>
      </c>
      <c r="AM41" s="22">
        <f t="shared" si="168"/>
        <v>0.70000000000000007</v>
      </c>
      <c r="AN41" s="98">
        <f t="shared" si="169"/>
        <v>15.253640359688857</v>
      </c>
      <c r="AO41" s="100">
        <f t="shared" si="170"/>
        <v>0.70000000000000007</v>
      </c>
      <c r="AP41" s="98">
        <f t="shared" si="171"/>
        <v>0.31635643116958201</v>
      </c>
      <c r="AQ41" s="98">
        <f t="shared" si="172"/>
        <v>0.71666666666666679</v>
      </c>
      <c r="AR41" s="98">
        <f t="shared" si="173"/>
        <v>35.022955035301273</v>
      </c>
      <c r="AS41" s="100">
        <f t="shared" si="248"/>
        <v>624.20410135910549</v>
      </c>
      <c r="AT41" s="100">
        <f t="shared" si="249"/>
        <v>4.8740279090794277E-4</v>
      </c>
      <c r="AU41" s="100">
        <f t="shared" si="7"/>
        <v>0.73333333333333339</v>
      </c>
      <c r="AV41" s="100">
        <f t="shared" si="8"/>
        <v>167.10200610403655</v>
      </c>
      <c r="AW41" s="100">
        <f t="shared" si="250"/>
        <v>2.1160204130335081E-3</v>
      </c>
      <c r="AX41">
        <f t="shared" si="251"/>
        <v>-0.15490195998574313</v>
      </c>
      <c r="AY41">
        <f t="shared" si="252"/>
        <v>1.1833735026634298</v>
      </c>
      <c r="AZ41" s="61"/>
      <c r="BA41" s="49">
        <v>143.50783950711542</v>
      </c>
      <c r="BB41" s="49">
        <v>35</v>
      </c>
      <c r="BC41" s="22">
        <f t="shared" si="253"/>
        <v>0.8666666666666667</v>
      </c>
      <c r="BD41" s="98">
        <f t="shared" si="174"/>
        <v>11.817180460072084</v>
      </c>
      <c r="BE41" s="100">
        <f t="shared" si="175"/>
        <v>0.8666666666666667</v>
      </c>
      <c r="BF41" s="98">
        <f t="shared" si="254"/>
        <v>0.2627945673469525</v>
      </c>
      <c r="BG41" s="98">
        <f t="shared" si="176"/>
        <v>0.8833333333333333</v>
      </c>
      <c r="BH41" s="98">
        <f t="shared" si="177"/>
        <v>30.86799799447779</v>
      </c>
      <c r="BI41" s="100">
        <f t="shared" si="255"/>
        <v>605.52006691857252</v>
      </c>
      <c r="BJ41" s="100">
        <f t="shared" si="256"/>
        <v>4.2957963875648263E-4</v>
      </c>
      <c r="BK41" s="100">
        <f t="shared" si="16"/>
        <v>0.89999999999999991</v>
      </c>
      <c r="BL41" s="100">
        <f t="shared" si="17"/>
        <v>-147.22523009139883</v>
      </c>
      <c r="BM41" s="100">
        <f t="shared" si="257"/>
        <v>2.1329733414532756E-3</v>
      </c>
      <c r="BN41">
        <f t="shared" si="258"/>
        <v>-6.2147906748844461E-2</v>
      </c>
      <c r="BO41">
        <f t="shared" si="259"/>
        <v>1.0725138676871433</v>
      </c>
      <c r="BP41" s="61"/>
      <c r="BQ41" s="49">
        <v>336.6485556184669</v>
      </c>
      <c r="BR41" s="49">
        <v>35</v>
      </c>
      <c r="BS41" s="22">
        <f t="shared" si="260"/>
        <v>0.73333333333333339</v>
      </c>
      <c r="BT41" s="98">
        <f t="shared" si="261"/>
        <v>32.184374342109642</v>
      </c>
      <c r="BU41" s="100">
        <f t="shared" si="178"/>
        <v>0.73333333333333339</v>
      </c>
      <c r="BV41" s="98">
        <f t="shared" si="262"/>
        <v>0.63966831901452237</v>
      </c>
      <c r="BW41" s="98">
        <f t="shared" si="179"/>
        <v>0.75</v>
      </c>
      <c r="BX41" s="98">
        <f t="shared" si="180"/>
        <v>64.780334556178701</v>
      </c>
      <c r="BY41" s="100">
        <f t="shared" si="263"/>
        <v>1008.6022474550283</v>
      </c>
      <c r="BZ41" s="100">
        <f t="shared" si="264"/>
        <v>9.0152632257348695E-4</v>
      </c>
      <c r="CA41" s="100">
        <f t="shared" si="26"/>
        <v>0.76666666666666661</v>
      </c>
      <c r="CB41" s="100">
        <f t="shared" si="27"/>
        <v>207.80786262166023</v>
      </c>
      <c r="CC41" s="100">
        <f t="shared" si="265"/>
        <v>1.5844974194997499E-3</v>
      </c>
      <c r="CD41">
        <f t="shared" si="266"/>
        <v>-0.13469857389745615</v>
      </c>
      <c r="CE41">
        <f t="shared" si="267"/>
        <v>1.5076450709479641</v>
      </c>
      <c r="CF41" s="61"/>
      <c r="CG41" s="49">
        <v>289.29223978530774</v>
      </c>
      <c r="CH41" s="49">
        <v>35</v>
      </c>
      <c r="CI41" s="22">
        <f t="shared" si="268"/>
        <v>0.73333333333333339</v>
      </c>
      <c r="CJ41" s="98">
        <f t="shared" si="269"/>
        <v>28.105726200845986</v>
      </c>
      <c r="CK41" s="100">
        <f t="shared" si="181"/>
        <v>0.73333333333333339</v>
      </c>
      <c r="CL41" s="98">
        <f t="shared" si="270"/>
        <v>0.54544488076512443</v>
      </c>
      <c r="CM41" s="98">
        <f t="shared" si="182"/>
        <v>0.75</v>
      </c>
      <c r="CN41" s="98">
        <f t="shared" si="183"/>
        <v>65.579012228920575</v>
      </c>
      <c r="CO41" s="100">
        <f t="shared" si="271"/>
        <v>1168.7959612520181</v>
      </c>
      <c r="CP41" s="100">
        <f t="shared" si="272"/>
        <v>9.1264125351914476E-4</v>
      </c>
      <c r="CQ41" s="100">
        <f t="shared" si="243"/>
        <v>0.76666666666666661</v>
      </c>
      <c r="CR41" s="100">
        <f t="shared" si="244"/>
        <v>-129.10603938864685</v>
      </c>
      <c r="CS41" s="100">
        <f t="shared" si="273"/>
        <v>1.5592437441152404E-3</v>
      </c>
      <c r="CT41">
        <f t="shared" si="274"/>
        <v>-0.13469857389745615</v>
      </c>
      <c r="CU41">
        <f t="shared" si="275"/>
        <v>1.4487948111534412</v>
      </c>
      <c r="CV41" s="61"/>
      <c r="CW41" s="49">
        <v>405.31592616130939</v>
      </c>
      <c r="CX41" s="49">
        <v>35</v>
      </c>
      <c r="CY41" s="22">
        <f t="shared" si="276"/>
        <v>0.8</v>
      </c>
      <c r="CZ41" s="98">
        <f t="shared" si="277"/>
        <v>38.553783521479062</v>
      </c>
      <c r="DA41" s="100">
        <f t="shared" si="184"/>
        <v>0.8</v>
      </c>
      <c r="DB41" s="98">
        <f t="shared" si="278"/>
        <v>0.57868796815058909</v>
      </c>
      <c r="DC41" s="98">
        <f t="shared" si="185"/>
        <v>0.81666666666666676</v>
      </c>
      <c r="DD41" s="98">
        <f t="shared" si="186"/>
        <v>89.674242268804122</v>
      </c>
      <c r="DE41" s="100">
        <f t="shared" si="279"/>
        <v>1759.0889175641585</v>
      </c>
      <c r="DF41" s="100">
        <f t="shared" si="280"/>
        <v>1.2479665382408576E-3</v>
      </c>
      <c r="DG41" s="100">
        <f t="shared" si="229"/>
        <v>0.83333333333333337</v>
      </c>
      <c r="DH41" s="100">
        <f t="shared" si="230"/>
        <v>-337.22016465341346</v>
      </c>
      <c r="DI41" s="100">
        <f t="shared" si="281"/>
        <v>1.4631192161541782E-3</v>
      </c>
      <c r="DJ41">
        <f t="shared" si="187"/>
        <v>-9.6910013008056392E-2</v>
      </c>
      <c r="DK41">
        <f t="shared" si="332"/>
        <v>1.5860670044847975</v>
      </c>
      <c r="DL41" s="61"/>
      <c r="DM41" s="49">
        <v>364.16617086159994</v>
      </c>
      <c r="DN41" s="49">
        <v>35</v>
      </c>
      <c r="DO41" s="22">
        <f t="shared" si="282"/>
        <v>0.68333333333333335</v>
      </c>
      <c r="DP41" s="98">
        <f t="shared" si="283"/>
        <v>34.715554896244036</v>
      </c>
      <c r="DQ41" s="100">
        <f t="shared" si="189"/>
        <v>0.68333333333333335</v>
      </c>
      <c r="DR41" s="98">
        <f t="shared" si="284"/>
        <v>0.51103074065408738</v>
      </c>
      <c r="DS41" s="98">
        <f t="shared" si="190"/>
        <v>0.70000000000000007</v>
      </c>
      <c r="DT41" s="98">
        <f t="shared" si="191"/>
        <v>84.291400828253359</v>
      </c>
      <c r="DU41" s="100">
        <f t="shared" si="285"/>
        <v>1312.3812480897441</v>
      </c>
      <c r="DV41" s="100">
        <f t="shared" si="286"/>
        <v>1.1730553281931928E-3</v>
      </c>
      <c r="DW41" s="100">
        <f t="shared" si="231"/>
        <v>0.71666666666666667</v>
      </c>
      <c r="DX41" s="100">
        <f t="shared" si="232"/>
        <v>-83.275017209086158</v>
      </c>
      <c r="DY41" s="100">
        <f t="shared" si="287"/>
        <v>1.8074427128581937E-3</v>
      </c>
      <c r="DZ41">
        <f t="shared" si="288"/>
        <v>-0.16536739366390812</v>
      </c>
      <c r="EA41">
        <f t="shared" si="289"/>
        <v>1.5405241114462611</v>
      </c>
      <c r="EB41" s="61"/>
      <c r="EC41" s="49">
        <v>485.67401618781298</v>
      </c>
      <c r="ED41" s="49">
        <v>35</v>
      </c>
      <c r="EE41" s="22">
        <f t="shared" si="290"/>
        <v>0.68333333333333335</v>
      </c>
      <c r="EF41" s="98">
        <f t="shared" si="291"/>
        <v>42.379931604521204</v>
      </c>
      <c r="EG41" s="100">
        <f t="shared" si="192"/>
        <v>0.68333333333333335</v>
      </c>
      <c r="EH41" s="98">
        <f t="shared" si="292"/>
        <v>0.43277211164156837</v>
      </c>
      <c r="EI41" s="98">
        <f t="shared" si="193"/>
        <v>0.70000000000000007</v>
      </c>
      <c r="EJ41" s="98">
        <f t="shared" si="194"/>
        <v>102.06037929883325</v>
      </c>
      <c r="EK41" s="100">
        <f t="shared" si="293"/>
        <v>1818.9929227954897</v>
      </c>
      <c r="EL41" s="100">
        <f t="shared" si="294"/>
        <v>1.4203402785754296E-3</v>
      </c>
      <c r="EM41" s="100">
        <f t="shared" si="225"/>
        <v>0.71666666666666667</v>
      </c>
      <c r="EN41" s="100">
        <f t="shared" si="226"/>
        <v>41.276398059041959</v>
      </c>
      <c r="EO41" s="100">
        <f t="shared" si="295"/>
        <v>1.7524642610044943E-3</v>
      </c>
      <c r="EP41">
        <f t="shared" si="296"/>
        <v>-0.16536739366390812</v>
      </c>
      <c r="EQ41">
        <f t="shared" si="297"/>
        <v>1.627160251482775</v>
      </c>
      <c r="ER41" s="61"/>
      <c r="ES41" s="49">
        <v>498.68276489166936</v>
      </c>
      <c r="ET41" s="49">
        <v>35</v>
      </c>
      <c r="EU41" s="22">
        <f t="shared" si="298"/>
        <v>0.68333333333333335</v>
      </c>
      <c r="EV41" s="98">
        <f t="shared" si="299"/>
        <v>44.402347510610753</v>
      </c>
      <c r="EW41" s="100">
        <f t="shared" si="195"/>
        <v>0.68333333333333335</v>
      </c>
      <c r="EX41" s="98">
        <f t="shared" si="300"/>
        <v>0.38458698332992541</v>
      </c>
      <c r="EY41" s="98">
        <f t="shared" si="196"/>
        <v>0.70000000000000007</v>
      </c>
      <c r="EZ41" s="98">
        <f t="shared" si="197"/>
        <v>106.74640146055867</v>
      </c>
      <c r="FA41" s="100">
        <f t="shared" si="301"/>
        <v>2093.9838135041255</v>
      </c>
      <c r="FB41" s="100">
        <f t="shared" si="302"/>
        <v>1.485554086992775E-3</v>
      </c>
      <c r="FC41" s="100">
        <f t="shared" si="227"/>
        <v>0.71666666666666667</v>
      </c>
      <c r="FD41" s="100">
        <f t="shared" si="228"/>
        <v>126.12243157032242</v>
      </c>
      <c r="FE41" s="100">
        <f t="shared" si="303"/>
        <v>1.7376813649899907E-3</v>
      </c>
      <c r="FF41">
        <f t="shared" si="304"/>
        <v>-0.16536739366390812</v>
      </c>
      <c r="FG41">
        <f t="shared" si="305"/>
        <v>1.6474059314649281</v>
      </c>
      <c r="FH41" s="61"/>
      <c r="FI41" s="100">
        <v>293.31084194076425</v>
      </c>
      <c r="FJ41" s="100">
        <v>35</v>
      </c>
      <c r="FK41" s="22">
        <f t="shared" si="306"/>
        <v>0.66666666666666674</v>
      </c>
      <c r="FL41" s="98">
        <f t="shared" si="307"/>
        <v>36.599805582825589</v>
      </c>
      <c r="FM41" s="100">
        <f t="shared" si="198"/>
        <v>0.66666666666666674</v>
      </c>
      <c r="FN41" s="98">
        <f t="shared" si="308"/>
        <v>0.34084340174000416</v>
      </c>
      <c r="FO41" s="98">
        <f t="shared" si="199"/>
        <v>0.68333333333333346</v>
      </c>
      <c r="FP41" s="98">
        <f t="shared" si="200"/>
        <v>97.485505029969801</v>
      </c>
      <c r="FQ41" s="100">
        <f t="shared" si="309"/>
        <v>1517.8078369176615</v>
      </c>
      <c r="FR41" s="100">
        <f t="shared" si="310"/>
        <v>1.3566732783337468E-3</v>
      </c>
      <c r="FS41" s="100">
        <f t="shared" si="241"/>
        <v>0.70000000000000007</v>
      </c>
      <c r="FT41" s="100">
        <f t="shared" si="242"/>
        <v>-58.706069621243714</v>
      </c>
      <c r="FU41" s="100">
        <f t="shared" si="311"/>
        <v>2.0562344780679872E-3</v>
      </c>
      <c r="FV41">
        <f t="shared" si="201"/>
        <v>-0.17609125905568118</v>
      </c>
      <c r="FW41">
        <f t="shared" si="202"/>
        <v>1.5634787784400312</v>
      </c>
      <c r="FX41" s="61"/>
      <c r="FY41" s="100">
        <v>433.46164766908731</v>
      </c>
      <c r="FZ41" s="100">
        <v>35</v>
      </c>
      <c r="GA41" s="22">
        <f t="shared" si="312"/>
        <v>0.70000000000000007</v>
      </c>
      <c r="GB41" s="98">
        <f t="shared" si="313"/>
        <v>53.887001040426576</v>
      </c>
      <c r="GC41" s="100">
        <f t="shared" si="203"/>
        <v>0.70000000000000007</v>
      </c>
      <c r="GD41" s="98">
        <f t="shared" si="314"/>
        <v>0.46518627434004689</v>
      </c>
      <c r="GE41" s="98">
        <f t="shared" si="204"/>
        <v>0.71666666666666679</v>
      </c>
      <c r="GF41" s="98">
        <f t="shared" si="205"/>
        <v>145.64124129993647</v>
      </c>
      <c r="GG41" s="100">
        <f t="shared" si="315"/>
        <v>2267.5721621947905</v>
      </c>
      <c r="GH41" s="100">
        <f t="shared" si="316"/>
        <v>2.0268406080907828E-3</v>
      </c>
      <c r="GI41" s="100">
        <f t="shared" si="235"/>
        <v>0.73333333333333339</v>
      </c>
      <c r="GJ41" s="100">
        <f t="shared" si="236"/>
        <v>-170.2407150100959</v>
      </c>
      <c r="GK41" s="100">
        <f t="shared" si="317"/>
        <v>1.8005429129861433E-3</v>
      </c>
      <c r="GL41">
        <f t="shared" si="206"/>
        <v>-0.15490195998574313</v>
      </c>
      <c r="GM41">
        <f t="shared" si="207"/>
        <v>1.7314840145881303</v>
      </c>
      <c r="GN41" s="61"/>
      <c r="GO41" s="100">
        <v>434.81317827315218</v>
      </c>
      <c r="GP41" s="100">
        <v>35</v>
      </c>
      <c r="GQ41" s="22">
        <f t="shared" si="318"/>
        <v>0.68333333333333335</v>
      </c>
      <c r="GR41" s="98">
        <f t="shared" si="319"/>
        <v>54.183677882707627</v>
      </c>
      <c r="GS41" s="100">
        <f t="shared" si="208"/>
        <v>0.68333333333333335</v>
      </c>
      <c r="GT41" s="100">
        <f t="shared" si="209"/>
        <v>0.50817502766141165</v>
      </c>
      <c r="GU41" s="98">
        <f t="shared" si="239"/>
        <v>0.70000000000000007</v>
      </c>
      <c r="GV41" s="98">
        <f t="shared" si="240"/>
        <v>136.71328802287422</v>
      </c>
      <c r="GW41" s="100">
        <f t="shared" si="320"/>
        <v>2128.5677281777139</v>
      </c>
      <c r="GX41" s="100">
        <f t="shared" si="321"/>
        <v>1.9025932583183333E-3</v>
      </c>
      <c r="GY41" s="100">
        <f t="shared" si="237"/>
        <v>0.71666666666666667</v>
      </c>
      <c r="GZ41" s="100">
        <f t="shared" si="238"/>
        <v>-174.71783392056213</v>
      </c>
      <c r="HA41" s="100">
        <f t="shared" si="322"/>
        <v>1.8210502089027521E-3</v>
      </c>
      <c r="HB41">
        <f t="shared" si="212"/>
        <v>-0.16536739366390812</v>
      </c>
      <c r="HC41">
        <f t="shared" si="213"/>
        <v>1.7338684807627365</v>
      </c>
      <c r="HD41" s="61"/>
      <c r="HE41" s="100">
        <v>402.63693322893266</v>
      </c>
      <c r="HF41" s="100">
        <v>35</v>
      </c>
      <c r="HG41" s="22">
        <f t="shared" si="323"/>
        <v>0.70000000000000007</v>
      </c>
      <c r="HH41" s="98">
        <f t="shared" si="324"/>
        <v>38.059691204934765</v>
      </c>
      <c r="HI41" s="100">
        <f t="shared" si="214"/>
        <v>0.70000000000000007</v>
      </c>
      <c r="HJ41" s="98">
        <f t="shared" si="325"/>
        <v>0.53117042958889538</v>
      </c>
      <c r="HK41" s="98">
        <f t="shared" si="215"/>
        <v>0.71666666666666679</v>
      </c>
      <c r="HL41" s="98">
        <f t="shared" si="216"/>
        <v>82.322463893146264</v>
      </c>
      <c r="HM41" s="100">
        <f t="shared" si="326"/>
        <v>1848.5683944763045</v>
      </c>
      <c r="HN41" s="100">
        <f t="shared" si="327"/>
        <v>1.1456542891796189E-3</v>
      </c>
      <c r="HO41" s="100">
        <f t="shared" si="233"/>
        <v>0.73333333333333339</v>
      </c>
      <c r="HP41" s="100">
        <f t="shared" si="234"/>
        <v>-89.568581447637598</v>
      </c>
      <c r="HQ41" s="100">
        <f t="shared" si="328"/>
        <v>1.416479537289387E-3</v>
      </c>
      <c r="HR41">
        <f t="shared" si="329"/>
        <v>-0.15490195998574313</v>
      </c>
      <c r="HS41">
        <f t="shared" si="330"/>
        <v>1.58046526034257</v>
      </c>
      <c r="HT41" s="61"/>
      <c r="HU41"/>
      <c r="II41" s="61"/>
      <c r="IJ41"/>
      <c r="IW41" s="61"/>
      <c r="IX41"/>
      <c r="JK41" s="61"/>
      <c r="JL41"/>
      <c r="JY41" s="61"/>
      <c r="JZ41"/>
      <c r="KM41" s="61"/>
      <c r="KN41"/>
      <c r="KS41"/>
      <c r="KT41"/>
      <c r="KU41"/>
    </row>
    <row r="42" spans="1:307" x14ac:dyDescent="0.25">
      <c r="U42" s="49">
        <v>138.50812250550507</v>
      </c>
      <c r="V42" s="49">
        <v>36</v>
      </c>
      <c r="W42" s="22">
        <f t="shared" si="160"/>
        <v>0.7</v>
      </c>
      <c r="X42" s="98">
        <f t="shared" si="161"/>
        <v>11.47445302837421</v>
      </c>
      <c r="Y42" s="100">
        <f t="shared" si="162"/>
        <v>0.7</v>
      </c>
      <c r="Z42" s="98">
        <f t="shared" si="163"/>
        <v>0.33532022742110323</v>
      </c>
      <c r="AA42" s="98">
        <f t="shared" si="164"/>
        <v>0.71666666666666667</v>
      </c>
      <c r="AB42" s="98">
        <f t="shared" si="165"/>
        <v>27.370008392201484</v>
      </c>
      <c r="AC42" s="100">
        <f t="shared" si="245"/>
        <v>426.13938576216293</v>
      </c>
      <c r="AD42" s="100">
        <f t="shared" si="246"/>
        <v>3.8089928345813736E-4</v>
      </c>
      <c r="AE42" s="100">
        <f t="shared" si="2"/>
        <v>0.73333333333333339</v>
      </c>
      <c r="AF42" s="100">
        <f t="shared" si="3"/>
        <v>72.567035171351634</v>
      </c>
      <c r="AG42" s="100">
        <f t="shared" si="247"/>
        <v>2.2186606713031987E-3</v>
      </c>
      <c r="AH42">
        <f t="shared" si="331"/>
        <v>-0.15490195998574319</v>
      </c>
      <c r="AI42">
        <f t="shared" si="167"/>
        <v>1.0597319924733064</v>
      </c>
      <c r="AJ42" s="61"/>
      <c r="AK42" s="49">
        <v>169.05990062696713</v>
      </c>
      <c r="AL42" s="49">
        <v>36</v>
      </c>
      <c r="AM42" s="22">
        <f t="shared" si="168"/>
        <v>0.71666666666666667</v>
      </c>
      <c r="AN42" s="98">
        <f t="shared" si="169"/>
        <v>15.813291612287639</v>
      </c>
      <c r="AO42" s="100">
        <f t="shared" si="170"/>
        <v>0.71666666666666667</v>
      </c>
      <c r="AP42" s="98">
        <f t="shared" si="171"/>
        <v>0.31705091539085184</v>
      </c>
      <c r="AQ42" s="98">
        <f t="shared" si="172"/>
        <v>0.73333333333333339</v>
      </c>
      <c r="AR42" s="98">
        <f t="shared" si="173"/>
        <v>36.467279229100463</v>
      </c>
      <c r="AS42" s="100">
        <f t="shared" si="248"/>
        <v>649.94587798968746</v>
      </c>
      <c r="AT42" s="100">
        <f t="shared" si="249"/>
        <v>5.0750296927164814E-4</v>
      </c>
      <c r="AU42" s="100">
        <f t="shared" si="7"/>
        <v>0.75</v>
      </c>
      <c r="AV42" s="100">
        <f t="shared" si="8"/>
        <v>123.87971074498631</v>
      </c>
      <c r="AW42" s="100">
        <f t="shared" si="250"/>
        <v>2.1140486864450075E-3</v>
      </c>
      <c r="AX42">
        <f t="shared" si="251"/>
        <v>-0.1446827948040571</v>
      </c>
      <c r="AY42">
        <f t="shared" si="252"/>
        <v>1.1990222798158969</v>
      </c>
      <c r="AZ42" s="61"/>
      <c r="BA42" s="49">
        <v>149.51337732791671</v>
      </c>
      <c r="BB42" s="49">
        <v>36</v>
      </c>
      <c r="BC42" s="22">
        <f t="shared" si="253"/>
        <v>0.8833333333333333</v>
      </c>
      <c r="BD42" s="98">
        <f t="shared" si="174"/>
        <v>12.311707619228976</v>
      </c>
      <c r="BE42" s="100">
        <f t="shared" si="175"/>
        <v>0.8833333333333333</v>
      </c>
      <c r="BF42" s="98">
        <f t="shared" si="254"/>
        <v>0.26332528619455581</v>
      </c>
      <c r="BG42" s="98">
        <f t="shared" si="176"/>
        <v>0.89999999999999991</v>
      </c>
      <c r="BH42" s="98">
        <f t="shared" si="177"/>
        <v>30.863554762081431</v>
      </c>
      <c r="BI42" s="100">
        <f t="shared" si="255"/>
        <v>605.43290654042107</v>
      </c>
      <c r="BJ42" s="100">
        <f t="shared" si="256"/>
        <v>4.2951780377229999E-4</v>
      </c>
      <c r="BK42" s="100">
        <f t="shared" si="16"/>
        <v>0.91666666666666663</v>
      </c>
      <c r="BL42" s="100">
        <f t="shared" si="17"/>
        <v>-147.40000864715984</v>
      </c>
      <c r="BM42" s="100">
        <f t="shared" si="257"/>
        <v>2.1311885886311113E-3</v>
      </c>
      <c r="BN42">
        <f t="shared" si="258"/>
        <v>-5.3875380782854601E-2</v>
      </c>
      <c r="BO42">
        <f t="shared" si="259"/>
        <v>1.0903182932380402</v>
      </c>
      <c r="BP42" s="61"/>
      <c r="BQ42" s="49">
        <v>349.24203641600764</v>
      </c>
      <c r="BR42" s="49">
        <v>36</v>
      </c>
      <c r="BS42" s="22">
        <f t="shared" si="260"/>
        <v>0.75</v>
      </c>
      <c r="BT42" s="98">
        <f t="shared" si="261"/>
        <v>33.388340001530366</v>
      </c>
      <c r="BU42" s="100">
        <f t="shared" si="178"/>
        <v>0.75</v>
      </c>
      <c r="BV42" s="98">
        <f t="shared" si="262"/>
        <v>0.65234645239001021</v>
      </c>
      <c r="BW42" s="98">
        <f t="shared" si="179"/>
        <v>0.76666666666666661</v>
      </c>
      <c r="BX42" s="98">
        <f t="shared" si="180"/>
        <v>64.540646347655311</v>
      </c>
      <c r="BY42" s="100">
        <f t="shared" si="263"/>
        <v>1004.8704040265956</v>
      </c>
      <c r="BZ42" s="100">
        <f t="shared" si="264"/>
        <v>8.9819066167153656E-4</v>
      </c>
      <c r="CA42" s="100">
        <f t="shared" si="26"/>
        <v>0.78333333333333333</v>
      </c>
      <c r="CB42" s="100">
        <f t="shared" si="27"/>
        <v>256.49890032062689</v>
      </c>
      <c r="CC42" s="100">
        <f t="shared" si="265"/>
        <v>1.5729768817225921E-3</v>
      </c>
      <c r="CD42">
        <f t="shared" si="266"/>
        <v>-0.12493873660829995</v>
      </c>
      <c r="CE42">
        <f t="shared" si="267"/>
        <v>1.5235948273773252</v>
      </c>
      <c r="CF42" s="61"/>
      <c r="CG42" s="49">
        <v>300.30359638206136</v>
      </c>
      <c r="CH42" s="49">
        <v>36</v>
      </c>
      <c r="CI42" s="22">
        <f t="shared" si="268"/>
        <v>0.75</v>
      </c>
      <c r="CJ42" s="98">
        <f t="shared" si="269"/>
        <v>29.175516990387774</v>
      </c>
      <c r="CK42" s="100">
        <f t="shared" si="181"/>
        <v>0.75</v>
      </c>
      <c r="CL42" s="98">
        <f t="shared" si="270"/>
        <v>0.55513023243161697</v>
      </c>
      <c r="CM42" s="98">
        <f t="shared" si="182"/>
        <v>0.76666666666666661</v>
      </c>
      <c r="CN42" s="98">
        <f t="shared" si="183"/>
        <v>65.516869962845149</v>
      </c>
      <c r="CO42" s="100">
        <f t="shared" si="271"/>
        <v>1167.6884174336014</v>
      </c>
      <c r="CP42" s="100">
        <f t="shared" si="272"/>
        <v>9.1177644031626163E-4</v>
      </c>
      <c r="CQ42" s="100">
        <f t="shared" si="243"/>
        <v>0.78333333333333333</v>
      </c>
      <c r="CR42" s="100">
        <f t="shared" si="244"/>
        <v>-212.73355444820857</v>
      </c>
      <c r="CS42" s="100">
        <f t="shared" si="273"/>
        <v>1.5494739619943466E-3</v>
      </c>
      <c r="CT42">
        <f t="shared" si="274"/>
        <v>-0.12493873660829995</v>
      </c>
      <c r="CU42">
        <f t="shared" si="275"/>
        <v>1.4650185604871864</v>
      </c>
      <c r="CV42" s="61"/>
      <c r="CW42" s="49">
        <v>421.26713614997311</v>
      </c>
      <c r="CX42" s="49">
        <v>36</v>
      </c>
      <c r="CY42" s="22">
        <f t="shared" si="276"/>
        <v>0.81666666666666665</v>
      </c>
      <c r="CZ42" s="98">
        <f t="shared" si="277"/>
        <v>40.071067835058798</v>
      </c>
      <c r="DA42" s="100">
        <f t="shared" si="184"/>
        <v>0.81666666666666665</v>
      </c>
      <c r="DB42" s="98">
        <f t="shared" si="278"/>
        <v>0.59134275291184069</v>
      </c>
      <c r="DC42" s="98">
        <f t="shared" si="185"/>
        <v>0.83333333333333337</v>
      </c>
      <c r="DD42" s="98">
        <f t="shared" si="186"/>
        <v>85.465917706742985</v>
      </c>
      <c r="DE42" s="100">
        <f t="shared" si="279"/>
        <v>1676.5365936042374</v>
      </c>
      <c r="DF42" s="100">
        <f t="shared" si="280"/>
        <v>1.1894006880855067E-3</v>
      </c>
      <c r="DG42" s="100">
        <f t="shared" si="229"/>
        <v>0.85</v>
      </c>
      <c r="DH42" s="100">
        <f t="shared" si="230"/>
        <v>-333.79364276032112</v>
      </c>
      <c r="DI42" s="100">
        <f t="shared" si="281"/>
        <v>1.4516973241692002E-3</v>
      </c>
      <c r="DJ42">
        <f t="shared" si="187"/>
        <v>-8.795517035512998E-2</v>
      </c>
      <c r="DK42">
        <f t="shared" si="332"/>
        <v>1.6028309158964975</v>
      </c>
      <c r="DL42" s="61"/>
      <c r="DM42" s="49">
        <v>379.64522912845882</v>
      </c>
      <c r="DN42" s="49">
        <v>36</v>
      </c>
      <c r="DO42" s="22">
        <f t="shared" si="282"/>
        <v>0.7</v>
      </c>
      <c r="DP42" s="98">
        <f t="shared" si="283"/>
        <v>36.191156256287783</v>
      </c>
      <c r="DQ42" s="100">
        <f t="shared" si="189"/>
        <v>0.7</v>
      </c>
      <c r="DR42" s="98">
        <f t="shared" si="284"/>
        <v>0.51883904370341571</v>
      </c>
      <c r="DS42" s="98">
        <f t="shared" si="190"/>
        <v>0.71666666666666667</v>
      </c>
      <c r="DT42" s="98">
        <f t="shared" si="191"/>
        <v>81.477193904659316</v>
      </c>
      <c r="DU42" s="100">
        <f t="shared" si="285"/>
        <v>1268.5652436280982</v>
      </c>
      <c r="DV42" s="100">
        <f t="shared" si="286"/>
        <v>1.133890948506509E-3</v>
      </c>
      <c r="DW42" s="100">
        <f t="shared" si="231"/>
        <v>0.73333333333333339</v>
      </c>
      <c r="DX42" s="100">
        <f t="shared" si="232"/>
        <v>2.2749758315576689</v>
      </c>
      <c r="DY42" s="100">
        <f t="shared" si="287"/>
        <v>1.7966575979329934E-3</v>
      </c>
      <c r="DZ42">
        <f t="shared" si="288"/>
        <v>-0.15490195998574319</v>
      </c>
      <c r="EA42">
        <f t="shared" si="289"/>
        <v>1.5586024584246896</v>
      </c>
      <c r="EB42" s="61"/>
      <c r="EC42" s="49">
        <v>505.64241317357863</v>
      </c>
      <c r="ED42" s="49">
        <v>36</v>
      </c>
      <c r="EE42" s="22">
        <f t="shared" si="290"/>
        <v>0.7</v>
      </c>
      <c r="EF42" s="98">
        <f t="shared" si="291"/>
        <v>44.122374622476322</v>
      </c>
      <c r="EG42" s="100">
        <f t="shared" si="192"/>
        <v>0.7</v>
      </c>
      <c r="EH42" s="98">
        <f t="shared" si="292"/>
        <v>0.44031155223084822</v>
      </c>
      <c r="EI42" s="98">
        <f t="shared" si="193"/>
        <v>0.71666666666666667</v>
      </c>
      <c r="EJ42" s="98">
        <f t="shared" si="194"/>
        <v>102.1276255593602</v>
      </c>
      <c r="EK42" s="100">
        <f t="shared" si="293"/>
        <v>1820.1914336458638</v>
      </c>
      <c r="EL42" s="100">
        <f t="shared" si="294"/>
        <v>1.421276122367763E-3</v>
      </c>
      <c r="EM42" s="100">
        <f t="shared" si="225"/>
        <v>0.73333333333333339</v>
      </c>
      <c r="EN42" s="100">
        <f t="shared" si="226"/>
        <v>-39.255021406497555</v>
      </c>
      <c r="EO42" s="100">
        <f t="shared" si="295"/>
        <v>1.74086737570184E-3</v>
      </c>
      <c r="EP42">
        <f t="shared" si="296"/>
        <v>-0.15490195998574319</v>
      </c>
      <c r="EQ42">
        <f t="shared" si="297"/>
        <v>1.6446588776957638</v>
      </c>
      <c r="ER42" s="61"/>
      <c r="ES42" s="49">
        <v>518.17588712714144</v>
      </c>
      <c r="ET42" s="49">
        <v>36</v>
      </c>
      <c r="EU42" s="22">
        <f t="shared" si="298"/>
        <v>0.7</v>
      </c>
      <c r="EV42" s="98">
        <f t="shared" si="299"/>
        <v>46.13800081267398</v>
      </c>
      <c r="EW42" s="100">
        <f t="shared" si="195"/>
        <v>0.7</v>
      </c>
      <c r="EX42" s="98">
        <f t="shared" si="300"/>
        <v>0.39132515209480484</v>
      </c>
      <c r="EY42" s="98">
        <f t="shared" si="196"/>
        <v>0.71666666666666667</v>
      </c>
      <c r="EZ42" s="98">
        <f t="shared" si="197"/>
        <v>109.73880451136419</v>
      </c>
      <c r="FA42" s="100">
        <f t="shared" si="301"/>
        <v>2152.6840925405322</v>
      </c>
      <c r="FB42" s="100">
        <f t="shared" si="302"/>
        <v>1.5271983627831518E-3</v>
      </c>
      <c r="FC42" s="100">
        <f t="shared" si="227"/>
        <v>0.73333333333333339</v>
      </c>
      <c r="FD42" s="100">
        <f t="shared" si="228"/>
        <v>28.770213587831257</v>
      </c>
      <c r="FE42" s="100">
        <f t="shared" si="303"/>
        <v>1.7264172407799505E-3</v>
      </c>
      <c r="FF42">
        <f t="shared" si="304"/>
        <v>-0.15490195998574319</v>
      </c>
      <c r="FG42">
        <f t="shared" si="305"/>
        <v>1.664058772351648</v>
      </c>
      <c r="FH42" s="61"/>
      <c r="FI42" s="100">
        <v>306.29764935434946</v>
      </c>
      <c r="FJ42" s="100">
        <v>36</v>
      </c>
      <c r="FK42" s="22">
        <f t="shared" si="306"/>
        <v>0.68333333333333335</v>
      </c>
      <c r="FL42" s="98">
        <f t="shared" si="307"/>
        <v>38.220320608229287</v>
      </c>
      <c r="FM42" s="100">
        <f t="shared" si="198"/>
        <v>0.68333333333333335</v>
      </c>
      <c r="FN42" s="98">
        <f t="shared" si="308"/>
        <v>0.34896142447287065</v>
      </c>
      <c r="FO42" s="98">
        <f t="shared" si="199"/>
        <v>0.70000000000000007</v>
      </c>
      <c r="FP42" s="98">
        <f t="shared" si="200"/>
        <v>97.483279201682038</v>
      </c>
      <c r="FQ42" s="100">
        <f t="shared" si="309"/>
        <v>1517.7731817182269</v>
      </c>
      <c r="FR42" s="100">
        <f t="shared" si="310"/>
        <v>1.3566423022234085E-3</v>
      </c>
      <c r="FS42" s="100">
        <f t="shared" si="241"/>
        <v>0.71666666666666679</v>
      </c>
      <c r="FT42" s="100">
        <f t="shared" si="242"/>
        <v>3.5906463440937848E-2</v>
      </c>
      <c r="FU42" s="100">
        <f t="shared" si="311"/>
        <v>2.0388173544384747E-3</v>
      </c>
      <c r="FV42">
        <f t="shared" si="201"/>
        <v>-0.16536739366390812</v>
      </c>
      <c r="FW42">
        <f t="shared" si="202"/>
        <v>1.5822943257802404</v>
      </c>
      <c r="FX42" s="61"/>
      <c r="FY42" s="100">
        <v>453.48649373492924</v>
      </c>
      <c r="FZ42" s="100">
        <v>36</v>
      </c>
      <c r="GA42" s="22">
        <f t="shared" si="312"/>
        <v>0.71666666666666667</v>
      </c>
      <c r="GB42" s="98">
        <f t="shared" si="313"/>
        <v>56.376445969607936</v>
      </c>
      <c r="GC42" s="100">
        <f t="shared" si="203"/>
        <v>0.71666666666666667</v>
      </c>
      <c r="GD42" s="98">
        <f t="shared" si="314"/>
        <v>0.4771921282901882</v>
      </c>
      <c r="GE42" s="98">
        <f t="shared" si="204"/>
        <v>0.73333333333333339</v>
      </c>
      <c r="GF42" s="98">
        <f t="shared" si="205"/>
        <v>142.00409235083865</v>
      </c>
      <c r="GG42" s="100">
        <f t="shared" si="315"/>
        <v>2210.9433005267879</v>
      </c>
      <c r="GH42" s="100">
        <f t="shared" si="316"/>
        <v>1.9762236185491716E-3</v>
      </c>
      <c r="GI42" s="100">
        <f t="shared" si="235"/>
        <v>0.75</v>
      </c>
      <c r="GJ42" s="100">
        <f t="shared" si="236"/>
        <v>-287.30972663622157</v>
      </c>
      <c r="GK42" s="100">
        <f t="shared" si="317"/>
        <v>1.7826186691714231E-3</v>
      </c>
      <c r="GL42">
        <f t="shared" si="206"/>
        <v>-0.1446827948040571</v>
      </c>
      <c r="GM42">
        <f t="shared" si="207"/>
        <v>1.7510976940180496</v>
      </c>
      <c r="GN42" s="61"/>
      <c r="GO42" s="100">
        <v>453.87718603164006</v>
      </c>
      <c r="GP42" s="100">
        <v>36</v>
      </c>
      <c r="GQ42" s="22">
        <f t="shared" si="318"/>
        <v>0.7</v>
      </c>
      <c r="GR42" s="98">
        <f t="shared" si="319"/>
        <v>56.559314379378932</v>
      </c>
      <c r="GS42" s="100">
        <f t="shared" si="208"/>
        <v>0.7</v>
      </c>
      <c r="GT42" s="100">
        <f t="shared" si="209"/>
        <v>0.52094074005980862</v>
      </c>
      <c r="GU42" s="98">
        <f t="shared" si="239"/>
        <v>0.71666666666666667</v>
      </c>
      <c r="GV42" s="98">
        <f t="shared" si="240"/>
        <v>130.88872253080271</v>
      </c>
      <c r="GW42" s="100">
        <f t="shared" si="320"/>
        <v>2037.8817215987006</v>
      </c>
      <c r="GX42" s="100">
        <f t="shared" si="321"/>
        <v>1.8215347218870047E-3</v>
      </c>
      <c r="GY42" s="100">
        <f t="shared" si="237"/>
        <v>0.73333333333333339</v>
      </c>
      <c r="GZ42" s="100">
        <f t="shared" si="238"/>
        <v>4.5316387191476801</v>
      </c>
      <c r="HA42" s="100">
        <f t="shared" si="322"/>
        <v>1.8033479837892209E-3</v>
      </c>
      <c r="HB42">
        <f t="shared" si="212"/>
        <v>-0.15490195998574319</v>
      </c>
      <c r="HC42">
        <f t="shared" si="213"/>
        <v>1.7525041362369131</v>
      </c>
      <c r="HD42" s="61"/>
      <c r="HE42" s="100">
        <v>417.67241948685097</v>
      </c>
      <c r="HF42" s="100">
        <v>36</v>
      </c>
      <c r="HG42" s="22">
        <f t="shared" si="323"/>
        <v>0.71666666666666667</v>
      </c>
      <c r="HH42" s="98">
        <f t="shared" si="324"/>
        <v>39.480936790885629</v>
      </c>
      <c r="HI42" s="100">
        <f t="shared" si="214"/>
        <v>0.71666666666666667</v>
      </c>
      <c r="HJ42" s="98">
        <f t="shared" si="325"/>
        <v>0.54147604877053557</v>
      </c>
      <c r="HK42" s="98">
        <f t="shared" si="215"/>
        <v>0.73333333333333339</v>
      </c>
      <c r="HL42" s="98">
        <f t="shared" si="216"/>
        <v>80.751224622306822</v>
      </c>
      <c r="HM42" s="100">
        <f t="shared" si="326"/>
        <v>1813.2858832530758</v>
      </c>
      <c r="HN42" s="100">
        <f t="shared" si="327"/>
        <v>1.1237878759937701E-3</v>
      </c>
      <c r="HO42" s="100">
        <f t="shared" si="233"/>
        <v>0.75</v>
      </c>
      <c r="HP42" s="100">
        <f t="shared" si="234"/>
        <v>-79.258288864213284</v>
      </c>
      <c r="HQ42" s="100">
        <f t="shared" si="328"/>
        <v>1.4068820104813414E-3</v>
      </c>
      <c r="HR42">
        <f t="shared" si="329"/>
        <v>-0.1446827948040571</v>
      </c>
      <c r="HS42">
        <f t="shared" si="330"/>
        <v>1.5963874489187129</v>
      </c>
      <c r="HT42" s="61"/>
      <c r="HU42"/>
      <c r="II42" s="61"/>
      <c r="IJ42"/>
      <c r="IW42" s="61"/>
      <c r="IX42"/>
      <c r="JK42" s="61"/>
      <c r="JL42"/>
      <c r="JY42" s="61"/>
      <c r="JZ42"/>
      <c r="KM42" s="61"/>
      <c r="KN42"/>
      <c r="KS42"/>
      <c r="KT42"/>
      <c r="KU42"/>
    </row>
    <row r="43" spans="1:307" x14ac:dyDescent="0.25">
      <c r="U43" s="49">
        <v>144.52162467949216</v>
      </c>
      <c r="V43" s="49">
        <v>37</v>
      </c>
      <c r="W43" s="22">
        <f t="shared" si="160"/>
        <v>0.71666666666666667</v>
      </c>
      <c r="X43" s="98">
        <f t="shared" si="161"/>
        <v>11.972630658561194</v>
      </c>
      <c r="Y43" s="100">
        <f t="shared" si="162"/>
        <v>0.71666666666666667</v>
      </c>
      <c r="Z43" s="98">
        <f t="shared" si="163"/>
        <v>0.33603520209601667</v>
      </c>
      <c r="AA43" s="98">
        <f t="shared" si="164"/>
        <v>0.73333333333333339</v>
      </c>
      <c r="AB43" s="98">
        <f t="shared" si="165"/>
        <v>26.114004291623399</v>
      </c>
      <c r="AC43" s="100">
        <f t="shared" si="245"/>
        <v>406.58393629844966</v>
      </c>
      <c r="AD43" s="100">
        <f t="shared" si="246"/>
        <v>3.6341989305842568E-4</v>
      </c>
      <c r="AE43" s="100">
        <f t="shared" si="2"/>
        <v>0.75</v>
      </c>
      <c r="AF43" s="100">
        <f t="shared" si="3"/>
        <v>35.461189646696972</v>
      </c>
      <c r="AG43" s="100">
        <f t="shared" si="247"/>
        <v>2.2166374680591301E-3</v>
      </c>
      <c r="AH43">
        <f t="shared" si="331"/>
        <v>-0.1446827948040571</v>
      </c>
      <c r="AI43">
        <f t="shared" si="167"/>
        <v>1.0781895852412697</v>
      </c>
      <c r="AJ43" s="61"/>
      <c r="AK43" s="49">
        <v>175.55768282818045</v>
      </c>
      <c r="AL43" s="49">
        <v>37</v>
      </c>
      <c r="AM43" s="22">
        <f t="shared" si="168"/>
        <v>0.73333333333333339</v>
      </c>
      <c r="AN43" s="98">
        <f t="shared" si="169"/>
        <v>16.421072194198899</v>
      </c>
      <c r="AO43" s="100">
        <f t="shared" si="170"/>
        <v>0.73333333333333339</v>
      </c>
      <c r="AP43" s="98">
        <f t="shared" si="171"/>
        <v>0.31780512441329484</v>
      </c>
      <c r="AQ43" s="98">
        <f t="shared" si="172"/>
        <v>0.75</v>
      </c>
      <c r="AR43" s="98">
        <f t="shared" si="173"/>
        <v>40.593021905435805</v>
      </c>
      <c r="AS43" s="100">
        <f t="shared" si="248"/>
        <v>723.47780860847854</v>
      </c>
      <c r="AT43" s="100">
        <f t="shared" si="249"/>
        <v>5.6491955485064838E-4</v>
      </c>
      <c r="AU43" s="100">
        <f t="shared" si="7"/>
        <v>0.76666666666666661</v>
      </c>
      <c r="AV43" s="100">
        <f t="shared" si="8"/>
        <v>-39.933414059638402</v>
      </c>
      <c r="AW43" s="100">
        <f t="shared" si="250"/>
        <v>2.1119136245306485E-3</v>
      </c>
      <c r="AX43">
        <f t="shared" si="251"/>
        <v>-0.13469857389745615</v>
      </c>
      <c r="AY43">
        <f t="shared" si="252"/>
        <v>1.2154015104461391</v>
      </c>
      <c r="AZ43" s="61"/>
      <c r="BA43" s="49">
        <v>156.00320509528001</v>
      </c>
      <c r="BB43" s="49">
        <v>37</v>
      </c>
      <c r="BC43" s="22">
        <f t="shared" si="253"/>
        <v>0.9</v>
      </c>
      <c r="BD43" s="98">
        <f t="shared" si="174"/>
        <v>12.846113726554677</v>
      </c>
      <c r="BE43" s="100">
        <f t="shared" si="175"/>
        <v>0.9</v>
      </c>
      <c r="BF43" s="98">
        <f t="shared" si="254"/>
        <v>0.26389880250843356</v>
      </c>
      <c r="BG43" s="98">
        <f t="shared" si="176"/>
        <v>0.91666666666666663</v>
      </c>
      <c r="BH43" s="98">
        <f t="shared" si="177"/>
        <v>25.960490324764496</v>
      </c>
      <c r="BI43" s="100">
        <f t="shared" si="255"/>
        <v>509.25226318540484</v>
      </c>
      <c r="BJ43" s="100">
        <f t="shared" si="256"/>
        <v>3.6128349035297264E-4</v>
      </c>
      <c r="BK43" s="100">
        <f t="shared" si="16"/>
        <v>0.93333333333333324</v>
      </c>
      <c r="BL43" s="100">
        <f t="shared" si="17"/>
        <v>36.817196039374409</v>
      </c>
      <c r="BM43" s="100">
        <f t="shared" si="257"/>
        <v>2.1292649399925092E-3</v>
      </c>
      <c r="BN43">
        <f t="shared" si="258"/>
        <v>-4.5757490560675115E-2</v>
      </c>
      <c r="BO43">
        <f t="shared" si="259"/>
        <v>1.1087717625011018</v>
      </c>
      <c r="BP43" s="61"/>
      <c r="BQ43" s="49">
        <v>359.23529893372114</v>
      </c>
      <c r="BR43" s="49">
        <v>37</v>
      </c>
      <c r="BS43" s="22">
        <f t="shared" si="260"/>
        <v>0.76666666666666672</v>
      </c>
      <c r="BT43" s="98">
        <f t="shared" si="261"/>
        <v>34.343718827315598</v>
      </c>
      <c r="BU43" s="100">
        <f t="shared" si="178"/>
        <v>0.76666666666666672</v>
      </c>
      <c r="BV43" s="98">
        <f t="shared" si="262"/>
        <v>0.66240688898356725</v>
      </c>
      <c r="BW43" s="98">
        <f t="shared" si="179"/>
        <v>0.78333333333333333</v>
      </c>
      <c r="BX43" s="98">
        <f t="shared" si="180"/>
        <v>71.70726331023404</v>
      </c>
      <c r="BY43" s="100">
        <f t="shared" si="263"/>
        <v>1116.4515810092144</v>
      </c>
      <c r="BZ43" s="100">
        <f t="shared" si="264"/>
        <v>9.9792608106742393E-4</v>
      </c>
      <c r="CA43" s="100">
        <f t="shared" si="26"/>
        <v>0.80000000000000016</v>
      </c>
      <c r="CB43" s="100">
        <f t="shared" si="27"/>
        <v>-130.40583326197282</v>
      </c>
      <c r="CC43" s="100">
        <f t="shared" si="265"/>
        <v>1.5640117209468234E-3</v>
      </c>
      <c r="CD43">
        <f t="shared" si="266"/>
        <v>-0.11539341870206953</v>
      </c>
      <c r="CE43">
        <f t="shared" si="267"/>
        <v>1.5358473199086884</v>
      </c>
      <c r="CF43" s="61"/>
      <c r="CG43" s="49">
        <v>311.79239888105036</v>
      </c>
      <c r="CH43" s="49">
        <v>37</v>
      </c>
      <c r="CI43" s="22">
        <f t="shared" si="268"/>
        <v>0.76666666666666672</v>
      </c>
      <c r="CJ43" s="98">
        <f t="shared" si="269"/>
        <v>30.291693275143338</v>
      </c>
      <c r="CK43" s="100">
        <f t="shared" si="181"/>
        <v>0.76666666666666672</v>
      </c>
      <c r="CL43" s="98">
        <f t="shared" si="270"/>
        <v>0.56523553521169334</v>
      </c>
      <c r="CM43" s="98">
        <f t="shared" si="182"/>
        <v>0.78333333333333333</v>
      </c>
      <c r="CN43" s="98">
        <f t="shared" si="183"/>
        <v>61.275477582632348</v>
      </c>
      <c r="CO43" s="100">
        <f t="shared" si="271"/>
        <v>1092.095295250349</v>
      </c>
      <c r="CP43" s="100">
        <f t="shared" si="272"/>
        <v>8.5275039635830023E-4</v>
      </c>
      <c r="CQ43" s="100">
        <f t="shared" si="243"/>
        <v>0.80000000000000016</v>
      </c>
      <c r="CR43" s="100">
        <f t="shared" si="244"/>
        <v>-220.27965442567921</v>
      </c>
      <c r="CS43" s="100">
        <f t="shared" si="273"/>
        <v>1.5394738208381333E-3</v>
      </c>
      <c r="CT43">
        <f t="shared" si="274"/>
        <v>-0.11539341870206953</v>
      </c>
      <c r="CU43">
        <f t="shared" si="275"/>
        <v>1.4813235506355038</v>
      </c>
      <c r="CV43" s="61"/>
      <c r="CW43" s="49">
        <v>436.74076979370727</v>
      </c>
      <c r="CX43" s="49">
        <v>37</v>
      </c>
      <c r="CY43" s="22">
        <f t="shared" si="276"/>
        <v>0.83333333333333337</v>
      </c>
      <c r="CZ43" s="98">
        <f t="shared" si="277"/>
        <v>41.542924930439199</v>
      </c>
      <c r="DA43" s="100">
        <f t="shared" si="184"/>
        <v>0.83333333333333337</v>
      </c>
      <c r="DB43" s="98">
        <f t="shared" si="278"/>
        <v>0.60361865570385986</v>
      </c>
      <c r="DC43" s="98">
        <f t="shared" si="185"/>
        <v>0.85</v>
      </c>
      <c r="DD43" s="98">
        <f t="shared" si="186"/>
        <v>78.433570113690379</v>
      </c>
      <c r="DE43" s="100">
        <f t="shared" si="279"/>
        <v>1538.5870062710496</v>
      </c>
      <c r="DF43" s="100">
        <f t="shared" si="280"/>
        <v>1.0915338507488581E-3</v>
      </c>
      <c r="DG43" s="100">
        <f t="shared" si="229"/>
        <v>0.8666666666666667</v>
      </c>
      <c r="DH43" s="100">
        <f t="shared" si="230"/>
        <v>8.4925975579579944</v>
      </c>
      <c r="DI43" s="100">
        <f t="shared" si="281"/>
        <v>1.440869173955112E-3</v>
      </c>
      <c r="DJ43">
        <f t="shared" si="187"/>
        <v>-7.9181246047624804E-2</v>
      </c>
      <c r="DK43">
        <f t="shared" si="332"/>
        <v>1.6184970708324464</v>
      </c>
      <c r="DL43" s="61"/>
      <c r="DM43" s="49">
        <v>393.64006401787918</v>
      </c>
      <c r="DN43" s="49">
        <v>37</v>
      </c>
      <c r="DO43" s="22">
        <f t="shared" si="282"/>
        <v>0.71666666666666667</v>
      </c>
      <c r="DP43" s="98">
        <f t="shared" si="283"/>
        <v>37.525268257185814</v>
      </c>
      <c r="DQ43" s="100">
        <f t="shared" si="189"/>
        <v>0.71666666666666667</v>
      </c>
      <c r="DR43" s="98">
        <f t="shared" si="284"/>
        <v>0.52589864061544944</v>
      </c>
      <c r="DS43" s="98">
        <f t="shared" si="190"/>
        <v>0.73333333333333339</v>
      </c>
      <c r="DT43" s="98">
        <f t="shared" si="191"/>
        <v>81.515566921283821</v>
      </c>
      <c r="DU43" s="100">
        <f t="shared" si="285"/>
        <v>1269.162695170673</v>
      </c>
      <c r="DV43" s="100">
        <f t="shared" si="286"/>
        <v>1.1344249729878669E-3</v>
      </c>
      <c r="DW43" s="100">
        <f t="shared" si="231"/>
        <v>0.75</v>
      </c>
      <c r="DX43" s="100">
        <f t="shared" si="232"/>
        <v>84.711599604624453</v>
      </c>
      <c r="DY43" s="100">
        <f t="shared" si="287"/>
        <v>1.7870710044255262E-3</v>
      </c>
      <c r="DZ43">
        <f t="shared" si="288"/>
        <v>-0.1446827948040571</v>
      </c>
      <c r="EA43">
        <f t="shared" si="289"/>
        <v>1.5743238055708473</v>
      </c>
      <c r="EB43" s="61"/>
      <c r="EC43" s="49">
        <v>524.66108107996729</v>
      </c>
      <c r="ED43" s="49">
        <v>37</v>
      </c>
      <c r="EE43" s="22">
        <f t="shared" si="290"/>
        <v>0.71666666666666667</v>
      </c>
      <c r="EF43" s="98">
        <f t="shared" si="291"/>
        <v>45.781944247815645</v>
      </c>
      <c r="EG43" s="100">
        <f t="shared" si="192"/>
        <v>0.71666666666666667</v>
      </c>
      <c r="EH43" s="98">
        <f t="shared" si="292"/>
        <v>0.44749240489867514</v>
      </c>
      <c r="EI43" s="98">
        <f t="shared" si="193"/>
        <v>0.73333333333333339</v>
      </c>
      <c r="EJ43" s="98">
        <f t="shared" si="194"/>
        <v>103.43625923413465</v>
      </c>
      <c r="EK43" s="100">
        <f t="shared" si="293"/>
        <v>1843.514837000821</v>
      </c>
      <c r="EL43" s="100">
        <f t="shared" si="294"/>
        <v>1.4394879410083742E-3</v>
      </c>
      <c r="EM43" s="100">
        <f t="shared" si="225"/>
        <v>0.75</v>
      </c>
      <c r="EN43" s="100">
        <f t="shared" si="226"/>
        <v>-119.65558443944857</v>
      </c>
      <c r="EO43" s="100">
        <f t="shared" si="295"/>
        <v>1.7300334333231117E-3</v>
      </c>
      <c r="EP43">
        <f t="shared" si="296"/>
        <v>-0.1446827948040571</v>
      </c>
      <c r="EQ43">
        <f t="shared" si="297"/>
        <v>1.6606942321604601</v>
      </c>
      <c r="ER43" s="61"/>
      <c r="ES43" s="49">
        <v>538.64505938512048</v>
      </c>
      <c r="ET43" s="49">
        <v>37</v>
      </c>
      <c r="EU43" s="22">
        <f t="shared" si="298"/>
        <v>0.71666666666666667</v>
      </c>
      <c r="EV43" s="98">
        <f t="shared" si="299"/>
        <v>47.960560892629374</v>
      </c>
      <c r="EW43" s="100">
        <f t="shared" si="195"/>
        <v>0.71666666666666667</v>
      </c>
      <c r="EX43" s="98">
        <f t="shared" si="300"/>
        <v>0.39840071112970726</v>
      </c>
      <c r="EY43" s="98">
        <f t="shared" si="196"/>
        <v>0.73333333333333339</v>
      </c>
      <c r="EZ43" s="98">
        <f t="shared" si="197"/>
        <v>110.95048251290275</v>
      </c>
      <c r="FA43" s="100">
        <f t="shared" si="301"/>
        <v>2176.4528949327914</v>
      </c>
      <c r="FB43" s="100">
        <f t="shared" si="302"/>
        <v>1.5440608816378969E-3</v>
      </c>
      <c r="FC43" s="100">
        <f t="shared" si="227"/>
        <v>0.75</v>
      </c>
      <c r="FD43" s="100">
        <f t="shared" si="228"/>
        <v>117.25144020008115</v>
      </c>
      <c r="FE43" s="100">
        <f t="shared" si="303"/>
        <v>1.7148217431182031E-3</v>
      </c>
      <c r="FF43">
        <f t="shared" si="304"/>
        <v>-0.1446827948040571</v>
      </c>
      <c r="FG43">
        <f t="shared" si="305"/>
        <v>1.6808842534749653</v>
      </c>
      <c r="FH43" s="61"/>
      <c r="FI43" s="100">
        <v>319.35246985110354</v>
      </c>
      <c r="FJ43" s="100">
        <v>37</v>
      </c>
      <c r="FK43" s="22">
        <f t="shared" si="306"/>
        <v>0.70000000000000007</v>
      </c>
      <c r="FL43" s="98">
        <f t="shared" si="307"/>
        <v>39.849322417157914</v>
      </c>
      <c r="FM43" s="100">
        <f t="shared" si="198"/>
        <v>0.70000000000000007</v>
      </c>
      <c r="FN43" s="98">
        <f t="shared" si="308"/>
        <v>0.35712196202386864</v>
      </c>
      <c r="FO43" s="98">
        <f t="shared" si="199"/>
        <v>0.71666666666666679</v>
      </c>
      <c r="FP43" s="98">
        <f t="shared" si="200"/>
        <v>95.528636042595011</v>
      </c>
      <c r="FQ43" s="100">
        <f t="shared" si="309"/>
        <v>1487.3402193580512</v>
      </c>
      <c r="FR43" s="100">
        <f t="shared" si="310"/>
        <v>1.3294401849261142E-3</v>
      </c>
      <c r="FS43" s="100">
        <f t="shared" si="241"/>
        <v>0.73333333333333339</v>
      </c>
      <c r="FT43" s="100">
        <f t="shared" si="242"/>
        <v>392.662890370799</v>
      </c>
      <c r="FU43" s="100">
        <f t="shared" si="311"/>
        <v>2.0217476308495926E-3</v>
      </c>
      <c r="FV43">
        <f t="shared" si="201"/>
        <v>-0.15490195998574313</v>
      </c>
      <c r="FW43">
        <f t="shared" si="202"/>
        <v>1.6004209412154142</v>
      </c>
      <c r="FX43" s="61"/>
      <c r="FY43" s="100">
        <v>472.51243369883929</v>
      </c>
      <c r="FZ43" s="100">
        <v>37</v>
      </c>
      <c r="GA43" s="22">
        <f t="shared" si="312"/>
        <v>0.73333333333333339</v>
      </c>
      <c r="GB43" s="98">
        <f t="shared" si="313"/>
        <v>58.74170908375779</v>
      </c>
      <c r="GC43" s="100">
        <f t="shared" si="203"/>
        <v>0.73333333333333339</v>
      </c>
      <c r="GD43" s="98">
        <f t="shared" si="314"/>
        <v>0.48859909020738868</v>
      </c>
      <c r="GE43" s="98">
        <f t="shared" si="204"/>
        <v>0.75</v>
      </c>
      <c r="GF43" s="98">
        <f t="shared" si="205"/>
        <v>139.96655079959996</v>
      </c>
      <c r="GG43" s="100">
        <f t="shared" si="315"/>
        <v>2179.2196454709447</v>
      </c>
      <c r="GH43" s="100">
        <f t="shared" si="316"/>
        <v>1.9478678319610999E-3</v>
      </c>
      <c r="GI43" s="100">
        <f t="shared" si="235"/>
        <v>0.76666666666666661</v>
      </c>
      <c r="GJ43" s="100">
        <f t="shared" si="236"/>
        <v>-665.32886539377023</v>
      </c>
      <c r="GK43" s="100">
        <f t="shared" si="317"/>
        <v>1.7660751819746226E-3</v>
      </c>
      <c r="GL43">
        <f t="shared" si="206"/>
        <v>-0.13469857389745615</v>
      </c>
      <c r="GM43">
        <f t="shared" si="207"/>
        <v>1.7689465781222127</v>
      </c>
      <c r="GN43" s="61"/>
      <c r="GO43" s="100">
        <v>471.38307139735088</v>
      </c>
      <c r="GP43" s="100">
        <v>37</v>
      </c>
      <c r="GQ43" s="22">
        <f t="shared" si="318"/>
        <v>0.71666666666666667</v>
      </c>
      <c r="GR43" s="98">
        <f t="shared" si="319"/>
        <v>58.7407874834701</v>
      </c>
      <c r="GS43" s="100">
        <f t="shared" si="208"/>
        <v>0.71666666666666667</v>
      </c>
      <c r="GT43" s="100">
        <f t="shared" si="209"/>
        <v>0.53266309669588752</v>
      </c>
      <c r="GU43" s="98">
        <f t="shared" si="239"/>
        <v>0.73333333333333339</v>
      </c>
      <c r="GV43" s="98">
        <f t="shared" si="240"/>
        <v>130.88936022552215</v>
      </c>
      <c r="GW43" s="100">
        <f t="shared" si="320"/>
        <v>2037.8916502341674</v>
      </c>
      <c r="GX43" s="100">
        <f t="shared" si="321"/>
        <v>1.8215435964718505E-3</v>
      </c>
      <c r="GY43" s="100">
        <f t="shared" si="237"/>
        <v>0.75</v>
      </c>
      <c r="GZ43" s="100">
        <f t="shared" si="238"/>
        <v>4.4862135331158175</v>
      </c>
      <c r="HA43" s="100">
        <f t="shared" si="322"/>
        <v>1.7875391738973615E-3</v>
      </c>
      <c r="HB43">
        <f t="shared" si="212"/>
        <v>-0.1446827948040571</v>
      </c>
      <c r="HC43">
        <f t="shared" si="213"/>
        <v>1.7689397644107039</v>
      </c>
      <c r="HD43" s="61"/>
      <c r="HE43" s="100">
        <v>431.66682754179755</v>
      </c>
      <c r="HF43" s="100">
        <v>37</v>
      </c>
      <c r="HG43" s="22">
        <f t="shared" si="323"/>
        <v>0.73333333333333339</v>
      </c>
      <c r="HH43" s="98">
        <f t="shared" si="324"/>
        <v>40.803773334706307</v>
      </c>
      <c r="HI43" s="100">
        <f t="shared" si="214"/>
        <v>0.73333333333333339</v>
      </c>
      <c r="HJ43" s="98">
        <f t="shared" si="325"/>
        <v>0.5510680923940533</v>
      </c>
      <c r="HK43" s="98">
        <f t="shared" si="215"/>
        <v>0.75</v>
      </c>
      <c r="HL43" s="98">
        <f t="shared" si="216"/>
        <v>79.336844511558354</v>
      </c>
      <c r="HM43" s="100">
        <f t="shared" si="326"/>
        <v>1781.5256777531627</v>
      </c>
      <c r="HN43" s="100">
        <f t="shared" si="327"/>
        <v>1.1041044194525207E-3</v>
      </c>
      <c r="HO43" s="100">
        <f t="shared" si="233"/>
        <v>0.76666666666666661</v>
      </c>
      <c r="HP43" s="100">
        <f t="shared" si="234"/>
        <v>223.24568243018211</v>
      </c>
      <c r="HQ43" s="100">
        <f t="shared" si="328"/>
        <v>1.3981221138737829E-3</v>
      </c>
      <c r="HR43">
        <f t="shared" si="329"/>
        <v>-0.13469857389745615</v>
      </c>
      <c r="HS43">
        <f t="shared" si="330"/>
        <v>1.610700326390559</v>
      </c>
      <c r="HT43" s="61"/>
      <c r="HU43"/>
      <c r="II43" s="61"/>
      <c r="IJ43"/>
      <c r="IW43" s="61"/>
      <c r="IX43"/>
      <c r="JK43" s="61"/>
      <c r="JL43"/>
      <c r="JY43" s="61"/>
      <c r="JZ43"/>
      <c r="KM43" s="61"/>
      <c r="KN43"/>
      <c r="KS43"/>
      <c r="KT43"/>
      <c r="KU43"/>
    </row>
    <row r="44" spans="1:307" x14ac:dyDescent="0.25">
      <c r="U44" s="49">
        <v>149.52090154891388</v>
      </c>
      <c r="V44" s="49">
        <v>38</v>
      </c>
      <c r="W44" s="22">
        <f t="shared" si="160"/>
        <v>0.73333333333333328</v>
      </c>
      <c r="X44" s="98">
        <f t="shared" si="161"/>
        <v>12.386786641447593</v>
      </c>
      <c r="Y44" s="100">
        <f t="shared" si="162"/>
        <v>0.73333333333333328</v>
      </c>
      <c r="Z44" s="98">
        <f t="shared" si="163"/>
        <v>0.3366295905656807</v>
      </c>
      <c r="AA44" s="98">
        <f t="shared" si="164"/>
        <v>0.75</v>
      </c>
      <c r="AB44" s="98">
        <f t="shared" si="165"/>
        <v>29.788909564579871</v>
      </c>
      <c r="AC44" s="100">
        <f t="shared" si="245"/>
        <v>463.80064786504204</v>
      </c>
      <c r="AD44" s="100">
        <f t="shared" si="246"/>
        <v>4.145623247737366E-4</v>
      </c>
      <c r="AE44" s="100">
        <f t="shared" si="2"/>
        <v>0.76666666666666661</v>
      </c>
      <c r="AF44" s="100">
        <f t="shared" si="3"/>
        <v>-259.5592052291081</v>
      </c>
      <c r="AG44" s="100">
        <f t="shared" si="247"/>
        <v>2.214959701012651E-3</v>
      </c>
      <c r="AH44">
        <f t="shared" si="331"/>
        <v>-0.13469857389745624</v>
      </c>
      <c r="AI44">
        <f t="shared" si="167"/>
        <v>1.0929586570712357</v>
      </c>
      <c r="AJ44" s="61"/>
      <c r="AK44" s="49">
        <v>182.05562336824426</v>
      </c>
      <c r="AL44" s="49">
        <v>38</v>
      </c>
      <c r="AM44" s="22">
        <f t="shared" si="168"/>
        <v>0.75</v>
      </c>
      <c r="AN44" s="98">
        <f t="shared" si="169"/>
        <v>17.028867586590987</v>
      </c>
      <c r="AO44" s="100">
        <f t="shared" si="170"/>
        <v>0.75</v>
      </c>
      <c r="AP44" s="98">
        <f t="shared" si="171"/>
        <v>0.31855935181440714</v>
      </c>
      <c r="AQ44" s="98">
        <f t="shared" si="172"/>
        <v>0.76666666666666661</v>
      </c>
      <c r="AR44" s="98">
        <f t="shared" si="173"/>
        <v>40.596602920599992</v>
      </c>
      <c r="AS44" s="100">
        <f t="shared" si="248"/>
        <v>723.54163201659082</v>
      </c>
      <c r="AT44" s="100">
        <f t="shared" si="249"/>
        <v>5.6496939064501668E-4</v>
      </c>
      <c r="AU44" s="100">
        <f t="shared" si="7"/>
        <v>0.78333333333333333</v>
      </c>
      <c r="AV44" s="100">
        <f t="shared" si="8"/>
        <v>-38.815087654969922</v>
      </c>
      <c r="AW44" s="100">
        <f t="shared" si="250"/>
        <v>2.1097849666376779E-3</v>
      </c>
      <c r="AX44">
        <f t="shared" si="251"/>
        <v>-0.12493873660829995</v>
      </c>
      <c r="AY44">
        <f t="shared" si="252"/>
        <v>1.2311857685000822</v>
      </c>
      <c r="AZ44" s="61"/>
      <c r="BA44" s="49">
        <v>162.00694429560727</v>
      </c>
      <c r="BB44" s="49">
        <v>38</v>
      </c>
      <c r="BC44" s="22">
        <f t="shared" si="253"/>
        <v>0.91666666666666663</v>
      </c>
      <c r="BD44" s="98">
        <f t="shared" si="174"/>
        <v>13.340492777965023</v>
      </c>
      <c r="BE44" s="100">
        <f t="shared" si="175"/>
        <v>0.91666666666666663</v>
      </c>
      <c r="BF44" s="98">
        <f t="shared" si="254"/>
        <v>0.26442936240910936</v>
      </c>
      <c r="BG44" s="98">
        <f t="shared" si="176"/>
        <v>0.93333333333333324</v>
      </c>
      <c r="BH44" s="98">
        <f t="shared" si="177"/>
        <v>25.950221140509438</v>
      </c>
      <c r="BI44" s="100">
        <f t="shared" si="255"/>
        <v>509.05081840306309</v>
      </c>
      <c r="BJ44" s="100">
        <f t="shared" si="256"/>
        <v>3.6114057753875638E-4</v>
      </c>
      <c r="BK44" s="100">
        <f t="shared" si="16"/>
        <v>0.95000000000000007</v>
      </c>
      <c r="BL44" s="100">
        <f t="shared" si="17"/>
        <v>111.21740817829961</v>
      </c>
      <c r="BM44" s="100">
        <f t="shared" si="257"/>
        <v>2.1274900032809073E-3</v>
      </c>
      <c r="BN44">
        <f t="shared" si="258"/>
        <v>-3.7788560889399803E-2</v>
      </c>
      <c r="BO44">
        <f t="shared" si="259"/>
        <v>1.1251718720691617</v>
      </c>
      <c r="BP44" s="61"/>
      <c r="BQ44" s="49">
        <v>371.74520844255682</v>
      </c>
      <c r="BR44" s="49">
        <v>38</v>
      </c>
      <c r="BS44" s="22">
        <f t="shared" si="260"/>
        <v>0.78333333333333333</v>
      </c>
      <c r="BT44" s="98">
        <f t="shared" si="261"/>
        <v>35.539694879785543</v>
      </c>
      <c r="BU44" s="100">
        <f t="shared" si="178"/>
        <v>0.78333333333333333</v>
      </c>
      <c r="BV44" s="98">
        <f t="shared" si="262"/>
        <v>0.67500088930945601</v>
      </c>
      <c r="BW44" s="98">
        <f t="shared" si="179"/>
        <v>0.80000000000000016</v>
      </c>
      <c r="BX44" s="98">
        <f t="shared" si="180"/>
        <v>73.090609691676264</v>
      </c>
      <c r="BY44" s="100">
        <f t="shared" si="263"/>
        <v>1137.9896956066534</v>
      </c>
      <c r="BZ44" s="100">
        <f t="shared" si="264"/>
        <v>1.0171776515424946E-3</v>
      </c>
      <c r="CA44" s="100">
        <f t="shared" si="26"/>
        <v>0.81666666666666676</v>
      </c>
      <c r="CB44" s="100">
        <f t="shared" si="27"/>
        <v>-85.83471900856695</v>
      </c>
      <c r="CC44" s="100">
        <f t="shared" si="265"/>
        <v>1.553001944310366E-3</v>
      </c>
      <c r="CD44">
        <f t="shared" si="266"/>
        <v>-0.10605339244792618</v>
      </c>
      <c r="CE44">
        <f t="shared" si="267"/>
        <v>1.5507136949213287</v>
      </c>
      <c r="CF44" s="61"/>
      <c r="CG44" s="49">
        <v>322.78243446631353</v>
      </c>
      <c r="CH44" s="49">
        <v>38</v>
      </c>
      <c r="CI44" s="22">
        <f t="shared" si="268"/>
        <v>0.78333333333333333</v>
      </c>
      <c r="CJ44" s="98">
        <f t="shared" si="269"/>
        <v>31.359412655815945</v>
      </c>
      <c r="CK44" s="100">
        <f t="shared" si="181"/>
        <v>0.78333333333333333</v>
      </c>
      <c r="CL44" s="98">
        <f t="shared" si="270"/>
        <v>0.57490213337652996</v>
      </c>
      <c r="CM44" s="98">
        <f t="shared" si="182"/>
        <v>0.80000000000000016</v>
      </c>
      <c r="CN44" s="98">
        <f t="shared" si="183"/>
        <v>58.425751481238152</v>
      </c>
      <c r="CO44" s="100">
        <f t="shared" si="271"/>
        <v>1041.3054427536822</v>
      </c>
      <c r="CP44" s="100">
        <f t="shared" si="272"/>
        <v>8.1309170811389776E-4</v>
      </c>
      <c r="CQ44" s="100">
        <f t="shared" si="243"/>
        <v>0.81666666666666676</v>
      </c>
      <c r="CR44" s="100">
        <f t="shared" si="244"/>
        <v>38.088024210473883</v>
      </c>
      <c r="CS44" s="100">
        <f t="shared" si="273"/>
        <v>1.5300867869918315E-3</v>
      </c>
      <c r="CT44">
        <f t="shared" si="274"/>
        <v>-0.10605339244792618</v>
      </c>
      <c r="CU44">
        <f t="shared" si="275"/>
        <v>1.4963679199968762</v>
      </c>
      <c r="CV44" s="61"/>
      <c r="CW44" s="49">
        <v>451.21724257833944</v>
      </c>
      <c r="CX44" s="49">
        <v>38</v>
      </c>
      <c r="CY44" s="22">
        <f t="shared" si="276"/>
        <v>0.85</v>
      </c>
      <c r="CZ44" s="98">
        <f t="shared" si="277"/>
        <v>42.919931758616897</v>
      </c>
      <c r="DA44" s="100">
        <f t="shared" si="184"/>
        <v>0.85</v>
      </c>
      <c r="DB44" s="98">
        <f t="shared" si="278"/>
        <v>0.61510346765993285</v>
      </c>
      <c r="DC44" s="98">
        <f t="shared" si="185"/>
        <v>0.8666666666666667</v>
      </c>
      <c r="DD44" s="98">
        <f t="shared" si="186"/>
        <v>74.339462948065616</v>
      </c>
      <c r="DE44" s="100">
        <f t="shared" si="279"/>
        <v>1458.2752204097051</v>
      </c>
      <c r="DF44" s="100">
        <f t="shared" si="280"/>
        <v>1.0345575260272467E-3</v>
      </c>
      <c r="DG44" s="100">
        <f t="shared" si="229"/>
        <v>0.8833333333333333</v>
      </c>
      <c r="DH44" s="100">
        <f t="shared" si="230"/>
        <v>214.11311431248527</v>
      </c>
      <c r="DI44" s="100">
        <f t="shared" si="281"/>
        <v>1.430955147071508E-3</v>
      </c>
      <c r="DJ44">
        <f t="shared" si="187"/>
        <v>-7.0581074285707285E-2</v>
      </c>
      <c r="DK44">
        <f t="shared" si="332"/>
        <v>1.6326590227794755</v>
      </c>
      <c r="DL44" s="61"/>
      <c r="DM44" s="49">
        <v>408.13508793045469</v>
      </c>
      <c r="DN44" s="49">
        <v>38</v>
      </c>
      <c r="DO44" s="22">
        <f t="shared" si="282"/>
        <v>0.73333333333333328</v>
      </c>
      <c r="DP44" s="98">
        <f t="shared" si="283"/>
        <v>38.907062719776427</v>
      </c>
      <c r="DQ44" s="100">
        <f t="shared" si="189"/>
        <v>0.73333333333333328</v>
      </c>
      <c r="DR44" s="98">
        <f t="shared" si="284"/>
        <v>0.53321055439375575</v>
      </c>
      <c r="DS44" s="98">
        <f t="shared" si="190"/>
        <v>0.75</v>
      </c>
      <c r="DT44" s="98">
        <f t="shared" si="191"/>
        <v>81.553026432377905</v>
      </c>
      <c r="DU44" s="100">
        <f t="shared" si="285"/>
        <v>1269.7459238208014</v>
      </c>
      <c r="DV44" s="100">
        <f t="shared" si="286"/>
        <v>1.1349462845172593E-3</v>
      </c>
      <c r="DW44" s="100">
        <f t="shared" si="231"/>
        <v>0.76666666666666661</v>
      </c>
      <c r="DX44" s="100">
        <f t="shared" si="232"/>
        <v>170.41765097905699</v>
      </c>
      <c r="DY44" s="100">
        <f t="shared" si="287"/>
        <v>1.777301800255527E-3</v>
      </c>
      <c r="DZ44">
        <f t="shared" si="288"/>
        <v>-0.13469857389745624</v>
      </c>
      <c r="EA44">
        <f t="shared" si="289"/>
        <v>1.5900284450740085</v>
      </c>
      <c r="EB44" s="61"/>
      <c r="EC44" s="49">
        <v>544.65516613725424</v>
      </c>
      <c r="ED44" s="49">
        <v>38</v>
      </c>
      <c r="EE44" s="22">
        <f t="shared" si="290"/>
        <v>0.73333333333333328</v>
      </c>
      <c r="EF44" s="98">
        <f t="shared" si="291"/>
        <v>47.526628807788327</v>
      </c>
      <c r="EG44" s="100">
        <f t="shared" si="192"/>
        <v>0.73333333333333328</v>
      </c>
      <c r="EH44" s="98">
        <f t="shared" si="292"/>
        <v>0.45504154449830742</v>
      </c>
      <c r="EI44" s="98">
        <f t="shared" si="193"/>
        <v>0.75</v>
      </c>
      <c r="EJ44" s="98">
        <f t="shared" si="194"/>
        <v>100.81912484581028</v>
      </c>
      <c r="EK44" s="100">
        <f t="shared" si="293"/>
        <v>1796.8704000207481</v>
      </c>
      <c r="EL44" s="100">
        <f t="shared" si="294"/>
        <v>1.4030661541041931E-3</v>
      </c>
      <c r="EM44" s="100">
        <f t="shared" si="225"/>
        <v>0.76666666666666661</v>
      </c>
      <c r="EN44" s="100">
        <f t="shared" si="226"/>
        <v>74.980417974081618</v>
      </c>
      <c r="EO44" s="100">
        <f t="shared" si="295"/>
        <v>1.7188591493666635E-3</v>
      </c>
      <c r="EP44">
        <f t="shared" si="296"/>
        <v>-0.13469857389745624</v>
      </c>
      <c r="EQ44">
        <f t="shared" si="297"/>
        <v>1.6769370097060845</v>
      </c>
      <c r="ER44" s="61"/>
      <c r="ES44" s="49">
        <v>559.25843757604582</v>
      </c>
      <c r="ET44" s="49">
        <v>38</v>
      </c>
      <c r="EU44" s="22">
        <f t="shared" si="298"/>
        <v>0.73333333333333328</v>
      </c>
      <c r="EV44" s="98">
        <f t="shared" si="299"/>
        <v>49.795960963052785</v>
      </c>
      <c r="EW44" s="100">
        <f t="shared" si="195"/>
        <v>0.73333333333333328</v>
      </c>
      <c r="EX44" s="98">
        <f t="shared" si="300"/>
        <v>0.40552611769038577</v>
      </c>
      <c r="EY44" s="98">
        <f t="shared" si="196"/>
        <v>0.75</v>
      </c>
      <c r="EZ44" s="98">
        <f t="shared" si="197"/>
        <v>110.69781163095857</v>
      </c>
      <c r="FA44" s="100">
        <f t="shared" si="301"/>
        <v>2171.4963930770318</v>
      </c>
      <c r="FB44" s="100">
        <f t="shared" si="302"/>
        <v>1.540544545197507E-3</v>
      </c>
      <c r="FC44" s="100">
        <f t="shared" si="227"/>
        <v>0.76666666666666661</v>
      </c>
      <c r="FD44" s="100">
        <f t="shared" si="228"/>
        <v>163.87063339843507</v>
      </c>
      <c r="FE44" s="100">
        <f t="shared" si="303"/>
        <v>1.7033775273366056E-3</v>
      </c>
      <c r="FF44">
        <f t="shared" si="304"/>
        <v>-0.13469857389745624</v>
      </c>
      <c r="FG44">
        <f t="shared" si="305"/>
        <v>1.697194117807975</v>
      </c>
      <c r="FH44" s="61"/>
      <c r="FI44" s="100">
        <v>332.33868267175882</v>
      </c>
      <c r="FJ44" s="100">
        <v>38</v>
      </c>
      <c r="FK44" s="22">
        <f t="shared" si="306"/>
        <v>0.71666666666666667</v>
      </c>
      <c r="FL44" s="98">
        <f t="shared" si="307"/>
        <v>41.469763248285354</v>
      </c>
      <c r="FM44" s="100">
        <f t="shared" si="198"/>
        <v>0.71666666666666667</v>
      </c>
      <c r="FN44" s="98">
        <f t="shared" si="308"/>
        <v>0.36523961307809477</v>
      </c>
      <c r="FO44" s="98">
        <f t="shared" si="199"/>
        <v>0.73333333333333339</v>
      </c>
      <c r="FP44" s="98">
        <f t="shared" si="200"/>
        <v>97.484476083796736</v>
      </c>
      <c r="FQ44" s="100">
        <f t="shared" si="309"/>
        <v>1517.7918166635245</v>
      </c>
      <c r="FR44" s="100">
        <f t="shared" si="310"/>
        <v>1.3566589588328382E-3</v>
      </c>
      <c r="FS44" s="100">
        <f t="shared" si="241"/>
        <v>0.75</v>
      </c>
      <c r="FT44" s="100">
        <f t="shared" si="242"/>
        <v>446.18873425003414</v>
      </c>
      <c r="FU44" s="100">
        <f t="shared" si="311"/>
        <v>2.0051860121573129E-3</v>
      </c>
      <c r="FV44">
        <f t="shared" si="201"/>
        <v>-0.1446827948040571</v>
      </c>
      <c r="FW44">
        <f t="shared" si="202"/>
        <v>1.6177315559751404</v>
      </c>
      <c r="FX44" s="61"/>
      <c r="FY44" s="100">
        <v>491.56205101695963</v>
      </c>
      <c r="FZ44" s="100">
        <v>38</v>
      </c>
      <c r="GA44" s="22">
        <f t="shared" si="312"/>
        <v>0.75</v>
      </c>
      <c r="GB44" s="98">
        <f t="shared" si="313"/>
        <v>61.109915714635889</v>
      </c>
      <c r="GC44" s="100">
        <f t="shared" si="203"/>
        <v>0.75</v>
      </c>
      <c r="GD44" s="98">
        <f t="shared" si="314"/>
        <v>0.5000202478320438</v>
      </c>
      <c r="GE44" s="98">
        <f t="shared" si="204"/>
        <v>0.76666666666666661</v>
      </c>
      <c r="GF44" s="98">
        <f t="shared" si="205"/>
        <v>132.42710146296463</v>
      </c>
      <c r="GG44" s="100">
        <f t="shared" si="315"/>
        <v>2061.8336270503523</v>
      </c>
      <c r="GH44" s="100">
        <f t="shared" si="316"/>
        <v>1.8429438286929247E-3</v>
      </c>
      <c r="GI44" s="100">
        <f t="shared" si="235"/>
        <v>0.78333333333333333</v>
      </c>
      <c r="GJ44" s="100">
        <f t="shared" si="236"/>
        <v>-494.98150750298856</v>
      </c>
      <c r="GK44" s="100">
        <f t="shared" si="317"/>
        <v>1.7499641483306027E-3</v>
      </c>
      <c r="GL44">
        <f t="shared" si="206"/>
        <v>-0.12493873660829995</v>
      </c>
      <c r="GM44">
        <f t="shared" si="207"/>
        <v>1.7861116847230374</v>
      </c>
      <c r="GN44" s="61"/>
      <c r="GO44" s="100">
        <v>488.88904671714624</v>
      </c>
      <c r="GP44" s="100">
        <v>38</v>
      </c>
      <c r="GQ44" s="22">
        <f t="shared" si="318"/>
        <v>0.73333333333333328</v>
      </c>
      <c r="GR44" s="98">
        <f t="shared" si="319"/>
        <v>60.922271797072355</v>
      </c>
      <c r="GS44" s="100">
        <f t="shared" si="208"/>
        <v>0.73333333333333328</v>
      </c>
      <c r="GT44" s="100">
        <f t="shared" si="209"/>
        <v>0.54438551356735809</v>
      </c>
      <c r="GU44" s="98">
        <f t="shared" si="239"/>
        <v>0.75</v>
      </c>
      <c r="GV44" s="98">
        <f t="shared" si="240"/>
        <v>131.0397771547743</v>
      </c>
      <c r="GW44" s="100">
        <f t="shared" si="320"/>
        <v>2040.2335778259028</v>
      </c>
      <c r="GX44" s="100">
        <f t="shared" si="321"/>
        <v>1.823636898737276E-3</v>
      </c>
      <c r="GY44" s="100">
        <f t="shared" si="237"/>
        <v>0.76666666666666661</v>
      </c>
      <c r="GZ44" s="100">
        <f t="shared" si="238"/>
        <v>49.253726702916545</v>
      </c>
      <c r="HA44" s="100">
        <f t="shared" si="322"/>
        <v>1.7721388846590809E-3</v>
      </c>
      <c r="HB44">
        <f t="shared" si="212"/>
        <v>-0.13469857389745624</v>
      </c>
      <c r="HC44">
        <f t="shared" si="213"/>
        <v>1.7847760898468112</v>
      </c>
      <c r="HD44" s="61"/>
      <c r="HE44" s="100">
        <v>446.14823769684443</v>
      </c>
      <c r="HF44" s="100">
        <v>38</v>
      </c>
      <c r="HG44" s="22">
        <f t="shared" si="323"/>
        <v>0.75</v>
      </c>
      <c r="HH44" s="98">
        <f t="shared" si="324"/>
        <v>42.172644278295856</v>
      </c>
      <c r="HI44" s="100">
        <f t="shared" si="214"/>
        <v>0.75</v>
      </c>
      <c r="HJ44" s="98">
        <f t="shared" si="325"/>
        <v>0.56099393687363919</v>
      </c>
      <c r="HK44" s="98">
        <f t="shared" si="215"/>
        <v>0.76666666666666661</v>
      </c>
      <c r="HL44" s="98">
        <f t="shared" si="216"/>
        <v>78.109281660166388</v>
      </c>
      <c r="HM44" s="100">
        <f t="shared" si="326"/>
        <v>1753.9604934522911</v>
      </c>
      <c r="HN44" s="100">
        <f t="shared" si="327"/>
        <v>1.0870208364373156E-3</v>
      </c>
      <c r="HO44" s="100">
        <f t="shared" si="233"/>
        <v>0.78333333333333333</v>
      </c>
      <c r="HP44" s="100">
        <f t="shared" si="234"/>
        <v>550.46933347903075</v>
      </c>
      <c r="HQ44" s="100">
        <f t="shared" si="328"/>
        <v>1.3892274665043289E-3</v>
      </c>
      <c r="HR44">
        <f t="shared" si="329"/>
        <v>-0.12493873660829995</v>
      </c>
      <c r="HS44">
        <f t="shared" si="330"/>
        <v>1.6250308326835574</v>
      </c>
      <c r="HT44" s="61"/>
      <c r="HU44"/>
      <c r="II44" s="61"/>
      <c r="IJ44"/>
      <c r="IW44" s="61"/>
      <c r="IX44"/>
      <c r="JK44" s="61"/>
      <c r="JL44"/>
      <c r="JY44" s="61"/>
      <c r="JZ44"/>
      <c r="KM44" s="61"/>
      <c r="KN44"/>
      <c r="KS44"/>
      <c r="KT44"/>
      <c r="KU44"/>
    </row>
    <row r="45" spans="1:307" x14ac:dyDescent="0.25">
      <c r="U45" s="49">
        <v>155.02902953963169</v>
      </c>
      <c r="V45" s="49">
        <v>39</v>
      </c>
      <c r="W45" s="22">
        <f t="shared" si="160"/>
        <v>0.75</v>
      </c>
      <c r="X45" s="98">
        <f t="shared" si="161"/>
        <v>12.843097468281973</v>
      </c>
      <c r="Y45" s="100">
        <f t="shared" si="162"/>
        <v>0.75</v>
      </c>
      <c r="Z45" s="98">
        <f t="shared" si="163"/>
        <v>0.33728447883305029</v>
      </c>
      <c r="AA45" s="98">
        <f t="shared" si="164"/>
        <v>0.76666666666666661</v>
      </c>
      <c r="AB45" s="98">
        <f t="shared" si="165"/>
        <v>27.296043946513294</v>
      </c>
      <c r="AC45" s="100">
        <f t="shared" si="245"/>
        <v>424.98779081187473</v>
      </c>
      <c r="AD45" s="100">
        <f t="shared" si="246"/>
        <v>3.7986994492231007E-4</v>
      </c>
      <c r="AE45" s="100">
        <f t="shared" si="2"/>
        <v>0.78333333333333321</v>
      </c>
      <c r="AF45" s="100">
        <f t="shared" si="3"/>
        <v>-110.62076854360217</v>
      </c>
      <c r="AG45" s="100">
        <f t="shared" si="247"/>
        <v>2.213115566389005E-3</v>
      </c>
      <c r="AH45">
        <f t="shared" si="331"/>
        <v>-0.12493873660829995</v>
      </c>
      <c r="AI45">
        <f t="shared" si="167"/>
        <v>1.1086697784954493</v>
      </c>
      <c r="AJ45" s="61"/>
      <c r="AK45" s="49">
        <v>190.02368273454758</v>
      </c>
      <c r="AL45" s="49">
        <v>39</v>
      </c>
      <c r="AM45" s="22">
        <f t="shared" si="168"/>
        <v>0.76666666666666672</v>
      </c>
      <c r="AN45" s="98">
        <f t="shared" si="169"/>
        <v>17.774172924380093</v>
      </c>
      <c r="AO45" s="100">
        <f t="shared" si="170"/>
        <v>0.76666666666666672</v>
      </c>
      <c r="AP45" s="98">
        <f t="shared" si="171"/>
        <v>0.3194842184965046</v>
      </c>
      <c r="AQ45" s="98">
        <f t="shared" si="172"/>
        <v>0.78333333333333333</v>
      </c>
      <c r="AR45" s="98">
        <f t="shared" si="173"/>
        <v>39.261908103447858</v>
      </c>
      <c r="AS45" s="100">
        <f t="shared" si="248"/>
        <v>699.75374838171876</v>
      </c>
      <c r="AT45" s="100">
        <f t="shared" si="249"/>
        <v>5.463948877729828E-4</v>
      </c>
      <c r="AU45" s="100">
        <f t="shared" si="7"/>
        <v>0.80000000000000016</v>
      </c>
      <c r="AV45" s="100">
        <f t="shared" si="8"/>
        <v>-81.665057302272103</v>
      </c>
      <c r="AW45" s="100">
        <f t="shared" si="250"/>
        <v>2.1071834777758435E-3</v>
      </c>
      <c r="AX45">
        <f t="shared" si="251"/>
        <v>-0.11539341870206953</v>
      </c>
      <c r="AY45">
        <f t="shared" si="252"/>
        <v>1.2497894010904222</v>
      </c>
      <c r="AZ45" s="61"/>
      <c r="BA45" s="49">
        <v>166.51201157874468</v>
      </c>
      <c r="BB45" s="49">
        <v>39</v>
      </c>
      <c r="BC45" s="22">
        <f t="shared" si="253"/>
        <v>0.93333333333333335</v>
      </c>
      <c r="BD45" s="98">
        <f t="shared" si="174"/>
        <v>13.711463404046826</v>
      </c>
      <c r="BE45" s="100">
        <f t="shared" si="175"/>
        <v>0.93333333333333335</v>
      </c>
      <c r="BF45" s="98">
        <f t="shared" si="254"/>
        <v>0.26482748230914571</v>
      </c>
      <c r="BG45" s="98">
        <f t="shared" si="176"/>
        <v>0.95000000000000007</v>
      </c>
      <c r="BH45" s="98">
        <f t="shared" si="177"/>
        <v>27.187730192743647</v>
      </c>
      <c r="BI45" s="100">
        <f t="shared" si="255"/>
        <v>533.32633391447564</v>
      </c>
      <c r="BJ45" s="100">
        <f t="shared" si="256"/>
        <v>3.783625785156825E-4</v>
      </c>
      <c r="BK45" s="100">
        <f t="shared" si="16"/>
        <v>0.96666666666666667</v>
      </c>
      <c r="BL45" s="100">
        <f t="shared" si="17"/>
        <v>184.76995650100307</v>
      </c>
      <c r="BM45" s="100">
        <f t="shared" si="257"/>
        <v>2.1261610429066545E-3</v>
      </c>
      <c r="BN45">
        <f t="shared" si="258"/>
        <v>-2.9963223377443209E-2</v>
      </c>
      <c r="BO45">
        <f t="shared" si="259"/>
        <v>1.1370838088657755</v>
      </c>
      <c r="BP45" s="61"/>
      <c r="BQ45" s="49">
        <v>384.23723140788945</v>
      </c>
      <c r="BR45" s="49">
        <v>39</v>
      </c>
      <c r="BS45" s="22">
        <f t="shared" si="260"/>
        <v>0.8</v>
      </c>
      <c r="BT45" s="98">
        <f t="shared" si="261"/>
        <v>36.733960937656732</v>
      </c>
      <c r="BU45" s="100">
        <f t="shared" si="178"/>
        <v>0.8</v>
      </c>
      <c r="BV45" s="98">
        <f t="shared" si="262"/>
        <v>0.68757688285963281</v>
      </c>
      <c r="BW45" s="98">
        <f t="shared" si="179"/>
        <v>0.81666666666666676</v>
      </c>
      <c r="BX45" s="98">
        <f t="shared" si="180"/>
        <v>67.3604022015016</v>
      </c>
      <c r="BY45" s="100">
        <f t="shared" si="263"/>
        <v>1048.7728029714092</v>
      </c>
      <c r="BZ45" s="100">
        <f t="shared" si="264"/>
        <v>9.3743226397089753E-4</v>
      </c>
      <c r="CA45" s="100">
        <f t="shared" si="26"/>
        <v>0.83333333333333337</v>
      </c>
      <c r="CB45" s="100">
        <f t="shared" si="27"/>
        <v>172.12835728315304</v>
      </c>
      <c r="CC45" s="100">
        <f t="shared" si="265"/>
        <v>1.5422367036440493E-3</v>
      </c>
      <c r="CD45">
        <f t="shared" si="266"/>
        <v>-9.6910013008056392E-2</v>
      </c>
      <c r="CE45">
        <f t="shared" si="267"/>
        <v>1.565067759835107</v>
      </c>
      <c r="CF45" s="61"/>
      <c r="CG45" s="49">
        <v>332.81601523965156</v>
      </c>
      <c r="CH45" s="49">
        <v>39</v>
      </c>
      <c r="CI45" s="22">
        <f t="shared" si="268"/>
        <v>0.8</v>
      </c>
      <c r="CJ45" s="98">
        <f t="shared" si="269"/>
        <v>32.334209194564416</v>
      </c>
      <c r="CK45" s="100">
        <f t="shared" si="181"/>
        <v>0.8</v>
      </c>
      <c r="CL45" s="98">
        <f t="shared" si="270"/>
        <v>0.58372745452656782</v>
      </c>
      <c r="CM45" s="98">
        <f t="shared" si="182"/>
        <v>0.81666666666666676</v>
      </c>
      <c r="CN45" s="98">
        <f t="shared" si="183"/>
        <v>53.932822435109685</v>
      </c>
      <c r="CO45" s="100">
        <f t="shared" si="271"/>
        <v>961.22925458275097</v>
      </c>
      <c r="CP45" s="100">
        <f t="shared" si="272"/>
        <v>7.5056511222194324E-4</v>
      </c>
      <c r="CQ45" s="100">
        <f t="shared" si="243"/>
        <v>0.83333333333333337</v>
      </c>
      <c r="CR45" s="100">
        <f t="shared" si="244"/>
        <v>357.18715891936682</v>
      </c>
      <c r="CS45" s="100">
        <f t="shared" si="273"/>
        <v>1.5216649716181113E-3</v>
      </c>
      <c r="CT45">
        <f t="shared" si="274"/>
        <v>-9.6910013008056392E-2</v>
      </c>
      <c r="CU45">
        <f t="shared" si="275"/>
        <v>1.5096622437697067</v>
      </c>
      <c r="CV45" s="61"/>
      <c r="CW45" s="49">
        <v>464.22650721388152</v>
      </c>
      <c r="CX45" s="49">
        <v>39</v>
      </c>
      <c r="CY45" s="22">
        <f t="shared" si="276"/>
        <v>0.8666666666666667</v>
      </c>
      <c r="CZ45" s="98">
        <f t="shared" si="277"/>
        <v>44.157377267562211</v>
      </c>
      <c r="DA45" s="100">
        <f t="shared" si="184"/>
        <v>0.8666666666666667</v>
      </c>
      <c r="DB45" s="98">
        <f t="shared" si="278"/>
        <v>0.62542427993573813</v>
      </c>
      <c r="DC45" s="98">
        <f t="shared" si="185"/>
        <v>0.8833333333333333</v>
      </c>
      <c r="DD45" s="98">
        <f t="shared" si="186"/>
        <v>78.716656698955646</v>
      </c>
      <c r="DE45" s="100">
        <f t="shared" si="279"/>
        <v>1544.140155784803</v>
      </c>
      <c r="DF45" s="100">
        <f t="shared" si="280"/>
        <v>1.0954734723937994E-3</v>
      </c>
      <c r="DG45" s="100">
        <f t="shared" si="229"/>
        <v>0.89999999999999991</v>
      </c>
      <c r="DH45" s="100">
        <f t="shared" si="230"/>
        <v>119.65618428377599</v>
      </c>
      <c r="DI45" s="100">
        <f t="shared" si="281"/>
        <v>1.4222183305266586E-3</v>
      </c>
      <c r="DJ45">
        <f t="shared" si="187"/>
        <v>-6.2147906748844461E-2</v>
      </c>
      <c r="DK45">
        <f t="shared" si="332"/>
        <v>1.6450032705170841</v>
      </c>
      <c r="DL45" s="61"/>
      <c r="DM45" s="49">
        <v>422.14334058468813</v>
      </c>
      <c r="DN45" s="49">
        <v>39</v>
      </c>
      <c r="DO45" s="22">
        <f t="shared" si="282"/>
        <v>0.75</v>
      </c>
      <c r="DP45" s="98">
        <f t="shared" si="283"/>
        <v>40.242453821228608</v>
      </c>
      <c r="DQ45" s="100">
        <f t="shared" si="189"/>
        <v>0.75</v>
      </c>
      <c r="DR45" s="98">
        <f t="shared" si="284"/>
        <v>0.54027691980372383</v>
      </c>
      <c r="DS45" s="98">
        <f t="shared" si="190"/>
        <v>0.76666666666666661</v>
      </c>
      <c r="DT45" s="98">
        <f t="shared" si="191"/>
        <v>84.339286908104626</v>
      </c>
      <c r="DU45" s="100">
        <f t="shared" si="285"/>
        <v>1313.126813979311</v>
      </c>
      <c r="DV45" s="100">
        <f t="shared" si="286"/>
        <v>1.1737217428044564E-3</v>
      </c>
      <c r="DW45" s="100">
        <f t="shared" si="231"/>
        <v>0.78333333333333321</v>
      </c>
      <c r="DX45" s="100">
        <f t="shared" si="232"/>
        <v>87.91852259657206</v>
      </c>
      <c r="DY45" s="100">
        <f t="shared" si="287"/>
        <v>1.7680112979059921E-3</v>
      </c>
      <c r="DZ45">
        <f t="shared" si="288"/>
        <v>-0.12493873660829995</v>
      </c>
      <c r="EA45">
        <f t="shared" si="289"/>
        <v>1.6046844543671566</v>
      </c>
      <c r="EB45" s="61"/>
      <c r="EC45" s="49">
        <v>564.17373210740675</v>
      </c>
      <c r="ED45" s="49">
        <v>39</v>
      </c>
      <c r="EE45" s="22">
        <f t="shared" si="290"/>
        <v>0.75</v>
      </c>
      <c r="EF45" s="98">
        <f t="shared" si="291"/>
        <v>49.229819555620132</v>
      </c>
      <c r="EG45" s="100">
        <f t="shared" si="192"/>
        <v>0.75</v>
      </c>
      <c r="EH45" s="98">
        <f t="shared" si="292"/>
        <v>0.46241114300062125</v>
      </c>
      <c r="EI45" s="98">
        <f t="shared" si="193"/>
        <v>0.76666666666666661</v>
      </c>
      <c r="EJ45" s="98">
        <f t="shared" si="194"/>
        <v>99.447739752819714</v>
      </c>
      <c r="EK45" s="100">
        <f t="shared" si="293"/>
        <v>1772.4285961031571</v>
      </c>
      <c r="EL45" s="100">
        <f t="shared" si="294"/>
        <v>1.3839810448934078E-3</v>
      </c>
      <c r="EM45" s="100">
        <f t="shared" si="225"/>
        <v>0.78333333333333321</v>
      </c>
      <c r="EN45" s="100">
        <f t="shared" si="226"/>
        <v>233.999727960417</v>
      </c>
      <c r="EO45" s="100">
        <f t="shared" si="295"/>
        <v>1.7081568739779548E-3</v>
      </c>
      <c r="EP45">
        <f t="shared" si="296"/>
        <v>-0.12493873660829995</v>
      </c>
      <c r="EQ45">
        <f t="shared" si="297"/>
        <v>1.692228243935622</v>
      </c>
      <c r="ER45" s="61"/>
      <c r="ES45" s="49">
        <v>580.18122168853415</v>
      </c>
      <c r="ET45" s="49">
        <v>39</v>
      </c>
      <c r="EU45" s="22">
        <f t="shared" si="298"/>
        <v>0.75</v>
      </c>
      <c r="EV45" s="98">
        <f t="shared" si="299"/>
        <v>51.658910309726132</v>
      </c>
      <c r="EW45" s="100">
        <f t="shared" si="195"/>
        <v>0.75</v>
      </c>
      <c r="EX45" s="98">
        <f t="shared" si="300"/>
        <v>0.41275847629759438</v>
      </c>
      <c r="EY45" s="98">
        <f t="shared" si="196"/>
        <v>0.76666666666666661</v>
      </c>
      <c r="EZ45" s="98">
        <f t="shared" si="197"/>
        <v>114.85886385290544</v>
      </c>
      <c r="FA45" s="100">
        <f t="shared" si="301"/>
        <v>2253.121402264077</v>
      </c>
      <c r="FB45" s="100">
        <f t="shared" si="302"/>
        <v>1.5984525219529342E-3</v>
      </c>
      <c r="FC45" s="100">
        <f t="shared" si="227"/>
        <v>0.78333333333333321</v>
      </c>
      <c r="FD45" s="100">
        <f t="shared" si="228"/>
        <v>-40.937724731368526</v>
      </c>
      <c r="FE45" s="100">
        <f t="shared" si="303"/>
        <v>1.6919927223213106E-3</v>
      </c>
      <c r="FF45">
        <f t="shared" si="304"/>
        <v>-0.12493873660829995</v>
      </c>
      <c r="FG45">
        <f t="shared" si="305"/>
        <v>1.7131452409494896</v>
      </c>
      <c r="FH45" s="61"/>
      <c r="FI45" s="100">
        <v>344.87135282594869</v>
      </c>
      <c r="FJ45" s="100">
        <v>39</v>
      </c>
      <c r="FK45" s="22">
        <f t="shared" si="306"/>
        <v>0.73333333333333339</v>
      </c>
      <c r="FL45" s="98">
        <f t="shared" si="307"/>
        <v>43.033610285244414</v>
      </c>
      <c r="FM45" s="100">
        <f t="shared" si="198"/>
        <v>0.73333333333333339</v>
      </c>
      <c r="FN45" s="98">
        <f t="shared" si="308"/>
        <v>0.37307375567951678</v>
      </c>
      <c r="FO45" s="98">
        <f t="shared" si="199"/>
        <v>0.75</v>
      </c>
      <c r="FP45" s="98">
        <f t="shared" si="200"/>
        <v>108.61739905495493</v>
      </c>
      <c r="FQ45" s="100">
        <f t="shared" si="309"/>
        <v>1691.126690686383</v>
      </c>
      <c r="FR45" s="100">
        <f t="shared" si="310"/>
        <v>1.5115921368481231E-3</v>
      </c>
      <c r="FS45" s="100">
        <f t="shared" si="241"/>
        <v>0.76666666666666661</v>
      </c>
      <c r="FT45" s="100">
        <f t="shared" si="242"/>
        <v>56.126608131590686</v>
      </c>
      <c r="FU45" s="100">
        <f t="shared" si="311"/>
        <v>1.9895826993651887E-3</v>
      </c>
      <c r="FV45">
        <f t="shared" si="201"/>
        <v>-0.13469857389745615</v>
      </c>
      <c r="FW45">
        <f t="shared" si="202"/>
        <v>1.6338077825498492</v>
      </c>
      <c r="FX45" s="61"/>
      <c r="FY45" s="100">
        <v>510.04166496473601</v>
      </c>
      <c r="FZ45" s="100">
        <v>39</v>
      </c>
      <c r="GA45" s="22">
        <f t="shared" si="312"/>
        <v>0.76666666666666672</v>
      </c>
      <c r="GB45" s="98">
        <f t="shared" si="313"/>
        <v>63.407260777077788</v>
      </c>
      <c r="GC45" s="100">
        <f t="shared" si="203"/>
        <v>0.76666666666666672</v>
      </c>
      <c r="GD45" s="98">
        <f t="shared" si="314"/>
        <v>0.51109966114600924</v>
      </c>
      <c r="GE45" s="98">
        <f t="shared" si="204"/>
        <v>0.78333333333333333</v>
      </c>
      <c r="GF45" s="98">
        <f t="shared" si="205"/>
        <v>117.78892195314096</v>
      </c>
      <c r="GG45" s="100">
        <f t="shared" si="315"/>
        <v>1833.9234000746858</v>
      </c>
      <c r="GH45" s="100">
        <f t="shared" si="316"/>
        <v>1.6392291638478785E-3</v>
      </c>
      <c r="GI45" s="100">
        <f t="shared" si="235"/>
        <v>0.80000000000000016</v>
      </c>
      <c r="GJ45" s="100">
        <f t="shared" si="236"/>
        <v>439.12636532330612</v>
      </c>
      <c r="GK45" s="100">
        <f t="shared" si="317"/>
        <v>1.7347491570066805E-3</v>
      </c>
      <c r="GL45">
        <f t="shared" si="206"/>
        <v>-0.11539341870206953</v>
      </c>
      <c r="GM45">
        <f t="shared" si="207"/>
        <v>1.802138991870202</v>
      </c>
      <c r="GN45" s="61"/>
      <c r="GO45" s="100">
        <v>506.39510266194321</v>
      </c>
      <c r="GP45" s="100">
        <v>39</v>
      </c>
      <c r="GQ45" s="22">
        <f t="shared" si="318"/>
        <v>0.75</v>
      </c>
      <c r="GR45" s="98">
        <f t="shared" si="319"/>
        <v>63.103766157654171</v>
      </c>
      <c r="GS45" s="100">
        <f t="shared" si="208"/>
        <v>0.75</v>
      </c>
      <c r="GT45" s="100">
        <f t="shared" si="209"/>
        <v>0.55610798442724474</v>
      </c>
      <c r="GU45" s="98">
        <f t="shared" si="239"/>
        <v>0.76666666666666661</v>
      </c>
      <c r="GV45" s="98">
        <f t="shared" si="240"/>
        <v>131.03890067662601</v>
      </c>
      <c r="GW45" s="100">
        <f t="shared" si="320"/>
        <v>2040.2199314340426</v>
      </c>
      <c r="GX45" s="100">
        <f t="shared" si="321"/>
        <v>1.8236247010830456E-3</v>
      </c>
      <c r="GY45" s="100">
        <f t="shared" si="237"/>
        <v>0.78333333333333321</v>
      </c>
      <c r="GZ45" s="100">
        <f t="shared" si="238"/>
        <v>277.90762801716119</v>
      </c>
      <c r="HA45" s="100">
        <f t="shared" si="322"/>
        <v>1.7571298265590732E-3</v>
      </c>
      <c r="HB45">
        <f t="shared" si="212"/>
        <v>-0.12493873660829995</v>
      </c>
      <c r="HC45">
        <f t="shared" si="213"/>
        <v>1.8000552795718308</v>
      </c>
      <c r="HD45" s="61"/>
      <c r="HE45" s="100">
        <v>459.64388389273711</v>
      </c>
      <c r="HF45" s="100">
        <v>39</v>
      </c>
      <c r="HG45" s="22">
        <f t="shared" si="323"/>
        <v>0.76666666666666672</v>
      </c>
      <c r="HH45" s="98">
        <f t="shared" si="324"/>
        <v>43.448334818424918</v>
      </c>
      <c r="HI45" s="100">
        <f t="shared" si="214"/>
        <v>0.76666666666666672</v>
      </c>
      <c r="HJ45" s="98">
        <f t="shared" si="325"/>
        <v>0.57024411927008634</v>
      </c>
      <c r="HK45" s="98">
        <f t="shared" si="215"/>
        <v>0.78333333333333333</v>
      </c>
      <c r="HL45" s="98">
        <f t="shared" si="216"/>
        <v>86.778367259231089</v>
      </c>
      <c r="HM45" s="100">
        <f t="shared" si="326"/>
        <v>1948.6266500464562</v>
      </c>
      <c r="HN45" s="100">
        <f t="shared" si="327"/>
        <v>1.2076656110242994E-3</v>
      </c>
      <c r="HO45" s="100">
        <f t="shared" si="233"/>
        <v>0.80000000000000016</v>
      </c>
      <c r="HP45" s="100">
        <f t="shared" si="234"/>
        <v>75.204496398696591</v>
      </c>
      <c r="HQ45" s="100">
        <f t="shared" si="328"/>
        <v>1.3810892941547037E-3</v>
      </c>
      <c r="HR45">
        <f t="shared" si="329"/>
        <v>-0.11539341870206953</v>
      </c>
      <c r="HS45">
        <f t="shared" si="330"/>
        <v>1.6379731365262877</v>
      </c>
      <c r="HT45" s="61"/>
      <c r="HU45"/>
      <c r="II45" s="61"/>
      <c r="IJ45"/>
      <c r="IW45" s="61"/>
      <c r="IX45"/>
      <c r="JK45" s="61"/>
      <c r="JL45"/>
      <c r="JY45" s="61"/>
      <c r="JZ45"/>
      <c r="KM45" s="61"/>
      <c r="KN45"/>
      <c r="KS45"/>
      <c r="KT45"/>
      <c r="KU45"/>
    </row>
    <row r="46" spans="1:307" x14ac:dyDescent="0.25">
      <c r="U46" s="49">
        <v>161.50696579404865</v>
      </c>
      <c r="V46" s="49">
        <v>40</v>
      </c>
      <c r="W46" s="22">
        <f t="shared" si="160"/>
        <v>0.76666666666666661</v>
      </c>
      <c r="X46" s="98">
        <f t="shared" si="161"/>
        <v>13.379750293600255</v>
      </c>
      <c r="Y46" s="100">
        <f t="shared" si="162"/>
        <v>0.76666666666666661</v>
      </c>
      <c r="Z46" s="98">
        <f t="shared" si="163"/>
        <v>0.33805467234651515</v>
      </c>
      <c r="AA46" s="98">
        <f t="shared" si="164"/>
        <v>0.78333333333333321</v>
      </c>
      <c r="AB46" s="98">
        <f t="shared" si="165"/>
        <v>21.136936056942965</v>
      </c>
      <c r="AC46" s="100">
        <f t="shared" si="245"/>
        <v>329.09310143895414</v>
      </c>
      <c r="AD46" s="100">
        <f t="shared" si="246"/>
        <v>2.9415569345912296E-4</v>
      </c>
      <c r="AE46" s="100">
        <f t="shared" si="2"/>
        <v>0.79999999999999993</v>
      </c>
      <c r="AF46" s="100">
        <f t="shared" si="3"/>
        <v>261.56446960978758</v>
      </c>
      <c r="AG46" s="100">
        <f t="shared" si="247"/>
        <v>2.2109526204502901E-3</v>
      </c>
      <c r="AH46">
        <f t="shared" si="331"/>
        <v>-0.11539341870206959</v>
      </c>
      <c r="AI46">
        <f t="shared" si="167"/>
        <v>1.1264480082656261</v>
      </c>
      <c r="AJ46" s="61"/>
      <c r="AK46" s="49">
        <v>196.52289942904872</v>
      </c>
      <c r="AL46" s="49">
        <v>40</v>
      </c>
      <c r="AM46" s="22">
        <f t="shared" si="168"/>
        <v>0.78333333333333333</v>
      </c>
      <c r="AN46" s="98">
        <f t="shared" si="169"/>
        <v>18.38208768394432</v>
      </c>
      <c r="AO46" s="100">
        <f t="shared" si="170"/>
        <v>0.78333333333333333</v>
      </c>
      <c r="AP46" s="98">
        <f t="shared" si="171"/>
        <v>0.32023859402310972</v>
      </c>
      <c r="AQ46" s="98">
        <f t="shared" si="172"/>
        <v>0.80000000000000016</v>
      </c>
      <c r="AR46" s="98">
        <f t="shared" si="173"/>
        <v>39.302766665434319</v>
      </c>
      <c r="AS46" s="100">
        <f t="shared" si="248"/>
        <v>700.4819588351736</v>
      </c>
      <c r="AT46" s="100">
        <f t="shared" si="249"/>
        <v>5.4696350276062765E-4</v>
      </c>
      <c r="AU46" s="100">
        <f t="shared" si="7"/>
        <v>0.81666666666666676</v>
      </c>
      <c r="AV46" s="100">
        <f t="shared" si="8"/>
        <v>-125.42354520211782</v>
      </c>
      <c r="AW46" s="100">
        <f t="shared" si="250"/>
        <v>2.1050686618916759E-3</v>
      </c>
      <c r="AX46">
        <f t="shared" si="251"/>
        <v>-0.10605339244792618</v>
      </c>
      <c r="AY46">
        <f t="shared" si="252"/>
        <v>1.2643948333900841</v>
      </c>
      <c r="AZ46" s="61"/>
      <c r="BA46" s="49">
        <v>172.51159381328549</v>
      </c>
      <c r="BB46" s="49">
        <v>40</v>
      </c>
      <c r="BC46" s="22">
        <f t="shared" si="253"/>
        <v>0.95</v>
      </c>
      <c r="BD46" s="98">
        <f t="shared" si="174"/>
        <v>14.205500149315338</v>
      </c>
      <c r="BE46" s="100">
        <f t="shared" si="175"/>
        <v>0.95</v>
      </c>
      <c r="BF46" s="98">
        <f t="shared" si="254"/>
        <v>0.26535767485219963</v>
      </c>
      <c r="BG46" s="98">
        <f t="shared" si="176"/>
        <v>0.96666666666666667</v>
      </c>
      <c r="BH46" s="98">
        <f t="shared" si="177"/>
        <v>29.657468079786103</v>
      </c>
      <c r="BI46" s="100">
        <f t="shared" si="255"/>
        <v>581.77378589697287</v>
      </c>
      <c r="BJ46" s="100">
        <f t="shared" si="256"/>
        <v>4.1273309744369003E-4</v>
      </c>
      <c r="BK46" s="100">
        <f t="shared" si="16"/>
        <v>0.98333333333333339</v>
      </c>
      <c r="BL46" s="100">
        <f t="shared" si="17"/>
        <v>-0.47262645432191175</v>
      </c>
      <c r="BM46" s="100">
        <f t="shared" si="257"/>
        <v>2.1243950726675025E-3</v>
      </c>
      <c r="BN46">
        <f t="shared" si="258"/>
        <v>-2.2276394711152253E-2</v>
      </c>
      <c r="BO46">
        <f t="shared" si="259"/>
        <v>1.1524565290314233</v>
      </c>
      <c r="BP46" s="61"/>
      <c r="BQ46" s="49">
        <v>397.2294676883879</v>
      </c>
      <c r="BR46" s="49">
        <v>40</v>
      </c>
      <c r="BS46" s="22">
        <f t="shared" si="260"/>
        <v>0.81666666666666665</v>
      </c>
      <c r="BT46" s="98">
        <f t="shared" si="261"/>
        <v>37.976048536174751</v>
      </c>
      <c r="BU46" s="100">
        <f t="shared" si="178"/>
        <v>0.81666666666666665</v>
      </c>
      <c r="BV46" s="98">
        <f t="shared" si="262"/>
        <v>0.7006564521271047</v>
      </c>
      <c r="BW46" s="98">
        <f t="shared" si="179"/>
        <v>0.83333333333333337</v>
      </c>
      <c r="BX46" s="98">
        <f t="shared" si="180"/>
        <v>70.229452391390708</v>
      </c>
      <c r="BY46" s="100">
        <f t="shared" si="263"/>
        <v>1093.4426937555318</v>
      </c>
      <c r="BZ46" s="100">
        <f t="shared" si="264"/>
        <v>9.7735987911352082E-4</v>
      </c>
      <c r="CA46" s="100">
        <f t="shared" si="26"/>
        <v>0.85</v>
      </c>
      <c r="CB46" s="100">
        <f t="shared" si="27"/>
        <v>-217.40121328093954</v>
      </c>
      <c r="CC46" s="100">
        <f t="shared" si="265"/>
        <v>1.5312745385940439E-3</v>
      </c>
      <c r="CD46">
        <f t="shared" si="266"/>
        <v>-8.795517035512998E-2</v>
      </c>
      <c r="CE46">
        <f t="shared" si="267"/>
        <v>1.5795097737708523</v>
      </c>
      <c r="CF46" s="61"/>
      <c r="CG46" s="49">
        <v>342.82830979952632</v>
      </c>
      <c r="CH46" s="49">
        <v>40</v>
      </c>
      <c r="CI46" s="22">
        <f t="shared" si="268"/>
        <v>0.81666666666666665</v>
      </c>
      <c r="CJ46" s="98">
        <f t="shared" si="269"/>
        <v>33.306937705190549</v>
      </c>
      <c r="CK46" s="100">
        <f t="shared" si="181"/>
        <v>0.81666666666666665</v>
      </c>
      <c r="CL46" s="98">
        <f t="shared" si="270"/>
        <v>0.59253405278254345</v>
      </c>
      <c r="CM46" s="98">
        <f t="shared" si="182"/>
        <v>0.83333333333333337</v>
      </c>
      <c r="CN46" s="98">
        <f t="shared" si="183"/>
        <v>59.695352288253943</v>
      </c>
      <c r="CO46" s="100">
        <f t="shared" si="271"/>
        <v>1063.9331744807537</v>
      </c>
      <c r="CP46" s="100">
        <f t="shared" si="272"/>
        <v>8.3076031934486755E-4</v>
      </c>
      <c r="CQ46" s="100">
        <f t="shared" si="243"/>
        <v>0.85</v>
      </c>
      <c r="CR46" s="100">
        <f t="shared" si="244"/>
        <v>140.44839760847341</v>
      </c>
      <c r="CS46" s="100">
        <f t="shared" si="273"/>
        <v>1.5133981394216288E-3</v>
      </c>
      <c r="CT46">
        <f t="shared" si="274"/>
        <v>-8.795517035512998E-2</v>
      </c>
      <c r="CU46">
        <f t="shared" si="275"/>
        <v>1.5225347047754108</v>
      </c>
      <c r="CV46" s="61"/>
      <c r="CW46" s="49">
        <v>477.26826837743988</v>
      </c>
      <c r="CX46" s="49">
        <v>40</v>
      </c>
      <c r="CY46" s="22">
        <f t="shared" si="276"/>
        <v>0.8833333333333333</v>
      </c>
      <c r="CZ46" s="98">
        <f t="shared" si="277"/>
        <v>45.397913856885751</v>
      </c>
      <c r="DA46" s="100">
        <f t="shared" si="184"/>
        <v>0.8833333333333333</v>
      </c>
      <c r="DB46" s="98">
        <f t="shared" si="278"/>
        <v>0.63577087311266789</v>
      </c>
      <c r="DC46" s="98">
        <f t="shared" si="185"/>
        <v>0.89999999999999991</v>
      </c>
      <c r="DD46" s="98">
        <f t="shared" si="186"/>
        <v>81.476566758481766</v>
      </c>
      <c r="DE46" s="100">
        <f t="shared" si="279"/>
        <v>1598.2797512400207</v>
      </c>
      <c r="DF46" s="100">
        <f t="shared" si="280"/>
        <v>1.1338822207222047E-3</v>
      </c>
      <c r="DG46" s="100">
        <f t="shared" si="229"/>
        <v>0.91666666666666663</v>
      </c>
      <c r="DH46" s="100">
        <f t="shared" si="230"/>
        <v>-5.9235350821090558</v>
      </c>
      <c r="DI46" s="100">
        <f t="shared" si="281"/>
        <v>1.413618379207887E-3</v>
      </c>
      <c r="DJ46">
        <f t="shared" si="187"/>
        <v>-5.3875380782854601E-2</v>
      </c>
      <c r="DK46">
        <f t="shared" si="332"/>
        <v>1.6570358964417051</v>
      </c>
      <c r="DL46" s="61"/>
      <c r="DM46" s="49">
        <v>436.65146283964287</v>
      </c>
      <c r="DN46" s="49">
        <v>40</v>
      </c>
      <c r="DO46" s="22">
        <f t="shared" si="282"/>
        <v>0.76666666666666661</v>
      </c>
      <c r="DP46" s="98">
        <f t="shared" si="283"/>
        <v>41.625496934189023</v>
      </c>
      <c r="DQ46" s="100">
        <f t="shared" si="189"/>
        <v>0.76666666666666661</v>
      </c>
      <c r="DR46" s="98">
        <f t="shared" si="284"/>
        <v>0.54759544094954415</v>
      </c>
      <c r="DS46" s="98">
        <f t="shared" si="190"/>
        <v>0.78333333333333321</v>
      </c>
      <c r="DT46" s="98">
        <f t="shared" si="191"/>
        <v>87.233614798346451</v>
      </c>
      <c r="DU46" s="100">
        <f t="shared" si="285"/>
        <v>1358.1902678032188</v>
      </c>
      <c r="DV46" s="100">
        <f t="shared" si="286"/>
        <v>1.2140011392769881E-3</v>
      </c>
      <c r="DW46" s="100">
        <f t="shared" si="231"/>
        <v>0.79999999999999993</v>
      </c>
      <c r="DX46" s="100">
        <f t="shared" si="232"/>
        <v>85.78381983226835</v>
      </c>
      <c r="DY46" s="100">
        <f t="shared" si="287"/>
        <v>1.7585412228305359E-3</v>
      </c>
      <c r="DZ46">
        <f t="shared" si="288"/>
        <v>-0.11539341870206959</v>
      </c>
      <c r="EA46">
        <f t="shared" si="289"/>
        <v>1.6193594312468189</v>
      </c>
      <c r="EB46" s="61"/>
      <c r="EC46" s="49">
        <v>583.16807182835373</v>
      </c>
      <c r="ED46" s="49">
        <v>40</v>
      </c>
      <c r="EE46" s="22">
        <f t="shared" si="290"/>
        <v>0.76666666666666661</v>
      </c>
      <c r="EF46" s="98">
        <f t="shared" si="291"/>
        <v>50.887266302648669</v>
      </c>
      <c r="EG46" s="100">
        <f t="shared" si="192"/>
        <v>0.76666666666666661</v>
      </c>
      <c r="EH46" s="98">
        <f t="shared" si="292"/>
        <v>0.46958281010843977</v>
      </c>
      <c r="EI46" s="98">
        <f t="shared" si="193"/>
        <v>0.78333333333333321</v>
      </c>
      <c r="EJ46" s="98">
        <f t="shared" si="194"/>
        <v>103.31847211161299</v>
      </c>
      <c r="EK46" s="100">
        <f t="shared" si="293"/>
        <v>1841.4155508357558</v>
      </c>
      <c r="EL46" s="100">
        <f t="shared" si="294"/>
        <v>1.4378487368866145E-3</v>
      </c>
      <c r="EM46" s="100">
        <f t="shared" si="225"/>
        <v>0.79999999999999993</v>
      </c>
      <c r="EN46" s="100">
        <f t="shared" si="226"/>
        <v>85.57454587070994</v>
      </c>
      <c r="EO46" s="100">
        <f t="shared" si="295"/>
        <v>1.6979316589198141E-3</v>
      </c>
      <c r="EP46">
        <f t="shared" si="296"/>
        <v>-0.11539341870206959</v>
      </c>
      <c r="EQ46">
        <f t="shared" si="297"/>
        <v>1.7066091209152738</v>
      </c>
      <c r="ER46" s="61"/>
      <c r="ES46" s="49">
        <v>600.70000832362234</v>
      </c>
      <c r="ET46" s="49">
        <v>40</v>
      </c>
      <c r="EU46" s="22">
        <f t="shared" si="298"/>
        <v>0.76666666666666661</v>
      </c>
      <c r="EV46" s="98">
        <f t="shared" si="299"/>
        <v>53.48588801741807</v>
      </c>
      <c r="EW46" s="100">
        <f t="shared" si="195"/>
        <v>0.76666666666666661</v>
      </c>
      <c r="EX46" s="98">
        <f t="shared" si="300"/>
        <v>0.41985118548638622</v>
      </c>
      <c r="EY46" s="98">
        <f t="shared" si="196"/>
        <v>0.78333333333333321</v>
      </c>
      <c r="EZ46" s="98">
        <f t="shared" si="197"/>
        <v>116.16016607757305</v>
      </c>
      <c r="FA46" s="100">
        <f t="shared" si="301"/>
        <v>2278.6483123767116</v>
      </c>
      <c r="FB46" s="100">
        <f t="shared" si="302"/>
        <v>1.6165623112462252E-3</v>
      </c>
      <c r="FC46" s="100">
        <f t="shared" si="227"/>
        <v>0.79999999999999993</v>
      </c>
      <c r="FD46" s="100">
        <f t="shared" si="228"/>
        <v>-122.6194426332504</v>
      </c>
      <c r="FE46" s="100">
        <f t="shared" si="303"/>
        <v>1.6810465771603699E-3</v>
      </c>
      <c r="FF46">
        <f t="shared" si="304"/>
        <v>-0.11539341870206959</v>
      </c>
      <c r="FG46">
        <f t="shared" si="305"/>
        <v>1.7282392107200379</v>
      </c>
      <c r="FH46" s="61"/>
      <c r="FI46" s="100">
        <v>358.38003571627701</v>
      </c>
      <c r="FJ46" s="100">
        <v>40</v>
      </c>
      <c r="FK46" s="22">
        <f t="shared" si="306"/>
        <v>0.75</v>
      </c>
      <c r="FL46" s="98">
        <f t="shared" si="307"/>
        <v>44.71924578441191</v>
      </c>
      <c r="FM46" s="100">
        <f t="shared" si="198"/>
        <v>0.75</v>
      </c>
      <c r="FN46" s="98">
        <f t="shared" si="308"/>
        <v>0.38151800154398174</v>
      </c>
      <c r="FO46" s="98">
        <f t="shared" si="199"/>
        <v>0.76666666666666661</v>
      </c>
      <c r="FP46" s="98">
        <f t="shared" si="200"/>
        <v>112.35743389213116</v>
      </c>
      <c r="FQ46" s="100">
        <f t="shared" si="309"/>
        <v>1749.3574418577082</v>
      </c>
      <c r="FR46" s="100">
        <f t="shared" si="310"/>
        <v>1.5636409549988255E-3</v>
      </c>
      <c r="FS46" s="100">
        <f t="shared" si="241"/>
        <v>0.78333333333333333</v>
      </c>
      <c r="FT46" s="100">
        <f t="shared" si="242"/>
        <v>3.6192329574902024E-2</v>
      </c>
      <c r="FU46" s="100">
        <f t="shared" si="311"/>
        <v>1.9731655001427573E-3</v>
      </c>
      <c r="FV46">
        <f t="shared" si="201"/>
        <v>-0.12493873660829995</v>
      </c>
      <c r="FW46">
        <f t="shared" si="202"/>
        <v>1.6504944703159736</v>
      </c>
      <c r="FX46" s="61"/>
      <c r="FY46" s="100">
        <v>527.06972973222435</v>
      </c>
      <c r="FZ46" s="100">
        <v>40</v>
      </c>
      <c r="GA46" s="22">
        <f t="shared" si="312"/>
        <v>0.78333333333333333</v>
      </c>
      <c r="GB46" s="98">
        <f t="shared" si="313"/>
        <v>65.524152430068042</v>
      </c>
      <c r="GC46" s="100">
        <f t="shared" si="203"/>
        <v>0.78333333333333333</v>
      </c>
      <c r="GD46" s="98">
        <f t="shared" si="314"/>
        <v>0.52130880123027379</v>
      </c>
      <c r="GE46" s="98">
        <f t="shared" si="204"/>
        <v>0.80000000000000016</v>
      </c>
      <c r="GF46" s="98">
        <f t="shared" si="205"/>
        <v>115.92771787953157</v>
      </c>
      <c r="GG46" s="100">
        <f t="shared" si="315"/>
        <v>1804.9452445205968</v>
      </c>
      <c r="GH46" s="100">
        <f t="shared" si="316"/>
        <v>1.6133274071568145E-3</v>
      </c>
      <c r="GI46" s="100">
        <f t="shared" si="235"/>
        <v>0.81666666666666676</v>
      </c>
      <c r="GJ46" s="100">
        <f t="shared" si="236"/>
        <v>830.21980584978235</v>
      </c>
      <c r="GK46" s="100">
        <f t="shared" si="317"/>
        <v>1.7210749921246029E-3</v>
      </c>
      <c r="GL46">
        <f t="shared" si="206"/>
        <v>-0.10605339244792618</v>
      </c>
      <c r="GM46">
        <f t="shared" si="207"/>
        <v>1.816401411956293</v>
      </c>
      <c r="GN46" s="61"/>
      <c r="GO46" s="100">
        <v>523.94131350753401</v>
      </c>
      <c r="GP46" s="100">
        <v>40</v>
      </c>
      <c r="GQ46" s="22">
        <f t="shared" si="318"/>
        <v>0.76666666666666661</v>
      </c>
      <c r="GR46" s="98">
        <f t="shared" si="319"/>
        <v>65.290264368898164</v>
      </c>
      <c r="GS46" s="100">
        <f t="shared" si="208"/>
        <v>0.76666666666666661</v>
      </c>
      <c r="GT46" s="100">
        <f t="shared" si="209"/>
        <v>0.56785734396245147</v>
      </c>
      <c r="GU46" s="98">
        <f t="shared" si="239"/>
        <v>0.78333333333333321</v>
      </c>
      <c r="GV46" s="98">
        <f t="shared" si="240"/>
        <v>132.68156804487151</v>
      </c>
      <c r="GW46" s="100">
        <f t="shared" si="320"/>
        <v>2065.7955634647269</v>
      </c>
      <c r="GX46" s="100">
        <f t="shared" si="321"/>
        <v>1.8464851552911291E-3</v>
      </c>
      <c r="GY46" s="100">
        <f t="shared" si="237"/>
        <v>0.79999999999999993</v>
      </c>
      <c r="GZ46" s="100">
        <f t="shared" si="238"/>
        <v>284.66039365369897</v>
      </c>
      <c r="HA46" s="100">
        <f t="shared" si="322"/>
        <v>1.7424626284040501E-3</v>
      </c>
      <c r="HB46">
        <f t="shared" si="212"/>
        <v>-0.11539341870206959</v>
      </c>
      <c r="HC46">
        <f t="shared" si="213"/>
        <v>1.8148484271237038</v>
      </c>
      <c r="HD46" s="61"/>
      <c r="HE46" s="100">
        <v>473.69241074773407</v>
      </c>
      <c r="HF46" s="100">
        <v>40</v>
      </c>
      <c r="HG46" s="22">
        <f t="shared" si="323"/>
        <v>0.78333333333333333</v>
      </c>
      <c r="HH46" s="98">
        <f t="shared" si="324"/>
        <v>44.776287000301402</v>
      </c>
      <c r="HI46" s="100">
        <f t="shared" si="214"/>
        <v>0.78333333333333333</v>
      </c>
      <c r="HJ46" s="98">
        <f t="shared" si="325"/>
        <v>0.57987325698782377</v>
      </c>
      <c r="HK46" s="98">
        <f t="shared" si="215"/>
        <v>0.80000000000000016</v>
      </c>
      <c r="HL46" s="98">
        <f t="shared" si="216"/>
        <v>96.458259442800866</v>
      </c>
      <c r="HM46" s="100">
        <f t="shared" si="326"/>
        <v>2165.9906829756878</v>
      </c>
      <c r="HN46" s="100">
        <f t="shared" si="327"/>
        <v>1.3423774439123121E-3</v>
      </c>
      <c r="HO46" s="100">
        <f t="shared" si="233"/>
        <v>0.81666666666666676</v>
      </c>
      <c r="HP46" s="100">
        <f t="shared" si="234"/>
        <v>-465.1720527511834</v>
      </c>
      <c r="HQ46" s="100">
        <f t="shared" si="328"/>
        <v>1.372767835178758E-3</v>
      </c>
      <c r="HR46">
        <f t="shared" si="329"/>
        <v>-0.10605339244792618</v>
      </c>
      <c r="HS46">
        <f t="shared" si="330"/>
        <v>1.6510480775829628</v>
      </c>
      <c r="HT46" s="61"/>
      <c r="HU46"/>
      <c r="II46" s="61"/>
      <c r="IJ46"/>
      <c r="IW46" s="61"/>
      <c r="IX46"/>
      <c r="JK46" s="61"/>
      <c r="JL46"/>
      <c r="JY46" s="61"/>
      <c r="JZ46"/>
      <c r="KM46" s="61"/>
      <c r="KN46"/>
      <c r="KS46"/>
      <c r="KT46"/>
      <c r="KU46"/>
    </row>
    <row r="47" spans="1:307" x14ac:dyDescent="0.25">
      <c r="U47" s="49">
        <v>166.01204775557707</v>
      </c>
      <c r="V47" s="49">
        <v>41</v>
      </c>
      <c r="W47" s="22">
        <f t="shared" si="160"/>
        <v>0.78333333333333333</v>
      </c>
      <c r="X47" s="98">
        <f t="shared" si="161"/>
        <v>13.752965599832416</v>
      </c>
      <c r="Y47" s="100">
        <f t="shared" si="162"/>
        <v>0.78333333333333333</v>
      </c>
      <c r="Z47" s="98">
        <f t="shared" si="163"/>
        <v>0.33859030356734277</v>
      </c>
      <c r="AA47" s="98">
        <f t="shared" si="164"/>
        <v>0.79999999999999993</v>
      </c>
      <c r="AB47" s="98">
        <f t="shared" si="165"/>
        <v>23.608684995059889</v>
      </c>
      <c r="AC47" s="100">
        <f t="shared" si="245"/>
        <v>367.57718076965477</v>
      </c>
      <c r="AD47" s="100">
        <f t="shared" si="246"/>
        <v>3.2855419951458351E-4</v>
      </c>
      <c r="AE47" s="100">
        <f t="shared" si="2"/>
        <v>0.81666666666666676</v>
      </c>
      <c r="AF47" s="100">
        <f t="shared" si="3"/>
        <v>112.83615595875986</v>
      </c>
      <c r="AG47" s="100">
        <f t="shared" si="247"/>
        <v>2.2094521326304927E-3</v>
      </c>
      <c r="AH47">
        <f t="shared" si="331"/>
        <v>-0.10605339244792618</v>
      </c>
      <c r="AI47">
        <f t="shared" si="167"/>
        <v>1.138396356695073</v>
      </c>
      <c r="AJ47" s="61"/>
      <c r="AK47" s="49">
        <v>204.01531805234626</v>
      </c>
      <c r="AL47" s="49">
        <v>41</v>
      </c>
      <c r="AM47" s="22">
        <f t="shared" si="168"/>
        <v>0.8</v>
      </c>
      <c r="AN47" s="98">
        <f t="shared" si="169"/>
        <v>19.082903194495021</v>
      </c>
      <c r="AO47" s="100">
        <f t="shared" si="170"/>
        <v>0.8</v>
      </c>
      <c r="AP47" s="98">
        <f t="shared" si="171"/>
        <v>0.32110825224658118</v>
      </c>
      <c r="AQ47" s="98">
        <f t="shared" si="172"/>
        <v>0.81666666666666676</v>
      </c>
      <c r="AR47" s="98">
        <f t="shared" si="173"/>
        <v>36.539739526705446</v>
      </c>
      <c r="AS47" s="100">
        <f t="shared" si="248"/>
        <v>651.23731713024938</v>
      </c>
      <c r="AT47" s="100">
        <f t="shared" si="249"/>
        <v>5.0851137507998412E-4</v>
      </c>
      <c r="AU47" s="100">
        <f t="shared" si="7"/>
        <v>0.83333333333333337</v>
      </c>
      <c r="AV47" s="100">
        <f t="shared" si="8"/>
        <v>-84.505357773030752</v>
      </c>
      <c r="AW47" s="100">
        <f t="shared" si="250"/>
        <v>2.1026385461010168E-3</v>
      </c>
      <c r="AX47">
        <f t="shared" si="251"/>
        <v>-9.6910013008056392E-2</v>
      </c>
      <c r="AY47">
        <f t="shared" si="252"/>
        <v>1.2806444471728249</v>
      </c>
      <c r="AZ47" s="61"/>
      <c r="BA47" s="49">
        <v>177.51760476076731</v>
      </c>
      <c r="BB47" s="49">
        <v>41</v>
      </c>
      <c r="BC47" s="22">
        <f t="shared" si="253"/>
        <v>0.96666666666666667</v>
      </c>
      <c r="BD47" s="98">
        <f t="shared" si="174"/>
        <v>14.617721077138281</v>
      </c>
      <c r="BE47" s="100">
        <f t="shared" si="175"/>
        <v>0.96666666666666667</v>
      </c>
      <c r="BF47" s="98">
        <f t="shared" si="254"/>
        <v>0.26580006393381278</v>
      </c>
      <c r="BG47" s="98">
        <f t="shared" si="176"/>
        <v>0.98333333333333339</v>
      </c>
      <c r="BH47" s="98">
        <f t="shared" si="177"/>
        <v>33.346728742777081</v>
      </c>
      <c r="BI47" s="100">
        <f t="shared" si="255"/>
        <v>654.14392677666308</v>
      </c>
      <c r="BJ47" s="100">
        <f t="shared" si="256"/>
        <v>4.6407530833698116E-4</v>
      </c>
      <c r="BK47" s="100">
        <f t="shared" si="16"/>
        <v>1</v>
      </c>
      <c r="BL47" s="100">
        <f t="shared" si="17"/>
        <v>-148.19798716402514</v>
      </c>
      <c r="BM47" s="100">
        <f t="shared" si="257"/>
        <v>2.1229249218324836E-3</v>
      </c>
      <c r="BN47">
        <f t="shared" si="258"/>
        <v>-1.4723256820706347E-2</v>
      </c>
      <c r="BO47">
        <f t="shared" si="259"/>
        <v>1.164879670790846</v>
      </c>
      <c r="BP47" s="61"/>
      <c r="BQ47" s="49">
        <v>407.72355830881298</v>
      </c>
      <c r="BR47" s="49">
        <v>41</v>
      </c>
      <c r="BS47" s="22">
        <f t="shared" si="260"/>
        <v>0.83333333333333337</v>
      </c>
      <c r="BT47" s="98">
        <f t="shared" si="261"/>
        <v>38.979307677706785</v>
      </c>
      <c r="BU47" s="100">
        <f t="shared" si="178"/>
        <v>0.83333333333333337</v>
      </c>
      <c r="BV47" s="98">
        <f t="shared" si="262"/>
        <v>0.71122108335806578</v>
      </c>
      <c r="BW47" s="98">
        <f t="shared" si="179"/>
        <v>0.85</v>
      </c>
      <c r="BX47" s="98">
        <f t="shared" si="180"/>
        <v>73.098014110940014</v>
      </c>
      <c r="BY47" s="100">
        <f t="shared" si="263"/>
        <v>1138.1049792642893</v>
      </c>
      <c r="BZ47" s="100">
        <f t="shared" si="264"/>
        <v>1.0172806963772486E-3</v>
      </c>
      <c r="CA47" s="100">
        <f t="shared" si="26"/>
        <v>0.8666666666666667</v>
      </c>
      <c r="CB47" s="100">
        <f t="shared" si="27"/>
        <v>-386.8940511559594</v>
      </c>
      <c r="CC47" s="100">
        <f t="shared" si="265"/>
        <v>1.522588822169679E-3</v>
      </c>
      <c r="CD47">
        <f t="shared" si="266"/>
        <v>-7.9181246047624804E-2</v>
      </c>
      <c r="CE47">
        <f t="shared" si="267"/>
        <v>1.5908341212253743</v>
      </c>
      <c r="CF47" s="61"/>
      <c r="CG47" s="49">
        <v>351.32036661713767</v>
      </c>
      <c r="CH47" s="49">
        <v>41</v>
      </c>
      <c r="CI47" s="22">
        <f t="shared" si="268"/>
        <v>0.83333333333333337</v>
      </c>
      <c r="CJ47" s="98">
        <f t="shared" si="269"/>
        <v>34.131969942401405</v>
      </c>
      <c r="CK47" s="100">
        <f t="shared" si="181"/>
        <v>0.83333333333333337</v>
      </c>
      <c r="CL47" s="98">
        <f t="shared" si="270"/>
        <v>0.6000034827231423</v>
      </c>
      <c r="CM47" s="98">
        <f t="shared" si="182"/>
        <v>0.85</v>
      </c>
      <c r="CN47" s="98">
        <f t="shared" si="183"/>
        <v>65.839061065755203</v>
      </c>
      <c r="CO47" s="100">
        <f t="shared" si="271"/>
        <v>1173.4307372251542</v>
      </c>
      <c r="CP47" s="100">
        <f t="shared" si="272"/>
        <v>9.1626026649842664E-4</v>
      </c>
      <c r="CQ47" s="100">
        <f t="shared" si="243"/>
        <v>0.8666666666666667</v>
      </c>
      <c r="CR47" s="100">
        <f t="shared" si="244"/>
        <v>39.857936791097622</v>
      </c>
      <c r="CS47" s="100">
        <f t="shared" si="273"/>
        <v>1.5064911280175616E-3</v>
      </c>
      <c r="CT47">
        <f t="shared" si="274"/>
        <v>-7.9181246047624804E-2</v>
      </c>
      <c r="CU47">
        <f t="shared" si="275"/>
        <v>1.5331613545085048</v>
      </c>
      <c r="CV47" s="61"/>
      <c r="CW47" s="49">
        <v>491.81144760975218</v>
      </c>
      <c r="CX47" s="49">
        <v>41</v>
      </c>
      <c r="CY47" s="22">
        <f t="shared" si="276"/>
        <v>0.9</v>
      </c>
      <c r="CZ47" s="98">
        <f t="shared" si="277"/>
        <v>46.781265824194065</v>
      </c>
      <c r="DA47" s="100">
        <f t="shared" si="184"/>
        <v>0.9</v>
      </c>
      <c r="DB47" s="98">
        <f t="shared" si="278"/>
        <v>0.64730860617868702</v>
      </c>
      <c r="DC47" s="98">
        <f t="shared" si="185"/>
        <v>0.91666666666666663</v>
      </c>
      <c r="DD47" s="98">
        <f t="shared" si="186"/>
        <v>82.705196175081511</v>
      </c>
      <c r="DE47" s="100">
        <f t="shared" si="279"/>
        <v>1622.3810799588673</v>
      </c>
      <c r="DF47" s="100">
        <f t="shared" si="280"/>
        <v>1.1509806467698846E-3</v>
      </c>
      <c r="DG47" s="100">
        <f t="shared" si="229"/>
        <v>0.93333333333333324</v>
      </c>
      <c r="DH47" s="100">
        <f t="shared" si="230"/>
        <v>45.73928233396515</v>
      </c>
      <c r="DI47" s="100">
        <f t="shared" si="281"/>
        <v>1.4042099452218847E-3</v>
      </c>
      <c r="DJ47">
        <f t="shared" si="187"/>
        <v>-4.5757490560675115E-2</v>
      </c>
      <c r="DK47">
        <f t="shared" si="332"/>
        <v>1.67007196892728</v>
      </c>
      <c r="DL47" s="61"/>
      <c r="DM47" s="49">
        <v>451.63397790688867</v>
      </c>
      <c r="DN47" s="49">
        <v>41</v>
      </c>
      <c r="DO47" s="22">
        <f t="shared" si="282"/>
        <v>0.78333333333333333</v>
      </c>
      <c r="DP47" s="98">
        <f t="shared" si="283"/>
        <v>43.053763384832095</v>
      </c>
      <c r="DQ47" s="100">
        <f t="shared" si="189"/>
        <v>0.78333333333333333</v>
      </c>
      <c r="DR47" s="98">
        <f t="shared" si="284"/>
        <v>0.55515326624287342</v>
      </c>
      <c r="DS47" s="98">
        <f t="shared" si="190"/>
        <v>0.79999999999999993</v>
      </c>
      <c r="DT47" s="98">
        <f t="shared" si="191"/>
        <v>87.269904327990361</v>
      </c>
      <c r="DU47" s="100">
        <f t="shared" si="285"/>
        <v>1358.7552803399508</v>
      </c>
      <c r="DV47" s="100">
        <f t="shared" si="286"/>
        <v>1.2145061685645327E-3</v>
      </c>
      <c r="DW47" s="100">
        <f t="shared" si="231"/>
        <v>0.81666666666666676</v>
      </c>
      <c r="DX47" s="100">
        <f t="shared" si="232"/>
        <v>129.76854007876173</v>
      </c>
      <c r="DY47" s="100">
        <f t="shared" si="287"/>
        <v>1.748919473536711E-3</v>
      </c>
      <c r="DZ47">
        <f t="shared" si="288"/>
        <v>-0.10605339244792618</v>
      </c>
      <c r="EA47">
        <f t="shared" si="289"/>
        <v>1.6340111196881757</v>
      </c>
      <c r="EB47" s="61"/>
      <c r="EC47" s="49">
        <v>602.16276869298383</v>
      </c>
      <c r="ED47" s="49">
        <v>41</v>
      </c>
      <c r="EE47" s="22">
        <f t="shared" si="290"/>
        <v>0.78333333333333333</v>
      </c>
      <c r="EF47" s="98">
        <f t="shared" si="291"/>
        <v>52.544744214047455</v>
      </c>
      <c r="EG47" s="100">
        <f t="shared" si="192"/>
        <v>0.78333333333333333</v>
      </c>
      <c r="EH47" s="98">
        <f t="shared" si="292"/>
        <v>0.47675461206251479</v>
      </c>
      <c r="EI47" s="98">
        <f t="shared" si="193"/>
        <v>0.79999999999999993</v>
      </c>
      <c r="EJ47" s="98">
        <f t="shared" si="194"/>
        <v>107.24773068483361</v>
      </c>
      <c r="EK47" s="100">
        <f t="shared" si="293"/>
        <v>1911.4456015334363</v>
      </c>
      <c r="EL47" s="100">
        <f t="shared" si="294"/>
        <v>1.4925309186972679E-3</v>
      </c>
      <c r="EM47" s="100">
        <f t="shared" si="225"/>
        <v>0.81666666666666676</v>
      </c>
      <c r="EN47" s="100">
        <f t="shared" si="226"/>
        <v>-67.766013154770164</v>
      </c>
      <c r="EO47" s="100">
        <f t="shared" si="295"/>
        <v>1.6878877131078613E-3</v>
      </c>
      <c r="EP47">
        <f t="shared" si="296"/>
        <v>-0.10605339244792618</v>
      </c>
      <c r="EQ47">
        <f t="shared" si="297"/>
        <v>1.7205292822483738</v>
      </c>
      <c r="ER47" s="61"/>
      <c r="ES47" s="49">
        <v>623.18055168626688</v>
      </c>
      <c r="ET47" s="49">
        <v>41</v>
      </c>
      <c r="EU47" s="22">
        <f t="shared" si="298"/>
        <v>0.78333333333333333</v>
      </c>
      <c r="EV47" s="98">
        <f t="shared" si="299"/>
        <v>55.487539104822979</v>
      </c>
      <c r="EW47" s="100">
        <f t="shared" si="195"/>
        <v>0.78333333333333333</v>
      </c>
      <c r="EX47" s="98">
        <f t="shared" si="300"/>
        <v>0.42762201323136612</v>
      </c>
      <c r="EY47" s="98">
        <f t="shared" si="196"/>
        <v>0.79999999999999993</v>
      </c>
      <c r="EZ47" s="98">
        <f t="shared" si="197"/>
        <v>113.49427302852649</v>
      </c>
      <c r="FA47" s="100">
        <f t="shared" si="301"/>
        <v>2226.3529954680735</v>
      </c>
      <c r="FB47" s="100">
        <f t="shared" si="302"/>
        <v>1.5794619663136607E-3</v>
      </c>
      <c r="FC47" s="100">
        <f t="shared" si="227"/>
        <v>0.81666666666666676</v>
      </c>
      <c r="FD47" s="100">
        <f t="shared" si="228"/>
        <v>-40.782963674208489</v>
      </c>
      <c r="FE47" s="100">
        <f t="shared" si="303"/>
        <v>1.6692944191271308E-3</v>
      </c>
      <c r="FF47">
        <f t="shared" si="304"/>
        <v>-0.10605339244792618</v>
      </c>
      <c r="FG47">
        <f t="shared" si="305"/>
        <v>1.7441954641024089</v>
      </c>
      <c r="FH47" s="61"/>
      <c r="FI47" s="100">
        <v>373.88668069349569</v>
      </c>
      <c r="FJ47" s="100">
        <v>41</v>
      </c>
      <c r="FK47" s="22">
        <f t="shared" si="306"/>
        <v>0.76666666666666672</v>
      </c>
      <c r="FL47" s="98">
        <f t="shared" si="307"/>
        <v>46.654190253742911</v>
      </c>
      <c r="FM47" s="100">
        <f t="shared" si="198"/>
        <v>0.76666666666666672</v>
      </c>
      <c r="FN47" s="98">
        <f t="shared" si="308"/>
        <v>0.39121116880415585</v>
      </c>
      <c r="FO47" s="98">
        <f t="shared" si="199"/>
        <v>0.78333333333333333</v>
      </c>
      <c r="FP47" s="98">
        <f t="shared" si="200"/>
        <v>110.48828599267462</v>
      </c>
      <c r="FQ47" s="100">
        <f t="shared" si="309"/>
        <v>1720.2556043149766</v>
      </c>
      <c r="FR47" s="100">
        <f t="shared" si="310"/>
        <v>1.5376286467313886E-3</v>
      </c>
      <c r="FS47" s="100">
        <f t="shared" si="241"/>
        <v>0.80000000000000016</v>
      </c>
      <c r="FT47" s="100">
        <f t="shared" si="242"/>
        <v>168.32162691087709</v>
      </c>
      <c r="FU47" s="100">
        <f t="shared" si="311"/>
        <v>1.9548120628112716E-3</v>
      </c>
      <c r="FV47">
        <f t="shared" si="201"/>
        <v>-0.11539341870206953</v>
      </c>
      <c r="FW47">
        <f t="shared" si="202"/>
        <v>1.6688906560643595</v>
      </c>
      <c r="FX47" s="61"/>
      <c r="FY47" s="100">
        <v>541.62440860803167</v>
      </c>
      <c r="FZ47" s="100">
        <v>41</v>
      </c>
      <c r="GA47" s="22">
        <f t="shared" si="312"/>
        <v>0.8</v>
      </c>
      <c r="GB47" s="98">
        <f t="shared" si="313"/>
        <v>67.333558175515819</v>
      </c>
      <c r="GC47" s="100">
        <f t="shared" si="203"/>
        <v>0.8</v>
      </c>
      <c r="GD47" s="98">
        <f t="shared" si="314"/>
        <v>0.53003502805367086</v>
      </c>
      <c r="GE47" s="98">
        <f t="shared" si="204"/>
        <v>0.81666666666666676</v>
      </c>
      <c r="GF47" s="98">
        <f t="shared" si="205"/>
        <v>132.42646746391787</v>
      </c>
      <c r="GG47" s="100">
        <f t="shared" si="315"/>
        <v>2061.823755954937</v>
      </c>
      <c r="GH47" s="100">
        <f t="shared" si="316"/>
        <v>1.8429350055395239E-3</v>
      </c>
      <c r="GI47" s="100">
        <f t="shared" si="235"/>
        <v>0.83333333333333337</v>
      </c>
      <c r="GJ47" s="100">
        <f t="shared" si="236"/>
        <v>447.16472140765421</v>
      </c>
      <c r="GK47" s="100">
        <f t="shared" si="317"/>
        <v>1.7096398633445983E-3</v>
      </c>
      <c r="GL47">
        <f t="shared" si="206"/>
        <v>-9.6910013008056392E-2</v>
      </c>
      <c r="GM47">
        <f t="shared" si="207"/>
        <v>1.8282315649381908</v>
      </c>
      <c r="GN47" s="61"/>
      <c r="GO47" s="100">
        <v>541.44713500026944</v>
      </c>
      <c r="GP47" s="100">
        <v>41</v>
      </c>
      <c r="GQ47" s="22">
        <f t="shared" si="318"/>
        <v>0.78333333333333333</v>
      </c>
      <c r="GR47" s="98">
        <f t="shared" si="319"/>
        <v>67.471729513541703</v>
      </c>
      <c r="GS47" s="100">
        <f t="shared" si="208"/>
        <v>0.78333333333333333</v>
      </c>
      <c r="GT47" s="100">
        <f t="shared" si="209"/>
        <v>0.57957965782766907</v>
      </c>
      <c r="GU47" s="98">
        <f t="shared" si="239"/>
        <v>0.79999999999999993</v>
      </c>
      <c r="GV47" s="98">
        <f t="shared" si="240"/>
        <v>140.30248827719805</v>
      </c>
      <c r="GW47" s="100">
        <f t="shared" si="320"/>
        <v>2184.4500490684431</v>
      </c>
      <c r="GX47" s="100">
        <f t="shared" si="321"/>
        <v>1.9525429618576732E-3</v>
      </c>
      <c r="GY47" s="100">
        <f t="shared" si="237"/>
        <v>0.81666666666666676</v>
      </c>
      <c r="GZ47" s="100">
        <f t="shared" si="238"/>
        <v>-170.34640534841915</v>
      </c>
      <c r="HA47" s="100">
        <f t="shared" si="322"/>
        <v>1.7281892225351151E-3</v>
      </c>
      <c r="HB47">
        <f t="shared" si="212"/>
        <v>-0.10605339244792618</v>
      </c>
      <c r="HC47">
        <f t="shared" si="213"/>
        <v>1.8291218426372968</v>
      </c>
      <c r="HD47" s="61"/>
      <c r="HE47" s="100">
        <v>490.24509176533326</v>
      </c>
      <c r="HF47" s="100">
        <v>41</v>
      </c>
      <c r="HG47" s="22">
        <f t="shared" si="323"/>
        <v>0.8</v>
      </c>
      <c r="HH47" s="98">
        <f t="shared" si="324"/>
        <v>46.340947060399287</v>
      </c>
      <c r="HI47" s="100">
        <f t="shared" si="214"/>
        <v>0.8</v>
      </c>
      <c r="HJ47" s="98">
        <f t="shared" si="325"/>
        <v>0.59121879141726075</v>
      </c>
      <c r="HK47" s="98">
        <f t="shared" si="215"/>
        <v>0.81666666666666676</v>
      </c>
      <c r="HL47" s="98">
        <f t="shared" si="216"/>
        <v>89.285183805854317</v>
      </c>
      <c r="HM47" s="100">
        <f t="shared" si="326"/>
        <v>2004.9177475147346</v>
      </c>
      <c r="HN47" s="100">
        <f t="shared" si="327"/>
        <v>1.2425521412981395E-3</v>
      </c>
      <c r="HO47" s="100">
        <f t="shared" si="233"/>
        <v>0.83333333333333337</v>
      </c>
      <c r="HP47" s="100">
        <f t="shared" si="234"/>
        <v>-81.14167715341722</v>
      </c>
      <c r="HQ47" s="100">
        <f t="shared" si="328"/>
        <v>1.3631534652700603E-3</v>
      </c>
      <c r="HR47">
        <f t="shared" si="329"/>
        <v>-9.6910013008056392E-2</v>
      </c>
      <c r="HS47">
        <f t="shared" si="330"/>
        <v>1.6659649051316121</v>
      </c>
      <c r="HT47" s="61"/>
      <c r="HU47"/>
      <c r="II47" s="61"/>
      <c r="IJ47"/>
      <c r="IW47" s="61"/>
      <c r="IX47"/>
      <c r="JK47" s="61"/>
      <c r="JL47"/>
      <c r="JY47" s="61"/>
      <c r="JZ47"/>
      <c r="KM47" s="61"/>
      <c r="KN47"/>
      <c r="KS47"/>
      <c r="KT47"/>
      <c r="KU47"/>
    </row>
    <row r="48" spans="1:307" x14ac:dyDescent="0.25">
      <c r="U48" s="49">
        <v>170.01176429882727</v>
      </c>
      <c r="V48" s="49">
        <v>42</v>
      </c>
      <c r="W48" s="22">
        <f t="shared" si="160"/>
        <v>0.79999999999999993</v>
      </c>
      <c r="X48" s="98">
        <f t="shared" si="161"/>
        <v>14.084314828831687</v>
      </c>
      <c r="Y48" s="100">
        <f t="shared" si="162"/>
        <v>0.79999999999999993</v>
      </c>
      <c r="Z48" s="98">
        <f t="shared" si="163"/>
        <v>0.33906584942273915</v>
      </c>
      <c r="AA48" s="98">
        <f t="shared" si="164"/>
        <v>0.81666666666666676</v>
      </c>
      <c r="AB48" s="98">
        <f t="shared" si="165"/>
        <v>29.855751710602608</v>
      </c>
      <c r="AC48" s="100">
        <f t="shared" si="245"/>
        <v>464.84135163980852</v>
      </c>
      <c r="AD48" s="100">
        <f t="shared" si="246"/>
        <v>4.1549254463921968E-4</v>
      </c>
      <c r="AE48" s="100">
        <f t="shared" si="2"/>
        <v>0.83333333333333337</v>
      </c>
      <c r="AF48" s="100">
        <f t="shared" si="3"/>
        <v>-75.630139533213111</v>
      </c>
      <c r="AG48" s="100">
        <f t="shared" si="247"/>
        <v>2.2081225216454507E-3</v>
      </c>
      <c r="AH48">
        <f t="shared" si="331"/>
        <v>-9.6910013008056448E-2</v>
      </c>
      <c r="AI48">
        <f t="shared" si="167"/>
        <v>1.1487357243572618</v>
      </c>
      <c r="AJ48" s="61"/>
      <c r="AK48" s="49">
        <v>210.52909537638735</v>
      </c>
      <c r="AL48" s="49">
        <v>42</v>
      </c>
      <c r="AM48" s="22">
        <f t="shared" si="168"/>
        <v>0.81666666666666665</v>
      </c>
      <c r="AN48" s="98">
        <f t="shared" si="169"/>
        <v>19.692179906125464</v>
      </c>
      <c r="AO48" s="100">
        <f t="shared" si="170"/>
        <v>0.81666666666666665</v>
      </c>
      <c r="AP48" s="98">
        <f t="shared" si="171"/>
        <v>0.3218643178510977</v>
      </c>
      <c r="AQ48" s="98">
        <f t="shared" si="172"/>
        <v>0.83333333333333337</v>
      </c>
      <c r="AR48" s="98">
        <f t="shared" si="173"/>
        <v>35.12198182536374</v>
      </c>
      <c r="AS48" s="100">
        <f t="shared" si="248"/>
        <v>625.96902748938544</v>
      </c>
      <c r="AT48" s="100">
        <f t="shared" si="249"/>
        <v>4.8878091373631216E-4</v>
      </c>
      <c r="AU48" s="100">
        <f t="shared" si="7"/>
        <v>0.85</v>
      </c>
      <c r="AV48" s="100">
        <f t="shared" si="8"/>
        <v>81.836076820812679</v>
      </c>
      <c r="AW48" s="100">
        <f t="shared" si="250"/>
        <v>2.1005326709457972E-3</v>
      </c>
      <c r="AX48">
        <f t="shared" si="251"/>
        <v>-8.795517035512998E-2</v>
      </c>
      <c r="AY48">
        <f t="shared" si="252"/>
        <v>1.2942937947972772</v>
      </c>
      <c r="AZ48" s="61"/>
      <c r="BA48" s="49">
        <v>184.51693689198291</v>
      </c>
      <c r="BB48" s="49">
        <v>42</v>
      </c>
      <c r="BC48" s="22">
        <f t="shared" si="253"/>
        <v>0.98333333333333328</v>
      </c>
      <c r="BD48" s="98">
        <f t="shared" si="174"/>
        <v>15.194082418641541</v>
      </c>
      <c r="BE48" s="100">
        <f t="shared" si="175"/>
        <v>0.98333333333333328</v>
      </c>
      <c r="BF48" s="98">
        <f t="shared" si="254"/>
        <v>0.26641860595178246</v>
      </c>
      <c r="BG48" s="98">
        <f t="shared" si="176"/>
        <v>1</v>
      </c>
      <c r="BH48" s="98">
        <f t="shared" si="177"/>
        <v>29.641713864642039</v>
      </c>
      <c r="BI48" s="100">
        <f t="shared" si="255"/>
        <v>581.46474436438018</v>
      </c>
      <c r="BJ48" s="100">
        <f t="shared" si="256"/>
        <v>4.1251385128293513E-4</v>
      </c>
      <c r="BK48" s="100">
        <f t="shared" si="16"/>
        <v>1.0166666666666666</v>
      </c>
      <c r="BL48" s="100">
        <f t="shared" si="17"/>
        <v>-37.756412050648109</v>
      </c>
      <c r="BM48" s="100">
        <f t="shared" si="257"/>
        <v>2.1208744859162691E-3</v>
      </c>
      <c r="BN48">
        <f t="shared" si="258"/>
        <v>-7.2992387414994656E-3</v>
      </c>
      <c r="BO48">
        <f t="shared" si="259"/>
        <v>1.1816744778576664</v>
      </c>
      <c r="BP48" s="61"/>
      <c r="BQ48" s="49">
        <v>421.71613675551947</v>
      </c>
      <c r="BR48" s="49">
        <v>42</v>
      </c>
      <c r="BS48" s="22">
        <f t="shared" si="260"/>
        <v>0.85</v>
      </c>
      <c r="BT48" s="98">
        <f t="shared" si="261"/>
        <v>40.317030282554441</v>
      </c>
      <c r="BU48" s="100">
        <f t="shared" si="178"/>
        <v>0.85</v>
      </c>
      <c r="BV48" s="98">
        <f t="shared" si="262"/>
        <v>0.72530771902824231</v>
      </c>
      <c r="BW48" s="98">
        <f t="shared" si="179"/>
        <v>0.8666666666666667</v>
      </c>
      <c r="BX48" s="98">
        <f t="shared" si="180"/>
        <v>62.982745282026059</v>
      </c>
      <c r="BY48" s="100">
        <f t="shared" si="263"/>
        <v>980.61454726278737</v>
      </c>
      <c r="BZ48" s="100">
        <f t="shared" si="264"/>
        <v>8.7650987184152956E-4</v>
      </c>
      <c r="CA48" s="100">
        <f t="shared" si="26"/>
        <v>0.8833333333333333</v>
      </c>
      <c r="CB48" s="100">
        <f t="shared" si="27"/>
        <v>268.47093140791594</v>
      </c>
      <c r="CC48" s="100">
        <f t="shared" si="265"/>
        <v>1.5112341306661307E-3</v>
      </c>
      <c r="CD48">
        <f t="shared" si="266"/>
        <v>-7.0581074285707285E-2</v>
      </c>
      <c r="CE48">
        <f t="shared" si="267"/>
        <v>1.6054885348611168</v>
      </c>
      <c r="CF48" s="61"/>
      <c r="CG48" s="49">
        <v>363.30978516962625</v>
      </c>
      <c r="CH48" s="49">
        <v>42</v>
      </c>
      <c r="CI48" s="22">
        <f t="shared" si="268"/>
        <v>0.85</v>
      </c>
      <c r="CJ48" s="98">
        <f t="shared" si="269"/>
        <v>35.29678278146568</v>
      </c>
      <c r="CK48" s="100">
        <f t="shared" si="181"/>
        <v>0.85</v>
      </c>
      <c r="CL48" s="98">
        <f t="shared" si="270"/>
        <v>0.61054911658190392</v>
      </c>
      <c r="CM48" s="98">
        <f t="shared" si="182"/>
        <v>0.8666666666666667</v>
      </c>
      <c r="CN48" s="98">
        <f t="shared" si="183"/>
        <v>64.376965541869723</v>
      </c>
      <c r="CO48" s="100">
        <f t="shared" si="271"/>
        <v>1147.3722272659516</v>
      </c>
      <c r="CP48" s="100">
        <f t="shared" si="272"/>
        <v>8.9591277045768713E-4</v>
      </c>
      <c r="CQ48" s="100">
        <f t="shared" si="243"/>
        <v>0.8833333333333333</v>
      </c>
      <c r="CR48" s="100">
        <f t="shared" si="244"/>
        <v>44.17750649756529</v>
      </c>
      <c r="CS48" s="100">
        <f t="shared" si="273"/>
        <v>1.4968985993920058E-3</v>
      </c>
      <c r="CT48">
        <f t="shared" si="274"/>
        <v>-7.0581074285707285E-2</v>
      </c>
      <c r="CU48">
        <f t="shared" si="275"/>
        <v>1.5477351222736224</v>
      </c>
      <c r="CV48" s="61"/>
      <c r="CW48" s="49">
        <v>505.82037325517052</v>
      </c>
      <c r="CX48" s="49">
        <v>42</v>
      </c>
      <c r="CY48" s="22">
        <f t="shared" si="276"/>
        <v>0.91666666666666663</v>
      </c>
      <c r="CZ48" s="98">
        <f t="shared" si="277"/>
        <v>48.113799415501809</v>
      </c>
      <c r="DA48" s="100">
        <f t="shared" si="184"/>
        <v>0.91666666666666663</v>
      </c>
      <c r="DB48" s="98">
        <f t="shared" si="278"/>
        <v>0.65842249276817688</v>
      </c>
      <c r="DC48" s="98">
        <f t="shared" si="185"/>
        <v>0.93333333333333324</v>
      </c>
      <c r="DD48" s="98">
        <f t="shared" si="186"/>
        <v>81.279115589078131</v>
      </c>
      <c r="DE48" s="100">
        <f t="shared" si="279"/>
        <v>1594.4064632693583</v>
      </c>
      <c r="DF48" s="100">
        <f t="shared" si="280"/>
        <v>1.1311343586146709E-3</v>
      </c>
      <c r="DG48" s="100">
        <f t="shared" si="229"/>
        <v>0.95000000000000007</v>
      </c>
      <c r="DH48" s="100">
        <f t="shared" si="230"/>
        <v>216.86144980502678</v>
      </c>
      <c r="DI48" s="100">
        <f t="shared" si="281"/>
        <v>1.395322505416835E-3</v>
      </c>
      <c r="DJ48">
        <f t="shared" si="187"/>
        <v>-3.7788560889399803E-2</v>
      </c>
      <c r="DK48">
        <f t="shared" si="332"/>
        <v>1.6822696533073573</v>
      </c>
      <c r="DL48" s="61"/>
      <c r="DM48" s="49">
        <v>467.15415014746469</v>
      </c>
      <c r="DN48" s="49">
        <v>42</v>
      </c>
      <c r="DO48" s="22">
        <f t="shared" si="282"/>
        <v>0.79999999999999993</v>
      </c>
      <c r="DP48" s="98">
        <f t="shared" si="283"/>
        <v>44.533284094133904</v>
      </c>
      <c r="DQ48" s="100">
        <f t="shared" si="189"/>
        <v>0.79999999999999993</v>
      </c>
      <c r="DR48" s="98">
        <f t="shared" si="284"/>
        <v>0.5629823089496675</v>
      </c>
      <c r="DS48" s="98">
        <f t="shared" si="190"/>
        <v>0.81666666666666676</v>
      </c>
      <c r="DT48" s="98">
        <f t="shared" si="191"/>
        <v>90.093075459422082</v>
      </c>
      <c r="DU48" s="100">
        <f t="shared" si="285"/>
        <v>1402.7108537036977</v>
      </c>
      <c r="DV48" s="100">
        <f t="shared" si="286"/>
        <v>1.2537953001436242E-3</v>
      </c>
      <c r="DW48" s="100">
        <f t="shared" si="231"/>
        <v>0.83333333333333337</v>
      </c>
      <c r="DX48" s="100">
        <f t="shared" si="232"/>
        <v>1.0866204091527758</v>
      </c>
      <c r="DY48" s="100">
        <f t="shared" si="287"/>
        <v>1.7391171239616854E-3</v>
      </c>
      <c r="DZ48">
        <f t="shared" si="288"/>
        <v>-9.6910013008056448E-2</v>
      </c>
      <c r="EA48">
        <f t="shared" si="289"/>
        <v>1.6486847232329387</v>
      </c>
      <c r="EB48" s="61"/>
      <c r="EC48" s="49">
        <v>622.63572817498994</v>
      </c>
      <c r="ED48" s="49">
        <v>42</v>
      </c>
      <c r="EE48" s="22">
        <f t="shared" si="290"/>
        <v>0.79999999999999993</v>
      </c>
      <c r="EF48" s="98">
        <f t="shared" si="291"/>
        <v>54.331215373035768</v>
      </c>
      <c r="EG48" s="100">
        <f t="shared" si="192"/>
        <v>0.79999999999999993</v>
      </c>
      <c r="EH48" s="98">
        <f t="shared" si="292"/>
        <v>0.48448455962973064</v>
      </c>
      <c r="EI48" s="98">
        <f t="shared" si="193"/>
        <v>0.81666666666666676</v>
      </c>
      <c r="EJ48" s="98">
        <f t="shared" si="194"/>
        <v>106.17095697397001</v>
      </c>
      <c r="EK48" s="100">
        <f t="shared" si="293"/>
        <v>1892.2545719392956</v>
      </c>
      <c r="EL48" s="100">
        <f t="shared" si="294"/>
        <v>1.4775458178877495E-3</v>
      </c>
      <c r="EM48" s="100">
        <f t="shared" si="225"/>
        <v>0.83333333333333337</v>
      </c>
      <c r="EN48" s="100">
        <f t="shared" si="226"/>
        <v>-2.5689481589026379</v>
      </c>
      <c r="EO48" s="100">
        <f t="shared" si="295"/>
        <v>1.6772592044108487E-3</v>
      </c>
      <c r="EP48">
        <f t="shared" si="296"/>
        <v>-9.6910013008056448E-2</v>
      </c>
      <c r="EQ48">
        <f t="shared" si="297"/>
        <v>1.7350494201800331</v>
      </c>
      <c r="ER48" s="61"/>
      <c r="ES48" s="49">
        <v>644.18650249752977</v>
      </c>
      <c r="ET48" s="49">
        <v>42</v>
      </c>
      <c r="EU48" s="22">
        <f t="shared" si="298"/>
        <v>0.79999999999999993</v>
      </c>
      <c r="EV48" s="98">
        <f t="shared" si="299"/>
        <v>57.357893553337171</v>
      </c>
      <c r="EW48" s="100">
        <f t="shared" si="195"/>
        <v>0.79999999999999993</v>
      </c>
      <c r="EX48" s="98">
        <f t="shared" si="300"/>
        <v>0.43488311999113793</v>
      </c>
      <c r="EY48" s="98">
        <f t="shared" si="196"/>
        <v>0.81666666666666676</v>
      </c>
      <c r="EZ48" s="98">
        <f t="shared" si="197"/>
        <v>112.07285132313135</v>
      </c>
      <c r="FA48" s="100">
        <f t="shared" si="301"/>
        <v>2198.4697694057818</v>
      </c>
      <c r="FB48" s="100">
        <f t="shared" si="302"/>
        <v>1.5596805142469113E-3</v>
      </c>
      <c r="FC48" s="100">
        <f t="shared" si="227"/>
        <v>0.83333333333333337</v>
      </c>
      <c r="FD48" s="100">
        <f t="shared" si="228"/>
        <v>45.331993885327812</v>
      </c>
      <c r="FE48" s="100">
        <f t="shared" si="303"/>
        <v>1.6585329859282287E-3</v>
      </c>
      <c r="FF48">
        <f t="shared" si="304"/>
        <v>-9.6910013008056448E-2</v>
      </c>
      <c r="FG48">
        <f t="shared" si="305"/>
        <v>1.7585931936541639</v>
      </c>
      <c r="FH48" s="61"/>
      <c r="FI48" s="100">
        <v>388.39445155666164</v>
      </c>
      <c r="FJ48" s="100">
        <v>42</v>
      </c>
      <c r="FK48" s="22">
        <f t="shared" si="306"/>
        <v>0.78333333333333333</v>
      </c>
      <c r="FL48" s="98">
        <f t="shared" si="307"/>
        <v>48.464493580816281</v>
      </c>
      <c r="FM48" s="100">
        <f t="shared" si="198"/>
        <v>0.78333333333333333</v>
      </c>
      <c r="FN48" s="98">
        <f t="shared" si="308"/>
        <v>0.4002799422077869</v>
      </c>
      <c r="FO48" s="98">
        <f t="shared" si="199"/>
        <v>0.80000000000000016</v>
      </c>
      <c r="FP48" s="98">
        <f t="shared" si="200"/>
        <v>112.35864030311699</v>
      </c>
      <c r="FQ48" s="100">
        <f t="shared" si="309"/>
        <v>1749.3762251634753</v>
      </c>
      <c r="FR48" s="100">
        <f t="shared" si="310"/>
        <v>1.5636577442183783E-3</v>
      </c>
      <c r="FS48" s="100">
        <f t="shared" si="241"/>
        <v>0.81666666666666676</v>
      </c>
      <c r="FT48" s="100">
        <f t="shared" si="242"/>
        <v>112.22639696604983</v>
      </c>
      <c r="FU48" s="100">
        <f t="shared" si="311"/>
        <v>1.938096582976873E-3</v>
      </c>
      <c r="FV48">
        <f t="shared" si="201"/>
        <v>-0.10605339244792618</v>
      </c>
      <c r="FW48">
        <f t="shared" si="202"/>
        <v>1.6854236790313135</v>
      </c>
      <c r="FX48" s="61"/>
      <c r="FY48" s="100">
        <v>558.15342872726308</v>
      </c>
      <c r="FZ48" s="100">
        <v>42</v>
      </c>
      <c r="GA48" s="22">
        <f t="shared" si="312"/>
        <v>0.81666666666666665</v>
      </c>
      <c r="GB48" s="98">
        <f t="shared" si="313"/>
        <v>69.388409692719094</v>
      </c>
      <c r="GC48" s="100">
        <f t="shared" si="203"/>
        <v>0.81666666666666665</v>
      </c>
      <c r="GD48" s="98">
        <f t="shared" si="314"/>
        <v>0.53994496697844219</v>
      </c>
      <c r="GE48" s="98">
        <f t="shared" si="204"/>
        <v>0.83333333333333337</v>
      </c>
      <c r="GF48" s="98">
        <f t="shared" si="205"/>
        <v>143.60171140785755</v>
      </c>
      <c r="GG48" s="100">
        <f t="shared" si="315"/>
        <v>2235.8175495180285</v>
      </c>
      <c r="GH48" s="100">
        <f t="shared" si="316"/>
        <v>1.9984571504260179E-3</v>
      </c>
      <c r="GI48" s="100">
        <f t="shared" si="235"/>
        <v>0.85</v>
      </c>
      <c r="GJ48" s="100">
        <f t="shared" si="236"/>
        <v>393.87992502688445</v>
      </c>
      <c r="GK48" s="100">
        <f t="shared" si="317"/>
        <v>1.6969259405499437E-3</v>
      </c>
      <c r="GL48">
        <f t="shared" si="206"/>
        <v>-8.795517035512998E-2</v>
      </c>
      <c r="GM48">
        <f t="shared" si="207"/>
        <v>1.8412869340446676</v>
      </c>
      <c r="GN48" s="61"/>
      <c r="GO48" s="100">
        <v>559.4327484157501</v>
      </c>
      <c r="GP48" s="100">
        <v>42</v>
      </c>
      <c r="GQ48" s="22">
        <f t="shared" si="318"/>
        <v>0.79999999999999993</v>
      </c>
      <c r="GR48" s="98">
        <f t="shared" si="319"/>
        <v>69.712983303727214</v>
      </c>
      <c r="GS48" s="100">
        <f t="shared" si="208"/>
        <v>0.79999999999999993</v>
      </c>
      <c r="GT48" s="100">
        <f t="shared" si="209"/>
        <v>0.59162325176024877</v>
      </c>
      <c r="GU48" s="98">
        <f t="shared" si="239"/>
        <v>0.81666666666666676</v>
      </c>
      <c r="GV48" s="98">
        <f t="shared" si="240"/>
        <v>142.1702478333282</v>
      </c>
      <c r="GW48" s="100">
        <f t="shared" si="320"/>
        <v>2213.5302706962711</v>
      </c>
      <c r="GX48" s="100">
        <f t="shared" si="321"/>
        <v>1.9785359490138176E-3</v>
      </c>
      <c r="GY48" s="100">
        <f t="shared" si="237"/>
        <v>0.83333333333333337</v>
      </c>
      <c r="GZ48" s="100">
        <f t="shared" si="238"/>
        <v>-168.09795441271038</v>
      </c>
      <c r="HA48" s="100">
        <f t="shared" si="322"/>
        <v>1.7138839152186949E-3</v>
      </c>
      <c r="HB48">
        <f t="shared" si="212"/>
        <v>-9.6910013008056448E-2</v>
      </c>
      <c r="HC48">
        <f t="shared" si="213"/>
        <v>1.8433136683716165</v>
      </c>
      <c r="HD48" s="61"/>
      <c r="HE48" s="100">
        <v>507.70710060033628</v>
      </c>
      <c r="HF48" s="100">
        <v>42</v>
      </c>
      <c r="HG48" s="22">
        <f t="shared" si="323"/>
        <v>0.81666666666666665</v>
      </c>
      <c r="HH48" s="98">
        <f t="shared" si="324"/>
        <v>47.991562315061429</v>
      </c>
      <c r="HI48" s="100">
        <f t="shared" si="214"/>
        <v>0.81666666666666665</v>
      </c>
      <c r="HJ48" s="98">
        <f t="shared" si="325"/>
        <v>0.60318759708892322</v>
      </c>
      <c r="HK48" s="98">
        <f t="shared" si="215"/>
        <v>0.83333333333333337</v>
      </c>
      <c r="HL48" s="98">
        <f t="shared" si="216"/>
        <v>80.952524351094809</v>
      </c>
      <c r="HM48" s="100">
        <f t="shared" si="326"/>
        <v>1817.806111376193</v>
      </c>
      <c r="HN48" s="100">
        <f t="shared" si="327"/>
        <v>1.1265892972194028E-3</v>
      </c>
      <c r="HO48" s="100">
        <f t="shared" si="233"/>
        <v>0.85</v>
      </c>
      <c r="HP48" s="100">
        <f t="shared" si="234"/>
        <v>428.1781439167795</v>
      </c>
      <c r="HQ48" s="100">
        <f t="shared" si="328"/>
        <v>1.3532267246655371E-3</v>
      </c>
      <c r="HR48">
        <f t="shared" si="329"/>
        <v>-8.795517035512998E-2</v>
      </c>
      <c r="HS48">
        <f t="shared" si="330"/>
        <v>1.681164888164679</v>
      </c>
      <c r="HT48" s="61"/>
      <c r="HU48"/>
      <c r="II48" s="61"/>
      <c r="IJ48"/>
      <c r="IW48" s="61"/>
      <c r="IX48"/>
      <c r="JK48" s="61"/>
      <c r="JL48"/>
      <c r="JY48" s="61"/>
      <c r="JZ48"/>
      <c r="KM48" s="61"/>
      <c r="KN48"/>
      <c r="KS48"/>
      <c r="KT48"/>
      <c r="KU48"/>
    </row>
    <row r="49" spans="21:307" x14ac:dyDescent="0.25">
      <c r="U49" s="49">
        <v>175.51139564142267</v>
      </c>
      <c r="V49" s="49">
        <v>43</v>
      </c>
      <c r="W49" s="22">
        <f t="shared" si="160"/>
        <v>0.81666666666666665</v>
      </c>
      <c r="X49" s="98">
        <f t="shared" si="161"/>
        <v>14.539921766334412</v>
      </c>
      <c r="Y49" s="100">
        <f t="shared" si="162"/>
        <v>0.81666666666666665</v>
      </c>
      <c r="Z49" s="98">
        <f t="shared" si="163"/>
        <v>0.3397197274820713</v>
      </c>
      <c r="AA49" s="98">
        <f t="shared" si="164"/>
        <v>0.83333333333333337</v>
      </c>
      <c r="AB49" s="98">
        <f t="shared" si="165"/>
        <v>27.369890193685229</v>
      </c>
      <c r="AC49" s="100">
        <f t="shared" si="245"/>
        <v>426.13754546155383</v>
      </c>
      <c r="AD49" s="100">
        <f t="shared" si="246"/>
        <v>3.8089763852878616E-4</v>
      </c>
      <c r="AE49" s="100">
        <f t="shared" si="2"/>
        <v>0.85</v>
      </c>
      <c r="AF49" s="100">
        <f t="shared" si="3"/>
        <v>74.11116508799465</v>
      </c>
      <c r="AG49" s="100">
        <f t="shared" si="247"/>
        <v>2.2062982127940061E-3</v>
      </c>
      <c r="AH49">
        <f t="shared" si="331"/>
        <v>-8.795517035512998E-2</v>
      </c>
      <c r="AI49">
        <f t="shared" si="167"/>
        <v>1.1625620697595616</v>
      </c>
      <c r="AJ49" s="61"/>
      <c r="AK49" s="49">
        <v>217.03686322834653</v>
      </c>
      <c r="AL49" s="49">
        <v>43</v>
      </c>
      <c r="AM49" s="22">
        <f t="shared" si="168"/>
        <v>0.83333333333333337</v>
      </c>
      <c r="AN49" s="98">
        <f t="shared" si="169"/>
        <v>20.300894512051869</v>
      </c>
      <c r="AO49" s="100">
        <f t="shared" si="170"/>
        <v>0.83333333333333337</v>
      </c>
      <c r="AP49" s="98">
        <f t="shared" si="171"/>
        <v>0.32261968592560714</v>
      </c>
      <c r="AQ49" s="98">
        <f t="shared" si="172"/>
        <v>0.85</v>
      </c>
      <c r="AR49" s="98">
        <f t="shared" si="173"/>
        <v>33.722894267604431</v>
      </c>
      <c r="AS49" s="100">
        <f t="shared" si="248"/>
        <v>601.03349047277436</v>
      </c>
      <c r="AT49" s="100">
        <f t="shared" si="249"/>
        <v>4.6931027855749501E-4</v>
      </c>
      <c r="AU49" s="100">
        <f t="shared" si="7"/>
        <v>0.8666666666666667</v>
      </c>
      <c r="AV49" s="100">
        <f t="shared" si="8"/>
        <v>205.45181379058559</v>
      </c>
      <c r="AW49" s="100">
        <f t="shared" si="250"/>
        <v>2.098435044602207E-3</v>
      </c>
      <c r="AX49">
        <f t="shared" si="251"/>
        <v>-7.9181246047624804E-2</v>
      </c>
      <c r="AY49">
        <f t="shared" si="252"/>
        <v>1.3075151745185933</v>
      </c>
      <c r="AZ49" s="61"/>
      <c r="BA49" s="49">
        <v>191.01636055584348</v>
      </c>
      <c r="BB49" s="49">
        <v>43</v>
      </c>
      <c r="BC49" s="22">
        <f t="shared" si="253"/>
        <v>1</v>
      </c>
      <c r="BD49" s="98">
        <f t="shared" si="174"/>
        <v>15.729278701897517</v>
      </c>
      <c r="BE49" s="100">
        <f t="shared" si="175"/>
        <v>1</v>
      </c>
      <c r="BF49" s="98">
        <f t="shared" si="254"/>
        <v>0.26699297027016583</v>
      </c>
      <c r="BG49" s="98">
        <f t="shared" si="176"/>
        <v>1.0166666666666666</v>
      </c>
      <c r="BH49" s="98">
        <f t="shared" si="177"/>
        <v>28.406795837309595</v>
      </c>
      <c r="BI49" s="100">
        <f t="shared" si="255"/>
        <v>557.24005552375411</v>
      </c>
      <c r="BJ49" s="100">
        <f t="shared" si="256"/>
        <v>3.9532790873589193E-4</v>
      </c>
      <c r="BK49" s="100">
        <f t="shared" si="16"/>
        <v>1.0333333333333332</v>
      </c>
      <c r="BL49" s="100">
        <f t="shared" si="17"/>
        <v>-37.739615358927729</v>
      </c>
      <c r="BM49" s="100">
        <f t="shared" si="257"/>
        <v>2.1189758071339794E-3</v>
      </c>
      <c r="BN49">
        <f t="shared" si="258"/>
        <v>0</v>
      </c>
      <c r="BO49">
        <f t="shared" si="259"/>
        <v>1.1967088076221364</v>
      </c>
      <c r="BP49" s="61"/>
      <c r="BQ49" s="49">
        <v>433.21039922882738</v>
      </c>
      <c r="BR49" s="49">
        <v>43</v>
      </c>
      <c r="BS49" s="22">
        <f t="shared" si="260"/>
        <v>0.8666666666666667</v>
      </c>
      <c r="BT49" s="98">
        <f t="shared" si="261"/>
        <v>41.415908148071452</v>
      </c>
      <c r="BU49" s="100">
        <f t="shared" si="178"/>
        <v>0.8666666666666667</v>
      </c>
      <c r="BV49" s="98">
        <f t="shared" si="262"/>
        <v>0.73687924520374737</v>
      </c>
      <c r="BW49" s="98">
        <f t="shared" si="179"/>
        <v>0.8833333333333333</v>
      </c>
      <c r="BX49" s="98">
        <f t="shared" si="180"/>
        <v>60.201545739074703</v>
      </c>
      <c r="BY49" s="100">
        <f t="shared" si="263"/>
        <v>937.31245367435463</v>
      </c>
      <c r="BZ49" s="100">
        <f t="shared" si="264"/>
        <v>8.3780484486878977E-4</v>
      </c>
      <c r="CA49" s="100">
        <f t="shared" si="26"/>
        <v>0.89999999999999991</v>
      </c>
      <c r="CB49" s="100">
        <f t="shared" si="27"/>
        <v>347.94231955501976</v>
      </c>
      <c r="CC49" s="100">
        <f t="shared" si="265"/>
        <v>1.5020944369128035E-3</v>
      </c>
      <c r="CD49">
        <f t="shared" si="266"/>
        <v>-6.2147906748844461E-2</v>
      </c>
      <c r="CE49">
        <f t="shared" si="267"/>
        <v>1.6171671887994237</v>
      </c>
      <c r="CF49" s="61"/>
      <c r="CG49" s="49">
        <v>373.90974846879828</v>
      </c>
      <c r="CH49" s="49">
        <v>43</v>
      </c>
      <c r="CI49" s="22">
        <f t="shared" si="268"/>
        <v>0.8666666666666667</v>
      </c>
      <c r="CJ49" s="98">
        <f t="shared" si="269"/>
        <v>36.326605311259911</v>
      </c>
      <c r="CK49" s="100">
        <f t="shared" si="181"/>
        <v>0.8666666666666667</v>
      </c>
      <c r="CL49" s="98">
        <f t="shared" si="270"/>
        <v>0.61987261558062512</v>
      </c>
      <c r="CM49" s="98">
        <f t="shared" si="182"/>
        <v>0.8833333333333333</v>
      </c>
      <c r="CN49" s="98">
        <f t="shared" si="183"/>
        <v>67.16765895879179</v>
      </c>
      <c r="CO49" s="100">
        <f t="shared" si="271"/>
        <v>1197.1099571269185</v>
      </c>
      <c r="CP49" s="100">
        <f t="shared" si="272"/>
        <v>9.347499205098525E-4</v>
      </c>
      <c r="CQ49" s="100">
        <f t="shared" si="243"/>
        <v>0.89999999999999991</v>
      </c>
      <c r="CR49" s="100">
        <f t="shared" si="244"/>
        <v>-45.742406417664235</v>
      </c>
      <c r="CS49" s="100">
        <f t="shared" si="273"/>
        <v>1.4885686321147028E-3</v>
      </c>
      <c r="CT49">
        <f t="shared" si="274"/>
        <v>-6.2147906748844461E-2</v>
      </c>
      <c r="CU49">
        <f t="shared" si="275"/>
        <v>1.5602248153284122</v>
      </c>
      <c r="CV49" s="61"/>
      <c r="CW49" s="49">
        <v>520.79410518937323</v>
      </c>
      <c r="CX49" s="49">
        <v>43</v>
      </c>
      <c r="CY49" s="22">
        <f t="shared" si="276"/>
        <v>0.93333333333333335</v>
      </c>
      <c r="CZ49" s="98">
        <f t="shared" si="277"/>
        <v>49.538105696696782</v>
      </c>
      <c r="DA49" s="100">
        <f t="shared" si="184"/>
        <v>0.93333333333333335</v>
      </c>
      <c r="DB49" s="98">
        <f t="shared" si="278"/>
        <v>0.67030180191367017</v>
      </c>
      <c r="DC49" s="98">
        <f t="shared" si="185"/>
        <v>0.95000000000000007</v>
      </c>
      <c r="DD49" s="98">
        <f t="shared" si="186"/>
        <v>84.229838919547021</v>
      </c>
      <c r="DE49" s="100">
        <f t="shared" si="279"/>
        <v>1652.2891347935486</v>
      </c>
      <c r="DF49" s="100">
        <f t="shared" si="280"/>
        <v>1.1721985916303629E-3</v>
      </c>
      <c r="DG49" s="100">
        <f t="shared" si="229"/>
        <v>0.96666666666666667</v>
      </c>
      <c r="DH49" s="100">
        <f t="shared" si="230"/>
        <v>91.602593760667631</v>
      </c>
      <c r="DI49" s="100">
        <f t="shared" si="281"/>
        <v>1.3860070999232208E-3</v>
      </c>
      <c r="DJ49">
        <f t="shared" si="187"/>
        <v>-2.9963223377443209E-2</v>
      </c>
      <c r="DK49">
        <f t="shared" si="332"/>
        <v>1.6949393954431791</v>
      </c>
      <c r="DL49" s="61"/>
      <c r="DM49" s="49">
        <v>482.14935445357594</v>
      </c>
      <c r="DN49" s="49">
        <v>43</v>
      </c>
      <c r="DO49" s="22">
        <f t="shared" si="282"/>
        <v>0.81666666666666665</v>
      </c>
      <c r="DP49" s="98">
        <f t="shared" si="283"/>
        <v>45.962760195765107</v>
      </c>
      <c r="DQ49" s="100">
        <f t="shared" si="189"/>
        <v>0.81666666666666665</v>
      </c>
      <c r="DR49" s="98">
        <f t="shared" si="284"/>
        <v>0.57054653524109478</v>
      </c>
      <c r="DS49" s="98">
        <f t="shared" si="190"/>
        <v>0.83333333333333337</v>
      </c>
      <c r="DT49" s="98">
        <f t="shared" si="191"/>
        <v>91.595522330615765</v>
      </c>
      <c r="DU49" s="100">
        <f t="shared" si="285"/>
        <v>1426.1033122538088</v>
      </c>
      <c r="DV49" s="100">
        <f t="shared" si="286"/>
        <v>1.274704352434403E-3</v>
      </c>
      <c r="DW49" s="100">
        <f t="shared" si="231"/>
        <v>0.85</v>
      </c>
      <c r="DX49" s="100">
        <f t="shared" si="232"/>
        <v>-131.93937733504671</v>
      </c>
      <c r="DY49" s="100">
        <f t="shared" si="287"/>
        <v>1.7298012037946298E-3</v>
      </c>
      <c r="DZ49">
        <f t="shared" si="288"/>
        <v>-8.795517035512998E-2</v>
      </c>
      <c r="EA49">
        <f t="shared" si="289"/>
        <v>1.6624061014304168</v>
      </c>
      <c r="EB49" s="61"/>
      <c r="EC49" s="49">
        <v>643.13140181459028</v>
      </c>
      <c r="ED49" s="49">
        <v>43</v>
      </c>
      <c r="EE49" s="22">
        <f t="shared" si="290"/>
        <v>0.81666666666666665</v>
      </c>
      <c r="EF49" s="98">
        <f t="shared" si="291"/>
        <v>56.119668570208574</v>
      </c>
      <c r="EG49" s="100">
        <f t="shared" si="192"/>
        <v>0.81666666666666665</v>
      </c>
      <c r="EH49" s="98">
        <f t="shared" si="292"/>
        <v>0.49222308335064763</v>
      </c>
      <c r="EI49" s="98">
        <f t="shared" si="193"/>
        <v>0.83333333333333337</v>
      </c>
      <c r="EJ49" s="98">
        <f t="shared" si="194"/>
        <v>104.9888635796746</v>
      </c>
      <c r="EK49" s="100">
        <f t="shared" si="293"/>
        <v>1871.1864597778585</v>
      </c>
      <c r="EL49" s="100">
        <f t="shared" si="294"/>
        <v>1.4610950181504717E-3</v>
      </c>
      <c r="EM49" s="100">
        <f t="shared" si="225"/>
        <v>0.85</v>
      </c>
      <c r="EN49" s="100">
        <f t="shared" si="226"/>
        <v>146.72376060216814</v>
      </c>
      <c r="EO49" s="100">
        <f t="shared" si="295"/>
        <v>1.6668175165265994E-3</v>
      </c>
      <c r="EP49">
        <f t="shared" si="296"/>
        <v>-8.795517035512998E-2</v>
      </c>
      <c r="EQ49">
        <f t="shared" si="297"/>
        <v>1.7491150975210659</v>
      </c>
      <c r="ER49" s="61"/>
      <c r="ES49" s="49">
        <v>665.66902436571286</v>
      </c>
      <c r="ET49" s="49">
        <v>43</v>
      </c>
      <c r="EU49" s="22">
        <f t="shared" si="298"/>
        <v>0.81666666666666665</v>
      </c>
      <c r="EV49" s="98">
        <f t="shared" si="299"/>
        <v>59.270681539107194</v>
      </c>
      <c r="EW49" s="100">
        <f t="shared" si="195"/>
        <v>0.81666666666666665</v>
      </c>
      <c r="EX49" s="98">
        <f t="shared" si="300"/>
        <v>0.44230896260857261</v>
      </c>
      <c r="EY49" s="98">
        <f t="shared" si="196"/>
        <v>0.83333333333333337</v>
      </c>
      <c r="EZ49" s="98">
        <f t="shared" si="197"/>
        <v>112.13484090605287</v>
      </c>
      <c r="FA49" s="100">
        <f t="shared" si="301"/>
        <v>2199.685784011122</v>
      </c>
      <c r="FB49" s="100">
        <f t="shared" si="302"/>
        <v>1.560543202609236E-3</v>
      </c>
      <c r="FC49" s="100">
        <f t="shared" si="227"/>
        <v>0.85</v>
      </c>
      <c r="FD49" s="100">
        <f t="shared" si="228"/>
        <v>-115.88807558208002</v>
      </c>
      <c r="FE49" s="100">
        <f t="shared" si="303"/>
        <v>1.6477398771159813E-3</v>
      </c>
      <c r="FF49">
        <f t="shared" si="304"/>
        <v>-8.795517035512998E-2</v>
      </c>
      <c r="FG49">
        <f t="shared" si="305"/>
        <v>1.7728399211140258</v>
      </c>
      <c r="FH49" s="61"/>
      <c r="FI49" s="100">
        <v>403.40178482500545</v>
      </c>
      <c r="FJ49" s="100">
        <v>43</v>
      </c>
      <c r="FK49" s="22">
        <f t="shared" si="306"/>
        <v>0.8</v>
      </c>
      <c r="FL49" s="98">
        <f t="shared" si="307"/>
        <v>50.337133120165397</v>
      </c>
      <c r="FM49" s="100">
        <f t="shared" si="198"/>
        <v>0.8</v>
      </c>
      <c r="FN49" s="98">
        <f t="shared" si="308"/>
        <v>0.40966099089452385</v>
      </c>
      <c r="FO49" s="98">
        <f t="shared" si="199"/>
        <v>0.81666666666666676</v>
      </c>
      <c r="FP49" s="98">
        <f t="shared" si="200"/>
        <v>116.09900688970387</v>
      </c>
      <c r="FQ49" s="100">
        <f t="shared" si="309"/>
        <v>1807.6121415319776</v>
      </c>
      <c r="FR49" s="100">
        <f t="shared" si="310"/>
        <v>1.6157111792150457E-3</v>
      </c>
      <c r="FS49" s="100">
        <f t="shared" si="241"/>
        <v>0.83333333333333337</v>
      </c>
      <c r="FT49" s="100">
        <f t="shared" si="242"/>
        <v>-280.4648614996043</v>
      </c>
      <c r="FU49" s="100">
        <f t="shared" si="311"/>
        <v>1.9212489266798212E-3</v>
      </c>
      <c r="FV49">
        <f t="shared" si="201"/>
        <v>-9.6910013008056392E-2</v>
      </c>
      <c r="FW49">
        <f t="shared" si="202"/>
        <v>1.7018884772920544</v>
      </c>
      <c r="FX49" s="61"/>
      <c r="FY49" s="100">
        <v>577.13191732913197</v>
      </c>
      <c r="FZ49" s="100">
        <v>43</v>
      </c>
      <c r="GA49" s="22">
        <f t="shared" si="312"/>
        <v>0.83333333333333337</v>
      </c>
      <c r="GB49" s="98">
        <f t="shared" si="313"/>
        <v>71.747773757646414</v>
      </c>
      <c r="GC49" s="100">
        <f t="shared" si="203"/>
        <v>0.83333333333333337</v>
      </c>
      <c r="GD49" s="98">
        <f t="shared" si="314"/>
        <v>0.55132347953226046</v>
      </c>
      <c r="GE49" s="98">
        <f t="shared" si="204"/>
        <v>0.85</v>
      </c>
      <c r="GF49" s="98">
        <f t="shared" si="205"/>
        <v>147.33195817750629</v>
      </c>
      <c r="GG49" s="100">
        <f t="shared" si="315"/>
        <v>2293.8959046424038</v>
      </c>
      <c r="GH49" s="100">
        <f t="shared" si="316"/>
        <v>2.0503697513036298E-3</v>
      </c>
      <c r="GI49" s="100">
        <f t="shared" si="235"/>
        <v>0.8666666666666667</v>
      </c>
      <c r="GJ49" s="100">
        <f t="shared" si="236"/>
        <v>-55.773258639716531</v>
      </c>
      <c r="GK49" s="100">
        <f t="shared" si="317"/>
        <v>1.6826719820988991E-3</v>
      </c>
      <c r="GL49">
        <f t="shared" si="206"/>
        <v>-7.9181246047624804E-2</v>
      </c>
      <c r="GM49">
        <f t="shared" si="207"/>
        <v>1.8558084300085473</v>
      </c>
      <c r="GN49" s="61"/>
      <c r="GO49" s="100">
        <v>578.97711526449814</v>
      </c>
      <c r="GP49" s="100">
        <v>43</v>
      </c>
      <c r="GQ49" s="22">
        <f t="shared" si="318"/>
        <v>0.81666666666666665</v>
      </c>
      <c r="GR49" s="98">
        <f t="shared" si="319"/>
        <v>72.148479122781637</v>
      </c>
      <c r="GS49" s="100">
        <f t="shared" si="208"/>
        <v>0.81666666666666665</v>
      </c>
      <c r="GT49" s="100">
        <f t="shared" si="209"/>
        <v>0.60471062401484699</v>
      </c>
      <c r="GU49" s="98">
        <f t="shared" si="239"/>
        <v>0.83333333333333337</v>
      </c>
      <c r="GV49" s="98">
        <f t="shared" si="240"/>
        <v>134.62427476558406</v>
      </c>
      <c r="GW49" s="100">
        <f t="shared" si="320"/>
        <v>2096.0426805579154</v>
      </c>
      <c r="GX49" s="100">
        <f t="shared" si="321"/>
        <v>1.8735211571543782E-3</v>
      </c>
      <c r="GY49" s="100">
        <f t="shared" si="237"/>
        <v>0.85</v>
      </c>
      <c r="GZ49" s="100">
        <f t="shared" si="238"/>
        <v>60.543414931456354</v>
      </c>
      <c r="HA49" s="100">
        <f t="shared" si="322"/>
        <v>1.6987345527424531E-3</v>
      </c>
      <c r="HB49">
        <f t="shared" si="212"/>
        <v>-8.795517035512998E-2</v>
      </c>
      <c r="HC49">
        <f t="shared" si="213"/>
        <v>1.8582271806749011</v>
      </c>
      <c r="HD49" s="61"/>
      <c r="HE49" s="100">
        <v>521.73029430923407</v>
      </c>
      <c r="HF49" s="100">
        <v>43</v>
      </c>
      <c r="HG49" s="22">
        <f t="shared" si="323"/>
        <v>0.83333333333333337</v>
      </c>
      <c r="HH49" s="98">
        <f t="shared" si="324"/>
        <v>49.317119853927764</v>
      </c>
      <c r="HI49" s="100">
        <f t="shared" si="214"/>
        <v>0.83333333333333337</v>
      </c>
      <c r="HJ49" s="98">
        <f t="shared" si="325"/>
        <v>0.61279937096807935</v>
      </c>
      <c r="HK49" s="98">
        <f t="shared" si="215"/>
        <v>0.85</v>
      </c>
      <c r="HL49" s="98">
        <f t="shared" si="216"/>
        <v>86.580461234073752</v>
      </c>
      <c r="HM49" s="100">
        <f t="shared" si="326"/>
        <v>1944.1826282584648</v>
      </c>
      <c r="HN49" s="100">
        <f t="shared" si="327"/>
        <v>1.2049114188408601E-3</v>
      </c>
      <c r="HO49" s="100">
        <f t="shared" si="233"/>
        <v>0.8666666666666667</v>
      </c>
      <c r="HP49" s="100">
        <f t="shared" si="234"/>
        <v>345.82602268070679</v>
      </c>
      <c r="HQ49" s="100">
        <f t="shared" si="328"/>
        <v>1.3454099908018693E-3</v>
      </c>
      <c r="HR49">
        <f t="shared" si="329"/>
        <v>-7.9181246047624804E-2</v>
      </c>
      <c r="HS49">
        <f t="shared" si="330"/>
        <v>1.692997705635167</v>
      </c>
      <c r="HT49" s="61"/>
      <c r="HU49"/>
      <c r="II49" s="61"/>
      <c r="IJ49"/>
      <c r="IW49" s="61"/>
      <c r="IX49"/>
      <c r="JK49" s="61"/>
      <c r="JL49"/>
      <c r="JY49" s="61"/>
      <c r="JZ49"/>
      <c r="KM49" s="61"/>
      <c r="KN49"/>
      <c r="KS49"/>
      <c r="KT49"/>
      <c r="KU49"/>
    </row>
    <row r="50" spans="21:307" x14ac:dyDescent="0.25">
      <c r="U50" s="49">
        <v>182.02472359545007</v>
      </c>
      <c r="V50" s="49">
        <v>44</v>
      </c>
      <c r="W50" s="22">
        <f t="shared" si="160"/>
        <v>0.83333333333333326</v>
      </c>
      <c r="X50" s="98">
        <f t="shared" si="161"/>
        <v>15.07950655251844</v>
      </c>
      <c r="Y50" s="100">
        <f t="shared" si="162"/>
        <v>0.83333333333333326</v>
      </c>
      <c r="Z50" s="98">
        <f t="shared" si="163"/>
        <v>0.34049412888774139</v>
      </c>
      <c r="AA50" s="98">
        <f t="shared" si="164"/>
        <v>0.85</v>
      </c>
      <c r="AB50" s="98">
        <f t="shared" si="165"/>
        <v>27.334747059495513</v>
      </c>
      <c r="AC50" s="100">
        <f t="shared" si="245"/>
        <v>425.59038181429565</v>
      </c>
      <c r="AD50" s="100">
        <f t="shared" si="246"/>
        <v>3.8040856324464596E-4</v>
      </c>
      <c r="AE50" s="100">
        <f t="shared" si="2"/>
        <v>0.86666666666666659</v>
      </c>
      <c r="AF50" s="100">
        <f t="shared" si="3"/>
        <v>75.153106071754351</v>
      </c>
      <c r="AG50" s="100">
        <f t="shared" si="247"/>
        <v>2.2041434832779428E-3</v>
      </c>
      <c r="AH50">
        <f t="shared" si="331"/>
        <v>-7.9181246047624873E-2</v>
      </c>
      <c r="AI50">
        <f t="shared" si="167"/>
        <v>1.1783871303252267</v>
      </c>
      <c r="AJ50" s="61"/>
      <c r="AK50" s="49">
        <v>223.04539896621944</v>
      </c>
      <c r="AL50" s="49">
        <v>44</v>
      </c>
      <c r="AM50" s="22">
        <f t="shared" si="168"/>
        <v>0.85</v>
      </c>
      <c r="AN50" s="98">
        <f t="shared" si="169"/>
        <v>20.862912633637588</v>
      </c>
      <c r="AO50" s="100">
        <f t="shared" si="170"/>
        <v>0.85</v>
      </c>
      <c r="AP50" s="98">
        <f t="shared" si="171"/>
        <v>0.3233171072495058</v>
      </c>
      <c r="AQ50" s="98">
        <f t="shared" si="172"/>
        <v>0.8666666666666667</v>
      </c>
      <c r="AR50" s="98">
        <f t="shared" si="173"/>
        <v>37.849851052724162</v>
      </c>
      <c r="AS50" s="100">
        <f t="shared" si="248"/>
        <v>674.58705980485945</v>
      </c>
      <c r="AT50" s="100">
        <f t="shared" si="249"/>
        <v>5.2674376048374464E-4</v>
      </c>
      <c r="AU50" s="100">
        <f t="shared" si="7"/>
        <v>0.8833333333333333</v>
      </c>
      <c r="AV50" s="100">
        <f t="shared" si="8"/>
        <v>83.819133483611679</v>
      </c>
      <c r="AW50" s="100">
        <f t="shared" si="250"/>
        <v>2.0965039031553222E-3</v>
      </c>
      <c r="AX50">
        <f t="shared" si="251"/>
        <v>-7.0581074285707285E-2</v>
      </c>
      <c r="AY50">
        <f t="shared" si="252"/>
        <v>1.3193749393932184</v>
      </c>
      <c r="AZ50" s="61"/>
      <c r="BA50" s="49">
        <v>196.51590266438998</v>
      </c>
      <c r="BB50" s="49">
        <v>44</v>
      </c>
      <c r="BC50" s="22">
        <f t="shared" si="253"/>
        <v>1.0166666666666666</v>
      </c>
      <c r="BD50" s="98">
        <f t="shared" si="174"/>
        <v>16.182139547462942</v>
      </c>
      <c r="BE50" s="100">
        <f t="shared" si="175"/>
        <v>1.0166666666666666</v>
      </c>
      <c r="BF50" s="98">
        <f t="shared" si="254"/>
        <v>0.26747897347875182</v>
      </c>
      <c r="BG50" s="98">
        <f t="shared" si="176"/>
        <v>1.0333333333333332</v>
      </c>
      <c r="BH50" s="98">
        <f t="shared" si="177"/>
        <v>28.383166796287107</v>
      </c>
      <c r="BI50" s="100">
        <f t="shared" si="255"/>
        <v>556.77653798355857</v>
      </c>
      <c r="BJ50" s="100">
        <f t="shared" si="256"/>
        <v>3.9499907124832895E-4</v>
      </c>
      <c r="BK50" s="100">
        <f t="shared" si="16"/>
        <v>1.0499999999999998</v>
      </c>
      <c r="BL50" s="100">
        <f t="shared" si="17"/>
        <v>37.432225593073902</v>
      </c>
      <c r="BM50" s="100">
        <f t="shared" si="257"/>
        <v>2.1173732007787015E-3</v>
      </c>
      <c r="BN50">
        <f t="shared" si="258"/>
        <v>7.1785846271233758E-3</v>
      </c>
      <c r="BO50">
        <f t="shared" si="259"/>
        <v>1.2090359420121499</v>
      </c>
      <c r="BP50" s="61"/>
      <c r="BQ50" s="49">
        <v>443.67612061051921</v>
      </c>
      <c r="BR50" s="49">
        <v>44</v>
      </c>
      <c r="BS50" s="22">
        <f t="shared" si="260"/>
        <v>0.8833333333333333</v>
      </c>
      <c r="BT50" s="98">
        <f t="shared" si="261"/>
        <v>42.416455125288643</v>
      </c>
      <c r="BU50" s="100">
        <f t="shared" si="178"/>
        <v>0.8833333333333333</v>
      </c>
      <c r="BV50" s="98">
        <f t="shared" si="262"/>
        <v>0.74741531649975446</v>
      </c>
      <c r="BW50" s="98">
        <f t="shared" si="179"/>
        <v>0.89999999999999991</v>
      </c>
      <c r="BX50" s="98">
        <f t="shared" si="180"/>
        <v>71.931776328956559</v>
      </c>
      <c r="BY50" s="100">
        <f t="shared" si="263"/>
        <v>1119.9471531889176</v>
      </c>
      <c r="BZ50" s="100">
        <f t="shared" si="264"/>
        <v>1.0010505539113123E-3</v>
      </c>
      <c r="CA50" s="100">
        <f t="shared" si="26"/>
        <v>0.91666666666666663</v>
      </c>
      <c r="CB50" s="100">
        <f t="shared" si="27"/>
        <v>-306.20809744759464</v>
      </c>
      <c r="CC50" s="100">
        <f t="shared" si="265"/>
        <v>1.4939152264679836E-3</v>
      </c>
      <c r="CD50">
        <f t="shared" si="266"/>
        <v>-5.3875380782854601E-2</v>
      </c>
      <c r="CE50">
        <f t="shared" si="267"/>
        <v>1.6275343703602789</v>
      </c>
      <c r="CF50" s="61"/>
      <c r="CG50" s="49">
        <v>385.39752204704172</v>
      </c>
      <c r="CH50" s="49">
        <v>44</v>
      </c>
      <c r="CI50" s="22">
        <f t="shared" si="268"/>
        <v>0.8833333333333333</v>
      </c>
      <c r="CJ50" s="98">
        <f t="shared" si="269"/>
        <v>37.442681632861337</v>
      </c>
      <c r="CK50" s="100">
        <f t="shared" si="181"/>
        <v>0.8833333333333333</v>
      </c>
      <c r="CL50" s="98">
        <f t="shared" si="270"/>
        <v>0.62997701334421519</v>
      </c>
      <c r="CM50" s="98">
        <f t="shared" si="182"/>
        <v>0.89999999999999991</v>
      </c>
      <c r="CN50" s="98">
        <f t="shared" si="183"/>
        <v>65.84954909178856</v>
      </c>
      <c r="CO50" s="100">
        <f t="shared" si="271"/>
        <v>1173.6176623106755</v>
      </c>
      <c r="CP50" s="100">
        <f t="shared" si="272"/>
        <v>9.1640622486072415E-4</v>
      </c>
      <c r="CQ50" s="100">
        <f t="shared" si="243"/>
        <v>0.91666666666666663</v>
      </c>
      <c r="CR50" s="100">
        <f t="shared" si="244"/>
        <v>-54.043460974648035</v>
      </c>
      <c r="CS50" s="100">
        <f t="shared" si="273"/>
        <v>1.479696156856408E-3</v>
      </c>
      <c r="CT50">
        <f t="shared" si="274"/>
        <v>-5.3875380782854601E-2</v>
      </c>
      <c r="CU50">
        <f t="shared" si="275"/>
        <v>1.5733669452115906</v>
      </c>
      <c r="CV50" s="61"/>
      <c r="CW50" s="49">
        <v>534.30328466143646</v>
      </c>
      <c r="CX50" s="49">
        <v>44</v>
      </c>
      <c r="CY50" s="22">
        <f t="shared" si="276"/>
        <v>0.95</v>
      </c>
      <c r="CZ50" s="98">
        <f t="shared" si="277"/>
        <v>50.82310326847108</v>
      </c>
      <c r="DA50" s="100">
        <f t="shared" si="184"/>
        <v>0.95</v>
      </c>
      <c r="DB50" s="98">
        <f t="shared" si="278"/>
        <v>0.68101921825020983</v>
      </c>
      <c r="DC50" s="98">
        <f t="shared" si="185"/>
        <v>0.96666666666666667</v>
      </c>
      <c r="DD50" s="98">
        <f t="shared" si="186"/>
        <v>88.507830582579047</v>
      </c>
      <c r="DE50" s="100">
        <f t="shared" si="279"/>
        <v>1736.2080788902686</v>
      </c>
      <c r="DF50" s="100">
        <f t="shared" si="280"/>
        <v>1.2317339756075588E-3</v>
      </c>
      <c r="DG50" s="100">
        <f t="shared" si="229"/>
        <v>0.98333333333333339</v>
      </c>
      <c r="DH50" s="100">
        <f t="shared" si="230"/>
        <v>94.803604993661153</v>
      </c>
      <c r="DI50" s="100">
        <f t="shared" si="281"/>
        <v>1.3777609713333608E-3</v>
      </c>
      <c r="DJ50">
        <f t="shared" si="187"/>
        <v>-2.2276394711152253E-2</v>
      </c>
      <c r="DK50">
        <f t="shared" si="332"/>
        <v>1.706061179628668</v>
      </c>
      <c r="DL50" s="61"/>
      <c r="DM50" s="49">
        <v>498.65669553310926</v>
      </c>
      <c r="DN50" s="49">
        <v>44</v>
      </c>
      <c r="DO50" s="22">
        <f t="shared" si="282"/>
        <v>0.83333333333333326</v>
      </c>
      <c r="DP50" s="98">
        <f t="shared" si="283"/>
        <v>47.536386609447973</v>
      </c>
      <c r="DQ50" s="100">
        <f t="shared" si="189"/>
        <v>0.83333333333333326</v>
      </c>
      <c r="DR50" s="98">
        <f t="shared" si="284"/>
        <v>0.57887354838785632</v>
      </c>
      <c r="DS50" s="98">
        <f t="shared" si="190"/>
        <v>0.85</v>
      </c>
      <c r="DT50" s="98">
        <f t="shared" si="191"/>
        <v>90.129296139727174</v>
      </c>
      <c r="DU50" s="100">
        <f t="shared" si="285"/>
        <v>1403.2747942855171</v>
      </c>
      <c r="DV50" s="100">
        <f t="shared" si="286"/>
        <v>1.2542993712778699E-3</v>
      </c>
      <c r="DW50" s="100">
        <f t="shared" si="231"/>
        <v>0.86666666666666659</v>
      </c>
      <c r="DX50" s="100">
        <f t="shared" si="232"/>
        <v>-129.73589817257508</v>
      </c>
      <c r="DY50" s="100">
        <f t="shared" si="287"/>
        <v>1.7197169810820459E-3</v>
      </c>
      <c r="DZ50">
        <f t="shared" si="288"/>
        <v>-7.9181246047624873E-2</v>
      </c>
      <c r="EA50">
        <f t="shared" si="289"/>
        <v>1.6770261665545723</v>
      </c>
      <c r="EB50" s="61"/>
      <c r="EC50" s="49">
        <v>663.19303373904643</v>
      </c>
      <c r="ED50" s="49">
        <v>44</v>
      </c>
      <c r="EE50" s="22">
        <f t="shared" si="290"/>
        <v>0.83333333333333326</v>
      </c>
      <c r="EF50" s="98">
        <f t="shared" si="291"/>
        <v>57.8702472721681</v>
      </c>
      <c r="EG50" s="100">
        <f t="shared" si="192"/>
        <v>0.83333333333333326</v>
      </c>
      <c r="EH50" s="98">
        <f t="shared" si="292"/>
        <v>0.49979772652937948</v>
      </c>
      <c r="EI50" s="98">
        <f t="shared" si="193"/>
        <v>0.85</v>
      </c>
      <c r="EJ50" s="98">
        <f t="shared" si="194"/>
        <v>106.08532536867325</v>
      </c>
      <c r="EK50" s="100">
        <f t="shared" si="293"/>
        <v>1890.728384352374</v>
      </c>
      <c r="EL50" s="100">
        <f t="shared" si="294"/>
        <v>1.4763541113807029E-3</v>
      </c>
      <c r="EM50" s="100">
        <f t="shared" si="225"/>
        <v>0.86666666666666659</v>
      </c>
      <c r="EN50" s="100">
        <f t="shared" si="226"/>
        <v>194.35279091282203</v>
      </c>
      <c r="EO50" s="100">
        <f t="shared" si="295"/>
        <v>1.656783535266366E-3</v>
      </c>
      <c r="EP50">
        <f t="shared" si="296"/>
        <v>-7.9181246047624873E-2</v>
      </c>
      <c r="EQ50">
        <f t="shared" si="297"/>
        <v>1.7624553380523098</v>
      </c>
      <c r="ER50" s="61"/>
      <c r="ES50" s="49">
        <v>686.14284227119936</v>
      </c>
      <c r="ET50" s="49">
        <v>44</v>
      </c>
      <c r="EU50" s="22">
        <f t="shared" si="298"/>
        <v>0.83333333333333326</v>
      </c>
      <c r="EV50" s="98">
        <f t="shared" si="299"/>
        <v>61.093655264108214</v>
      </c>
      <c r="EW50" s="100">
        <f t="shared" si="195"/>
        <v>0.83333333333333326</v>
      </c>
      <c r="EX50" s="98">
        <f t="shared" si="300"/>
        <v>0.44938612749996881</v>
      </c>
      <c r="EY50" s="98">
        <f t="shared" si="196"/>
        <v>0.85</v>
      </c>
      <c r="EZ50" s="98">
        <f t="shared" si="197"/>
        <v>113.5839177859756</v>
      </c>
      <c r="FA50" s="100">
        <f t="shared" si="301"/>
        <v>2228.1115059985973</v>
      </c>
      <c r="FB50" s="100">
        <f t="shared" si="302"/>
        <v>1.580709522521494E-3</v>
      </c>
      <c r="FC50" s="100">
        <f t="shared" si="227"/>
        <v>0.86666666666666659</v>
      </c>
      <c r="FD50" s="100">
        <f t="shared" si="228"/>
        <v>-278.53936172232784</v>
      </c>
      <c r="FE50" s="100">
        <f t="shared" si="303"/>
        <v>1.637647237652047E-3</v>
      </c>
      <c r="FF50">
        <f t="shared" si="304"/>
        <v>-7.9181246047624873E-2</v>
      </c>
      <c r="FG50">
        <f t="shared" si="305"/>
        <v>1.7859961099665462</v>
      </c>
      <c r="FH50" s="61"/>
      <c r="FI50" s="100">
        <v>418.40918966963432</v>
      </c>
      <c r="FJ50" s="100">
        <v>44</v>
      </c>
      <c r="FK50" s="22">
        <f t="shared" si="306"/>
        <v>0.81666666666666665</v>
      </c>
      <c r="FL50" s="98">
        <f t="shared" si="307"/>
        <v>52.20978159092018</v>
      </c>
      <c r="FM50" s="100">
        <f t="shared" si="198"/>
        <v>0.81666666666666665</v>
      </c>
      <c r="FN50" s="98">
        <f t="shared" si="308"/>
        <v>0.41904208432342793</v>
      </c>
      <c r="FO50" s="98">
        <f t="shared" si="199"/>
        <v>0.83333333333333337</v>
      </c>
      <c r="FP50" s="98">
        <f t="shared" si="200"/>
        <v>116.0995202019853</v>
      </c>
      <c r="FQ50" s="100">
        <f t="shared" si="309"/>
        <v>1807.6201335858048</v>
      </c>
      <c r="FR50" s="100">
        <f t="shared" si="310"/>
        <v>1.6157183228109624E-3</v>
      </c>
      <c r="FS50" s="100">
        <f t="shared" si="241"/>
        <v>0.85</v>
      </c>
      <c r="FT50" s="100">
        <f t="shared" si="242"/>
        <v>-387.72691038454224</v>
      </c>
      <c r="FU50" s="100">
        <f t="shared" si="311"/>
        <v>1.9048330545503441E-3</v>
      </c>
      <c r="FV50">
        <f t="shared" si="201"/>
        <v>-8.795517035512998E-2</v>
      </c>
      <c r="FW50">
        <f t="shared" si="202"/>
        <v>1.7177518764312372</v>
      </c>
      <c r="FX50" s="61"/>
      <c r="FY50" s="100">
        <v>596.65735560705195</v>
      </c>
      <c r="FZ50" s="100">
        <v>44</v>
      </c>
      <c r="GA50" s="22">
        <f t="shared" si="312"/>
        <v>0.85</v>
      </c>
      <c r="GB50" s="98">
        <f t="shared" si="313"/>
        <v>74.175133406314345</v>
      </c>
      <c r="GC50" s="100">
        <f t="shared" si="203"/>
        <v>0.85</v>
      </c>
      <c r="GD50" s="98">
        <f t="shared" si="314"/>
        <v>0.5630299146032931</v>
      </c>
      <c r="GE50" s="98">
        <f t="shared" si="204"/>
        <v>0.8666666666666667</v>
      </c>
      <c r="GF50" s="98">
        <f t="shared" si="205"/>
        <v>156.73104224208703</v>
      </c>
      <c r="GG50" s="100">
        <f t="shared" si="315"/>
        <v>2440.2356445727942</v>
      </c>
      <c r="GH50" s="100">
        <f t="shared" si="316"/>
        <v>2.1811736712023782E-3</v>
      </c>
      <c r="GI50" s="100">
        <f t="shared" si="235"/>
        <v>0.8833333333333333</v>
      </c>
      <c r="GJ50" s="100">
        <f t="shared" si="236"/>
        <v>-1069.3285419763733</v>
      </c>
      <c r="GK50" s="100">
        <f t="shared" si="317"/>
        <v>1.6683757679887674E-3</v>
      </c>
      <c r="GL50">
        <f t="shared" si="206"/>
        <v>-7.0581074285707285E-2</v>
      </c>
      <c r="GM50">
        <f t="shared" si="207"/>
        <v>1.8702583360818901</v>
      </c>
      <c r="GN50" s="61"/>
      <c r="GO50" s="100">
        <v>597.46234190951316</v>
      </c>
      <c r="GP50" s="100">
        <v>44</v>
      </c>
      <c r="GQ50" s="22">
        <f t="shared" si="318"/>
        <v>0.83333333333333326</v>
      </c>
      <c r="GR50" s="98">
        <f t="shared" si="319"/>
        <v>74.451991564838153</v>
      </c>
      <c r="GS50" s="100">
        <f t="shared" si="208"/>
        <v>0.83333333333333326</v>
      </c>
      <c r="GT50" s="100">
        <f t="shared" si="209"/>
        <v>0.61708877083260549</v>
      </c>
      <c r="GU50" s="98">
        <f t="shared" si="239"/>
        <v>0.85</v>
      </c>
      <c r="GV50" s="98">
        <f t="shared" si="240"/>
        <v>136.56698268623788</v>
      </c>
      <c r="GW50" s="100">
        <f t="shared" si="320"/>
        <v>2126.289816333679</v>
      </c>
      <c r="GX50" s="100">
        <f t="shared" si="321"/>
        <v>1.9005571757168107E-3</v>
      </c>
      <c r="GY50" s="100">
        <f t="shared" si="237"/>
        <v>0.86666666666666659</v>
      </c>
      <c r="GZ50" s="100">
        <f t="shared" si="238"/>
        <v>-219.59885556038478</v>
      </c>
      <c r="HA50" s="100">
        <f t="shared" si="322"/>
        <v>1.684769685352639E-3</v>
      </c>
      <c r="HB50">
        <f t="shared" si="212"/>
        <v>-7.9181246047624873E-2</v>
      </c>
      <c r="HC50">
        <f t="shared" si="213"/>
        <v>1.8718763194696755</v>
      </c>
      <c r="HD50" s="61"/>
      <c r="HE50" s="100">
        <v>536.25390441469051</v>
      </c>
      <c r="HF50" s="100">
        <v>44</v>
      </c>
      <c r="HG50" s="22">
        <f t="shared" si="323"/>
        <v>0.85</v>
      </c>
      <c r="HH50" s="98">
        <f t="shared" si="324"/>
        <v>50.689979793431256</v>
      </c>
      <c r="HI50" s="100">
        <f t="shared" si="214"/>
        <v>0.85</v>
      </c>
      <c r="HJ50" s="98">
        <f t="shared" si="325"/>
        <v>0.62275414012698371</v>
      </c>
      <c r="HK50" s="98">
        <f t="shared" si="215"/>
        <v>0.8666666666666667</v>
      </c>
      <c r="HL50" s="98">
        <f t="shared" si="216"/>
        <v>95.225129148320789</v>
      </c>
      <c r="HM50" s="100">
        <f t="shared" si="326"/>
        <v>2138.3004805589335</v>
      </c>
      <c r="HN50" s="100">
        <f t="shared" si="327"/>
        <v>1.3252163806474647E-3</v>
      </c>
      <c r="HO50" s="100">
        <f t="shared" si="233"/>
        <v>0.8833333333333333</v>
      </c>
      <c r="HP50" s="100">
        <f t="shared" si="234"/>
        <v>-46.59703232460587</v>
      </c>
      <c r="HQ50" s="100">
        <f t="shared" si="328"/>
        <v>1.3374554334547831E-3</v>
      </c>
      <c r="HR50">
        <f t="shared" si="329"/>
        <v>-7.0581074285707285E-2</v>
      </c>
      <c r="HS50">
        <f t="shared" si="330"/>
        <v>1.7049221181004377</v>
      </c>
      <c r="HT50" s="61"/>
      <c r="HU50"/>
      <c r="II50" s="61"/>
      <c r="IJ50"/>
      <c r="IW50" s="61"/>
      <c r="IX50"/>
      <c r="JK50" s="61"/>
      <c r="JL50"/>
      <c r="JY50" s="61"/>
      <c r="JZ50"/>
      <c r="KM50" s="61"/>
      <c r="KN50"/>
      <c r="KS50"/>
      <c r="KT50"/>
      <c r="KU50"/>
    </row>
    <row r="51" spans="21:307" x14ac:dyDescent="0.25">
      <c r="U51" s="49">
        <v>186.52412712568849</v>
      </c>
      <c r="V51" s="49">
        <v>45</v>
      </c>
      <c r="W51" s="22">
        <f t="shared" si="160"/>
        <v>0.85</v>
      </c>
      <c r="X51" s="98">
        <f t="shared" si="161"/>
        <v>15.452251439457253</v>
      </c>
      <c r="Y51" s="100">
        <f t="shared" si="162"/>
        <v>0.85</v>
      </c>
      <c r="Z51" s="98">
        <f t="shared" si="163"/>
        <v>0.34102908497210971</v>
      </c>
      <c r="AA51" s="98">
        <f t="shared" si="164"/>
        <v>0.86666666666666659</v>
      </c>
      <c r="AB51" s="98">
        <f t="shared" si="165"/>
        <v>29.840262363285042</v>
      </c>
      <c r="AC51" s="100">
        <f t="shared" si="245"/>
        <v>464.60018909220611</v>
      </c>
      <c r="AD51" s="100">
        <f t="shared" si="246"/>
        <v>4.1527698455571692E-4</v>
      </c>
      <c r="AE51" s="100">
        <f t="shared" si="2"/>
        <v>0.8833333333333333</v>
      </c>
      <c r="AF51" s="100">
        <f t="shared" si="3"/>
        <v>-75.759430124625041</v>
      </c>
      <c r="AG51" s="100">
        <f t="shared" si="247"/>
        <v>2.2026586787820858E-3</v>
      </c>
      <c r="AH51">
        <f t="shared" si="331"/>
        <v>-7.0581074285707285E-2</v>
      </c>
      <c r="AI51">
        <f t="shared" si="167"/>
        <v>1.1889917663819447</v>
      </c>
      <c r="AJ51" s="61"/>
      <c r="AK51" s="49">
        <v>229.05457864884517</v>
      </c>
      <c r="AL51" s="49">
        <v>45</v>
      </c>
      <c r="AM51" s="22">
        <f t="shared" si="168"/>
        <v>0.8666666666666667</v>
      </c>
      <c r="AN51" s="98">
        <f t="shared" si="169"/>
        <v>21.424990987638683</v>
      </c>
      <c r="AO51" s="100">
        <f t="shared" si="170"/>
        <v>0.8666666666666667</v>
      </c>
      <c r="AP51" s="98">
        <f t="shared" si="171"/>
        <v>0.32401460331720594</v>
      </c>
      <c r="AQ51" s="98">
        <f t="shared" si="172"/>
        <v>0.8833333333333333</v>
      </c>
      <c r="AR51" s="98">
        <f t="shared" si="173"/>
        <v>40.571288060623949</v>
      </c>
      <c r="AS51" s="100">
        <f t="shared" si="248"/>
        <v>723.09045251427722</v>
      </c>
      <c r="AT51" s="100">
        <f t="shared" si="249"/>
        <v>5.6461709217701668E-4</v>
      </c>
      <c r="AU51" s="100">
        <f t="shared" si="7"/>
        <v>0.9</v>
      </c>
      <c r="AV51" s="100">
        <f t="shared" si="8"/>
        <v>88.079442320879423</v>
      </c>
      <c r="AW51" s="100">
        <f t="shared" si="250"/>
        <v>2.0945778773602377E-3</v>
      </c>
      <c r="AX51">
        <f t="shared" si="251"/>
        <v>-6.2147906748844461E-2</v>
      </c>
      <c r="AY51">
        <f t="shared" si="252"/>
        <v>1.3309206479105398</v>
      </c>
      <c r="AZ51" s="61"/>
      <c r="BA51" s="49">
        <v>202.51543151078636</v>
      </c>
      <c r="BB51" s="49">
        <v>45</v>
      </c>
      <c r="BC51" s="22">
        <f t="shared" si="253"/>
        <v>1.0333333333333332</v>
      </c>
      <c r="BD51" s="98">
        <f t="shared" si="174"/>
        <v>16.6761718964745</v>
      </c>
      <c r="BE51" s="100">
        <f t="shared" si="175"/>
        <v>1.0333333333333332</v>
      </c>
      <c r="BF51" s="98">
        <f t="shared" si="254"/>
        <v>0.26800916130381119</v>
      </c>
      <c r="BG51" s="98">
        <f t="shared" si="176"/>
        <v>1.0499999999999998</v>
      </c>
      <c r="BH51" s="98">
        <f t="shared" si="177"/>
        <v>27.148808658678675</v>
      </c>
      <c r="BI51" s="100">
        <f t="shared" si="255"/>
        <v>532.56283218314172</v>
      </c>
      <c r="BJ51" s="100">
        <f t="shared" si="256"/>
        <v>3.7782092049994494E-4</v>
      </c>
      <c r="BK51" s="100">
        <f t="shared" si="16"/>
        <v>1.0666666666666667</v>
      </c>
      <c r="BL51" s="100">
        <f t="shared" si="17"/>
        <v>37.582648991775848</v>
      </c>
      <c r="BM51" s="100">
        <f t="shared" si="257"/>
        <v>2.1156290350466934E-3</v>
      </c>
      <c r="BN51">
        <f t="shared" si="258"/>
        <v>1.4240439114610193E-2</v>
      </c>
      <c r="BO51">
        <f t="shared" si="259"/>
        <v>1.222096363145647</v>
      </c>
      <c r="BP51" s="61"/>
      <c r="BQ51" s="49">
        <v>454.20067150985147</v>
      </c>
      <c r="BR51" s="49">
        <v>45</v>
      </c>
      <c r="BS51" s="22">
        <f t="shared" si="260"/>
        <v>0.9</v>
      </c>
      <c r="BT51" s="98">
        <f t="shared" si="261"/>
        <v>43.422626339373942</v>
      </c>
      <c r="BU51" s="100">
        <f t="shared" si="178"/>
        <v>0.9</v>
      </c>
      <c r="BV51" s="98">
        <f t="shared" si="262"/>
        <v>0.75801061276168247</v>
      </c>
      <c r="BW51" s="98">
        <f t="shared" si="179"/>
        <v>0.91666666666666663</v>
      </c>
      <c r="BX51" s="98">
        <f t="shared" si="180"/>
        <v>71.79962305757536</v>
      </c>
      <c r="BY51" s="100">
        <f t="shared" si="263"/>
        <v>1117.8895829797359</v>
      </c>
      <c r="BZ51" s="100">
        <f t="shared" si="264"/>
        <v>9.9921142088459048E-4</v>
      </c>
      <c r="CA51" s="100">
        <f t="shared" si="26"/>
        <v>0.93333333333333346</v>
      </c>
      <c r="CB51" s="100">
        <f t="shared" si="27"/>
        <v>-167.46681037224837</v>
      </c>
      <c r="CC51" s="100">
        <f t="shared" si="265"/>
        <v>1.485823322806254E-3</v>
      </c>
      <c r="CD51">
        <f t="shared" si="266"/>
        <v>-4.5757490560675115E-2</v>
      </c>
      <c r="CE51">
        <f t="shared" si="267"/>
        <v>1.6377160874326182</v>
      </c>
      <c r="CF51" s="61"/>
      <c r="CG51" s="49">
        <v>396.95497225755969</v>
      </c>
      <c r="CH51" s="49">
        <v>45</v>
      </c>
      <c r="CI51" s="22">
        <f t="shared" si="268"/>
        <v>0.9</v>
      </c>
      <c r="CJ51" s="98">
        <f t="shared" si="269"/>
        <v>38.56552727655297</v>
      </c>
      <c r="CK51" s="100">
        <f t="shared" si="181"/>
        <v>0.9</v>
      </c>
      <c r="CL51" s="98">
        <f t="shared" si="270"/>
        <v>0.64014269717011596</v>
      </c>
      <c r="CM51" s="98">
        <f t="shared" si="182"/>
        <v>0.91666666666666663</v>
      </c>
      <c r="CN51" s="98">
        <f t="shared" si="183"/>
        <v>65.642912078202983</v>
      </c>
      <c r="CO51" s="100">
        <f t="shared" si="271"/>
        <v>1169.9348299727787</v>
      </c>
      <c r="CP51" s="100">
        <f t="shared" si="272"/>
        <v>9.1353052642165818E-4</v>
      </c>
      <c r="CQ51" s="100">
        <f t="shared" si="243"/>
        <v>0.93333333333333346</v>
      </c>
      <c r="CR51" s="100">
        <f t="shared" si="244"/>
        <v>-178.75062363815331</v>
      </c>
      <c r="CS51" s="100">
        <f t="shared" si="273"/>
        <v>1.4709280700113199E-3</v>
      </c>
      <c r="CT51">
        <f t="shared" si="274"/>
        <v>-4.5757490560675115E-2</v>
      </c>
      <c r="CU51">
        <f t="shared" si="275"/>
        <v>1.5861992735108577</v>
      </c>
      <c r="CV51" s="61"/>
      <c r="CW51" s="49">
        <v>550.31104840807984</v>
      </c>
      <c r="CX51" s="49">
        <v>45</v>
      </c>
      <c r="CY51" s="22">
        <f t="shared" si="276"/>
        <v>0.96666666666666667</v>
      </c>
      <c r="CZ51" s="98">
        <f t="shared" si="277"/>
        <v>52.345766994015015</v>
      </c>
      <c r="DA51" s="100">
        <f t="shared" si="184"/>
        <v>0.96666666666666667</v>
      </c>
      <c r="DB51" s="98">
        <f t="shared" si="278"/>
        <v>0.6937188695535722</v>
      </c>
      <c r="DC51" s="98">
        <f t="shared" si="185"/>
        <v>0.98333333333333339</v>
      </c>
      <c r="DD51" s="98">
        <f t="shared" si="186"/>
        <v>87.283258711569275</v>
      </c>
      <c r="DE51" s="100">
        <f t="shared" si="279"/>
        <v>1712.1863447495223</v>
      </c>
      <c r="DF51" s="100">
        <f t="shared" si="280"/>
        <v>1.2146920170693393E-3</v>
      </c>
      <c r="DG51" s="100">
        <f t="shared" si="229"/>
        <v>1</v>
      </c>
      <c r="DH51" s="100">
        <f t="shared" si="230"/>
        <v>-211.59233707930599</v>
      </c>
      <c r="DI51" s="100">
        <f t="shared" si="281"/>
        <v>1.3681776371095341E-3</v>
      </c>
      <c r="DJ51">
        <f t="shared" si="187"/>
        <v>-1.4723256820706347E-2</v>
      </c>
      <c r="DK51">
        <f t="shared" si="332"/>
        <v>1.7188815676677698</v>
      </c>
      <c r="DL51" s="61"/>
      <c r="DM51" s="49">
        <v>514.17725542851463</v>
      </c>
      <c r="DN51" s="49">
        <v>45</v>
      </c>
      <c r="DO51" s="22">
        <f t="shared" si="282"/>
        <v>0.85</v>
      </c>
      <c r="DP51" s="98">
        <f t="shared" si="283"/>
        <v>49.015944273452298</v>
      </c>
      <c r="DQ51" s="100">
        <f t="shared" si="189"/>
        <v>0.85</v>
      </c>
      <c r="DR51" s="98">
        <f t="shared" si="284"/>
        <v>0.58670278664442688</v>
      </c>
      <c r="DS51" s="98">
        <f t="shared" si="190"/>
        <v>0.86666666666666659</v>
      </c>
      <c r="DT51" s="98">
        <f t="shared" si="191"/>
        <v>87.197543086114223</v>
      </c>
      <c r="DU51" s="100">
        <f t="shared" si="285"/>
        <v>1357.6286465909138</v>
      </c>
      <c r="DV51" s="100">
        <f t="shared" si="286"/>
        <v>1.2134991412817565E-3</v>
      </c>
      <c r="DW51" s="100">
        <f t="shared" si="231"/>
        <v>0.8833333333333333</v>
      </c>
      <c r="DX51" s="100">
        <f t="shared" si="232"/>
        <v>83.926829319151622</v>
      </c>
      <c r="DY51" s="100">
        <f t="shared" si="287"/>
        <v>1.7103946794140325E-3</v>
      </c>
      <c r="DZ51">
        <f t="shared" si="288"/>
        <v>-7.0581074285707285E-2</v>
      </c>
      <c r="EA51">
        <f t="shared" si="289"/>
        <v>1.6903373735719407</v>
      </c>
      <c r="EB51" s="61"/>
      <c r="EC51" s="49">
        <v>683.23714770202594</v>
      </c>
      <c r="ED51" s="49">
        <v>45</v>
      </c>
      <c r="EE51" s="22">
        <f t="shared" si="290"/>
        <v>0.85</v>
      </c>
      <c r="EF51" s="98">
        <f t="shared" si="291"/>
        <v>59.619297356197727</v>
      </c>
      <c r="EG51" s="100">
        <f t="shared" si="192"/>
        <v>0.85</v>
      </c>
      <c r="EH51" s="98">
        <f t="shared" si="292"/>
        <v>0.50736575547513629</v>
      </c>
      <c r="EI51" s="98">
        <f t="shared" si="193"/>
        <v>0.86666666666666659</v>
      </c>
      <c r="EJ51" s="98">
        <f t="shared" si="194"/>
        <v>109.87965559974685</v>
      </c>
      <c r="EK51" s="100">
        <f t="shared" si="293"/>
        <v>1958.3536458347282</v>
      </c>
      <c r="EL51" s="100">
        <f t="shared" si="294"/>
        <v>1.5291585404298106E-3</v>
      </c>
      <c r="EM51" s="100">
        <f t="shared" si="225"/>
        <v>0.8833333333333333</v>
      </c>
      <c r="EN51" s="100">
        <f t="shared" si="226"/>
        <v>-39.008522057321933</v>
      </c>
      <c r="EO51" s="100">
        <f t="shared" si="295"/>
        <v>1.6469371371507033E-3</v>
      </c>
      <c r="EP51">
        <f t="shared" si="296"/>
        <v>-7.0581074285707285E-2</v>
      </c>
      <c r="EQ51">
        <f t="shared" si="297"/>
        <v>1.7753868533449806</v>
      </c>
      <c r="ER51" s="61"/>
      <c r="ES51" s="49">
        <v>707.64857097290883</v>
      </c>
      <c r="ET51" s="49">
        <v>45</v>
      </c>
      <c r="EU51" s="22">
        <f t="shared" si="298"/>
        <v>0.85</v>
      </c>
      <c r="EV51" s="98">
        <f t="shared" si="299"/>
        <v>63.008509569308956</v>
      </c>
      <c r="EW51" s="100">
        <f t="shared" si="195"/>
        <v>0.85</v>
      </c>
      <c r="EX51" s="98">
        <f t="shared" si="300"/>
        <v>0.45681999200116896</v>
      </c>
      <c r="EY51" s="98">
        <f t="shared" si="196"/>
        <v>0.86666666666666659</v>
      </c>
      <c r="EZ51" s="98">
        <f t="shared" si="197"/>
        <v>108.27190505331689</v>
      </c>
      <c r="FA51" s="100">
        <f t="shared" si="301"/>
        <v>2123.9087551131252</v>
      </c>
      <c r="FB51" s="100">
        <f t="shared" si="302"/>
        <v>1.5067840119919935E-3</v>
      </c>
      <c r="FC51" s="100">
        <f t="shared" si="227"/>
        <v>0.8833333333333333</v>
      </c>
      <c r="FD51" s="100">
        <f t="shared" si="228"/>
        <v>39.261599293666912</v>
      </c>
      <c r="FE51" s="100">
        <f t="shared" si="303"/>
        <v>1.6272431113868071E-3</v>
      </c>
      <c r="FF51">
        <f t="shared" si="304"/>
        <v>-7.0581074285707285E-2</v>
      </c>
      <c r="FG51">
        <f t="shared" si="305"/>
        <v>1.7993992067460536</v>
      </c>
      <c r="FH51" s="61"/>
      <c r="FI51" s="100">
        <v>434.41569953214167</v>
      </c>
      <c r="FJ51" s="100">
        <v>45</v>
      </c>
      <c r="FK51" s="22">
        <f t="shared" si="306"/>
        <v>0.83333333333333337</v>
      </c>
      <c r="FL51" s="98">
        <f t="shared" si="307"/>
        <v>54.207100016488859</v>
      </c>
      <c r="FM51" s="100">
        <f t="shared" si="198"/>
        <v>0.83333333333333337</v>
      </c>
      <c r="FN51" s="98">
        <f t="shared" si="308"/>
        <v>0.42904771594631308</v>
      </c>
      <c r="FO51" s="98">
        <f t="shared" si="199"/>
        <v>0.85</v>
      </c>
      <c r="FP51" s="98">
        <f t="shared" si="200"/>
        <v>106.75017817305043</v>
      </c>
      <c r="FQ51" s="100">
        <f t="shared" si="309"/>
        <v>1662.0548559870633</v>
      </c>
      <c r="FR51" s="100">
        <f t="shared" si="310"/>
        <v>1.4856066462416186E-3</v>
      </c>
      <c r="FS51" s="100">
        <f t="shared" si="241"/>
        <v>0.8666666666666667</v>
      </c>
      <c r="FT51" s="100">
        <f t="shared" si="242"/>
        <v>117.11712168433411</v>
      </c>
      <c r="FU51" s="100">
        <f t="shared" si="311"/>
        <v>1.8877798431485655E-3</v>
      </c>
      <c r="FV51">
        <f t="shared" si="201"/>
        <v>-7.9181246047624804E-2</v>
      </c>
      <c r="FW51">
        <f t="shared" si="202"/>
        <v>1.73405617391913</v>
      </c>
      <c r="FX51" s="61"/>
      <c r="FY51" s="100">
        <v>616.63603527526675</v>
      </c>
      <c r="FZ51" s="100">
        <v>45</v>
      </c>
      <c r="GA51" s="22">
        <f t="shared" si="312"/>
        <v>0.8666666666666667</v>
      </c>
      <c r="GB51" s="98">
        <f t="shared" si="313"/>
        <v>76.658839030229956</v>
      </c>
      <c r="GC51" s="100">
        <f t="shared" si="203"/>
        <v>0.8666666666666667</v>
      </c>
      <c r="GD51" s="98">
        <f t="shared" si="314"/>
        <v>0.57500808958773897</v>
      </c>
      <c r="GE51" s="98">
        <f t="shared" si="204"/>
        <v>0.8833333333333333</v>
      </c>
      <c r="GF51" s="98">
        <f t="shared" si="205"/>
        <v>145.47284955618241</v>
      </c>
      <c r="GG51" s="100">
        <f t="shared" si="315"/>
        <v>2264.9503743888645</v>
      </c>
      <c r="GH51" s="100">
        <f t="shared" si="316"/>
        <v>2.0244971563235389E-3</v>
      </c>
      <c r="GI51" s="100">
        <f t="shared" si="235"/>
        <v>0.9</v>
      </c>
      <c r="GJ51" s="100">
        <f t="shared" si="236"/>
        <v>-718.98491979174412</v>
      </c>
      <c r="GK51" s="100">
        <f t="shared" si="317"/>
        <v>1.6541184542927974E-3</v>
      </c>
      <c r="GL51">
        <f t="shared" si="206"/>
        <v>-6.2147906748844461E-2</v>
      </c>
      <c r="GM51">
        <f t="shared" si="207"/>
        <v>1.8845622377388036</v>
      </c>
      <c r="GN51" s="61"/>
      <c r="GO51" s="100">
        <v>614.98821126912674</v>
      </c>
      <c r="GP51" s="100">
        <v>45</v>
      </c>
      <c r="GQ51" s="22">
        <f t="shared" si="318"/>
        <v>0.85</v>
      </c>
      <c r="GR51" s="98">
        <f t="shared" si="319"/>
        <v>76.635954948301105</v>
      </c>
      <c r="GS51" s="100">
        <f t="shared" si="208"/>
        <v>0.85</v>
      </c>
      <c r="GT51" s="100">
        <f t="shared" si="209"/>
        <v>0.62882450922565625</v>
      </c>
      <c r="GU51" s="98">
        <f t="shared" si="239"/>
        <v>0.86666666666666659</v>
      </c>
      <c r="GV51" s="98">
        <f t="shared" si="240"/>
        <v>136.6423885966326</v>
      </c>
      <c r="GW51" s="100">
        <f t="shared" si="320"/>
        <v>2127.4638542761591</v>
      </c>
      <c r="GX51" s="100">
        <f t="shared" si="321"/>
        <v>1.9016065746364709E-3</v>
      </c>
      <c r="GY51" s="100">
        <f t="shared" si="237"/>
        <v>0.8833333333333333</v>
      </c>
      <c r="GZ51" s="100">
        <f t="shared" si="238"/>
        <v>-58.286376040797464</v>
      </c>
      <c r="HA51" s="100">
        <f t="shared" si="322"/>
        <v>1.6718427097978587E-3</v>
      </c>
      <c r="HB51">
        <f t="shared" si="212"/>
        <v>-7.0581074285707285E-2</v>
      </c>
      <c r="HC51">
        <f t="shared" si="213"/>
        <v>1.8844325734453073</v>
      </c>
      <c r="HD51" s="61"/>
      <c r="HE51" s="100">
        <v>552.26171332077695</v>
      </c>
      <c r="HF51" s="100">
        <v>45</v>
      </c>
      <c r="HG51" s="22">
        <f t="shared" si="323"/>
        <v>0.8666666666666667</v>
      </c>
      <c r="HH51" s="98">
        <f t="shared" si="324"/>
        <v>52.203135228396889</v>
      </c>
      <c r="HI51" s="100">
        <f t="shared" si="214"/>
        <v>0.8666666666666667</v>
      </c>
      <c r="HJ51" s="98">
        <f t="shared" si="325"/>
        <v>0.63372620845179173</v>
      </c>
      <c r="HK51" s="98">
        <f t="shared" si="215"/>
        <v>0.8833333333333333</v>
      </c>
      <c r="HL51" s="98">
        <f t="shared" si="216"/>
        <v>98.107995323430643</v>
      </c>
      <c r="HM51" s="100">
        <f t="shared" si="326"/>
        <v>2203.0358522277174</v>
      </c>
      <c r="HN51" s="100">
        <f t="shared" si="327"/>
        <v>1.3653362682510767E-3</v>
      </c>
      <c r="HO51" s="100">
        <f t="shared" si="233"/>
        <v>0.9</v>
      </c>
      <c r="HP51" s="100">
        <f t="shared" si="234"/>
        <v>-433.59874411659172</v>
      </c>
      <c r="HQ51" s="100">
        <f t="shared" si="328"/>
        <v>1.3288493682465455E-3</v>
      </c>
      <c r="HR51">
        <f t="shared" si="329"/>
        <v>-6.2147906748844461E-2</v>
      </c>
      <c r="HS51">
        <f t="shared" si="330"/>
        <v>1.7176965867475387</v>
      </c>
      <c r="HT51" s="61"/>
      <c r="HU51"/>
      <c r="II51" s="61"/>
      <c r="IJ51"/>
      <c r="IW51" s="61"/>
      <c r="IX51"/>
      <c r="JK51" s="61"/>
      <c r="JL51"/>
      <c r="JY51" s="61"/>
      <c r="JZ51"/>
      <c r="KM51" s="61"/>
      <c r="KN51"/>
      <c r="KS51"/>
      <c r="KT51"/>
      <c r="KU51"/>
    </row>
    <row r="52" spans="21:307" x14ac:dyDescent="0.25">
      <c r="U52" s="49">
        <v>193.02331465395574</v>
      </c>
      <c r="V52" s="49">
        <v>46</v>
      </c>
      <c r="W52" s="22">
        <f t="shared" si="160"/>
        <v>0.86666666666666659</v>
      </c>
      <c r="X52" s="98">
        <f t="shared" si="161"/>
        <v>15.990664787834957</v>
      </c>
      <c r="Y52" s="100">
        <f t="shared" si="162"/>
        <v>0.86666666666666659</v>
      </c>
      <c r="Z52" s="98">
        <f t="shared" si="163"/>
        <v>0.34180180515342518</v>
      </c>
      <c r="AA52" s="98">
        <f t="shared" si="164"/>
        <v>0.8833333333333333</v>
      </c>
      <c r="AB52" s="98">
        <f t="shared" si="165"/>
        <v>29.839850595220657</v>
      </c>
      <c r="AC52" s="100">
        <f t="shared" si="245"/>
        <v>464.59377803863538</v>
      </c>
      <c r="AD52" s="100">
        <f t="shared" si="246"/>
        <v>4.1527125411682089E-4</v>
      </c>
      <c r="AE52" s="100">
        <f t="shared" si="2"/>
        <v>0.89999999999999991</v>
      </c>
      <c r="AF52" s="100">
        <f t="shared" si="3"/>
        <v>-37.886931511963382</v>
      </c>
      <c r="AG52" s="100">
        <f t="shared" si="247"/>
        <v>2.2005192327770326E-3</v>
      </c>
      <c r="AH52">
        <f t="shared" si="331"/>
        <v>-6.2147906748844517E-2</v>
      </c>
      <c r="AI52">
        <f t="shared" si="167"/>
        <v>1.2038665192613602</v>
      </c>
      <c r="AJ52" s="61"/>
      <c r="AK52" s="49">
        <v>236.53382421970858</v>
      </c>
      <c r="AL52" s="49">
        <v>46</v>
      </c>
      <c r="AM52" s="22">
        <f t="shared" si="168"/>
        <v>0.8833333333333333</v>
      </c>
      <c r="AN52" s="98">
        <f t="shared" si="169"/>
        <v>22.12457433539506</v>
      </c>
      <c r="AO52" s="100">
        <f t="shared" si="170"/>
        <v>0.8833333333333333</v>
      </c>
      <c r="AP52" s="98">
        <f t="shared" si="171"/>
        <v>0.32488273252128408</v>
      </c>
      <c r="AQ52" s="98">
        <f t="shared" si="172"/>
        <v>0.9</v>
      </c>
      <c r="AR52" s="98">
        <f t="shared" si="173"/>
        <v>40.643822168844551</v>
      </c>
      <c r="AS52" s="100">
        <f t="shared" si="248"/>
        <v>724.38320716031114</v>
      </c>
      <c r="AT52" s="100">
        <f t="shared" si="249"/>
        <v>5.6562652518308675E-4</v>
      </c>
      <c r="AU52" s="100">
        <f t="shared" si="7"/>
        <v>0.91666666666666663</v>
      </c>
      <c r="AV52" s="100">
        <f t="shared" si="8"/>
        <v>169.17835777317902</v>
      </c>
      <c r="AW52" s="100">
        <f t="shared" si="250"/>
        <v>2.0921880735604035E-3</v>
      </c>
      <c r="AX52">
        <f t="shared" si="251"/>
        <v>-5.3875380782854601E-2</v>
      </c>
      <c r="AY52">
        <f t="shared" si="252"/>
        <v>1.3448749238639921</v>
      </c>
      <c r="AZ52" s="61"/>
      <c r="BA52" s="49">
        <v>208.00540858352699</v>
      </c>
      <c r="BB52" s="49">
        <v>46</v>
      </c>
      <c r="BC52" s="22">
        <f t="shared" si="253"/>
        <v>1.0499999999999998</v>
      </c>
      <c r="BD52" s="98">
        <f t="shared" si="174"/>
        <v>17.128245107339175</v>
      </c>
      <c r="BE52" s="100">
        <f t="shared" si="175"/>
        <v>1.0499999999999998</v>
      </c>
      <c r="BF52" s="98">
        <f t="shared" si="254"/>
        <v>0.26849431923509953</v>
      </c>
      <c r="BG52" s="98">
        <f t="shared" si="176"/>
        <v>1.0666666666666667</v>
      </c>
      <c r="BH52" s="98">
        <f t="shared" si="177"/>
        <v>29.630907649389574</v>
      </c>
      <c r="BI52" s="100">
        <f t="shared" si="255"/>
        <v>581.252764948547</v>
      </c>
      <c r="BJ52" s="100">
        <f t="shared" si="256"/>
        <v>4.1236346478733835E-4</v>
      </c>
      <c r="BK52" s="100">
        <f t="shared" si="16"/>
        <v>1.0833333333333335</v>
      </c>
      <c r="BL52" s="100">
        <f t="shared" si="17"/>
        <v>-73.549426219054922</v>
      </c>
      <c r="BM52" s="100">
        <f t="shared" si="257"/>
        <v>2.1140367756168122E-3</v>
      </c>
      <c r="BN52">
        <f t="shared" si="258"/>
        <v>2.1189299069937998E-2</v>
      </c>
      <c r="BO52">
        <f t="shared" si="259"/>
        <v>1.2337128691394428</v>
      </c>
      <c r="BP52" s="61"/>
      <c r="BQ52" s="49">
        <v>468.75633329054875</v>
      </c>
      <c r="BR52" s="49">
        <v>46</v>
      </c>
      <c r="BS52" s="22">
        <f t="shared" si="260"/>
        <v>0.91666666666666663</v>
      </c>
      <c r="BT52" s="98">
        <f t="shared" si="261"/>
        <v>44.814181002920527</v>
      </c>
      <c r="BU52" s="100">
        <f t="shared" si="178"/>
        <v>0.91666666666666663</v>
      </c>
      <c r="BV52" s="98">
        <f t="shared" si="262"/>
        <v>0.77266411677625235</v>
      </c>
      <c r="BW52" s="98">
        <f t="shared" si="179"/>
        <v>0.93333333333333346</v>
      </c>
      <c r="BX52" s="98">
        <f t="shared" si="180"/>
        <v>61.724839747370005</v>
      </c>
      <c r="BY52" s="100">
        <f t="shared" si="263"/>
        <v>961.02949327946851</v>
      </c>
      <c r="BZ52" s="100">
        <f t="shared" si="264"/>
        <v>8.5900401981756612E-4</v>
      </c>
      <c r="CA52" s="100">
        <f t="shared" si="26"/>
        <v>0.95000000000000007</v>
      </c>
      <c r="CB52" s="100">
        <f t="shared" si="27"/>
        <v>224.52844832788355</v>
      </c>
      <c r="CC52" s="100">
        <f t="shared" si="265"/>
        <v>1.4748456913226023E-3</v>
      </c>
      <c r="CD52">
        <f t="shared" si="266"/>
        <v>-3.7788560889399803E-2</v>
      </c>
      <c r="CE52">
        <f t="shared" si="267"/>
        <v>1.6514154639262406</v>
      </c>
      <c r="CF52" s="61"/>
      <c r="CG52" s="49">
        <v>407.99050234043438</v>
      </c>
      <c r="CH52" s="49">
        <v>46</v>
      </c>
      <c r="CI52" s="22">
        <f t="shared" si="268"/>
        <v>0.91666666666666663</v>
      </c>
      <c r="CJ52" s="98">
        <f t="shared" si="269"/>
        <v>39.637666602587622</v>
      </c>
      <c r="CK52" s="100">
        <f t="shared" si="181"/>
        <v>0.91666666666666663</v>
      </c>
      <c r="CL52" s="98">
        <f t="shared" si="270"/>
        <v>0.64984931131340062</v>
      </c>
      <c r="CM52" s="98">
        <f t="shared" si="182"/>
        <v>0.93333333333333346</v>
      </c>
      <c r="CN52" s="98">
        <f t="shared" si="183"/>
        <v>64.048100392633614</v>
      </c>
      <c r="CO52" s="100">
        <f t="shared" si="271"/>
        <v>1141.5109578573495</v>
      </c>
      <c r="CP52" s="100">
        <f t="shared" si="272"/>
        <v>8.9133606379748461E-4</v>
      </c>
      <c r="CQ52" s="100">
        <f t="shared" si="243"/>
        <v>0.95000000000000007</v>
      </c>
      <c r="CR52" s="100">
        <f t="shared" si="244"/>
        <v>-128.84929156065044</v>
      </c>
      <c r="CS52" s="100">
        <f t="shared" si="273"/>
        <v>1.4626997686371041E-3</v>
      </c>
      <c r="CT52">
        <f t="shared" si="274"/>
        <v>-3.7788560889399803E-2</v>
      </c>
      <c r="CU52">
        <f t="shared" si="275"/>
        <v>1.5981080804386749</v>
      </c>
      <c r="CV52" s="61"/>
      <c r="CW52" s="49">
        <v>565.3193787585916</v>
      </c>
      <c r="CX52" s="49">
        <v>46</v>
      </c>
      <c r="CY52" s="22">
        <f t="shared" si="276"/>
        <v>0.98333333333333328</v>
      </c>
      <c r="CZ52" s="98">
        <f t="shared" si="277"/>
        <v>53.773364287890381</v>
      </c>
      <c r="DA52" s="100">
        <f t="shared" si="184"/>
        <v>0.98333333333333328</v>
      </c>
      <c r="DB52" s="98">
        <f t="shared" si="278"/>
        <v>0.70562562711907761</v>
      </c>
      <c r="DC52" s="98">
        <f t="shared" si="185"/>
        <v>1</v>
      </c>
      <c r="DD52" s="98">
        <f t="shared" si="186"/>
        <v>91.667950749034418</v>
      </c>
      <c r="DE52" s="100">
        <f t="shared" si="279"/>
        <v>1798.1983697735682</v>
      </c>
      <c r="DF52" s="100">
        <f t="shared" si="280"/>
        <v>1.2757123145907291E-3</v>
      </c>
      <c r="DG52" s="100">
        <f t="shared" si="229"/>
        <v>1.0166666666666666</v>
      </c>
      <c r="DH52" s="100">
        <f t="shared" si="230"/>
        <v>-476.44339528433562</v>
      </c>
      <c r="DI52" s="100">
        <f t="shared" si="281"/>
        <v>1.3593719074255042E-3</v>
      </c>
      <c r="DJ52">
        <f t="shared" si="187"/>
        <v>-7.2992387414994656E-3</v>
      </c>
      <c r="DK52">
        <f t="shared" si="332"/>
        <v>1.7305672086169621</v>
      </c>
      <c r="DL52" s="61"/>
      <c r="DM52" s="49">
        <v>530.17190608330054</v>
      </c>
      <c r="DN52" s="49">
        <v>46</v>
      </c>
      <c r="DO52" s="22">
        <f t="shared" si="282"/>
        <v>0.86666666666666659</v>
      </c>
      <c r="DP52" s="98">
        <f t="shared" si="283"/>
        <v>50.540696480772212</v>
      </c>
      <c r="DQ52" s="100">
        <f t="shared" si="189"/>
        <v>0.86666666666666659</v>
      </c>
      <c r="DR52" s="98">
        <f t="shared" si="284"/>
        <v>0.59477117668002111</v>
      </c>
      <c r="DS52" s="98">
        <f t="shared" si="190"/>
        <v>0.8833333333333333</v>
      </c>
      <c r="DT52" s="98">
        <f t="shared" si="191"/>
        <v>85.804766200641339</v>
      </c>
      <c r="DU52" s="100">
        <f t="shared" si="285"/>
        <v>1335.9437030580405</v>
      </c>
      <c r="DV52" s="100">
        <f t="shared" si="286"/>
        <v>1.1941163296255921E-3</v>
      </c>
      <c r="DW52" s="100">
        <f t="shared" si="231"/>
        <v>0.89999999999999991</v>
      </c>
      <c r="DX52" s="100">
        <f t="shared" si="232"/>
        <v>85.779735622353584</v>
      </c>
      <c r="DY52" s="100">
        <f t="shared" si="287"/>
        <v>1.7009444966233035E-3</v>
      </c>
      <c r="DZ52">
        <f t="shared" si="288"/>
        <v>-6.2147906748844517E-2</v>
      </c>
      <c r="EA52">
        <f t="shared" si="289"/>
        <v>1.7036412224606658</v>
      </c>
      <c r="EB52" s="61"/>
      <c r="EC52" s="49">
        <v>703.71762802987962</v>
      </c>
      <c r="ED52" s="49">
        <v>46</v>
      </c>
      <c r="EE52" s="22">
        <f t="shared" si="290"/>
        <v>0.86666666666666659</v>
      </c>
      <c r="EF52" s="98">
        <f t="shared" si="291"/>
        <v>61.406424784457208</v>
      </c>
      <c r="EG52" s="100">
        <f t="shared" si="192"/>
        <v>0.86666666666666659</v>
      </c>
      <c r="EH52" s="98">
        <f t="shared" si="292"/>
        <v>0.51509854267792676</v>
      </c>
      <c r="EI52" s="98">
        <f t="shared" si="193"/>
        <v>0.8833333333333333</v>
      </c>
      <c r="EJ52" s="98">
        <f t="shared" si="194"/>
        <v>112.56375173243399</v>
      </c>
      <c r="EK52" s="100">
        <f t="shared" si="293"/>
        <v>2006.1915228150312</v>
      </c>
      <c r="EL52" s="100">
        <f t="shared" si="294"/>
        <v>1.5665122116097067E-3</v>
      </c>
      <c r="EM52" s="100">
        <f t="shared" si="225"/>
        <v>0.89999999999999991</v>
      </c>
      <c r="EN52" s="100">
        <f t="shared" si="226"/>
        <v>-197.16096483208423</v>
      </c>
      <c r="EO52" s="100">
        <f t="shared" si="295"/>
        <v>1.6370555411296896E-3</v>
      </c>
      <c r="EP52">
        <f t="shared" si="296"/>
        <v>-6.2147906748844517E-2</v>
      </c>
      <c r="EQ52">
        <f t="shared" si="297"/>
        <v>1.7882138125493778</v>
      </c>
      <c r="ER52" s="61"/>
      <c r="ES52" s="49">
        <v>728.66487495967579</v>
      </c>
      <c r="ET52" s="49">
        <v>46</v>
      </c>
      <c r="EU52" s="22">
        <f t="shared" si="298"/>
        <v>0.86666666666666659</v>
      </c>
      <c r="EV52" s="98">
        <f t="shared" si="299"/>
        <v>64.879785856974067</v>
      </c>
      <c r="EW52" s="100">
        <f t="shared" si="195"/>
        <v>0.86666666666666659</v>
      </c>
      <c r="EX52" s="98">
        <f t="shared" si="300"/>
        <v>0.46408467753313326</v>
      </c>
      <c r="EY52" s="98">
        <f t="shared" si="196"/>
        <v>0.8833333333333333</v>
      </c>
      <c r="EZ52" s="98">
        <f t="shared" si="197"/>
        <v>104.29927239523134</v>
      </c>
      <c r="FA52" s="100">
        <f t="shared" si="301"/>
        <v>2045.9798659964033</v>
      </c>
      <c r="FB52" s="100">
        <f t="shared" si="302"/>
        <v>1.451498207500303E-3</v>
      </c>
      <c r="FC52" s="100">
        <f t="shared" si="227"/>
        <v>0.89999999999999991</v>
      </c>
      <c r="FD52" s="100">
        <f t="shared" si="228"/>
        <v>279.64501846751455</v>
      </c>
      <c r="FE52" s="100">
        <f t="shared" si="303"/>
        <v>1.6172649808109246E-3</v>
      </c>
      <c r="FF52">
        <f t="shared" si="304"/>
        <v>-6.2147906748844517E-2</v>
      </c>
      <c r="FG52">
        <f t="shared" si="305"/>
        <v>1.8121094077677116</v>
      </c>
      <c r="FH52" s="61"/>
      <c r="FI52" s="100">
        <v>449.42324149959131</v>
      </c>
      <c r="FJ52" s="100">
        <v>46</v>
      </c>
      <c r="FK52" s="22">
        <f t="shared" si="306"/>
        <v>0.85</v>
      </c>
      <c r="FL52" s="98">
        <f t="shared" si="307"/>
        <v>56.079765597653022</v>
      </c>
      <c r="FM52" s="100">
        <f t="shared" si="198"/>
        <v>0.85</v>
      </c>
      <c r="FN52" s="98">
        <f t="shared" si="308"/>
        <v>0.43842889509036953</v>
      </c>
      <c r="FO52" s="98">
        <f t="shared" si="199"/>
        <v>0.8666666666666667</v>
      </c>
      <c r="FP52" s="98">
        <f t="shared" si="200"/>
        <v>103.1752898558339</v>
      </c>
      <c r="FQ52" s="100">
        <f t="shared" si="309"/>
        <v>1606.3953658679063</v>
      </c>
      <c r="FR52" s="100">
        <f t="shared" si="310"/>
        <v>1.4358561171603553E-3</v>
      </c>
      <c r="FS52" s="100">
        <f t="shared" si="241"/>
        <v>0.8833333333333333</v>
      </c>
      <c r="FT52" s="100">
        <f t="shared" si="242"/>
        <v>441.32962265001947</v>
      </c>
      <c r="FU52" s="100">
        <f t="shared" si="311"/>
        <v>1.8722000120489019E-3</v>
      </c>
      <c r="FV52">
        <f t="shared" si="201"/>
        <v>-7.0581074285707285E-2</v>
      </c>
      <c r="FW52">
        <f t="shared" si="202"/>
        <v>1.7488061896972151</v>
      </c>
      <c r="FX52" s="61"/>
      <c r="FY52" s="100">
        <v>638.68164996342273</v>
      </c>
      <c r="FZ52" s="100">
        <v>46</v>
      </c>
      <c r="GA52" s="22">
        <f t="shared" si="312"/>
        <v>0.8833333333333333</v>
      </c>
      <c r="GB52" s="98">
        <f t="shared" si="313"/>
        <v>79.399501481050578</v>
      </c>
      <c r="GC52" s="100">
        <f t="shared" si="203"/>
        <v>0.8833333333333333</v>
      </c>
      <c r="GD52" s="98">
        <f t="shared" si="314"/>
        <v>0.58822549107571209</v>
      </c>
      <c r="GE52" s="98">
        <f t="shared" si="204"/>
        <v>0.9</v>
      </c>
      <c r="GF52" s="98">
        <f t="shared" si="205"/>
        <v>121.08675750954126</v>
      </c>
      <c r="GG52" s="100">
        <f t="shared" si="315"/>
        <v>1885.2692965834158</v>
      </c>
      <c r="GH52" s="100">
        <f t="shared" si="316"/>
        <v>1.6851240420077828E-3</v>
      </c>
      <c r="GI52" s="100">
        <f t="shared" si="235"/>
        <v>0.91666666666666663</v>
      </c>
      <c r="GJ52" s="100">
        <f t="shared" si="236"/>
        <v>233.58870522032885</v>
      </c>
      <c r="GK52" s="100">
        <f t="shared" si="317"/>
        <v>1.6388025872888781E-3</v>
      </c>
      <c r="GL52">
        <f t="shared" si="206"/>
        <v>-5.3875380782854601E-2</v>
      </c>
      <c r="GM52">
        <f t="shared" si="207"/>
        <v>1.899817775667543</v>
      </c>
      <c r="GN52" s="61"/>
      <c r="GO52" s="100">
        <v>633.99309933153063</v>
      </c>
      <c r="GP52" s="100">
        <v>46</v>
      </c>
      <c r="GQ52" s="22">
        <f t="shared" si="318"/>
        <v>0.86666666666666659</v>
      </c>
      <c r="GR52" s="98">
        <f t="shared" si="319"/>
        <v>79.004224321046081</v>
      </c>
      <c r="GS52" s="100">
        <f t="shared" si="208"/>
        <v>0.86666666666666659</v>
      </c>
      <c r="GT52" s="100">
        <f t="shared" si="209"/>
        <v>0.64155063367135989</v>
      </c>
      <c r="GU52" s="98">
        <f t="shared" si="239"/>
        <v>0.8833333333333333</v>
      </c>
      <c r="GV52" s="98">
        <f t="shared" si="240"/>
        <v>129.24702083422505</v>
      </c>
      <c r="GW52" s="100">
        <f t="shared" si="320"/>
        <v>2012.321124665028</v>
      </c>
      <c r="GX52" s="100">
        <f t="shared" si="321"/>
        <v>1.7986877066096323E-3</v>
      </c>
      <c r="GY52" s="100">
        <f t="shared" si="237"/>
        <v>0.89999999999999991</v>
      </c>
      <c r="GZ52" s="100">
        <f t="shared" si="238"/>
        <v>327.13527304675131</v>
      </c>
      <c r="HA52" s="100">
        <f t="shared" si="322"/>
        <v>1.6581556750805289E-3</v>
      </c>
      <c r="HB52">
        <f t="shared" si="212"/>
        <v>-6.2147906748844517E-2</v>
      </c>
      <c r="HC52">
        <f t="shared" si="213"/>
        <v>1.8976503134457783</v>
      </c>
      <c r="HD52" s="61"/>
      <c r="HE52" s="100">
        <v>569.83374768435749</v>
      </c>
      <c r="HF52" s="100">
        <v>46</v>
      </c>
      <c r="HG52" s="22">
        <f t="shared" si="323"/>
        <v>0.8833333333333333</v>
      </c>
      <c r="HH52" s="98">
        <f t="shared" si="324"/>
        <v>53.864150765041948</v>
      </c>
      <c r="HI52" s="100">
        <f t="shared" si="214"/>
        <v>0.8833333333333333</v>
      </c>
      <c r="HJ52" s="98">
        <f t="shared" si="325"/>
        <v>0.64577042779337668</v>
      </c>
      <c r="HK52" s="98">
        <f t="shared" si="215"/>
        <v>0.9</v>
      </c>
      <c r="HL52" s="98">
        <f t="shared" si="216"/>
        <v>93.671894737500594</v>
      </c>
      <c r="HM52" s="100">
        <f t="shared" si="326"/>
        <v>2103.4222722878344</v>
      </c>
      <c r="HN52" s="100">
        <f t="shared" si="327"/>
        <v>1.3036005350968835E-3</v>
      </c>
      <c r="HO52" s="100">
        <f t="shared" si="233"/>
        <v>0.91666666666666663</v>
      </c>
      <c r="HP52" s="100">
        <f t="shared" si="234"/>
        <v>-385.53621186274091</v>
      </c>
      <c r="HQ52" s="100">
        <f t="shared" si="328"/>
        <v>1.3195910003960328E-3</v>
      </c>
      <c r="HR52">
        <f t="shared" si="329"/>
        <v>-5.3875380782854601E-2</v>
      </c>
      <c r="HS52">
        <f t="shared" si="330"/>
        <v>1.7312998170460718</v>
      </c>
      <c r="HT52" s="61"/>
      <c r="HU52"/>
      <c r="II52" s="61"/>
      <c r="IJ52"/>
      <c r="IW52" s="61"/>
      <c r="IX52"/>
      <c r="JK52" s="61"/>
      <c r="JL52"/>
      <c r="JY52" s="61"/>
      <c r="JZ52"/>
      <c r="KM52" s="61"/>
      <c r="KN52"/>
      <c r="KS52"/>
      <c r="KT52"/>
      <c r="KU52"/>
    </row>
    <row r="53" spans="21:307" x14ac:dyDescent="0.25">
      <c r="U53" s="49">
        <v>198.53085402526227</v>
      </c>
      <c r="V53" s="49">
        <v>47</v>
      </c>
      <c r="W53" s="22">
        <f t="shared" si="160"/>
        <v>0.8833333333333333</v>
      </c>
      <c r="X53" s="98">
        <f t="shared" si="161"/>
        <v>16.446926851566754</v>
      </c>
      <c r="Y53" s="100">
        <f t="shared" si="162"/>
        <v>0.8833333333333333</v>
      </c>
      <c r="Z53" s="98">
        <f t="shared" si="163"/>
        <v>0.34245662343695504</v>
      </c>
      <c r="AA53" s="98">
        <f t="shared" si="164"/>
        <v>0.89999999999999991</v>
      </c>
      <c r="AB53" s="98">
        <f t="shared" si="165"/>
        <v>27.314948025797541</v>
      </c>
      <c r="AC53" s="100">
        <f t="shared" si="245"/>
        <v>425.28211928335895</v>
      </c>
      <c r="AD53" s="100">
        <f t="shared" si="246"/>
        <v>3.8013302669234918E-4</v>
      </c>
      <c r="AE53" s="100">
        <f t="shared" si="2"/>
        <v>0.91666666666666663</v>
      </c>
      <c r="AF53" s="100">
        <f t="shared" si="3"/>
        <v>186.53954365602527</v>
      </c>
      <c r="AG53" s="100">
        <f t="shared" si="247"/>
        <v>2.1987110957815857E-3</v>
      </c>
      <c r="AH53">
        <f t="shared" si="331"/>
        <v>-5.3875380782854601E-2</v>
      </c>
      <c r="AI53">
        <f t="shared" si="167"/>
        <v>1.2160847608823275</v>
      </c>
      <c r="AJ53" s="61"/>
      <c r="AK53" s="49">
        <v>243.51283333738286</v>
      </c>
      <c r="AL53" s="49">
        <v>47</v>
      </c>
      <c r="AM53" s="22">
        <f t="shared" si="168"/>
        <v>0.9</v>
      </c>
      <c r="AN53" s="98">
        <f t="shared" si="169"/>
        <v>22.777367256326148</v>
      </c>
      <c r="AO53" s="100">
        <f t="shared" si="170"/>
        <v>0.9</v>
      </c>
      <c r="AP53" s="98">
        <f t="shared" si="171"/>
        <v>0.32569279839934318</v>
      </c>
      <c r="AQ53" s="98">
        <f t="shared" si="172"/>
        <v>0.91666666666666663</v>
      </c>
      <c r="AR53" s="98">
        <f t="shared" si="173"/>
        <v>43.50726947131993</v>
      </c>
      <c r="AS53" s="100">
        <f t="shared" si="248"/>
        <v>775.41760869579605</v>
      </c>
      <c r="AT53" s="100">
        <f t="shared" si="249"/>
        <v>6.0547616680920238E-4</v>
      </c>
      <c r="AU53" s="100">
        <f t="shared" si="7"/>
        <v>0.93333333333333346</v>
      </c>
      <c r="AV53" s="100">
        <f t="shared" si="8"/>
        <v>167.47250057424137</v>
      </c>
      <c r="AW53" s="100">
        <f t="shared" si="250"/>
        <v>2.0899654693782451E-3</v>
      </c>
      <c r="AX53">
        <f t="shared" si="251"/>
        <v>-4.5757490560675115E-2</v>
      </c>
      <c r="AY53">
        <f t="shared" si="252"/>
        <v>1.3575035243029168</v>
      </c>
      <c r="AZ53" s="61"/>
      <c r="BA53" s="49">
        <v>213.50526925581954</v>
      </c>
      <c r="BB53" s="49">
        <v>47</v>
      </c>
      <c r="BC53" s="22">
        <f t="shared" si="253"/>
        <v>1.0666666666666667</v>
      </c>
      <c r="BD53" s="98">
        <f t="shared" si="174"/>
        <v>17.581132185097125</v>
      </c>
      <c r="BE53" s="100">
        <f t="shared" si="175"/>
        <v>1.0666666666666667</v>
      </c>
      <c r="BF53" s="98">
        <f t="shared" si="254"/>
        <v>0.26898035059566611</v>
      </c>
      <c r="BG53" s="98">
        <f t="shared" si="176"/>
        <v>1.0833333333333335</v>
      </c>
      <c r="BH53" s="98">
        <f t="shared" si="177"/>
        <v>28.401563625071216</v>
      </c>
      <c r="BI53" s="100">
        <f t="shared" si="255"/>
        <v>557.13741817405344</v>
      </c>
      <c r="BJ53" s="100">
        <f t="shared" si="256"/>
        <v>3.9525509378224115E-4</v>
      </c>
      <c r="BK53" s="100">
        <f t="shared" si="16"/>
        <v>1.1000000000000001</v>
      </c>
      <c r="BL53" s="100">
        <f t="shared" si="17"/>
        <v>74.327822664280262</v>
      </c>
      <c r="BM53" s="100">
        <f t="shared" si="257"/>
        <v>2.1124452490194714E-3</v>
      </c>
      <c r="BN53">
        <f t="shared" si="258"/>
        <v>2.8028723600243534E-2</v>
      </c>
      <c r="BO53">
        <f t="shared" si="259"/>
        <v>1.2450468392194138</v>
      </c>
      <c r="BP53" s="61"/>
      <c r="BQ53" s="49">
        <v>479.23480674925941</v>
      </c>
      <c r="BR53" s="49">
        <v>47</v>
      </c>
      <c r="BS53" s="22">
        <f t="shared" si="260"/>
        <v>0.93333333333333335</v>
      </c>
      <c r="BT53" s="98">
        <f t="shared" si="261"/>
        <v>45.815947107959786</v>
      </c>
      <c r="BU53" s="100">
        <f t="shared" si="178"/>
        <v>0.93333333333333335</v>
      </c>
      <c r="BV53" s="98">
        <f t="shared" si="262"/>
        <v>0.78321302586792996</v>
      </c>
      <c r="BW53" s="98">
        <f t="shared" si="179"/>
        <v>0.95000000000000007</v>
      </c>
      <c r="BX53" s="98">
        <f t="shared" si="180"/>
        <v>66.217396045167064</v>
      </c>
      <c r="BY53" s="100">
        <f t="shared" si="263"/>
        <v>1030.9766834232121</v>
      </c>
      <c r="BZ53" s="100">
        <f t="shared" si="264"/>
        <v>9.215254282952418E-4</v>
      </c>
      <c r="CA53" s="100">
        <f t="shared" si="26"/>
        <v>0.96666666666666679</v>
      </c>
      <c r="CB53" s="100">
        <f t="shared" si="27"/>
        <v>131.50641188359987</v>
      </c>
      <c r="CC53" s="100">
        <f t="shared" si="265"/>
        <v>1.4670919478239699E-3</v>
      </c>
      <c r="CD53">
        <f t="shared" si="266"/>
        <v>-2.9963223377443209E-2</v>
      </c>
      <c r="CE53">
        <f t="shared" si="267"/>
        <v>1.6610166687360031</v>
      </c>
      <c r="CF53" s="61"/>
      <c r="CG53" s="49">
        <v>419.47705539159114</v>
      </c>
      <c r="CH53" s="49">
        <v>47</v>
      </c>
      <c r="CI53" s="22">
        <f t="shared" si="268"/>
        <v>0.93333333333333335</v>
      </c>
      <c r="CJ53" s="98">
        <f t="shared" si="269"/>
        <v>40.753624345826402</v>
      </c>
      <c r="CK53" s="100">
        <f t="shared" si="181"/>
        <v>0.93333333333333335</v>
      </c>
      <c r="CL53" s="98">
        <f t="shared" si="270"/>
        <v>0.65995263552770089</v>
      </c>
      <c r="CM53" s="98">
        <f t="shared" si="182"/>
        <v>0.95000000000000007</v>
      </c>
      <c r="CN53" s="98">
        <f t="shared" si="183"/>
        <v>59.684557956931187</v>
      </c>
      <c r="CO53" s="100">
        <f t="shared" si="271"/>
        <v>1063.7407902037473</v>
      </c>
      <c r="CP53" s="100">
        <f t="shared" si="272"/>
        <v>8.3061009823395913E-4</v>
      </c>
      <c r="CQ53" s="100">
        <f t="shared" si="243"/>
        <v>0.96666666666666679</v>
      </c>
      <c r="CR53" s="100">
        <f t="shared" si="244"/>
        <v>89.447254329480344</v>
      </c>
      <c r="CS53" s="100">
        <f t="shared" si="273"/>
        <v>1.4542801662797537E-3</v>
      </c>
      <c r="CT53">
        <f t="shared" si="274"/>
        <v>-2.9963223377443209E-2</v>
      </c>
      <c r="CU53">
        <f t="shared" si="275"/>
        <v>1.6101662379446828</v>
      </c>
      <c r="CV53" s="61"/>
      <c r="CW53" s="49">
        <v>580.89801170257078</v>
      </c>
      <c r="CX53" s="49">
        <v>47</v>
      </c>
      <c r="CY53" s="22">
        <f t="shared" si="276"/>
        <v>1</v>
      </c>
      <c r="CZ53" s="98">
        <f t="shared" si="277"/>
        <v>55.255208951067324</v>
      </c>
      <c r="DA53" s="100">
        <f t="shared" si="184"/>
        <v>1</v>
      </c>
      <c r="DB53" s="98">
        <f t="shared" si="278"/>
        <v>0.71798483039711791</v>
      </c>
      <c r="DC53" s="98">
        <f t="shared" si="185"/>
        <v>1.0166666666666666</v>
      </c>
      <c r="DD53" s="98">
        <f t="shared" si="186"/>
        <v>80.230180808925766</v>
      </c>
      <c r="DE53" s="100">
        <f t="shared" si="279"/>
        <v>1573.8301026519739</v>
      </c>
      <c r="DF53" s="100">
        <f t="shared" si="280"/>
        <v>1.1165366829242172E-3</v>
      </c>
      <c r="DG53" s="100">
        <f t="shared" si="229"/>
        <v>1.0333333333333332</v>
      </c>
      <c r="DH53" s="100">
        <f t="shared" si="230"/>
        <v>-11.804876914610148</v>
      </c>
      <c r="DI53" s="100">
        <f t="shared" si="281"/>
        <v>1.3504090501691259E-3</v>
      </c>
      <c r="DJ53">
        <f t="shared" si="187"/>
        <v>0</v>
      </c>
      <c r="DK53">
        <f t="shared" si="332"/>
        <v>1.7423732255620559</v>
      </c>
      <c r="DL53" s="61"/>
      <c r="DM53" s="49">
        <v>544.66732966095924</v>
      </c>
      <c r="DN53" s="49">
        <v>47</v>
      </c>
      <c r="DO53" s="22">
        <f t="shared" si="282"/>
        <v>0.8833333333333333</v>
      </c>
      <c r="DP53" s="98">
        <f t="shared" si="283"/>
        <v>51.922529042989439</v>
      </c>
      <c r="DQ53" s="100">
        <f t="shared" si="189"/>
        <v>0.8833333333333333</v>
      </c>
      <c r="DR53" s="98">
        <f t="shared" si="284"/>
        <v>0.60208329206659283</v>
      </c>
      <c r="DS53" s="98">
        <f t="shared" si="190"/>
        <v>0.89999999999999991</v>
      </c>
      <c r="DT53" s="98">
        <f t="shared" si="191"/>
        <v>89.995104063419276</v>
      </c>
      <c r="DU53" s="100">
        <f t="shared" si="285"/>
        <v>1401.1854807510613</v>
      </c>
      <c r="DV53" s="100">
        <f t="shared" si="286"/>
        <v>1.2524318648825851E-3</v>
      </c>
      <c r="DW53" s="100">
        <f t="shared" si="231"/>
        <v>0.91666666666666663</v>
      </c>
      <c r="DX53" s="100">
        <f t="shared" si="232"/>
        <v>-33.723766919058569</v>
      </c>
      <c r="DY53" s="100">
        <f t="shared" si="287"/>
        <v>1.6925140495699254E-3</v>
      </c>
      <c r="DZ53">
        <f t="shared" si="288"/>
        <v>-5.3875380782854601E-2</v>
      </c>
      <c r="EA53">
        <f t="shared" si="289"/>
        <v>1.7153558379268499</v>
      </c>
      <c r="EB53" s="61"/>
      <c r="EC53" s="49">
        <v>725.21117614112927</v>
      </c>
      <c r="ED53" s="49">
        <v>47</v>
      </c>
      <c r="EE53" s="22">
        <f t="shared" si="290"/>
        <v>0.8833333333333333</v>
      </c>
      <c r="EF53" s="98">
        <f t="shared" si="291"/>
        <v>63.281952542855954</v>
      </c>
      <c r="EG53" s="100">
        <f t="shared" si="192"/>
        <v>0.8833333333333333</v>
      </c>
      <c r="EH53" s="98">
        <f t="shared" si="292"/>
        <v>0.52321383251081166</v>
      </c>
      <c r="EI53" s="98">
        <f t="shared" si="193"/>
        <v>0.89999999999999991</v>
      </c>
      <c r="EJ53" s="98">
        <f t="shared" si="194"/>
        <v>108.57937153116946</v>
      </c>
      <c r="EK53" s="100">
        <f t="shared" si="293"/>
        <v>1935.1790551207287</v>
      </c>
      <c r="EL53" s="100">
        <f t="shared" si="294"/>
        <v>1.511062920475442E-3</v>
      </c>
      <c r="EM53" s="100">
        <f t="shared" si="225"/>
        <v>0.91666666666666663</v>
      </c>
      <c r="EN53" s="100">
        <f t="shared" si="226"/>
        <v>40.279342524407731</v>
      </c>
      <c r="EO53" s="100">
        <f t="shared" si="295"/>
        <v>1.6268740755313357E-3</v>
      </c>
      <c r="EP53">
        <f t="shared" si="296"/>
        <v>-5.3875380782854601E-2</v>
      </c>
      <c r="EQ53">
        <f t="shared" si="297"/>
        <v>1.80127987070305</v>
      </c>
      <c r="ER53" s="61"/>
      <c r="ES53" s="49">
        <v>748.18196316136891</v>
      </c>
      <c r="ET53" s="49">
        <v>47</v>
      </c>
      <c r="EU53" s="22">
        <f t="shared" si="298"/>
        <v>0.8833333333333333</v>
      </c>
      <c r="EV53" s="98">
        <f t="shared" si="299"/>
        <v>66.617573071086184</v>
      </c>
      <c r="EW53" s="100">
        <f t="shared" si="195"/>
        <v>0.8833333333333333</v>
      </c>
      <c r="EX53" s="98">
        <f t="shared" si="300"/>
        <v>0.47083113059044462</v>
      </c>
      <c r="EY53" s="98">
        <f t="shared" si="196"/>
        <v>0.89999999999999991</v>
      </c>
      <c r="EZ53" s="98">
        <f t="shared" si="197"/>
        <v>109.58062502977245</v>
      </c>
      <c r="FA53" s="100">
        <f t="shared" si="301"/>
        <v>2149.5811750693147</v>
      </c>
      <c r="FB53" s="100">
        <f t="shared" si="302"/>
        <v>1.5249970316643334E-3</v>
      </c>
      <c r="FC53" s="100">
        <f t="shared" si="227"/>
        <v>0.91666666666666663</v>
      </c>
      <c r="FD53" s="100">
        <f t="shared" si="228"/>
        <v>201.26597808943109</v>
      </c>
      <c r="FE53" s="100">
        <f t="shared" si="303"/>
        <v>1.6081611562635135E-3</v>
      </c>
      <c r="FF53">
        <f t="shared" si="304"/>
        <v>-5.3875380782854601E-2</v>
      </c>
      <c r="FG53">
        <f t="shared" si="305"/>
        <v>1.823588806964674</v>
      </c>
      <c r="FH53" s="61"/>
      <c r="FI53" s="100">
        <v>462.93223046143589</v>
      </c>
      <c r="FJ53" s="100">
        <v>47</v>
      </c>
      <c r="FK53" s="22">
        <f t="shared" si="306"/>
        <v>0.8666666666666667</v>
      </c>
      <c r="FL53" s="98">
        <f t="shared" si="307"/>
        <v>57.765439288923872</v>
      </c>
      <c r="FM53" s="100">
        <f t="shared" si="198"/>
        <v>0.8666666666666667</v>
      </c>
      <c r="FN53" s="98">
        <f t="shared" si="308"/>
        <v>0.44687333227941861</v>
      </c>
      <c r="FO53" s="98">
        <f t="shared" si="199"/>
        <v>0.8833333333333333</v>
      </c>
      <c r="FP53" s="98">
        <f t="shared" si="200"/>
        <v>110.6540822291949</v>
      </c>
      <c r="FQ53" s="100">
        <f t="shared" si="309"/>
        <v>1722.8369811775633</v>
      </c>
      <c r="FR53" s="100">
        <f t="shared" si="310"/>
        <v>1.5399359776896292E-3</v>
      </c>
      <c r="FS53" s="100">
        <f t="shared" si="241"/>
        <v>0.9</v>
      </c>
      <c r="FT53" s="100">
        <f t="shared" si="242"/>
        <v>385.30236921790657</v>
      </c>
      <c r="FU53" s="100">
        <f t="shared" si="311"/>
        <v>1.8585008514952657E-3</v>
      </c>
      <c r="FV53">
        <f t="shared" si="201"/>
        <v>-6.2147906748844461E-2</v>
      </c>
      <c r="FW53">
        <f t="shared" si="202"/>
        <v>1.7616680803708764</v>
      </c>
      <c r="FX53" s="61"/>
      <c r="FY53" s="100">
        <v>655.64167042676593</v>
      </c>
      <c r="FZ53" s="100">
        <v>47</v>
      </c>
      <c r="GA53" s="22">
        <f t="shared" si="312"/>
        <v>0.9</v>
      </c>
      <c r="GB53" s="98">
        <f t="shared" si="313"/>
        <v>81.507934015436035</v>
      </c>
      <c r="GC53" s="100">
        <f t="shared" si="203"/>
        <v>0.9</v>
      </c>
      <c r="GD53" s="98">
        <f t="shared" si="314"/>
        <v>0.59839383534187029</v>
      </c>
      <c r="GE53" s="98">
        <f t="shared" si="204"/>
        <v>0.91666666666666663</v>
      </c>
      <c r="GF53" s="98">
        <f t="shared" si="205"/>
        <v>121.50668556312428</v>
      </c>
      <c r="GG53" s="100">
        <f t="shared" si="315"/>
        <v>1891.8073977141833</v>
      </c>
      <c r="GH53" s="100">
        <f t="shared" si="316"/>
        <v>1.6909680407534797E-3</v>
      </c>
      <c r="GI53" s="100">
        <f t="shared" si="235"/>
        <v>0.93333333333333346</v>
      </c>
      <c r="GJ53" s="100">
        <f t="shared" si="236"/>
        <v>495.40212147178397</v>
      </c>
      <c r="GK53" s="100">
        <f t="shared" si="317"/>
        <v>1.6273051423758159E-3</v>
      </c>
      <c r="GL53">
        <f t="shared" si="206"/>
        <v>-4.5757490560675115E-2</v>
      </c>
      <c r="GM53">
        <f t="shared" si="207"/>
        <v>1.911199885199055</v>
      </c>
      <c r="GN53" s="61"/>
      <c r="GO53" s="100">
        <v>651.53913926946859</v>
      </c>
      <c r="GP53" s="100">
        <v>47</v>
      </c>
      <c r="GQ53" s="22">
        <f t="shared" si="318"/>
        <v>0.8833333333333333</v>
      </c>
      <c r="GR53" s="98">
        <f t="shared" si="319"/>
        <v>81.190701234855524</v>
      </c>
      <c r="GS53" s="100">
        <f t="shared" si="208"/>
        <v>0.8833333333333333</v>
      </c>
      <c r="GT53" s="100">
        <f t="shared" si="209"/>
        <v>0.65329987876274298</v>
      </c>
      <c r="GU53" s="98">
        <f t="shared" si="239"/>
        <v>0.89999999999999991</v>
      </c>
      <c r="GV53" s="98">
        <f t="shared" si="240"/>
        <v>134.69950939527268</v>
      </c>
      <c r="GW53" s="100">
        <f t="shared" si="320"/>
        <v>2097.2140517326752</v>
      </c>
      <c r="GX53" s="100">
        <f t="shared" si="321"/>
        <v>1.8745681724175454E-3</v>
      </c>
      <c r="GY53" s="100">
        <f t="shared" si="237"/>
        <v>0.91666666666666663</v>
      </c>
      <c r="GZ53" s="100">
        <f t="shared" si="238"/>
        <v>277.88970735419844</v>
      </c>
      <c r="HA53" s="100">
        <f t="shared" si="322"/>
        <v>1.6458132215352694E-3</v>
      </c>
      <c r="HB53">
        <f t="shared" si="212"/>
        <v>-5.3875380782854601E-2</v>
      </c>
      <c r="HC53">
        <f t="shared" si="213"/>
        <v>1.9095062923736765</v>
      </c>
      <c r="HD53" s="61"/>
      <c r="HE53" s="100">
        <v>586.85816003528487</v>
      </c>
      <c r="HF53" s="100">
        <v>47</v>
      </c>
      <c r="HG53" s="22">
        <f t="shared" si="323"/>
        <v>0.9</v>
      </c>
      <c r="HH53" s="98">
        <f t="shared" si="324"/>
        <v>55.473401739177909</v>
      </c>
      <c r="HI53" s="100">
        <f t="shared" si="214"/>
        <v>0.9</v>
      </c>
      <c r="HJ53" s="98">
        <f t="shared" si="325"/>
        <v>0.65743929619378971</v>
      </c>
      <c r="HK53" s="98">
        <f t="shared" si="215"/>
        <v>0.91666666666666663</v>
      </c>
      <c r="HL53" s="98">
        <f t="shared" si="216"/>
        <v>83.654703852877589</v>
      </c>
      <c r="HM53" s="100">
        <f t="shared" si="326"/>
        <v>1878.4841254560567</v>
      </c>
      <c r="HN53" s="100">
        <f t="shared" si="327"/>
        <v>1.1641946286192132E-3</v>
      </c>
      <c r="HO53" s="100">
        <f t="shared" si="233"/>
        <v>0.93333333333333346</v>
      </c>
      <c r="HP53" s="100">
        <f t="shared" si="234"/>
        <v>174.47074169136928</v>
      </c>
      <c r="HQ53" s="100">
        <f t="shared" si="328"/>
        <v>1.3108032566515699E-3</v>
      </c>
      <c r="HR53">
        <f t="shared" si="329"/>
        <v>-4.5757490560675115E-2</v>
      </c>
      <c r="HS53">
        <f t="shared" si="330"/>
        <v>1.744084798495668</v>
      </c>
      <c r="HT53" s="61"/>
      <c r="HU53"/>
      <c r="II53" s="61"/>
      <c r="IJ53"/>
      <c r="IW53" s="61"/>
      <c r="IX53"/>
      <c r="JK53" s="61"/>
      <c r="JL53"/>
      <c r="JY53" s="61"/>
      <c r="JZ53"/>
      <c r="KM53" s="61"/>
      <c r="KN53"/>
      <c r="KS53"/>
      <c r="KT53"/>
      <c r="KU53"/>
    </row>
    <row r="54" spans="21:307" x14ac:dyDescent="0.25">
      <c r="U54" s="49">
        <v>205.02987587178606</v>
      </c>
      <c r="V54" s="49">
        <v>48</v>
      </c>
      <c r="W54" s="22">
        <f t="shared" si="160"/>
        <v>0.9</v>
      </c>
      <c r="X54" s="98">
        <f t="shared" si="161"/>
        <v>16.985326474342315</v>
      </c>
      <c r="Y54" s="100">
        <f t="shared" si="162"/>
        <v>0.9</v>
      </c>
      <c r="Z54" s="98">
        <f t="shared" si="163"/>
        <v>0.34322932391955802</v>
      </c>
      <c r="AA54" s="98">
        <f t="shared" si="164"/>
        <v>0.91666666666666663</v>
      </c>
      <c r="AB54" s="98">
        <f t="shared" si="165"/>
        <v>28.576952878155211</v>
      </c>
      <c r="AC54" s="100">
        <f t="shared" si="245"/>
        <v>444.93099789918722</v>
      </c>
      <c r="AD54" s="100">
        <f t="shared" si="246"/>
        <v>3.9769592755432674E-4</v>
      </c>
      <c r="AE54" s="100">
        <f t="shared" si="2"/>
        <v>0.93333333333333324</v>
      </c>
      <c r="AF54" s="100">
        <f t="shared" si="3"/>
        <v>148.13981638358794</v>
      </c>
      <c r="AG54" s="100">
        <f t="shared" si="247"/>
        <v>2.1965831751248727E-3</v>
      </c>
      <c r="AH54">
        <f t="shared" si="331"/>
        <v>-4.5757490560675115E-2</v>
      </c>
      <c r="AI54">
        <f t="shared" si="167"/>
        <v>1.2300738988447109</v>
      </c>
      <c r="AJ54" s="61"/>
      <c r="AK54" s="49">
        <v>251.01792764661252</v>
      </c>
      <c r="AL54" s="49">
        <v>48</v>
      </c>
      <c r="AM54" s="22">
        <f t="shared" si="168"/>
        <v>0.91666666666666674</v>
      </c>
      <c r="AN54" s="98">
        <f t="shared" si="169"/>
        <v>23.479368407689883</v>
      </c>
      <c r="AO54" s="100">
        <f t="shared" si="170"/>
        <v>0.91666666666666674</v>
      </c>
      <c r="AP54" s="98">
        <f t="shared" si="171"/>
        <v>0.32656392791200217</v>
      </c>
      <c r="AQ54" s="98">
        <f t="shared" si="172"/>
        <v>0.93333333333333346</v>
      </c>
      <c r="AR54" s="98">
        <f t="shared" si="173"/>
        <v>46.283100761283869</v>
      </c>
      <c r="AS54" s="100">
        <f t="shared" si="248"/>
        <v>824.89045512266023</v>
      </c>
      <c r="AT54" s="100">
        <f t="shared" si="249"/>
        <v>6.4410648559453396E-4</v>
      </c>
      <c r="AU54" s="100">
        <f t="shared" si="7"/>
        <v>0.95000000000000007</v>
      </c>
      <c r="AV54" s="100">
        <f t="shared" si="8"/>
        <v>169.71107077393046</v>
      </c>
      <c r="AW54" s="100">
        <f t="shared" si="250"/>
        <v>2.0875832096132578E-3</v>
      </c>
      <c r="AX54">
        <f t="shared" si="251"/>
        <v>-3.7788560889399754E-2</v>
      </c>
      <c r="AY54">
        <f t="shared" si="252"/>
        <v>1.3706864102610818</v>
      </c>
      <c r="AZ54" s="61"/>
      <c r="BA54" s="49">
        <v>220</v>
      </c>
      <c r="BB54" s="49">
        <v>48</v>
      </c>
      <c r="BC54" s="22">
        <f t="shared" si="253"/>
        <v>1.0833333333333335</v>
      </c>
      <c r="BD54" s="98">
        <f t="shared" si="174"/>
        <v>18.115942028985504</v>
      </c>
      <c r="BE54" s="100">
        <f t="shared" si="175"/>
        <v>1.0833333333333335</v>
      </c>
      <c r="BF54" s="98">
        <f t="shared" si="254"/>
        <v>0.26955430019333687</v>
      </c>
      <c r="BG54" s="98">
        <f t="shared" si="176"/>
        <v>1.1000000000000001</v>
      </c>
      <c r="BH54" s="98">
        <f t="shared" si="177"/>
        <v>27.179260108754402</v>
      </c>
      <c r="BI54" s="100">
        <f t="shared" si="255"/>
        <v>533.16018106501349</v>
      </c>
      <c r="BJ54" s="100">
        <f t="shared" si="256"/>
        <v>3.7824470318016548E-4</v>
      </c>
      <c r="BK54" s="100">
        <f t="shared" si="16"/>
        <v>1.1166666666666667</v>
      </c>
      <c r="BL54" s="100">
        <f t="shared" si="17"/>
        <v>259.2174654680627</v>
      </c>
      <c r="BM54" s="100">
        <f t="shared" si="257"/>
        <v>2.1105704516923259E-3</v>
      </c>
      <c r="BN54">
        <f t="shared" si="258"/>
        <v>3.4762106259212E-2</v>
      </c>
      <c r="BO54">
        <f t="shared" si="259"/>
        <v>1.258060922270801</v>
      </c>
      <c r="BP54" s="61"/>
      <c r="BQ54" s="49">
        <v>490.27772741579849</v>
      </c>
      <c r="BR54" s="49">
        <v>48</v>
      </c>
      <c r="BS54" s="22">
        <f t="shared" si="260"/>
        <v>0.95000000000000007</v>
      </c>
      <c r="BT54" s="98">
        <f t="shared" si="261"/>
        <v>46.871675661166201</v>
      </c>
      <c r="BU54" s="100">
        <f t="shared" si="178"/>
        <v>0.95000000000000007</v>
      </c>
      <c r="BV54" s="98">
        <f t="shared" si="262"/>
        <v>0.79433017634571168</v>
      </c>
      <c r="BW54" s="98">
        <f t="shared" si="179"/>
        <v>0.96666666666666679</v>
      </c>
      <c r="BX54" s="98">
        <f t="shared" si="180"/>
        <v>69.209121358299456</v>
      </c>
      <c r="BY54" s="100">
        <f t="shared" si="263"/>
        <v>1077.5565736826029</v>
      </c>
      <c r="BZ54" s="100">
        <f t="shared" si="264"/>
        <v>9.6316027223633429E-4</v>
      </c>
      <c r="CA54" s="100">
        <f t="shared" si="26"/>
        <v>0.98333333333333339</v>
      </c>
      <c r="CB54" s="100">
        <f t="shared" si="27"/>
        <v>35.247510522640638</v>
      </c>
      <c r="CC54" s="100">
        <f t="shared" si="265"/>
        <v>1.4590514439639828E-3</v>
      </c>
      <c r="CD54">
        <f t="shared" si="266"/>
        <v>-2.2276394711152205E-2</v>
      </c>
      <c r="CE54">
        <f t="shared" si="267"/>
        <v>1.6709104798139949</v>
      </c>
      <c r="CF54" s="61"/>
      <c r="CG54" s="49">
        <v>429.96540558514704</v>
      </c>
      <c r="CH54" s="49">
        <v>48</v>
      </c>
      <c r="CI54" s="22">
        <f t="shared" si="268"/>
        <v>0.95000000000000007</v>
      </c>
      <c r="CJ54" s="98">
        <f t="shared" si="269"/>
        <v>41.772603282342082</v>
      </c>
      <c r="CK54" s="100">
        <f t="shared" si="181"/>
        <v>0.95000000000000007</v>
      </c>
      <c r="CL54" s="98">
        <f t="shared" si="270"/>
        <v>0.6691779620470385</v>
      </c>
      <c r="CM54" s="98">
        <f t="shared" si="182"/>
        <v>0.96666666666666679</v>
      </c>
      <c r="CN54" s="98">
        <f t="shared" si="183"/>
        <v>59.753124007278601</v>
      </c>
      <c r="CO54" s="100">
        <f t="shared" si="271"/>
        <v>1064.9628232902676</v>
      </c>
      <c r="CP54" s="100">
        <f t="shared" si="272"/>
        <v>8.3156430910129395E-4</v>
      </c>
      <c r="CQ54" s="100">
        <f t="shared" si="243"/>
        <v>0.98333333333333339</v>
      </c>
      <c r="CR54" s="100">
        <f t="shared" si="244"/>
        <v>133.02989728746061</v>
      </c>
      <c r="CS54" s="100">
        <f t="shared" si="273"/>
        <v>1.4467178931024951E-3</v>
      </c>
      <c r="CT54">
        <f t="shared" si="274"/>
        <v>-2.2276394711152205E-2</v>
      </c>
      <c r="CU54">
        <f t="shared" si="275"/>
        <v>1.6208915414831213</v>
      </c>
      <c r="CV54" s="61"/>
      <c r="CW54" s="49">
        <v>597.4428842994115</v>
      </c>
      <c r="CX54" s="49">
        <v>48</v>
      </c>
      <c r="CY54" s="22">
        <f t="shared" si="276"/>
        <v>1.0166666666666666</v>
      </c>
      <c r="CZ54" s="98">
        <f t="shared" si="277"/>
        <v>56.828962646191528</v>
      </c>
      <c r="DA54" s="100">
        <f t="shared" si="184"/>
        <v>1.0166666666666666</v>
      </c>
      <c r="DB54" s="98">
        <f t="shared" si="278"/>
        <v>0.73111059338087581</v>
      </c>
      <c r="DC54" s="98">
        <f t="shared" si="185"/>
        <v>1.0333333333333332</v>
      </c>
      <c r="DD54" s="98">
        <f t="shared" si="186"/>
        <v>75.786504239556621</v>
      </c>
      <c r="DE54" s="100">
        <f t="shared" si="279"/>
        <v>1486.661011409637</v>
      </c>
      <c r="DF54" s="100">
        <f t="shared" si="280"/>
        <v>1.0546955173338297E-3</v>
      </c>
      <c r="DG54" s="100">
        <f t="shared" si="229"/>
        <v>1.0499999999999998</v>
      </c>
      <c r="DH54" s="100">
        <f t="shared" si="230"/>
        <v>123.2528973000196</v>
      </c>
      <c r="DI54" s="100">
        <f t="shared" si="281"/>
        <v>1.3410817538358098E-3</v>
      </c>
      <c r="DJ54">
        <f t="shared" si="187"/>
        <v>7.1785846271233758E-3</v>
      </c>
      <c r="DK54">
        <f t="shared" si="332"/>
        <v>1.7545697285214743</v>
      </c>
      <c r="DL54" s="61"/>
      <c r="DM54" s="49">
        <v>560.17497266479154</v>
      </c>
      <c r="DN54" s="49">
        <v>48</v>
      </c>
      <c r="DO54" s="22">
        <f t="shared" si="282"/>
        <v>0.9</v>
      </c>
      <c r="DP54" s="98">
        <f t="shared" si="283"/>
        <v>53.400855354126932</v>
      </c>
      <c r="DQ54" s="100">
        <f t="shared" si="189"/>
        <v>0.9</v>
      </c>
      <c r="DR54" s="98">
        <f t="shared" si="284"/>
        <v>0.6099060144872438</v>
      </c>
      <c r="DS54" s="98">
        <f t="shared" si="190"/>
        <v>0.91666666666666663</v>
      </c>
      <c r="DT54" s="98">
        <f t="shared" si="191"/>
        <v>88.664090721386458</v>
      </c>
      <c r="DU54" s="100">
        <f t="shared" si="285"/>
        <v>1380.4621693114959</v>
      </c>
      <c r="DV54" s="100">
        <f t="shared" si="286"/>
        <v>1.2339085958726283E-3</v>
      </c>
      <c r="DW54" s="100">
        <f t="shared" si="231"/>
        <v>0.93333333333333324</v>
      </c>
      <c r="DX54" s="100">
        <f t="shared" si="232"/>
        <v>86.830731036607474</v>
      </c>
      <c r="DY54" s="100">
        <f t="shared" si="287"/>
        <v>1.6836322500275666E-3</v>
      </c>
      <c r="DZ54">
        <f t="shared" si="288"/>
        <v>-4.5757490560675115E-2</v>
      </c>
      <c r="EA54">
        <f t="shared" si="289"/>
        <v>1.7275482134443301</v>
      </c>
      <c r="EB54" s="61"/>
      <c r="EC54" s="49">
        <v>746.71698119166945</v>
      </c>
      <c r="ED54" s="49">
        <v>48</v>
      </c>
      <c r="EE54" s="22">
        <f t="shared" si="290"/>
        <v>0.9</v>
      </c>
      <c r="EF54" s="98">
        <f t="shared" si="291"/>
        <v>65.158549842205019</v>
      </c>
      <c r="EG54" s="100">
        <f t="shared" si="192"/>
        <v>0.9</v>
      </c>
      <c r="EH54" s="98">
        <f t="shared" si="292"/>
        <v>0.53133375017965445</v>
      </c>
      <c r="EI54" s="98">
        <f t="shared" si="193"/>
        <v>0.91666666666666663</v>
      </c>
      <c r="EJ54" s="98">
        <f t="shared" si="194"/>
        <v>105.99171957136451</v>
      </c>
      <c r="EK54" s="100">
        <f t="shared" si="293"/>
        <v>1889.060075024043</v>
      </c>
      <c r="EL54" s="100">
        <f t="shared" si="294"/>
        <v>1.4750514307014897E-3</v>
      </c>
      <c r="EM54" s="100">
        <f t="shared" si="225"/>
        <v>0.93333333333333324</v>
      </c>
      <c r="EN54" s="100">
        <f t="shared" si="226"/>
        <v>79.466017847769635</v>
      </c>
      <c r="EO54" s="100">
        <f t="shared" si="295"/>
        <v>1.6168745976497009E-3</v>
      </c>
      <c r="EP54">
        <f t="shared" si="296"/>
        <v>-4.5757490560675115E-2</v>
      </c>
      <c r="EQ54">
        <f t="shared" si="297"/>
        <v>1.8139714101586248</v>
      </c>
      <c r="ER54" s="61"/>
      <c r="ES54" s="49">
        <v>767.71104590203731</v>
      </c>
      <c r="ET54" s="49">
        <v>48</v>
      </c>
      <c r="EU54" s="22">
        <f t="shared" si="298"/>
        <v>0.9</v>
      </c>
      <c r="EV54" s="98">
        <f t="shared" si="299"/>
        <v>68.356428270148456</v>
      </c>
      <c r="EW54" s="100">
        <f t="shared" si="195"/>
        <v>0.9</v>
      </c>
      <c r="EX54" s="98">
        <f t="shared" si="300"/>
        <v>0.47758172978847668</v>
      </c>
      <c r="EY54" s="98">
        <f t="shared" si="196"/>
        <v>0.91666666666666663</v>
      </c>
      <c r="EZ54" s="98">
        <f t="shared" si="197"/>
        <v>113.62077301081516</v>
      </c>
      <c r="FA54" s="100">
        <f t="shared" si="301"/>
        <v>2228.8344741099449</v>
      </c>
      <c r="FB54" s="100">
        <f t="shared" si="302"/>
        <v>1.5812224244005112E-3</v>
      </c>
      <c r="FC54" s="100">
        <f t="shared" si="227"/>
        <v>0.93333333333333324</v>
      </c>
      <c r="FD54" s="100">
        <f t="shared" si="228"/>
        <v>195.50085902406747</v>
      </c>
      <c r="FE54" s="100">
        <f t="shared" si="303"/>
        <v>1.5992039056634811E-3</v>
      </c>
      <c r="FF54">
        <f t="shared" si="304"/>
        <v>-4.5757490560675115E-2</v>
      </c>
      <c r="FG54">
        <f t="shared" si="305"/>
        <v>1.8347793620783874</v>
      </c>
      <c r="FH54" s="61"/>
      <c r="FI54" s="100">
        <v>476.98480059641315</v>
      </c>
      <c r="FJ54" s="100">
        <v>48</v>
      </c>
      <c r="FK54" s="22">
        <f t="shared" si="306"/>
        <v>0.88333333333333341</v>
      </c>
      <c r="FL54" s="98">
        <f t="shared" si="307"/>
        <v>59.51894192618083</v>
      </c>
      <c r="FM54" s="100">
        <f t="shared" si="198"/>
        <v>0.88333333333333341</v>
      </c>
      <c r="FN54" s="98">
        <f t="shared" si="308"/>
        <v>0.4556575607797666</v>
      </c>
      <c r="FO54" s="98">
        <f t="shared" si="199"/>
        <v>0.9</v>
      </c>
      <c r="FP54" s="98">
        <f t="shared" si="200"/>
        <v>117.88627727750121</v>
      </c>
      <c r="FQ54" s="100">
        <f t="shared" si="309"/>
        <v>1835.4391810539632</v>
      </c>
      <c r="FR54" s="100">
        <f t="shared" si="310"/>
        <v>1.6405840254452254E-3</v>
      </c>
      <c r="FS54" s="100">
        <f t="shared" si="241"/>
        <v>0.91666666666666663</v>
      </c>
      <c r="FT54" s="100">
        <f t="shared" si="242"/>
        <v>117.14592243289096</v>
      </c>
      <c r="FU54" s="100">
        <f t="shared" si="311"/>
        <v>1.8445648161876107E-3</v>
      </c>
      <c r="FV54">
        <f t="shared" si="201"/>
        <v>-5.3875380782854546E-2</v>
      </c>
      <c r="FW54">
        <f t="shared" si="202"/>
        <v>1.7746552021126625</v>
      </c>
      <c r="FX54" s="61"/>
      <c r="FY54" s="100">
        <v>671.14864225445615</v>
      </c>
      <c r="FZ54" s="100">
        <v>48</v>
      </c>
      <c r="GA54" s="22">
        <f t="shared" si="312"/>
        <v>0.91666666666666674</v>
      </c>
      <c r="GB54" s="98">
        <f t="shared" si="313"/>
        <v>83.435726731368632</v>
      </c>
      <c r="GC54" s="100">
        <f t="shared" si="203"/>
        <v>0.91666666666666674</v>
      </c>
      <c r="GD54" s="98">
        <f t="shared" si="314"/>
        <v>0.6076910073830466</v>
      </c>
      <c r="GE54" s="98">
        <f t="shared" si="204"/>
        <v>0.93333333333333346</v>
      </c>
      <c r="GF54" s="98">
        <f t="shared" si="205"/>
        <v>128.87304768355224</v>
      </c>
      <c r="GG54" s="100">
        <f t="shared" si="315"/>
        <v>2006.4985218204972</v>
      </c>
      <c r="GH54" s="100">
        <f t="shared" si="316"/>
        <v>1.7934832469294355E-3</v>
      </c>
      <c r="GI54" s="100">
        <f t="shared" si="235"/>
        <v>0.95000000000000007</v>
      </c>
      <c r="GJ54" s="100">
        <f t="shared" si="236"/>
        <v>670.66725548661043</v>
      </c>
      <c r="GK54" s="100">
        <f t="shared" si="317"/>
        <v>1.617001797031509E-3</v>
      </c>
      <c r="GL54">
        <f t="shared" si="206"/>
        <v>-3.7788560889399754E-2</v>
      </c>
      <c r="GM54">
        <f t="shared" si="207"/>
        <v>1.9213520530345993</v>
      </c>
      <c r="GN54" s="61"/>
      <c r="GO54" s="100">
        <v>668.56581575788039</v>
      </c>
      <c r="GP54" s="100">
        <v>48</v>
      </c>
      <c r="GQ54" s="22">
        <f t="shared" si="318"/>
        <v>0.9</v>
      </c>
      <c r="GR54" s="98">
        <f t="shared" si="319"/>
        <v>83.312458348853596</v>
      </c>
      <c r="GS54" s="100">
        <f t="shared" si="208"/>
        <v>0.9</v>
      </c>
      <c r="GT54" s="100">
        <f t="shared" si="209"/>
        <v>0.66470134575253892</v>
      </c>
      <c r="GU54" s="98">
        <f t="shared" si="239"/>
        <v>0.91666666666666663</v>
      </c>
      <c r="GV54" s="98">
        <f t="shared" si="240"/>
        <v>140.15152993578343</v>
      </c>
      <c r="GW54" s="100">
        <f t="shared" si="320"/>
        <v>2182.0996919196882</v>
      </c>
      <c r="GX54" s="100">
        <f t="shared" si="321"/>
        <v>1.950442124939653E-3</v>
      </c>
      <c r="GY54" s="100">
        <f t="shared" si="237"/>
        <v>0.93333333333333324</v>
      </c>
      <c r="GZ54" s="100">
        <f t="shared" si="238"/>
        <v>177.14131088060813</v>
      </c>
      <c r="HA54" s="100">
        <f t="shared" si="322"/>
        <v>1.6340958321582793E-3</v>
      </c>
      <c r="HB54">
        <f t="shared" si="212"/>
        <v>-4.5757490560675115E-2</v>
      </c>
      <c r="HC54">
        <f t="shared" si="213"/>
        <v>1.9207099496372435</v>
      </c>
      <c r="HD54" s="61"/>
      <c r="HE54" s="100">
        <v>602.86586401951797</v>
      </c>
      <c r="HF54" s="100">
        <v>48</v>
      </c>
      <c r="HG54" s="22">
        <f t="shared" si="323"/>
        <v>0.91666666666666674</v>
      </c>
      <c r="HH54" s="98">
        <f t="shared" si="324"/>
        <v>56.986547256291978</v>
      </c>
      <c r="HI54" s="100">
        <f t="shared" si="214"/>
        <v>0.91666666666666674</v>
      </c>
      <c r="HJ54" s="98">
        <f t="shared" si="325"/>
        <v>0.66841129260308763</v>
      </c>
      <c r="HK54" s="98">
        <f t="shared" si="215"/>
        <v>0.93333333333333346</v>
      </c>
      <c r="HL54" s="98">
        <f t="shared" si="216"/>
        <v>80.820687675409189</v>
      </c>
      <c r="HM54" s="100">
        <f t="shared" si="326"/>
        <v>1814.8456908496455</v>
      </c>
      <c r="HN54" s="100">
        <f t="shared" si="327"/>
        <v>1.1247545701494447E-3</v>
      </c>
      <c r="HO54" s="100">
        <f t="shared" si="233"/>
        <v>0.95000000000000007</v>
      </c>
      <c r="HP54" s="100">
        <f t="shared" si="234"/>
        <v>343.01905178868998</v>
      </c>
      <c r="HQ54" s="100">
        <f t="shared" si="328"/>
        <v>1.3026984721376421E-3</v>
      </c>
      <c r="HR54">
        <f t="shared" si="329"/>
        <v>-3.7788560889399754E-2</v>
      </c>
      <c r="HS54">
        <f t="shared" si="330"/>
        <v>1.7557723444108275</v>
      </c>
      <c r="HT54" s="61"/>
      <c r="HU54"/>
      <c r="II54" s="61"/>
      <c r="IJ54"/>
      <c r="IW54" s="61"/>
      <c r="IX54"/>
      <c r="JK54" s="61"/>
      <c r="JL54"/>
      <c r="JY54" s="61"/>
      <c r="JZ54"/>
      <c r="KM54" s="61"/>
      <c r="KN54"/>
      <c r="KS54"/>
      <c r="KT54"/>
      <c r="KU54"/>
    </row>
    <row r="55" spans="21:307" x14ac:dyDescent="0.25">
      <c r="U55" s="49">
        <v>209.52147861257566</v>
      </c>
      <c r="V55" s="49">
        <v>49</v>
      </c>
      <c r="W55" s="22">
        <f t="shared" si="160"/>
        <v>0.91666666666666663</v>
      </c>
      <c r="X55" s="98">
        <f t="shared" si="161"/>
        <v>17.357425119093339</v>
      </c>
      <c r="Y55" s="100">
        <f t="shared" si="162"/>
        <v>0.91666666666666663</v>
      </c>
      <c r="Z55" s="98">
        <f t="shared" si="163"/>
        <v>0.34376335252992896</v>
      </c>
      <c r="AA55" s="98">
        <f t="shared" si="164"/>
        <v>0.93333333333333324</v>
      </c>
      <c r="AB55" s="98">
        <f t="shared" si="165"/>
        <v>33.532932814331716</v>
      </c>
      <c r="AC55" s="100">
        <f t="shared" si="245"/>
        <v>522.09349692325077</v>
      </c>
      <c r="AD55" s="100">
        <f t="shared" si="246"/>
        <v>4.666666483327831E-4</v>
      </c>
      <c r="AE55" s="100">
        <f t="shared" si="2"/>
        <v>0.95000000000000007</v>
      </c>
      <c r="AF55" s="100">
        <f t="shared" si="3"/>
        <v>-74.057686414773144</v>
      </c>
      <c r="AG55" s="100">
        <f t="shared" si="247"/>
        <v>2.1951161322766892E-3</v>
      </c>
      <c r="AH55">
        <f t="shared" si="331"/>
        <v>-3.7788560889399803E-2</v>
      </c>
      <c r="AI55">
        <f t="shared" si="167"/>
        <v>1.2394853003618498</v>
      </c>
      <c r="AJ55" s="61"/>
      <c r="AK55" s="49">
        <v>259.01737393464555</v>
      </c>
      <c r="AL55" s="49">
        <v>49</v>
      </c>
      <c r="AM55" s="22">
        <f t="shared" si="168"/>
        <v>0.93333333333333335</v>
      </c>
      <c r="AN55" s="98">
        <f t="shared" si="169"/>
        <v>24.227609572036812</v>
      </c>
      <c r="AO55" s="100">
        <f t="shared" si="170"/>
        <v>0.93333333333333335</v>
      </c>
      <c r="AP55" s="98">
        <f t="shared" si="171"/>
        <v>0.32749243772937592</v>
      </c>
      <c r="AQ55" s="98">
        <f t="shared" si="172"/>
        <v>0.95000000000000007</v>
      </c>
      <c r="AR55" s="98">
        <f t="shared" si="173"/>
        <v>49.089686157127993</v>
      </c>
      <c r="AS55" s="100">
        <f t="shared" si="248"/>
        <v>874.91142317446133</v>
      </c>
      <c r="AT55" s="100">
        <f t="shared" si="249"/>
        <v>6.8316479902003123E-4</v>
      </c>
      <c r="AU55" s="100">
        <f t="shared" si="7"/>
        <v>0.96666666666666679</v>
      </c>
      <c r="AV55" s="100">
        <f t="shared" si="8"/>
        <v>0.13242490101603724</v>
      </c>
      <c r="AW55" s="100">
        <f t="shared" si="250"/>
        <v>2.0850529804602494E-3</v>
      </c>
      <c r="AX55">
        <f t="shared" si="251"/>
        <v>-2.9963223377443209E-2</v>
      </c>
      <c r="AY55">
        <f t="shared" si="252"/>
        <v>1.384310566391453</v>
      </c>
      <c r="AZ55" s="61"/>
      <c r="BA55" s="49">
        <v>225.00222221124838</v>
      </c>
      <c r="BB55" s="49">
        <v>49</v>
      </c>
      <c r="BC55" s="22">
        <f t="shared" si="253"/>
        <v>1.1000000000000001</v>
      </c>
      <c r="BD55" s="98">
        <f t="shared" si="174"/>
        <v>18.527850972599502</v>
      </c>
      <c r="BE55" s="100">
        <f t="shared" si="175"/>
        <v>1.1000000000000001</v>
      </c>
      <c r="BF55" s="98">
        <f t="shared" si="254"/>
        <v>0.2699963544583544</v>
      </c>
      <c r="BG55" s="98">
        <f t="shared" si="176"/>
        <v>1.1166666666666667</v>
      </c>
      <c r="BH55" s="98">
        <f t="shared" si="177"/>
        <v>30.879157713880549</v>
      </c>
      <c r="BI55" s="100">
        <f t="shared" si="255"/>
        <v>605.73898082548544</v>
      </c>
      <c r="BJ55" s="100">
        <f t="shared" si="256"/>
        <v>4.2973494485150436E-4</v>
      </c>
      <c r="BK55" s="100">
        <f t="shared" si="16"/>
        <v>1.1333333333333333</v>
      </c>
      <c r="BL55" s="100">
        <f t="shared" si="17"/>
        <v>111.16599066009911</v>
      </c>
      <c r="BM55" s="100">
        <f t="shared" si="257"/>
        <v>2.1091298863286354E-3</v>
      </c>
      <c r="BN55">
        <f t="shared" si="258"/>
        <v>4.1392685158225077E-2</v>
      </c>
      <c r="BO55">
        <f t="shared" si="259"/>
        <v>1.2678250488458105</v>
      </c>
      <c r="BP55" s="61"/>
      <c r="BQ55" s="49">
        <v>502.32260550367431</v>
      </c>
      <c r="BR55" s="49">
        <v>49</v>
      </c>
      <c r="BS55" s="22">
        <f t="shared" si="260"/>
        <v>0.96666666666666667</v>
      </c>
      <c r="BT55" s="98">
        <f t="shared" si="261"/>
        <v>48.023193642798688</v>
      </c>
      <c r="BU55" s="100">
        <f t="shared" si="178"/>
        <v>0.96666666666666667</v>
      </c>
      <c r="BV55" s="98">
        <f t="shared" si="262"/>
        <v>0.80645601933896915</v>
      </c>
      <c r="BW55" s="98">
        <f t="shared" si="179"/>
        <v>0.98333333333333339</v>
      </c>
      <c r="BX55" s="98">
        <f t="shared" si="180"/>
        <v>70.600943107953725</v>
      </c>
      <c r="BY55" s="100">
        <f t="shared" si="263"/>
        <v>1099.2266461571544</v>
      </c>
      <c r="BZ55" s="100">
        <f t="shared" si="264"/>
        <v>9.8252979158568957E-4</v>
      </c>
      <c r="CA55" s="100">
        <f t="shared" si="26"/>
        <v>1</v>
      </c>
      <c r="CB55" s="100">
        <f t="shared" si="27"/>
        <v>-51.227647456518824</v>
      </c>
      <c r="CC55" s="100">
        <f t="shared" si="265"/>
        <v>1.4504303816077237E-3</v>
      </c>
      <c r="CD55">
        <f t="shared" si="266"/>
        <v>-1.4723256820706347E-2</v>
      </c>
      <c r="CE55">
        <f t="shared" si="267"/>
        <v>1.681451038172592</v>
      </c>
      <c r="CF55" s="61"/>
      <c r="CG55" s="49">
        <v>439.95482722661427</v>
      </c>
      <c r="CH55" s="49">
        <v>49</v>
      </c>
      <c r="CI55" s="22">
        <f t="shared" si="268"/>
        <v>0.96666666666666667</v>
      </c>
      <c r="CJ55" s="98">
        <f t="shared" si="269"/>
        <v>42.743109611057442</v>
      </c>
      <c r="CK55" s="100">
        <f t="shared" si="181"/>
        <v>0.96666666666666667</v>
      </c>
      <c r="CL55" s="98">
        <f t="shared" si="270"/>
        <v>0.67796444177752013</v>
      </c>
      <c r="CM55" s="98">
        <f t="shared" si="182"/>
        <v>0.98333333333333339</v>
      </c>
      <c r="CN55" s="98">
        <f t="shared" si="183"/>
        <v>62.666133101247198</v>
      </c>
      <c r="CO55" s="100">
        <f t="shared" si="271"/>
        <v>1116.8805504471798</v>
      </c>
      <c r="CP55" s="100">
        <f t="shared" si="272"/>
        <v>8.7210368565902364E-4</v>
      </c>
      <c r="CQ55" s="100">
        <f t="shared" si="243"/>
        <v>1</v>
      </c>
      <c r="CR55" s="100">
        <f t="shared" si="244"/>
        <v>41.840679194984325</v>
      </c>
      <c r="CS55" s="100">
        <f t="shared" si="273"/>
        <v>1.4396239587138116E-3</v>
      </c>
      <c r="CT55">
        <f t="shared" si="274"/>
        <v>-1.4723256820706347E-2</v>
      </c>
      <c r="CU55">
        <f t="shared" si="275"/>
        <v>1.6308661144073013</v>
      </c>
      <c r="CV55" s="61"/>
      <c r="CW55" s="49">
        <v>609.01334139737855</v>
      </c>
      <c r="CX55" s="49">
        <v>49</v>
      </c>
      <c r="CY55" s="22">
        <f t="shared" si="276"/>
        <v>1.0333333333333332</v>
      </c>
      <c r="CZ55" s="98">
        <f t="shared" si="277"/>
        <v>57.92954831136484</v>
      </c>
      <c r="DA55" s="100">
        <f t="shared" si="184"/>
        <v>1.0333333333333332</v>
      </c>
      <c r="DB55" s="98">
        <f t="shared" si="278"/>
        <v>0.74028993740983229</v>
      </c>
      <c r="DC55" s="98">
        <f t="shared" si="185"/>
        <v>1.0499999999999998</v>
      </c>
      <c r="DD55" s="98">
        <f t="shared" si="186"/>
        <v>79.836684911772096</v>
      </c>
      <c r="DE55" s="100">
        <f t="shared" si="279"/>
        <v>1566.1111160815037</v>
      </c>
      <c r="DF55" s="100">
        <f t="shared" si="280"/>
        <v>1.1110605316888285E-3</v>
      </c>
      <c r="DG55" s="100">
        <f t="shared" si="229"/>
        <v>1.0666666666666667</v>
      </c>
      <c r="DH55" s="100">
        <f t="shared" si="230"/>
        <v>252.14465062072074</v>
      </c>
      <c r="DI55" s="100">
        <f t="shared" si="281"/>
        <v>1.3346724880960621E-3</v>
      </c>
      <c r="DJ55">
        <f t="shared" si="187"/>
        <v>1.4240439114610193E-2</v>
      </c>
      <c r="DK55">
        <f t="shared" si="332"/>
        <v>1.7629001422286177</v>
      </c>
      <c r="DL55" s="61"/>
      <c r="DM55" s="49">
        <v>576.1356177151348</v>
      </c>
      <c r="DN55" s="49">
        <v>49</v>
      </c>
      <c r="DO55" s="22">
        <f t="shared" si="282"/>
        <v>0.91666666666666663</v>
      </c>
      <c r="DP55" s="98">
        <f t="shared" si="283"/>
        <v>54.922365845103414</v>
      </c>
      <c r="DQ55" s="100">
        <f t="shared" si="189"/>
        <v>0.91666666666666663</v>
      </c>
      <c r="DR55" s="98">
        <f t="shared" si="284"/>
        <v>0.61795725063270546</v>
      </c>
      <c r="DS55" s="98">
        <f t="shared" si="190"/>
        <v>0.93333333333333324</v>
      </c>
      <c r="DT55" s="98">
        <f t="shared" si="191"/>
        <v>88.870978499450658</v>
      </c>
      <c r="DU55" s="100">
        <f t="shared" si="285"/>
        <v>1383.6833239930231</v>
      </c>
      <c r="DV55" s="100">
        <f t="shared" si="286"/>
        <v>1.2367877841173553E-3</v>
      </c>
      <c r="DW55" s="100">
        <f t="shared" si="231"/>
        <v>0.95000000000000007</v>
      </c>
      <c r="DX55" s="100">
        <f t="shared" si="232"/>
        <v>120.26532172595842</v>
      </c>
      <c r="DY55" s="100">
        <f t="shared" si="287"/>
        <v>1.6746354605684773E-3</v>
      </c>
      <c r="DZ55">
        <f t="shared" si="288"/>
        <v>-3.7788560889399803E-2</v>
      </c>
      <c r="EA55">
        <f t="shared" si="289"/>
        <v>1.7397492367100802</v>
      </c>
      <c r="EB55" s="61"/>
      <c r="EC55" s="49">
        <v>766.6884960660359</v>
      </c>
      <c r="ED55" s="49">
        <v>49</v>
      </c>
      <c r="EE55" s="22">
        <f t="shared" si="290"/>
        <v>0.91666666666666663</v>
      </c>
      <c r="EF55" s="98">
        <f t="shared" si="291"/>
        <v>66.901264927228269</v>
      </c>
      <c r="EG55" s="100">
        <f t="shared" si="192"/>
        <v>0.91666666666666663</v>
      </c>
      <c r="EH55" s="98">
        <f t="shared" si="292"/>
        <v>0.53887436798590804</v>
      </c>
      <c r="EI55" s="98">
        <f t="shared" si="193"/>
        <v>0.93333333333333324</v>
      </c>
      <c r="EJ55" s="98">
        <f t="shared" si="194"/>
        <v>109.92201628198305</v>
      </c>
      <c r="EK55" s="100">
        <f t="shared" si="293"/>
        <v>1959.1086281473727</v>
      </c>
      <c r="EL55" s="100">
        <f t="shared" si="294"/>
        <v>1.5297480599242644E-3</v>
      </c>
      <c r="EM55" s="100">
        <f t="shared" si="225"/>
        <v>0.95000000000000007</v>
      </c>
      <c r="EN55" s="100">
        <f t="shared" si="226"/>
        <v>-75.981546524054735</v>
      </c>
      <c r="EO55" s="100">
        <f t="shared" si="295"/>
        <v>1.6077517477231409E-3</v>
      </c>
      <c r="EP55">
        <f t="shared" si="296"/>
        <v>-3.7788560889399803E-2</v>
      </c>
      <c r="EQ55">
        <f t="shared" si="297"/>
        <v>1.8254343292135902</v>
      </c>
      <c r="ER55" s="61"/>
      <c r="ES55" s="49">
        <v>789.20529648501474</v>
      </c>
      <c r="ET55" s="49">
        <v>49</v>
      </c>
      <c r="EU55" s="22">
        <f t="shared" si="298"/>
        <v>0.91666666666666663</v>
      </c>
      <c r="EV55" s="98">
        <f t="shared" si="299"/>
        <v>70.270260572078598</v>
      </c>
      <c r="EW55" s="100">
        <f t="shared" si="195"/>
        <v>0.91666666666666663</v>
      </c>
      <c r="EX55" s="98">
        <f t="shared" si="300"/>
        <v>0.48501162665944364</v>
      </c>
      <c r="EY55" s="98">
        <f t="shared" si="196"/>
        <v>0.93333333333333324</v>
      </c>
      <c r="EZ55" s="98">
        <f t="shared" si="197"/>
        <v>116.28949096608682</v>
      </c>
      <c r="FA55" s="100">
        <f t="shared" si="301"/>
        <v>2281.1852056070757</v>
      </c>
      <c r="FB55" s="100">
        <f t="shared" si="302"/>
        <v>1.6183620826113751E-3</v>
      </c>
      <c r="FC55" s="100">
        <f t="shared" si="227"/>
        <v>0.95000000000000007</v>
      </c>
      <c r="FD55" s="100">
        <f t="shared" si="228"/>
        <v>79.204664346062017</v>
      </c>
      <c r="FE55" s="100">
        <f t="shared" si="303"/>
        <v>1.5895162657211677E-3</v>
      </c>
      <c r="FF55">
        <f t="shared" si="304"/>
        <v>-3.7788560889399803E-2</v>
      </c>
      <c r="FG55">
        <f t="shared" si="305"/>
        <v>1.8467715639656528</v>
      </c>
      <c r="FH55" s="61"/>
      <c r="FI55" s="100">
        <v>492.4916242942615</v>
      </c>
      <c r="FJ55" s="100">
        <v>49</v>
      </c>
      <c r="FK55" s="22">
        <f t="shared" si="306"/>
        <v>0.9</v>
      </c>
      <c r="FL55" s="98">
        <f t="shared" si="307"/>
        <v>61.453908696563701</v>
      </c>
      <c r="FM55" s="100">
        <f t="shared" si="198"/>
        <v>0.9</v>
      </c>
      <c r="FN55" s="98">
        <f t="shared" si="308"/>
        <v>0.46535083975778552</v>
      </c>
      <c r="FO55" s="98">
        <f t="shared" si="199"/>
        <v>0.91666666666666663</v>
      </c>
      <c r="FP55" s="98">
        <f t="shared" si="200"/>
        <v>123.49749453645845</v>
      </c>
      <c r="FQ55" s="100">
        <f t="shared" si="309"/>
        <v>1922.8034464149996</v>
      </c>
      <c r="FR55" s="100">
        <f t="shared" si="310"/>
        <v>1.7186734656323803E-3</v>
      </c>
      <c r="FS55" s="100">
        <f t="shared" si="241"/>
        <v>0.93333333333333346</v>
      </c>
      <c r="FT55" s="100">
        <f t="shared" si="242"/>
        <v>-104.8527349592302</v>
      </c>
      <c r="FU55" s="100">
        <f t="shared" si="311"/>
        <v>1.8295446019318681E-3</v>
      </c>
      <c r="FV55">
        <f t="shared" si="201"/>
        <v>-4.5757490560675115E-2</v>
      </c>
      <c r="FW55">
        <f t="shared" si="202"/>
        <v>1.7885495108410807</v>
      </c>
      <c r="FX55" s="61"/>
      <c r="FY55" s="100">
        <v>688.22125802680637</v>
      </c>
      <c r="FZ55" s="100">
        <v>49</v>
      </c>
      <c r="GA55" s="22">
        <f t="shared" si="312"/>
        <v>0.93333333333333335</v>
      </c>
      <c r="GB55" s="98">
        <f t="shared" si="313"/>
        <v>85.558156867540177</v>
      </c>
      <c r="GC55" s="100">
        <f t="shared" si="203"/>
        <v>0.93333333333333335</v>
      </c>
      <c r="GD55" s="98">
        <f t="shared" si="314"/>
        <v>0.61792685792770341</v>
      </c>
      <c r="GE55" s="98">
        <f t="shared" si="204"/>
        <v>0.95000000000000007</v>
      </c>
      <c r="GF55" s="98">
        <f t="shared" si="205"/>
        <v>138.0200896121838</v>
      </c>
      <c r="GG55" s="100">
        <f t="shared" si="315"/>
        <v>2148.9140729285646</v>
      </c>
      <c r="GH55" s="100">
        <f t="shared" si="316"/>
        <v>1.9207795804362245E-3</v>
      </c>
      <c r="GI55" s="100">
        <f t="shared" si="235"/>
        <v>0.96666666666666679</v>
      </c>
      <c r="GJ55" s="100">
        <f t="shared" si="236"/>
        <v>622.33684506523741</v>
      </c>
      <c r="GK55" s="100">
        <f t="shared" si="317"/>
        <v>1.6058814673203209E-3</v>
      </c>
      <c r="GL55">
        <f t="shared" si="206"/>
        <v>-2.9963223377443209E-2</v>
      </c>
      <c r="GM55">
        <f t="shared" si="207"/>
        <v>1.9322614202323725</v>
      </c>
      <c r="GN55" s="61"/>
      <c r="GO55" s="100">
        <v>687.57036003597477</v>
      </c>
      <c r="GP55" s="100">
        <v>49</v>
      </c>
      <c r="GQ55" s="22">
        <f t="shared" si="318"/>
        <v>0.91666666666666663</v>
      </c>
      <c r="GR55" s="98">
        <f t="shared" si="319"/>
        <v>85.680684881364613</v>
      </c>
      <c r="GS55" s="100">
        <f t="shared" si="208"/>
        <v>0.91666666666666663</v>
      </c>
      <c r="GT55" s="100">
        <f t="shared" si="209"/>
        <v>0.67742723999210341</v>
      </c>
      <c r="GU55" s="98">
        <f t="shared" si="239"/>
        <v>0.93333333333333324</v>
      </c>
      <c r="GV55" s="98">
        <f t="shared" si="240"/>
        <v>143.96249964041263</v>
      </c>
      <c r="GW55" s="100">
        <f t="shared" si="320"/>
        <v>2241.4348687971506</v>
      </c>
      <c r="GX55" s="100">
        <f t="shared" si="321"/>
        <v>2.0034781199957429E-3</v>
      </c>
      <c r="GY55" s="100">
        <f t="shared" si="237"/>
        <v>0.95000000000000007</v>
      </c>
      <c r="GZ55" s="100">
        <f t="shared" si="238"/>
        <v>-105.2465833033889</v>
      </c>
      <c r="HA55" s="100">
        <f t="shared" si="322"/>
        <v>1.6213083375939217E-3</v>
      </c>
      <c r="HB55">
        <f t="shared" si="212"/>
        <v>-3.7788560889399803E-2</v>
      </c>
      <c r="HC55">
        <f t="shared" si="213"/>
        <v>1.9328829293341707</v>
      </c>
      <c r="HD55" s="61"/>
      <c r="HE55" s="100">
        <v>616.35785060304056</v>
      </c>
      <c r="HF55" s="100">
        <v>49</v>
      </c>
      <c r="HG55" s="22">
        <f t="shared" si="323"/>
        <v>0.93333333333333335</v>
      </c>
      <c r="HH55" s="98">
        <f t="shared" si="324"/>
        <v>58.261891867607162</v>
      </c>
      <c r="HI55" s="100">
        <f t="shared" si="214"/>
        <v>0.93333333333333335</v>
      </c>
      <c r="HJ55" s="98">
        <f t="shared" si="325"/>
        <v>0.67765896662895131</v>
      </c>
      <c r="HK55" s="98">
        <f t="shared" si="215"/>
        <v>0.95000000000000007</v>
      </c>
      <c r="HL55" s="98">
        <f t="shared" si="216"/>
        <v>89.470395242589916</v>
      </c>
      <c r="HM55" s="100">
        <f t="shared" si="326"/>
        <v>2009.0767096260893</v>
      </c>
      <c r="HN55" s="100">
        <f t="shared" si="327"/>
        <v>1.2451296671260432E-3</v>
      </c>
      <c r="HO55" s="100">
        <f t="shared" si="233"/>
        <v>0.96666666666666679</v>
      </c>
      <c r="HP55" s="100">
        <f t="shared" si="234"/>
        <v>36.60414701987947</v>
      </c>
      <c r="HQ55" s="100">
        <f t="shared" si="328"/>
        <v>1.2959829216758266E-3</v>
      </c>
      <c r="HR55">
        <f t="shared" si="329"/>
        <v>-2.9963223377443209E-2</v>
      </c>
      <c r="HS55">
        <f t="shared" si="330"/>
        <v>1.7653845828375168</v>
      </c>
      <c r="HT55" s="61"/>
      <c r="HU55"/>
      <c r="II55" s="61"/>
      <c r="IJ55"/>
      <c r="IW55" s="61"/>
      <c r="IX55"/>
      <c r="JK55" s="61"/>
      <c r="JL55"/>
      <c r="JY55" s="61"/>
      <c r="JZ55"/>
      <c r="KM55" s="61"/>
      <c r="KN55"/>
      <c r="KS55"/>
      <c r="KT55"/>
      <c r="KU55"/>
    </row>
    <row r="56" spans="21:307" x14ac:dyDescent="0.25">
      <c r="U56" s="49">
        <v>216.52828914485977</v>
      </c>
      <c r="V56" s="49">
        <v>50</v>
      </c>
      <c r="W56" s="22">
        <f t="shared" si="160"/>
        <v>0.93333333333333335</v>
      </c>
      <c r="X56" s="98">
        <f t="shared" si="161"/>
        <v>17.937891570280822</v>
      </c>
      <c r="Y56" s="100">
        <f t="shared" si="162"/>
        <v>0.93333333333333335</v>
      </c>
      <c r="Z56" s="98">
        <f t="shared" si="163"/>
        <v>0.34459642649208216</v>
      </c>
      <c r="AA56" s="98">
        <f t="shared" si="164"/>
        <v>0.95000000000000007</v>
      </c>
      <c r="AB56" s="98">
        <f t="shared" si="165"/>
        <v>33.514946757608158</v>
      </c>
      <c r="AC56" s="100">
        <f t="shared" si="245"/>
        <v>521.8134616724526</v>
      </c>
      <c r="AD56" s="100">
        <f t="shared" si="246"/>
        <v>4.6641634237671366E-4</v>
      </c>
      <c r="AE56" s="100">
        <f t="shared" si="2"/>
        <v>0.96666666666666667</v>
      </c>
      <c r="AF56" s="100">
        <f t="shared" si="3"/>
        <v>-36.237412079466942</v>
      </c>
      <c r="AG56" s="100">
        <f t="shared" si="247"/>
        <v>2.192833432550488E-3</v>
      </c>
      <c r="AH56">
        <f t="shared" si="331"/>
        <v>-2.9963223377443209E-2</v>
      </c>
      <c r="AI56">
        <f t="shared" si="167"/>
        <v>1.2537713944937399</v>
      </c>
      <c r="AJ56" s="61"/>
      <c r="AK56" s="49">
        <v>267.51168198790873</v>
      </c>
      <c r="AL56" s="49">
        <v>50</v>
      </c>
      <c r="AM56" s="22">
        <f t="shared" si="168"/>
        <v>0.95000000000000007</v>
      </c>
      <c r="AN56" s="98">
        <f t="shared" si="169"/>
        <v>25.022138433066011</v>
      </c>
      <c r="AO56" s="100">
        <f t="shared" si="170"/>
        <v>0.95000000000000007</v>
      </c>
      <c r="AP56" s="98">
        <f t="shared" si="171"/>
        <v>0.32847838702327287</v>
      </c>
      <c r="AQ56" s="98">
        <f t="shared" si="172"/>
        <v>0.96666666666666679</v>
      </c>
      <c r="AR56" s="98">
        <f t="shared" si="173"/>
        <v>51.940136453748217</v>
      </c>
      <c r="AS56" s="100">
        <f t="shared" si="248"/>
        <v>925.71418279532202</v>
      </c>
      <c r="AT56" s="100">
        <f t="shared" si="249"/>
        <v>7.2283356564799609E-4</v>
      </c>
      <c r="AU56" s="100">
        <f t="shared" si="7"/>
        <v>0.98333333333333339</v>
      </c>
      <c r="AV56" s="100">
        <f t="shared" si="8"/>
        <v>-85.556985162410385</v>
      </c>
      <c r="AW56" s="100">
        <f t="shared" si="250"/>
        <v>2.0823762721768595E-3</v>
      </c>
      <c r="AX56">
        <f t="shared" si="251"/>
        <v>-2.2276394711152205E-2</v>
      </c>
      <c r="AY56">
        <f t="shared" si="252"/>
        <v>1.3983244224635094</v>
      </c>
      <c r="AZ56" s="61"/>
      <c r="BA56" s="49">
        <v>231.00216449202375</v>
      </c>
      <c r="BB56" s="49">
        <v>50</v>
      </c>
      <c r="BC56" s="22">
        <f t="shared" si="253"/>
        <v>1.1166666666666667</v>
      </c>
      <c r="BD56" s="98">
        <f t="shared" si="174"/>
        <v>19.021917365943981</v>
      </c>
      <c r="BE56" s="100">
        <f t="shared" si="175"/>
        <v>1.1166666666666667</v>
      </c>
      <c r="BF56" s="98">
        <f t="shared" si="254"/>
        <v>0.27052657881926184</v>
      </c>
      <c r="BG56" s="98">
        <f t="shared" si="176"/>
        <v>1.1333333333333333</v>
      </c>
      <c r="BH56" s="98">
        <f t="shared" si="177"/>
        <v>35.819842291023129</v>
      </c>
      <c r="BI56" s="100">
        <f t="shared" si="255"/>
        <v>702.65759719672326</v>
      </c>
      <c r="BJ56" s="100">
        <f t="shared" si="256"/>
        <v>4.9849280521673857E-4</v>
      </c>
      <c r="BK56" s="100">
        <f t="shared" si="16"/>
        <v>1.1499999999999999</v>
      </c>
      <c r="BL56" s="100">
        <f t="shared" si="17"/>
        <v>-148.21918233338764</v>
      </c>
      <c r="BM56" s="100">
        <f t="shared" si="257"/>
        <v>2.1074058772452401E-3</v>
      </c>
      <c r="BN56">
        <f t="shared" si="258"/>
        <v>4.7923552317182816E-2</v>
      </c>
      <c r="BO56">
        <f t="shared" si="259"/>
        <v>1.2792542907023754</v>
      </c>
      <c r="BP56" s="61"/>
      <c r="BQ56" s="49">
        <v>514.40864106272556</v>
      </c>
      <c r="BR56" s="49">
        <v>50</v>
      </c>
      <c r="BS56" s="22">
        <f t="shared" si="260"/>
        <v>0.98333333333333339</v>
      </c>
      <c r="BT56" s="98">
        <f t="shared" si="261"/>
        <v>49.178646373109515</v>
      </c>
      <c r="BU56" s="100">
        <f t="shared" si="178"/>
        <v>0.98333333333333339</v>
      </c>
      <c r="BV56" s="98">
        <f t="shared" si="262"/>
        <v>0.81862329646130882</v>
      </c>
      <c r="BW56" s="98">
        <f t="shared" si="179"/>
        <v>1</v>
      </c>
      <c r="BX56" s="98">
        <f t="shared" si="180"/>
        <v>70.384038375720806</v>
      </c>
      <c r="BY56" s="100">
        <f t="shared" si="263"/>
        <v>1095.8495317610559</v>
      </c>
      <c r="BZ56" s="100">
        <f t="shared" si="264"/>
        <v>9.7951120072878144E-4</v>
      </c>
      <c r="CA56" s="100">
        <f t="shared" si="26"/>
        <v>1.0166666666666666</v>
      </c>
      <c r="CB56" s="100">
        <f t="shared" si="27"/>
        <v>-128.91073229649794</v>
      </c>
      <c r="CC56" s="100">
        <f t="shared" si="265"/>
        <v>1.4419316642073614E-3</v>
      </c>
      <c r="CD56">
        <f t="shared" si="266"/>
        <v>-7.2992387414994161E-3</v>
      </c>
      <c r="CE56">
        <f t="shared" si="267"/>
        <v>1.691776570747157</v>
      </c>
      <c r="CF56" s="61"/>
      <c r="CG56" s="49">
        <v>450.46670243204437</v>
      </c>
      <c r="CH56" s="49">
        <v>50</v>
      </c>
      <c r="CI56" s="22">
        <f t="shared" si="268"/>
        <v>0.98333333333333339</v>
      </c>
      <c r="CJ56" s="98">
        <f t="shared" si="269"/>
        <v>43.764374082584702</v>
      </c>
      <c r="CK56" s="100">
        <f t="shared" si="181"/>
        <v>0.98333333333333339</v>
      </c>
      <c r="CL56" s="98">
        <f t="shared" si="270"/>
        <v>0.68721046038969458</v>
      </c>
      <c r="CM56" s="98">
        <f t="shared" si="182"/>
        <v>1</v>
      </c>
      <c r="CN56" s="98">
        <f t="shared" si="183"/>
        <v>64.187453916860605</v>
      </c>
      <c r="CO56" s="100">
        <f t="shared" si="271"/>
        <v>1143.9946158260634</v>
      </c>
      <c r="CP56" s="100">
        <f t="shared" si="272"/>
        <v>8.9327540034297699E-4</v>
      </c>
      <c r="CQ56" s="100">
        <f t="shared" si="243"/>
        <v>1.0166666666666666</v>
      </c>
      <c r="CR56" s="100">
        <f t="shared" si="244"/>
        <v>123.44086089194947</v>
      </c>
      <c r="CS56" s="100">
        <f t="shared" si="273"/>
        <v>1.4322705497341337E-3</v>
      </c>
      <c r="CT56">
        <f t="shared" si="274"/>
        <v>-7.2992387414994161E-3</v>
      </c>
      <c r="CU56">
        <f t="shared" si="275"/>
        <v>1.6411207215748229</v>
      </c>
      <c r="CV56" s="61"/>
      <c r="CW56" s="49">
        <v>624.00100160176021</v>
      </c>
      <c r="CX56" s="49">
        <v>50</v>
      </c>
      <c r="CY56" s="22">
        <f t="shared" si="276"/>
        <v>1.05</v>
      </c>
      <c r="CZ56" s="98">
        <f t="shared" si="277"/>
        <v>59.355179454176756</v>
      </c>
      <c r="DA56" s="100">
        <f t="shared" si="184"/>
        <v>1.05</v>
      </c>
      <c r="DB56" s="98">
        <f t="shared" si="278"/>
        <v>0.75218029645444517</v>
      </c>
      <c r="DC56" s="98">
        <f t="shared" si="185"/>
        <v>1.0666666666666667</v>
      </c>
      <c r="DD56" s="98">
        <f t="shared" si="186"/>
        <v>79.894934149557287</v>
      </c>
      <c r="DE56" s="100">
        <f t="shared" si="279"/>
        <v>1567.2537584507286</v>
      </c>
      <c r="DF56" s="100">
        <f t="shared" si="280"/>
        <v>1.1118711669146724E-3</v>
      </c>
      <c r="DG56" s="100">
        <f t="shared" si="229"/>
        <v>1.0833333333333335</v>
      </c>
      <c r="DH56" s="100">
        <f t="shared" si="230"/>
        <v>331.60702004360695</v>
      </c>
      <c r="DI56" s="100">
        <f t="shared" si="281"/>
        <v>1.3265053214830771E-3</v>
      </c>
      <c r="DJ56">
        <f t="shared" si="187"/>
        <v>2.1189299069938092E-2</v>
      </c>
      <c r="DK56">
        <f t="shared" si="332"/>
        <v>1.7734586223676345</v>
      </c>
      <c r="DL56" s="61"/>
      <c r="DM56" s="49">
        <v>591.17784972036964</v>
      </c>
      <c r="DN56" s="49">
        <v>50</v>
      </c>
      <c r="DO56" s="22">
        <f t="shared" si="282"/>
        <v>0.93333333333333335</v>
      </c>
      <c r="DP56" s="98">
        <f t="shared" si="283"/>
        <v>56.356325044839814</v>
      </c>
      <c r="DQ56" s="100">
        <f t="shared" si="189"/>
        <v>0.93333333333333335</v>
      </c>
      <c r="DR56" s="98">
        <f t="shared" si="284"/>
        <v>0.62554519971915945</v>
      </c>
      <c r="DS56" s="98">
        <f t="shared" si="190"/>
        <v>0.95000000000000007</v>
      </c>
      <c r="DT56" s="98">
        <f t="shared" si="191"/>
        <v>91.558448422606716</v>
      </c>
      <c r="DU56" s="100">
        <f t="shared" si="285"/>
        <v>1425.5260872796548</v>
      </c>
      <c r="DV56" s="100">
        <f t="shared" si="286"/>
        <v>1.2741884072146104E-3</v>
      </c>
      <c r="DW56" s="100">
        <f t="shared" si="231"/>
        <v>0.96666666666666667</v>
      </c>
      <c r="DX56" s="100">
        <f t="shared" si="232"/>
        <v>-40.650935018942398</v>
      </c>
      <c r="DY56" s="100">
        <f t="shared" si="287"/>
        <v>1.6662870561320708E-3</v>
      </c>
      <c r="DZ56">
        <f t="shared" si="288"/>
        <v>-2.9963223377443209E-2</v>
      </c>
      <c r="EA56">
        <f t="shared" si="289"/>
        <v>1.7509426653318612</v>
      </c>
      <c r="EB56" s="61"/>
      <c r="EC56" s="49">
        <v>787.20581806793075</v>
      </c>
      <c r="ED56" s="49">
        <v>50</v>
      </c>
      <c r="EE56" s="22">
        <f t="shared" si="290"/>
        <v>0.93333333333333335</v>
      </c>
      <c r="EF56" s="98">
        <f t="shared" si="291"/>
        <v>68.691607161250502</v>
      </c>
      <c r="EG56" s="100">
        <f t="shared" si="192"/>
        <v>0.93333333333333335</v>
      </c>
      <c r="EH56" s="98">
        <f t="shared" si="292"/>
        <v>0.54662106544963929</v>
      </c>
      <c r="EI56" s="98">
        <f t="shared" si="193"/>
        <v>0.95000000000000007</v>
      </c>
      <c r="EJ56" s="98">
        <f t="shared" si="194"/>
        <v>108.64058683295684</v>
      </c>
      <c r="EK56" s="100">
        <f t="shared" si="293"/>
        <v>1936.270077920007</v>
      </c>
      <c r="EL56" s="100">
        <f t="shared" si="294"/>
        <v>1.5119148334253162E-3</v>
      </c>
      <c r="EM56" s="100">
        <f t="shared" si="225"/>
        <v>0.96666666666666667</v>
      </c>
      <c r="EN56" s="100">
        <f t="shared" si="226"/>
        <v>78.532618585299488</v>
      </c>
      <c r="EO56" s="100">
        <f t="shared" si="295"/>
        <v>1.5985385517972969E-3</v>
      </c>
      <c r="EP56">
        <f t="shared" si="296"/>
        <v>-2.9963223377443209E-2</v>
      </c>
      <c r="EQ56">
        <f t="shared" si="297"/>
        <v>1.8369036775803544</v>
      </c>
      <c r="ER56" s="61"/>
      <c r="ES56" s="49">
        <v>810.24687595818602</v>
      </c>
      <c r="ET56" s="49">
        <v>50</v>
      </c>
      <c r="EU56" s="22">
        <f t="shared" si="298"/>
        <v>0.93333333333333335</v>
      </c>
      <c r="EV56" s="98">
        <f t="shared" si="299"/>
        <v>72.14378737050896</v>
      </c>
      <c r="EW56" s="100">
        <f t="shared" si="195"/>
        <v>0.93333333333333335</v>
      </c>
      <c r="EX56" s="98">
        <f t="shared" si="300"/>
        <v>0.49228504914441878</v>
      </c>
      <c r="EY56" s="98">
        <f t="shared" si="196"/>
        <v>0.95000000000000007</v>
      </c>
      <c r="EZ56" s="98">
        <f t="shared" si="197"/>
        <v>120.13746831161743</v>
      </c>
      <c r="FA56" s="100">
        <f t="shared" si="301"/>
        <v>2356.6688019252979</v>
      </c>
      <c r="FB56" s="100">
        <f t="shared" si="302"/>
        <v>1.6719131006700094E-3</v>
      </c>
      <c r="FC56" s="100">
        <f t="shared" si="227"/>
        <v>0.96666666666666667</v>
      </c>
      <c r="FD56" s="100">
        <f t="shared" si="228"/>
        <v>46.738689487281711</v>
      </c>
      <c r="FE56" s="100">
        <f t="shared" si="303"/>
        <v>1.5802011778451627E-3</v>
      </c>
      <c r="FF56">
        <f t="shared" si="304"/>
        <v>-2.9963223377443209E-2</v>
      </c>
      <c r="FG56">
        <f t="shared" si="305"/>
        <v>1.8581989379676138</v>
      </c>
      <c r="FH56" s="61"/>
      <c r="FI56" s="100">
        <v>508.47615479980965</v>
      </c>
      <c r="FJ56" s="100">
        <v>50</v>
      </c>
      <c r="FK56" s="22">
        <f t="shared" si="306"/>
        <v>0.91666666666666674</v>
      </c>
      <c r="FL56" s="98">
        <f t="shared" si="307"/>
        <v>63.448484502097536</v>
      </c>
      <c r="FM56" s="100">
        <f t="shared" si="198"/>
        <v>0.91666666666666674</v>
      </c>
      <c r="FN56" s="98">
        <f t="shared" si="308"/>
        <v>0.4753427321363925</v>
      </c>
      <c r="FO56" s="98">
        <f t="shared" si="199"/>
        <v>0.93333333333333346</v>
      </c>
      <c r="FP56" s="98">
        <f t="shared" si="200"/>
        <v>121.79114135859759</v>
      </c>
      <c r="FQ56" s="100">
        <f t="shared" si="309"/>
        <v>1896.2362534245099</v>
      </c>
      <c r="FR56" s="100">
        <f t="shared" si="310"/>
        <v>1.6949267172404834E-3</v>
      </c>
      <c r="FS56" s="100">
        <f t="shared" si="241"/>
        <v>0.95000000000000007</v>
      </c>
      <c r="FT56" s="100">
        <f t="shared" si="242"/>
        <v>-229.20533900858763</v>
      </c>
      <c r="FU56" s="100">
        <f t="shared" si="311"/>
        <v>1.8144394224419967E-3</v>
      </c>
      <c r="FV56">
        <f t="shared" si="201"/>
        <v>-3.7788560889399754E-2</v>
      </c>
      <c r="FW56">
        <f t="shared" si="202"/>
        <v>1.8024212532197432</v>
      </c>
      <c r="FX56" s="61"/>
      <c r="FY56" s="100">
        <v>705.703372529847</v>
      </c>
      <c r="FZ56" s="100">
        <v>50</v>
      </c>
      <c r="GA56" s="22">
        <f t="shared" si="312"/>
        <v>0.95000000000000007</v>
      </c>
      <c r="GB56" s="98">
        <f t="shared" si="313"/>
        <v>87.731494987487039</v>
      </c>
      <c r="GC56" s="100">
        <f t="shared" si="203"/>
        <v>0.95000000000000007</v>
      </c>
      <c r="GD56" s="98">
        <f t="shared" si="314"/>
        <v>0.62840822256706397</v>
      </c>
      <c r="GE56" s="98">
        <f t="shared" si="204"/>
        <v>0.96666666666666679</v>
      </c>
      <c r="GF56" s="98">
        <f t="shared" si="205"/>
        <v>151.22862286643925</v>
      </c>
      <c r="GG56" s="100">
        <f t="shared" si="315"/>
        <v>2354.5653159654976</v>
      </c>
      <c r="GH56" s="100">
        <f t="shared" si="316"/>
        <v>2.1045983348912801E-3</v>
      </c>
      <c r="GI56" s="100">
        <f t="shared" si="235"/>
        <v>0.98333333333333339</v>
      </c>
      <c r="GJ56" s="100">
        <f t="shared" si="236"/>
        <v>-111.76706926689531</v>
      </c>
      <c r="GK56" s="100">
        <f t="shared" si="317"/>
        <v>1.5947288695961136E-3</v>
      </c>
      <c r="GL56">
        <f t="shared" si="206"/>
        <v>-2.2276394711152205E-2</v>
      </c>
      <c r="GM56">
        <f t="shared" si="207"/>
        <v>1.9431555300115233</v>
      </c>
      <c r="GN56" s="61"/>
      <c r="GO56" s="100">
        <v>706.05541567216949</v>
      </c>
      <c r="GP56" s="100">
        <v>50</v>
      </c>
      <c r="GQ56" s="22">
        <f t="shared" si="318"/>
        <v>0.93333333333333335</v>
      </c>
      <c r="GR56" s="98">
        <f t="shared" si="319"/>
        <v>87.98417601337971</v>
      </c>
      <c r="GS56" s="100">
        <f t="shared" si="208"/>
        <v>0.93333333333333335</v>
      </c>
      <c r="GT56" s="100">
        <f t="shared" si="209"/>
        <v>0.68980527229829403</v>
      </c>
      <c r="GU56" s="98">
        <f t="shared" si="239"/>
        <v>0.95000000000000007</v>
      </c>
      <c r="GV56" s="98">
        <f t="shared" si="240"/>
        <v>146.05624029847039</v>
      </c>
      <c r="GW56" s="100">
        <f t="shared" si="320"/>
        <v>2274.0335200355703</v>
      </c>
      <c r="GX56" s="100">
        <f t="shared" si="321"/>
        <v>2.0326160108203799E-3</v>
      </c>
      <c r="GY56" s="100">
        <f t="shared" si="237"/>
        <v>0.96666666666666667</v>
      </c>
      <c r="GZ56" s="100">
        <f t="shared" si="238"/>
        <v>-336.03513263822725</v>
      </c>
      <c r="HA56" s="100">
        <f t="shared" si="322"/>
        <v>1.6091540587688049E-3</v>
      </c>
      <c r="HB56">
        <f t="shared" si="212"/>
        <v>-2.9963223377443209E-2</v>
      </c>
      <c r="HC56">
        <f t="shared" si="213"/>
        <v>1.9444045711498956</v>
      </c>
      <c r="HD56" s="61"/>
      <c r="HE56" s="100">
        <v>631.36617742796454</v>
      </c>
      <c r="HF56" s="100">
        <v>50</v>
      </c>
      <c r="HG56" s="22">
        <f t="shared" si="323"/>
        <v>0.95000000000000007</v>
      </c>
      <c r="HH56" s="98">
        <f t="shared" si="324"/>
        <v>59.680570178805617</v>
      </c>
      <c r="HI56" s="100">
        <f t="shared" si="214"/>
        <v>0.95000000000000007</v>
      </c>
      <c r="HJ56" s="98">
        <f t="shared" si="325"/>
        <v>0.68794597019890935</v>
      </c>
      <c r="HK56" s="98">
        <f t="shared" si="215"/>
        <v>0.96666666666666679</v>
      </c>
      <c r="HL56" s="98">
        <f t="shared" si="216"/>
        <v>92.25465606836552</v>
      </c>
      <c r="HM56" s="100">
        <f t="shared" si="326"/>
        <v>2071.5978772528006</v>
      </c>
      <c r="HN56" s="100">
        <f t="shared" si="327"/>
        <v>1.2838772969514204E-3</v>
      </c>
      <c r="HO56" s="100">
        <f t="shared" si="233"/>
        <v>0.98333333333333339</v>
      </c>
      <c r="HP56" s="100">
        <f t="shared" si="234"/>
        <v>-42.492499803880442</v>
      </c>
      <c r="HQ56" s="100">
        <f t="shared" si="328"/>
        <v>1.2886332853374143E-3</v>
      </c>
      <c r="HR56">
        <f t="shared" si="329"/>
        <v>-2.2276394711152205E-2</v>
      </c>
      <c r="HS56">
        <f t="shared" si="330"/>
        <v>1.7758329636657868</v>
      </c>
      <c r="HT56" s="61"/>
      <c r="HU56"/>
      <c r="II56" s="61"/>
      <c r="IJ56"/>
      <c r="IW56" s="61"/>
      <c r="IX56"/>
      <c r="JK56" s="61"/>
      <c r="JL56"/>
      <c r="JY56" s="61"/>
      <c r="JZ56"/>
      <c r="KM56" s="61"/>
      <c r="KN56"/>
      <c r="KS56"/>
      <c r="KT56"/>
      <c r="KU56"/>
    </row>
    <row r="57" spans="21:307" x14ac:dyDescent="0.25">
      <c r="U57" s="49">
        <v>223.01401301263559</v>
      </c>
      <c r="V57" s="49">
        <v>51</v>
      </c>
      <c r="W57" s="22">
        <f t="shared" si="160"/>
        <v>0.95</v>
      </c>
      <c r="X57" s="98">
        <f t="shared" si="161"/>
        <v>18.475189546237729</v>
      </c>
      <c r="Y57" s="100">
        <f t="shared" si="162"/>
        <v>0.95</v>
      </c>
      <c r="Z57" s="98">
        <f t="shared" si="163"/>
        <v>0.3453675459129748</v>
      </c>
      <c r="AA57" s="98">
        <f t="shared" si="164"/>
        <v>0.96666666666666667</v>
      </c>
      <c r="AB57" s="98">
        <f t="shared" si="165"/>
        <v>31.064343267172603</v>
      </c>
      <c r="AC57" s="100">
        <f t="shared" si="245"/>
        <v>483.65860796556183</v>
      </c>
      <c r="AD57" s="100">
        <f t="shared" si="246"/>
        <v>4.3231211046815211E-4</v>
      </c>
      <c r="AE57" s="100">
        <f t="shared" si="2"/>
        <v>0.98333333333333339</v>
      </c>
      <c r="AF57" s="100">
        <f t="shared" si="3"/>
        <v>37.283129403598288</v>
      </c>
      <c r="AG57" s="100">
        <f t="shared" si="247"/>
        <v>2.1907268282634037E-3</v>
      </c>
      <c r="AH57">
        <f t="shared" si="331"/>
        <v>-2.2276394711152253E-2</v>
      </c>
      <c r="AI57">
        <f t="shared" si="167"/>
        <v>1.2665889027346757</v>
      </c>
      <c r="AJ57" s="61"/>
      <c r="AK57" s="49">
        <v>276.51130175817406</v>
      </c>
      <c r="AL57" s="49">
        <v>51</v>
      </c>
      <c r="AM57" s="22">
        <f t="shared" si="168"/>
        <v>0.96666666666666667</v>
      </c>
      <c r="AN57" s="98">
        <f t="shared" si="169"/>
        <v>25.863932443941078</v>
      </c>
      <c r="AO57" s="100">
        <f t="shared" si="170"/>
        <v>0.96666666666666667</v>
      </c>
      <c r="AP57" s="98">
        <f t="shared" si="171"/>
        <v>0.32952298873799696</v>
      </c>
      <c r="AQ57" s="98">
        <f t="shared" si="172"/>
        <v>0.98333333333333339</v>
      </c>
      <c r="AR57" s="98">
        <f t="shared" si="173"/>
        <v>49.094100320495194</v>
      </c>
      <c r="AS57" s="100">
        <f t="shared" si="248"/>
        <v>874.99009554448548</v>
      </c>
      <c r="AT57" s="100">
        <f t="shared" si="249"/>
        <v>6.832262294602249E-4</v>
      </c>
      <c r="AU57" s="100">
        <f t="shared" si="7"/>
        <v>1</v>
      </c>
      <c r="AV57" s="100">
        <f t="shared" si="8"/>
        <v>1.9679953220222115</v>
      </c>
      <c r="AW57" s="100">
        <f t="shared" si="250"/>
        <v>2.0795515477884329E-3</v>
      </c>
      <c r="AX57">
        <f t="shared" si="251"/>
        <v>-1.4723256820706347E-2</v>
      </c>
      <c r="AY57">
        <f t="shared" si="252"/>
        <v>1.412694557236738</v>
      </c>
      <c r="AZ57" s="61"/>
      <c r="BA57" s="49">
        <v>237.50210525382718</v>
      </c>
      <c r="BB57" s="49">
        <v>51</v>
      </c>
      <c r="BC57" s="22">
        <f t="shared" si="253"/>
        <v>1.1333333333333333</v>
      </c>
      <c r="BD57" s="98">
        <f t="shared" si="174"/>
        <v>19.55715622972885</v>
      </c>
      <c r="BE57" s="100">
        <f t="shared" si="175"/>
        <v>1.1333333333333333</v>
      </c>
      <c r="BF57" s="98">
        <f t="shared" si="254"/>
        <v>0.27110098883440586</v>
      </c>
      <c r="BG57" s="98">
        <f t="shared" si="176"/>
        <v>1.1499999999999999</v>
      </c>
      <c r="BH57" s="98">
        <f t="shared" si="177"/>
        <v>34.584690735883839</v>
      </c>
      <c r="BI57" s="100">
        <f t="shared" si="255"/>
        <v>678.42832737312415</v>
      </c>
      <c r="BJ57" s="100">
        <f t="shared" si="256"/>
        <v>4.8130361274105016E-4</v>
      </c>
      <c r="BK57" s="100">
        <f t="shared" si="16"/>
        <v>1.1666666666666667</v>
      </c>
      <c r="BL57" s="100">
        <f t="shared" si="17"/>
        <v>-36.63466980649477</v>
      </c>
      <c r="BM57" s="100">
        <f t="shared" si="257"/>
        <v>2.105542962234233E-3</v>
      </c>
      <c r="BN57">
        <f t="shared" si="258"/>
        <v>5.4357662322592676E-2</v>
      </c>
      <c r="BO57">
        <f t="shared" si="259"/>
        <v>1.2913057050771344</v>
      </c>
      <c r="BP57" s="61"/>
      <c r="BQ57" s="49">
        <v>526.93880100064746</v>
      </c>
      <c r="BR57" s="49">
        <v>51</v>
      </c>
      <c r="BS57" s="22">
        <f t="shared" si="260"/>
        <v>1</v>
      </c>
      <c r="BT57" s="98">
        <f t="shared" si="261"/>
        <v>50.376558413063812</v>
      </c>
      <c r="BU57" s="100">
        <f t="shared" si="178"/>
        <v>1</v>
      </c>
      <c r="BV57" s="98">
        <f t="shared" si="262"/>
        <v>0.83123768333838188</v>
      </c>
      <c r="BW57" s="98">
        <f t="shared" si="179"/>
        <v>1.0166666666666666</v>
      </c>
      <c r="BX57" s="98">
        <f t="shared" si="180"/>
        <v>68.893354859403104</v>
      </c>
      <c r="BY57" s="100">
        <f t="shared" si="263"/>
        <v>1072.6402236415013</v>
      </c>
      <c r="BZ57" s="100">
        <f t="shared" si="264"/>
        <v>9.5876585512669329E-4</v>
      </c>
      <c r="CA57" s="100">
        <f t="shared" si="26"/>
        <v>1.0333333333333332</v>
      </c>
      <c r="CB57" s="100">
        <f t="shared" si="27"/>
        <v>-127.17328985567295</v>
      </c>
      <c r="CC57" s="100">
        <f t="shared" si="265"/>
        <v>1.4332764927232125E-3</v>
      </c>
      <c r="CD57">
        <f t="shared" si="266"/>
        <v>0</v>
      </c>
      <c r="CE57">
        <f t="shared" si="267"/>
        <v>1.7022284943794463</v>
      </c>
      <c r="CF57" s="61"/>
      <c r="CG57" s="49">
        <v>461.45557749365213</v>
      </c>
      <c r="CH57" s="49">
        <v>51</v>
      </c>
      <c r="CI57" s="22">
        <f t="shared" si="268"/>
        <v>1</v>
      </c>
      <c r="CJ57" s="98">
        <f t="shared" si="269"/>
        <v>44.831980714432348</v>
      </c>
      <c r="CK57" s="100">
        <f t="shared" si="181"/>
        <v>1</v>
      </c>
      <c r="CL57" s="98">
        <f t="shared" si="270"/>
        <v>0.69687603778296514</v>
      </c>
      <c r="CM57" s="98">
        <f t="shared" si="182"/>
        <v>1.0166666666666666</v>
      </c>
      <c r="CN57" s="98">
        <f t="shared" si="183"/>
        <v>64.06082240774667</v>
      </c>
      <c r="CO57" s="100">
        <f t="shared" si="271"/>
        <v>1141.7376986907007</v>
      </c>
      <c r="CP57" s="100">
        <f t="shared" si="272"/>
        <v>8.9151311184114141E-4</v>
      </c>
      <c r="CQ57" s="100">
        <f t="shared" si="243"/>
        <v>1.0333333333333332</v>
      </c>
      <c r="CR57" s="100">
        <f t="shared" si="244"/>
        <v>131.2072228880503</v>
      </c>
      <c r="CS57" s="100">
        <f t="shared" si="273"/>
        <v>1.4247026665897722E-3</v>
      </c>
      <c r="CT57">
        <f t="shared" si="274"/>
        <v>0</v>
      </c>
      <c r="CU57">
        <f t="shared" si="275"/>
        <v>1.6515879267833793</v>
      </c>
      <c r="CV57" s="61"/>
      <c r="CW57" s="49">
        <v>636.99077701329395</v>
      </c>
      <c r="CX57" s="49">
        <v>51</v>
      </c>
      <c r="CY57" s="22">
        <f t="shared" si="276"/>
        <v>1.0666666666666667</v>
      </c>
      <c r="CZ57" s="98">
        <f t="shared" si="277"/>
        <v>60.590771141757251</v>
      </c>
      <c r="DA57" s="100">
        <f t="shared" si="184"/>
        <v>1.0666666666666667</v>
      </c>
      <c r="DB57" s="98">
        <f t="shared" si="278"/>
        <v>0.76248564708595101</v>
      </c>
      <c r="DC57" s="98">
        <f t="shared" si="185"/>
        <v>1.0833333333333335</v>
      </c>
      <c r="DD57" s="98">
        <f t="shared" si="186"/>
        <v>88.241506599129536</v>
      </c>
      <c r="DE57" s="100">
        <f t="shared" si="279"/>
        <v>1730.9837518604033</v>
      </c>
      <c r="DF57" s="100">
        <f t="shared" si="280"/>
        <v>1.2280276335045529E-3</v>
      </c>
      <c r="DG57" s="100">
        <f t="shared" si="229"/>
        <v>1.1000000000000001</v>
      </c>
      <c r="DH57" s="100">
        <f t="shared" si="230"/>
        <v>86.427419031808938</v>
      </c>
      <c r="DI57" s="100">
        <f t="shared" si="281"/>
        <v>1.3195468329884712E-3</v>
      </c>
      <c r="DJ57">
        <f t="shared" si="187"/>
        <v>2.8028723600243534E-2</v>
      </c>
      <c r="DK57">
        <f t="shared" si="332"/>
        <v>1.7824064798191701</v>
      </c>
      <c r="DL57" s="61"/>
      <c r="DM57" s="49">
        <v>607.21083653044275</v>
      </c>
      <c r="DN57" s="49">
        <v>51</v>
      </c>
      <c r="DO57" s="22">
        <f t="shared" si="282"/>
        <v>0.95</v>
      </c>
      <c r="DP57" s="98">
        <f t="shared" si="283"/>
        <v>57.884731795085102</v>
      </c>
      <c r="DQ57" s="100">
        <f t="shared" si="189"/>
        <v>0.95</v>
      </c>
      <c r="DR57" s="98">
        <f t="shared" si="284"/>
        <v>0.63363292816107453</v>
      </c>
      <c r="DS57" s="98">
        <f t="shared" si="190"/>
        <v>0.96666666666666667</v>
      </c>
      <c r="DT57" s="98">
        <f t="shared" si="191"/>
        <v>92.879822556982617</v>
      </c>
      <c r="DU57" s="100">
        <f t="shared" si="285"/>
        <v>1446.0993203571206</v>
      </c>
      <c r="DV57" s="100">
        <f t="shared" si="286"/>
        <v>1.2925775305846748E-3</v>
      </c>
      <c r="DW57" s="100">
        <f t="shared" si="231"/>
        <v>0.98333333333333339</v>
      </c>
      <c r="DX57" s="100">
        <f t="shared" si="232"/>
        <v>-167.22973765662064</v>
      </c>
      <c r="DY57" s="100">
        <f t="shared" si="287"/>
        <v>1.65752481674791E-3</v>
      </c>
      <c r="DZ57">
        <f t="shared" si="288"/>
        <v>-2.2276394711152253E-2</v>
      </c>
      <c r="EA57">
        <f t="shared" si="289"/>
        <v>1.7625640253581929</v>
      </c>
      <c r="EB57" s="61"/>
      <c r="EC57" s="49">
        <v>808.67870628575349</v>
      </c>
      <c r="ED57" s="49">
        <v>51</v>
      </c>
      <c r="EE57" s="22">
        <f t="shared" si="290"/>
        <v>0.95</v>
      </c>
      <c r="EF57" s="98">
        <f t="shared" si="291"/>
        <v>70.565332136627703</v>
      </c>
      <c r="EG57" s="100">
        <f t="shared" si="192"/>
        <v>0.95</v>
      </c>
      <c r="EH57" s="98">
        <f t="shared" si="292"/>
        <v>0.55472855475456095</v>
      </c>
      <c r="EI57" s="98">
        <f t="shared" si="193"/>
        <v>0.96666666666666667</v>
      </c>
      <c r="EJ57" s="98">
        <f t="shared" si="194"/>
        <v>107.38929806451455</v>
      </c>
      <c r="EK57" s="100">
        <f t="shared" si="293"/>
        <v>1913.9687164141319</v>
      </c>
      <c r="EL57" s="100">
        <f t="shared" si="294"/>
        <v>1.494501064731161E-3</v>
      </c>
      <c r="EM57" s="100">
        <f t="shared" si="225"/>
        <v>0.98333333333333339</v>
      </c>
      <c r="EN57" s="100">
        <f t="shared" si="226"/>
        <v>155.34722360484639</v>
      </c>
      <c r="EO57" s="100">
        <f t="shared" si="295"/>
        <v>1.58906389418605E-3</v>
      </c>
      <c r="EP57">
        <f t="shared" si="296"/>
        <v>-2.2276394711152253E-2</v>
      </c>
      <c r="EQ57">
        <f t="shared" si="297"/>
        <v>1.8485913900095419</v>
      </c>
      <c r="ER57" s="61"/>
      <c r="ES57" s="49">
        <v>832.74020558635209</v>
      </c>
      <c r="ET57" s="49">
        <v>51</v>
      </c>
      <c r="EU57" s="22">
        <f t="shared" si="298"/>
        <v>0.95</v>
      </c>
      <c r="EV57" s="98">
        <f t="shared" si="299"/>
        <v>74.146576937614824</v>
      </c>
      <c r="EW57" s="100">
        <f t="shared" si="195"/>
        <v>0.95</v>
      </c>
      <c r="EX57" s="98">
        <f t="shared" si="300"/>
        <v>0.50006029670547103</v>
      </c>
      <c r="EY57" s="98">
        <f t="shared" si="196"/>
        <v>0.96666666666666667</v>
      </c>
      <c r="EZ57" s="98">
        <f t="shared" si="197"/>
        <v>118.92964644428889</v>
      </c>
      <c r="FA57" s="100">
        <f t="shared" si="301"/>
        <v>2332.9756431379569</v>
      </c>
      <c r="FB57" s="100">
        <f t="shared" si="302"/>
        <v>1.6551042463496873E-3</v>
      </c>
      <c r="FC57" s="100">
        <f t="shared" si="227"/>
        <v>0.98333333333333339</v>
      </c>
      <c r="FD57" s="100">
        <f t="shared" si="228"/>
        <v>40.070517749380492</v>
      </c>
      <c r="FE57" s="100">
        <f t="shared" si="303"/>
        <v>1.5704222922970597E-3</v>
      </c>
      <c r="FF57">
        <f t="shared" si="304"/>
        <v>-2.2276394711152253E-2</v>
      </c>
      <c r="FG57">
        <f t="shared" si="305"/>
        <v>1.8700911061207022</v>
      </c>
      <c r="FH57" s="61"/>
      <c r="FI57" s="100">
        <v>525.48192166810077</v>
      </c>
      <c r="FJ57" s="100">
        <v>51</v>
      </c>
      <c r="FK57" s="22">
        <f t="shared" si="306"/>
        <v>0.93333333333333335</v>
      </c>
      <c r="FL57" s="98">
        <f t="shared" si="307"/>
        <v>65.570491847778982</v>
      </c>
      <c r="FM57" s="100">
        <f t="shared" si="198"/>
        <v>0.93333333333333335</v>
      </c>
      <c r="FN57" s="98">
        <f t="shared" si="308"/>
        <v>0.48597299696054014</v>
      </c>
      <c r="FO57" s="98">
        <f t="shared" si="199"/>
        <v>0.95000000000000007</v>
      </c>
      <c r="FP57" s="98">
        <f t="shared" si="200"/>
        <v>120.00240337115076</v>
      </c>
      <c r="FQ57" s="100">
        <f t="shared" si="309"/>
        <v>1868.3863640003899</v>
      </c>
      <c r="FR57" s="100">
        <f t="shared" si="310"/>
        <v>1.6700334469151815E-3</v>
      </c>
      <c r="FS57" s="100">
        <f t="shared" si="241"/>
        <v>0.96666666666666679</v>
      </c>
      <c r="FT57" s="100">
        <f t="shared" si="242"/>
        <v>-339.01019926060917</v>
      </c>
      <c r="FU57" s="100">
        <f t="shared" si="311"/>
        <v>1.7987729259272436E-3</v>
      </c>
      <c r="FV57">
        <f t="shared" si="201"/>
        <v>-2.9963223377443209E-2</v>
      </c>
      <c r="FW57">
        <f t="shared" si="202"/>
        <v>1.8167084413449537</v>
      </c>
      <c r="FX57" s="61"/>
      <c r="FY57" s="100">
        <v>725.22858465452123</v>
      </c>
      <c r="FZ57" s="100">
        <v>51</v>
      </c>
      <c r="GA57" s="22">
        <f t="shared" si="312"/>
        <v>0.96666666666666667</v>
      </c>
      <c r="GB57" s="98">
        <f t="shared" si="313"/>
        <v>90.158826521279636</v>
      </c>
      <c r="GC57" s="100">
        <f t="shared" si="203"/>
        <v>0.96666666666666667</v>
      </c>
      <c r="GD57" s="98">
        <f t="shared" si="314"/>
        <v>0.64011452204839847</v>
      </c>
      <c r="GE57" s="98">
        <f t="shared" si="204"/>
        <v>0.98333333333333339</v>
      </c>
      <c r="GF57" s="98">
        <f t="shared" si="205"/>
        <v>158.76465111435837</v>
      </c>
      <c r="GG57" s="100">
        <f t="shared" si="315"/>
        <v>2471.8980694903221</v>
      </c>
      <c r="GH57" s="100">
        <f t="shared" si="316"/>
        <v>2.2094747280081541E-3</v>
      </c>
      <c r="GI57" s="100">
        <f t="shared" si="235"/>
        <v>1</v>
      </c>
      <c r="GJ57" s="100">
        <f t="shared" si="236"/>
        <v>-1011.0035085770886</v>
      </c>
      <c r="GK57" s="100">
        <f t="shared" si="317"/>
        <v>1.5825434492523971E-3</v>
      </c>
      <c r="GL57">
        <f t="shared" si="206"/>
        <v>-1.4723256820706347E-2</v>
      </c>
      <c r="GM57">
        <f t="shared" si="207"/>
        <v>1.9550082504354602</v>
      </c>
      <c r="GN57" s="61"/>
      <c r="GO57" s="100">
        <v>726.07936893978751</v>
      </c>
      <c r="GP57" s="100">
        <v>51</v>
      </c>
      <c r="GQ57" s="22">
        <f t="shared" si="318"/>
        <v>0.95</v>
      </c>
      <c r="GR57" s="98">
        <f t="shared" si="319"/>
        <v>90.479434869378366</v>
      </c>
      <c r="GS57" s="100">
        <f t="shared" si="208"/>
        <v>0.95</v>
      </c>
      <c r="GT57" s="100">
        <f t="shared" si="209"/>
        <v>0.7032137870099785</v>
      </c>
      <c r="GU57" s="98">
        <f t="shared" si="239"/>
        <v>0.96666666666666667</v>
      </c>
      <c r="GV57" s="98">
        <f t="shared" si="240"/>
        <v>140.45428019696632</v>
      </c>
      <c r="GW57" s="100">
        <f t="shared" si="320"/>
        <v>2186.813384677509</v>
      </c>
      <c r="GX57" s="100">
        <f t="shared" si="321"/>
        <v>1.9546553994077816E-3</v>
      </c>
      <c r="GY57" s="100">
        <f t="shared" si="237"/>
        <v>0.98333333333333339</v>
      </c>
      <c r="GZ57" s="100">
        <f t="shared" si="238"/>
        <v>-167.94351826017791</v>
      </c>
      <c r="HA57" s="100">
        <f t="shared" si="322"/>
        <v>1.5962914900831938E-3</v>
      </c>
      <c r="HB57">
        <f t="shared" si="212"/>
        <v>-2.2276394711152253E-2</v>
      </c>
      <c r="HC57">
        <f t="shared" si="213"/>
        <v>1.9565498793413929</v>
      </c>
      <c r="HD57" s="61"/>
      <c r="HE57" s="100">
        <v>647.90836543449564</v>
      </c>
      <c r="HF57" s="100">
        <v>51</v>
      </c>
      <c r="HG57" s="22">
        <f t="shared" si="323"/>
        <v>0.96666666666666667</v>
      </c>
      <c r="HH57" s="98">
        <f t="shared" si="324"/>
        <v>61.244238375693492</v>
      </c>
      <c r="HI57" s="100">
        <f t="shared" si="214"/>
        <v>0.96666666666666667</v>
      </c>
      <c r="HJ57" s="98">
        <f t="shared" si="325"/>
        <v>0.69928431251135847</v>
      </c>
      <c r="HK57" s="98">
        <f t="shared" si="215"/>
        <v>0.98333333333333339</v>
      </c>
      <c r="HL57" s="98">
        <f t="shared" si="216"/>
        <v>90.690533476585898</v>
      </c>
      <c r="HM57" s="100">
        <f t="shared" si="326"/>
        <v>2036.4751725679266</v>
      </c>
      <c r="HN57" s="100">
        <f t="shared" si="327"/>
        <v>1.2621099242158206E-3</v>
      </c>
      <c r="HO57" s="100">
        <f t="shared" si="233"/>
        <v>1</v>
      </c>
      <c r="HP57" s="100">
        <f t="shared" si="234"/>
        <v>-127.39648630098304</v>
      </c>
      <c r="HQ57" s="100">
        <f t="shared" si="328"/>
        <v>1.2806756141552791E-3</v>
      </c>
      <c r="HR57">
        <f t="shared" si="329"/>
        <v>-1.4723256820706347E-2</v>
      </c>
      <c r="HS57">
        <f t="shared" si="330"/>
        <v>1.787065238190201</v>
      </c>
      <c r="HT57" s="61"/>
      <c r="HU57"/>
      <c r="II57" s="61"/>
      <c r="IJ57"/>
      <c r="IW57" s="61"/>
      <c r="IX57"/>
      <c r="JK57" s="61"/>
      <c r="JL57"/>
      <c r="JY57" s="61"/>
      <c r="JZ57"/>
      <c r="KM57" s="61"/>
      <c r="KN57"/>
      <c r="KS57"/>
      <c r="KT57"/>
      <c r="KU57"/>
    </row>
    <row r="58" spans="21:307" x14ac:dyDescent="0.25">
      <c r="U58" s="49">
        <v>230.01358655522938</v>
      </c>
      <c r="V58" s="49">
        <v>52</v>
      </c>
      <c r="W58" s="22">
        <f t="shared" si="160"/>
        <v>0.96666666666666667</v>
      </c>
      <c r="X58" s="98">
        <f t="shared" si="161"/>
        <v>19.055056462201094</v>
      </c>
      <c r="Y58" s="100">
        <f t="shared" si="162"/>
        <v>0.96666666666666667</v>
      </c>
      <c r="Z58" s="98">
        <f t="shared" si="163"/>
        <v>0.3461997594340403</v>
      </c>
      <c r="AA58" s="98">
        <f t="shared" si="164"/>
        <v>0.98333333333333339</v>
      </c>
      <c r="AB58" s="98">
        <f t="shared" si="165"/>
        <v>32.307033021625926</v>
      </c>
      <c r="AC58" s="100">
        <f t="shared" si="245"/>
        <v>503.00675872486374</v>
      </c>
      <c r="AD58" s="100">
        <f t="shared" si="246"/>
        <v>4.4960620955096097E-4</v>
      </c>
      <c r="AE58" s="100">
        <f t="shared" si="2"/>
        <v>1</v>
      </c>
      <c r="AF58" s="100">
        <f t="shared" si="3"/>
        <v>-110.9485992974048</v>
      </c>
      <c r="AG58" s="100">
        <f t="shared" si="247"/>
        <v>2.188460120293534E-3</v>
      </c>
      <c r="AH58">
        <f t="shared" si="331"/>
        <v>-1.4723256820706347E-2</v>
      </c>
      <c r="AI58">
        <f t="shared" si="167"/>
        <v>1.2800102399717936</v>
      </c>
      <c r="AJ58" s="61"/>
      <c r="AK58" s="49">
        <v>286.02141528214281</v>
      </c>
      <c r="AL58" s="49">
        <v>52</v>
      </c>
      <c r="AM58" s="22">
        <f t="shared" si="168"/>
        <v>0.98333333333333339</v>
      </c>
      <c r="AN58" s="98">
        <f t="shared" si="169"/>
        <v>26.753476314857618</v>
      </c>
      <c r="AO58" s="100">
        <f t="shared" si="170"/>
        <v>0.98333333333333339</v>
      </c>
      <c r="AP58" s="98">
        <f t="shared" si="171"/>
        <v>0.33062684436167356</v>
      </c>
      <c r="AQ58" s="98">
        <f t="shared" si="172"/>
        <v>1</v>
      </c>
      <c r="AR58" s="98">
        <f t="shared" si="173"/>
        <v>49.088236948334547</v>
      </c>
      <c r="AS58" s="100">
        <f t="shared" si="248"/>
        <v>874.88559434100955</v>
      </c>
      <c r="AT58" s="100">
        <f t="shared" si="249"/>
        <v>6.8314463086432259E-4</v>
      </c>
      <c r="AU58" s="100">
        <f t="shared" si="7"/>
        <v>1.0166666666666666</v>
      </c>
      <c r="AV58" s="100">
        <f t="shared" si="8"/>
        <v>-83.692662509254077</v>
      </c>
      <c r="AW58" s="100">
        <f t="shared" si="250"/>
        <v>2.0765790502657432E-3</v>
      </c>
      <c r="AX58">
        <f t="shared" si="251"/>
        <v>-7.2992387414994161E-3</v>
      </c>
      <c r="AY58">
        <f t="shared" si="252"/>
        <v>1.4273802217317737</v>
      </c>
      <c r="AZ58" s="61"/>
      <c r="BA58" s="49">
        <v>245.50203665142985</v>
      </c>
      <c r="BB58" s="49">
        <v>52</v>
      </c>
      <c r="BC58" s="22">
        <f t="shared" si="253"/>
        <v>1.1499999999999999</v>
      </c>
      <c r="BD58" s="98">
        <f t="shared" si="174"/>
        <v>20.215912108978081</v>
      </c>
      <c r="BE58" s="100">
        <f t="shared" si="175"/>
        <v>1.1499999999999999</v>
      </c>
      <c r="BF58" s="98">
        <f t="shared" si="254"/>
        <v>0.2718079553874323</v>
      </c>
      <c r="BG58" s="98">
        <f t="shared" si="176"/>
        <v>1.1666666666666667</v>
      </c>
      <c r="BH58" s="98">
        <f t="shared" si="177"/>
        <v>30.879202879910192</v>
      </c>
      <c r="BI58" s="100">
        <f t="shared" si="255"/>
        <v>605.73986682195653</v>
      </c>
      <c r="BJ58" s="100">
        <f t="shared" si="256"/>
        <v>4.2973557341208354E-4</v>
      </c>
      <c r="BK58" s="100">
        <f t="shared" si="16"/>
        <v>1.1833333333333333</v>
      </c>
      <c r="BL58" s="100">
        <f t="shared" si="17"/>
        <v>37.226676633837059</v>
      </c>
      <c r="BM58" s="100">
        <f t="shared" si="257"/>
        <v>2.1032569103071629E-3</v>
      </c>
      <c r="BN58">
        <f t="shared" si="258"/>
        <v>6.069784035361165E-2</v>
      </c>
      <c r="BO58">
        <f t="shared" si="259"/>
        <v>1.3056933407703464</v>
      </c>
      <c r="BP58" s="61"/>
      <c r="BQ58" s="49">
        <v>538.94920910972678</v>
      </c>
      <c r="BR58" s="49">
        <v>52</v>
      </c>
      <c r="BS58" s="22">
        <f t="shared" si="260"/>
        <v>1.0166666666666666</v>
      </c>
      <c r="BT58" s="98">
        <f t="shared" si="261"/>
        <v>51.524780985633534</v>
      </c>
      <c r="BU58" s="100">
        <f t="shared" si="178"/>
        <v>1.0166666666666666</v>
      </c>
      <c r="BV58" s="98">
        <f t="shared" si="262"/>
        <v>0.84332882464783487</v>
      </c>
      <c r="BW58" s="98">
        <f t="shared" si="179"/>
        <v>1.0333333333333332</v>
      </c>
      <c r="BX58" s="98">
        <f t="shared" si="180"/>
        <v>66.087013965837556</v>
      </c>
      <c r="BY58" s="100">
        <f t="shared" si="263"/>
        <v>1028.9466899207002</v>
      </c>
      <c r="BZ58" s="100">
        <f t="shared" si="264"/>
        <v>9.1971094435790623E-4</v>
      </c>
      <c r="CA58" s="100">
        <f t="shared" si="26"/>
        <v>1.0499999999999998</v>
      </c>
      <c r="CB58" s="100">
        <f t="shared" si="27"/>
        <v>-50.003464575092082</v>
      </c>
      <c r="CC58" s="100">
        <f t="shared" si="265"/>
        <v>1.4251249571306419E-3</v>
      </c>
      <c r="CD58">
        <f t="shared" si="266"/>
        <v>7.1785846271233758E-3</v>
      </c>
      <c r="CE58">
        <f t="shared" si="267"/>
        <v>1.7120161544166466</v>
      </c>
      <c r="CF58" s="61"/>
      <c r="CG58" s="49">
        <v>472.48941787091911</v>
      </c>
      <c r="CH58" s="49">
        <v>52</v>
      </c>
      <c r="CI58" s="22">
        <f t="shared" si="268"/>
        <v>1.0166666666666666</v>
      </c>
      <c r="CJ58" s="98">
        <f t="shared" si="269"/>
        <v>45.903955879813381</v>
      </c>
      <c r="CK58" s="100">
        <f t="shared" si="181"/>
        <v>1.0166666666666666</v>
      </c>
      <c r="CL58" s="98">
        <f t="shared" si="270"/>
        <v>0.7065811656976565</v>
      </c>
      <c r="CM58" s="98">
        <f t="shared" si="182"/>
        <v>1.0333333333333332</v>
      </c>
      <c r="CN58" s="98">
        <f t="shared" si="183"/>
        <v>68.302149279925573</v>
      </c>
      <c r="CO58" s="100">
        <f t="shared" si="271"/>
        <v>1217.3296533430184</v>
      </c>
      <c r="CP58" s="100">
        <f t="shared" si="272"/>
        <v>9.5053824414563102E-4</v>
      </c>
      <c r="CQ58" s="100">
        <f t="shared" si="243"/>
        <v>1.0499999999999998</v>
      </c>
      <c r="CR58" s="100">
        <f t="shared" si="244"/>
        <v>-172.39727191962399</v>
      </c>
      <c r="CS58" s="100">
        <f t="shared" si="273"/>
        <v>1.417223250263397E-3</v>
      </c>
      <c r="CT58">
        <f t="shared" si="274"/>
        <v>7.1785846271233758E-3</v>
      </c>
      <c r="CU58">
        <f t="shared" si="275"/>
        <v>1.6618501134837722</v>
      </c>
      <c r="CV58" s="61"/>
      <c r="CW58" s="49">
        <v>651.99884969223683</v>
      </c>
      <c r="CX58" s="49">
        <v>52</v>
      </c>
      <c r="CY58" s="22">
        <f t="shared" si="276"/>
        <v>1.0833333333333335</v>
      </c>
      <c r="CZ58" s="98">
        <f t="shared" si="277"/>
        <v>62.018343925828674</v>
      </c>
      <c r="DA58" s="100">
        <f t="shared" si="184"/>
        <v>1.0833333333333335</v>
      </c>
      <c r="DB58" s="98">
        <f t="shared" si="278"/>
        <v>0.77439220022945687</v>
      </c>
      <c r="DC58" s="98">
        <f t="shared" si="185"/>
        <v>1.1000000000000001</v>
      </c>
      <c r="DD58" s="98">
        <f t="shared" si="186"/>
        <v>90.94850148434422</v>
      </c>
      <c r="DE58" s="100">
        <f t="shared" si="279"/>
        <v>1784.0853402542043</v>
      </c>
      <c r="DF58" s="100">
        <f t="shared" si="280"/>
        <v>1.2656999789904572E-3</v>
      </c>
      <c r="DG58" s="100">
        <f t="shared" si="229"/>
        <v>1.1166666666666667</v>
      </c>
      <c r="DH58" s="100">
        <f t="shared" si="230"/>
        <v>-115.99904651484336</v>
      </c>
      <c r="DI58" s="100">
        <f t="shared" si="281"/>
        <v>1.3116419185438628E-3</v>
      </c>
      <c r="DJ58">
        <f t="shared" si="187"/>
        <v>3.4762106259212E-2</v>
      </c>
      <c r="DK58">
        <f t="shared" si="332"/>
        <v>1.7925201651022613</v>
      </c>
      <c r="DL58" s="61"/>
      <c r="DM58" s="49">
        <v>623.19278718547446</v>
      </c>
      <c r="DN58" s="49">
        <v>52</v>
      </c>
      <c r="DO58" s="22">
        <f t="shared" si="282"/>
        <v>0.96666666666666667</v>
      </c>
      <c r="DP58" s="98">
        <f t="shared" si="283"/>
        <v>59.40827332559337</v>
      </c>
      <c r="DQ58" s="100">
        <f t="shared" si="189"/>
        <v>0.96666666666666667</v>
      </c>
      <c r="DR58" s="98">
        <f t="shared" si="284"/>
        <v>0.64169491177031523</v>
      </c>
      <c r="DS58" s="98">
        <f t="shared" si="190"/>
        <v>0.98333333333333339</v>
      </c>
      <c r="DT58" s="98">
        <f t="shared" si="191"/>
        <v>90.203417255308636</v>
      </c>
      <c r="DU58" s="100">
        <f t="shared" si="285"/>
        <v>1404.4288285193866</v>
      </c>
      <c r="DV58" s="100">
        <f t="shared" si="286"/>
        <v>1.2553308901363789E-3</v>
      </c>
      <c r="DW58" s="100">
        <f t="shared" si="231"/>
        <v>1</v>
      </c>
      <c r="DX58" s="100">
        <f t="shared" si="232"/>
        <v>-91.297854816952267</v>
      </c>
      <c r="DY58" s="100">
        <f t="shared" si="287"/>
        <v>1.6489266123595496E-3</v>
      </c>
      <c r="DZ58">
        <f t="shared" si="288"/>
        <v>-1.4723256820706347E-2</v>
      </c>
      <c r="EA58">
        <f t="shared" si="289"/>
        <v>1.7738469299888016</v>
      </c>
      <c r="EB58" s="61"/>
      <c r="EC58" s="49">
        <v>828.70652223812021</v>
      </c>
      <c r="ED58" s="49">
        <v>52</v>
      </c>
      <c r="EE58" s="22">
        <f t="shared" si="290"/>
        <v>0.96666666666666667</v>
      </c>
      <c r="EF58" s="98">
        <f t="shared" si="291"/>
        <v>72.312960055682396</v>
      </c>
      <c r="EG58" s="100">
        <f t="shared" si="192"/>
        <v>0.96666666666666667</v>
      </c>
      <c r="EH58" s="98">
        <f t="shared" si="292"/>
        <v>0.56229043008253732</v>
      </c>
      <c r="EI58" s="98">
        <f t="shared" si="193"/>
        <v>0.98333333333333339</v>
      </c>
      <c r="EJ58" s="98">
        <f t="shared" si="194"/>
        <v>111.25834078580016</v>
      </c>
      <c r="EK58" s="100">
        <f t="shared" si="293"/>
        <v>1982.9255572211346</v>
      </c>
      <c r="EL58" s="100">
        <f t="shared" si="294"/>
        <v>1.5483452426023857E-3</v>
      </c>
      <c r="EM58" s="100">
        <f t="shared" si="225"/>
        <v>1</v>
      </c>
      <c r="EN58" s="100">
        <f t="shared" si="226"/>
        <v>40.122847788167348</v>
      </c>
      <c r="EO58" s="100">
        <f t="shared" si="295"/>
        <v>1.5803770240465287E-3</v>
      </c>
      <c r="EP58">
        <f t="shared" si="296"/>
        <v>-1.4723256820706347E-2</v>
      </c>
      <c r="EQ58">
        <f t="shared" si="297"/>
        <v>1.8592161392898945</v>
      </c>
      <c r="ER58" s="61"/>
      <c r="ES58" s="49">
        <v>855.22233951177861</v>
      </c>
      <c r="ET58" s="49">
        <v>52</v>
      </c>
      <c r="EU58" s="22">
        <f t="shared" si="298"/>
        <v>0.96666666666666667</v>
      </c>
      <c r="EV58" s="98">
        <f t="shared" si="299"/>
        <v>76.148369647562873</v>
      </c>
      <c r="EW58" s="100">
        <f t="shared" si="195"/>
        <v>0.96666666666666667</v>
      </c>
      <c r="EX58" s="98">
        <f t="shared" si="300"/>
        <v>0.50783167425875375</v>
      </c>
      <c r="EY58" s="98">
        <f t="shared" si="196"/>
        <v>0.98333333333333339</v>
      </c>
      <c r="EZ58" s="98">
        <f t="shared" si="197"/>
        <v>121.69542462786015</v>
      </c>
      <c r="FA58" s="100">
        <f t="shared" si="301"/>
        <v>2387.2303502653058</v>
      </c>
      <c r="FB58" s="100">
        <f t="shared" si="302"/>
        <v>1.6935946594043873E-3</v>
      </c>
      <c r="FC58" s="100">
        <f t="shared" si="227"/>
        <v>1</v>
      </c>
      <c r="FD58" s="100">
        <f t="shared" si="228"/>
        <v>-205.10343033598505</v>
      </c>
      <c r="FE58" s="100">
        <f t="shared" si="303"/>
        <v>1.560827469092475E-3</v>
      </c>
      <c r="FF58">
        <f t="shared" si="304"/>
        <v>-1.4723256820706347E-2</v>
      </c>
      <c r="FG58">
        <f t="shared" si="305"/>
        <v>1.8816606094363855</v>
      </c>
      <c r="FH58" s="61"/>
      <c r="FI58" s="100">
        <v>541.01062836140295</v>
      </c>
      <c r="FJ58" s="100">
        <v>52</v>
      </c>
      <c r="FK58" s="22">
        <f t="shared" si="306"/>
        <v>0.95000000000000007</v>
      </c>
      <c r="FL58" s="98">
        <f t="shared" si="307"/>
        <v>67.508189214050788</v>
      </c>
      <c r="FM58" s="100">
        <f t="shared" si="198"/>
        <v>0.95000000000000007</v>
      </c>
      <c r="FN58" s="98">
        <f t="shared" si="308"/>
        <v>0.49567995494748718</v>
      </c>
      <c r="FO58" s="98">
        <f t="shared" si="199"/>
        <v>0.96666666666666679</v>
      </c>
      <c r="FP58" s="98">
        <f t="shared" si="200"/>
        <v>114.15096339164467</v>
      </c>
      <c r="FQ58" s="100">
        <f t="shared" si="309"/>
        <v>1777.2819330860989</v>
      </c>
      <c r="FR58" s="100">
        <f t="shared" si="310"/>
        <v>1.5886009072003885E-3</v>
      </c>
      <c r="FS58" s="100">
        <f t="shared" si="241"/>
        <v>0.98333333333333339</v>
      </c>
      <c r="FT58" s="100">
        <f t="shared" si="242"/>
        <v>121.82853627846796</v>
      </c>
      <c r="FU58" s="100">
        <f t="shared" si="311"/>
        <v>1.7848160497639556E-3</v>
      </c>
      <c r="FV58">
        <f t="shared" si="201"/>
        <v>-2.2276394711152205E-2</v>
      </c>
      <c r="FW58">
        <f t="shared" si="202"/>
        <v>1.8293564589754499</v>
      </c>
      <c r="FX58" s="61"/>
      <c r="FY58" s="100">
        <v>746.25230317902538</v>
      </c>
      <c r="FZ58" s="100">
        <v>52</v>
      </c>
      <c r="GA58" s="22">
        <f t="shared" si="312"/>
        <v>0.98333333333333339</v>
      </c>
      <c r="GB58" s="98">
        <f t="shared" si="313"/>
        <v>92.772449083035013</v>
      </c>
      <c r="GC58" s="100">
        <f t="shared" si="203"/>
        <v>0.98333333333333339</v>
      </c>
      <c r="GD58" s="98">
        <f t="shared" si="314"/>
        <v>0.65271924786072955</v>
      </c>
      <c r="GE58" s="98">
        <f t="shared" si="204"/>
        <v>1</v>
      </c>
      <c r="GF58" s="98">
        <f t="shared" si="205"/>
        <v>147.50305389087609</v>
      </c>
      <c r="GG58" s="100">
        <f t="shared" si="315"/>
        <v>2296.5597921048102</v>
      </c>
      <c r="GH58" s="100">
        <f t="shared" si="316"/>
        <v>2.0527508333146927E-3</v>
      </c>
      <c r="GI58" s="100">
        <f t="shared" si="235"/>
        <v>1.0166666666666666</v>
      </c>
      <c r="GJ58" s="100">
        <f t="shared" si="236"/>
        <v>-777.18473009957006</v>
      </c>
      <c r="GK58" s="100">
        <f t="shared" si="317"/>
        <v>1.569730145923537E-3</v>
      </c>
      <c r="GL58">
        <f t="shared" si="206"/>
        <v>-7.2992387414994161E-3</v>
      </c>
      <c r="GM58">
        <f t="shared" si="207"/>
        <v>1.9674190216099607</v>
      </c>
      <c r="GN58" s="61"/>
      <c r="GO58" s="100">
        <v>745.12448624374167</v>
      </c>
      <c r="GP58" s="100">
        <v>52</v>
      </c>
      <c r="GQ58" s="22">
        <f t="shared" si="318"/>
        <v>0.96666666666666667</v>
      </c>
      <c r="GR58" s="98">
        <f t="shared" si="319"/>
        <v>92.852717356662055</v>
      </c>
      <c r="GS58" s="100">
        <f t="shared" si="208"/>
        <v>0.96666666666666667</v>
      </c>
      <c r="GT58" s="100">
        <f t="shared" si="209"/>
        <v>0.71596684991133863</v>
      </c>
      <c r="GU58" s="98">
        <f t="shared" si="239"/>
        <v>0.98333333333333339</v>
      </c>
      <c r="GV58" s="98">
        <f t="shared" si="240"/>
        <v>134.85506921052948</v>
      </c>
      <c r="GW58" s="100">
        <f t="shared" si="320"/>
        <v>2099.6360518713996</v>
      </c>
      <c r="GX58" s="100">
        <f t="shared" si="321"/>
        <v>1.8767330465132024E-3</v>
      </c>
      <c r="GY58" s="100">
        <f t="shared" si="237"/>
        <v>1</v>
      </c>
      <c r="GZ58" s="100">
        <f t="shared" si="238"/>
        <v>107.38670654870315</v>
      </c>
      <c r="HA58" s="100">
        <f t="shared" si="322"/>
        <v>1.5843395631492867E-3</v>
      </c>
      <c r="HB58">
        <f t="shared" si="212"/>
        <v>-1.4723256820706347E-2</v>
      </c>
      <c r="HC58">
        <f t="shared" si="213"/>
        <v>1.9677946179921706</v>
      </c>
      <c r="HD58" s="61"/>
      <c r="HE58" s="100">
        <v>663.89852387243639</v>
      </c>
      <c r="HF58" s="100">
        <v>52</v>
      </c>
      <c r="HG58" s="22">
        <f t="shared" si="323"/>
        <v>0.98333333333333339</v>
      </c>
      <c r="HH58" s="98">
        <f t="shared" si="324"/>
        <v>62.755725381084467</v>
      </c>
      <c r="HI58" s="100">
        <f t="shared" si="214"/>
        <v>0.98333333333333339</v>
      </c>
      <c r="HJ58" s="98">
        <f t="shared" si="325"/>
        <v>0.71024428285676189</v>
      </c>
      <c r="HK58" s="98">
        <f t="shared" si="215"/>
        <v>1</v>
      </c>
      <c r="HL58" s="98">
        <f t="shared" si="216"/>
        <v>90.838239408236177</v>
      </c>
      <c r="HM58" s="100">
        <f t="shared" si="326"/>
        <v>2039.7919406044109</v>
      </c>
      <c r="HN58" s="100">
        <f t="shared" si="327"/>
        <v>1.2641654984312869E-3</v>
      </c>
      <c r="HO58" s="100">
        <f t="shared" si="233"/>
        <v>1.0166666666666666</v>
      </c>
      <c r="HP58" s="100">
        <f t="shared" si="234"/>
        <v>-9.9027002184249469</v>
      </c>
      <c r="HQ58" s="100">
        <f t="shared" si="328"/>
        <v>1.2731219619410291E-3</v>
      </c>
      <c r="HR58">
        <f t="shared" si="329"/>
        <v>-7.2992387414994161E-3</v>
      </c>
      <c r="HS58">
        <f t="shared" si="330"/>
        <v>1.7976533538659534</v>
      </c>
      <c r="HT58" s="61"/>
      <c r="HU58"/>
      <c r="II58" s="61"/>
      <c r="IJ58"/>
      <c r="IW58" s="61"/>
      <c r="IX58"/>
      <c r="JK58" s="61"/>
      <c r="JL58"/>
      <c r="JY58" s="61"/>
      <c r="JZ58"/>
      <c r="KM58" s="61"/>
      <c r="KN58"/>
      <c r="KS58"/>
      <c r="KT58"/>
      <c r="KU58"/>
    </row>
    <row r="59" spans="21:307" x14ac:dyDescent="0.25">
      <c r="U59" s="49">
        <v>235.51326926523694</v>
      </c>
      <c r="V59" s="49">
        <v>53</v>
      </c>
      <c r="W59" s="22">
        <f t="shared" si="160"/>
        <v>0.98333333333333328</v>
      </c>
      <c r="X59" s="98">
        <f t="shared" si="161"/>
        <v>19.510667655143482</v>
      </c>
      <c r="Y59" s="100">
        <f t="shared" si="162"/>
        <v>0.98333333333333328</v>
      </c>
      <c r="Z59" s="98">
        <f t="shared" si="163"/>
        <v>0.34685364360069521</v>
      </c>
      <c r="AA59" s="98">
        <f t="shared" si="164"/>
        <v>1</v>
      </c>
      <c r="AB59" s="98">
        <f t="shared" si="165"/>
        <v>32.307114247292546</v>
      </c>
      <c r="AC59" s="100">
        <f t="shared" si="245"/>
        <v>503.00802337393446</v>
      </c>
      <c r="AD59" s="100">
        <f t="shared" si="246"/>
        <v>4.4960733994148797E-4</v>
      </c>
      <c r="AE59" s="100">
        <f t="shared" si="2"/>
        <v>1.0166666666666666</v>
      </c>
      <c r="AF59" s="100">
        <f t="shared" si="3"/>
        <v>38.136544965222107</v>
      </c>
      <c r="AG59" s="100">
        <f t="shared" si="247"/>
        <v>2.1866840572989017E-3</v>
      </c>
      <c r="AH59">
        <f t="shared" si="331"/>
        <v>-7.2992387414994656E-3</v>
      </c>
      <c r="AI59">
        <f t="shared" si="167"/>
        <v>1.29027213120812</v>
      </c>
      <c r="AJ59" s="61"/>
      <c r="AK59" s="49">
        <v>294.00680264238787</v>
      </c>
      <c r="AL59" s="49">
        <v>53</v>
      </c>
      <c r="AM59" s="22">
        <f t="shared" si="168"/>
        <v>1</v>
      </c>
      <c r="AN59" s="98">
        <f t="shared" si="169"/>
        <v>27.50040245462425</v>
      </c>
      <c r="AO59" s="100">
        <f t="shared" si="170"/>
        <v>1</v>
      </c>
      <c r="AP59" s="98">
        <f t="shared" si="171"/>
        <v>0.33155372233454178</v>
      </c>
      <c r="AQ59" s="98">
        <f t="shared" si="172"/>
        <v>1.0166666666666666</v>
      </c>
      <c r="AR59" s="98">
        <f t="shared" si="173"/>
        <v>49.159700164562601</v>
      </c>
      <c r="AS59" s="100">
        <f t="shared" si="248"/>
        <v>876.1592627856312</v>
      </c>
      <c r="AT59" s="100">
        <f t="shared" si="249"/>
        <v>6.8413916062349622E-4</v>
      </c>
      <c r="AU59" s="100">
        <f t="shared" si="7"/>
        <v>1.0333333333333332</v>
      </c>
      <c r="AV59" s="100">
        <f t="shared" si="8"/>
        <v>-45.330113593728804</v>
      </c>
      <c r="AW59" s="100">
        <f t="shared" si="250"/>
        <v>2.0740929444622224E-3</v>
      </c>
      <c r="AX59">
        <f t="shared" si="251"/>
        <v>0</v>
      </c>
      <c r="AY59">
        <f t="shared" si="252"/>
        <v>1.4393390495591203</v>
      </c>
      <c r="AZ59" s="61"/>
      <c r="BA59" s="49">
        <v>251.50198806371293</v>
      </c>
      <c r="BB59" s="49">
        <v>53</v>
      </c>
      <c r="BC59" s="22">
        <f t="shared" si="253"/>
        <v>1.1666666666666665</v>
      </c>
      <c r="BD59" s="98">
        <f t="shared" si="174"/>
        <v>20.709979254258307</v>
      </c>
      <c r="BE59" s="100">
        <f t="shared" si="175"/>
        <v>1.1666666666666665</v>
      </c>
      <c r="BF59" s="98">
        <f t="shared" si="254"/>
        <v>0.27233818055530545</v>
      </c>
      <c r="BG59" s="98">
        <f t="shared" si="176"/>
        <v>1.1833333333333333</v>
      </c>
      <c r="BH59" s="98">
        <f t="shared" si="177"/>
        <v>33.363535075667343</v>
      </c>
      <c r="BI59" s="100">
        <f t="shared" si="255"/>
        <v>654.47360710831879</v>
      </c>
      <c r="BJ59" s="100">
        <f t="shared" si="256"/>
        <v>4.6430919646970394E-4</v>
      </c>
      <c r="BK59" s="100">
        <f t="shared" si="16"/>
        <v>1.2</v>
      </c>
      <c r="BL59" s="100">
        <f t="shared" si="17"/>
        <v>-37.493471550517327</v>
      </c>
      <c r="BM59" s="100">
        <f t="shared" si="257"/>
        <v>2.101547248669663E-3</v>
      </c>
      <c r="BN59">
        <f t="shared" si="258"/>
        <v>6.6946789630613138E-2</v>
      </c>
      <c r="BO59">
        <f t="shared" si="259"/>
        <v>1.3161796638492396</v>
      </c>
      <c r="BP59" s="61"/>
      <c r="BQ59" s="49">
        <v>550.95961739495931</v>
      </c>
      <c r="BR59" s="49">
        <v>53</v>
      </c>
      <c r="BS59" s="22">
        <f t="shared" si="260"/>
        <v>1.0333333333333332</v>
      </c>
      <c r="BT59" s="98">
        <f t="shared" si="261"/>
        <v>52.673003575043907</v>
      </c>
      <c r="BU59" s="100">
        <f t="shared" si="178"/>
        <v>1.0333333333333332</v>
      </c>
      <c r="BV59" s="98">
        <f t="shared" si="262"/>
        <v>0.85541996613462523</v>
      </c>
      <c r="BW59" s="98">
        <f t="shared" si="179"/>
        <v>1.0499999999999998</v>
      </c>
      <c r="BX59" s="98">
        <f t="shared" si="180"/>
        <v>64.654245197547354</v>
      </c>
      <c r="BY59" s="100">
        <f t="shared" si="263"/>
        <v>1006.6390897873964</v>
      </c>
      <c r="BZ59" s="100">
        <f t="shared" si="264"/>
        <v>8.9977157899920075E-4</v>
      </c>
      <c r="CA59" s="100">
        <f t="shared" si="26"/>
        <v>1.0666666666666667</v>
      </c>
      <c r="CB59" s="100">
        <f t="shared" si="27"/>
        <v>78.948020833246531</v>
      </c>
      <c r="CC59" s="100">
        <f t="shared" si="265"/>
        <v>1.4171109396737757E-3</v>
      </c>
      <c r="CD59">
        <f t="shared" si="266"/>
        <v>1.4240439114610193E-2</v>
      </c>
      <c r="CE59">
        <f t="shared" si="267"/>
        <v>1.7215880838572983</v>
      </c>
      <c r="CF59" s="61"/>
      <c r="CG59" s="49">
        <v>483.43484566174993</v>
      </c>
      <c r="CH59" s="49">
        <v>53</v>
      </c>
      <c r="CI59" s="22">
        <f t="shared" si="268"/>
        <v>1.0333333333333332</v>
      </c>
      <c r="CJ59" s="98">
        <f t="shared" si="269"/>
        <v>46.967341461357229</v>
      </c>
      <c r="CK59" s="100">
        <f t="shared" si="181"/>
        <v>1.0333333333333332</v>
      </c>
      <c r="CL59" s="98">
        <f t="shared" si="270"/>
        <v>0.71620852780902911</v>
      </c>
      <c r="CM59" s="98">
        <f t="shared" si="182"/>
        <v>1.0499999999999998</v>
      </c>
      <c r="CN59" s="98">
        <f t="shared" si="183"/>
        <v>68.434396504014998</v>
      </c>
      <c r="CO59" s="100">
        <f t="shared" si="271"/>
        <v>1219.6866577587446</v>
      </c>
      <c r="CP59" s="100">
        <f t="shared" si="272"/>
        <v>9.5237868468087562E-4</v>
      </c>
      <c r="CQ59" s="100">
        <f t="shared" si="243"/>
        <v>1.0666666666666667</v>
      </c>
      <c r="CR59" s="100">
        <f t="shared" si="244"/>
        <v>-258.47946800064454</v>
      </c>
      <c r="CS59" s="100">
        <f t="shared" si="273"/>
        <v>1.409918949099956E-3</v>
      </c>
      <c r="CT59">
        <f t="shared" si="274"/>
        <v>1.4240439114610193E-2</v>
      </c>
      <c r="CU59">
        <f t="shared" si="275"/>
        <v>1.6717959780810767</v>
      </c>
      <c r="CV59" s="61"/>
      <c r="CW59" s="49">
        <v>667.91354230918239</v>
      </c>
      <c r="CX59" s="49">
        <v>53</v>
      </c>
      <c r="CY59" s="22">
        <f t="shared" si="276"/>
        <v>1.1000000000000001</v>
      </c>
      <c r="CZ59" s="98">
        <f t="shared" si="277"/>
        <v>63.532154695061578</v>
      </c>
      <c r="DA59" s="100">
        <f t="shared" si="184"/>
        <v>1.1000000000000001</v>
      </c>
      <c r="DB59" s="98">
        <f t="shared" si="278"/>
        <v>0.78701801418037687</v>
      </c>
      <c r="DC59" s="98">
        <f t="shared" si="185"/>
        <v>1.1166666666666667</v>
      </c>
      <c r="DD59" s="98">
        <f t="shared" si="186"/>
        <v>91.122420566856491</v>
      </c>
      <c r="DE59" s="100">
        <f t="shared" si="279"/>
        <v>1787.497012579053</v>
      </c>
      <c r="DF59" s="100">
        <f t="shared" si="280"/>
        <v>1.2681203528887529E-3</v>
      </c>
      <c r="DG59" s="100">
        <f t="shared" si="229"/>
        <v>1.1333333333333333</v>
      </c>
      <c r="DH59" s="100">
        <f t="shared" si="230"/>
        <v>-162.63820455331484</v>
      </c>
      <c r="DI59" s="100">
        <f t="shared" si="281"/>
        <v>1.3034127482861126E-3</v>
      </c>
      <c r="DJ59">
        <f t="shared" si="187"/>
        <v>4.1392685158225077E-2</v>
      </c>
      <c r="DK59">
        <f t="shared" si="332"/>
        <v>1.8029935846963019</v>
      </c>
      <c r="DL59" s="61"/>
      <c r="DM59" s="49">
        <v>639.68781448453433</v>
      </c>
      <c r="DN59" s="49">
        <v>53</v>
      </c>
      <c r="DO59" s="22">
        <f t="shared" si="282"/>
        <v>0.98333333333333328</v>
      </c>
      <c r="DP59" s="98">
        <f t="shared" si="283"/>
        <v>60.980725880317856</v>
      </c>
      <c r="DQ59" s="100">
        <f t="shared" si="189"/>
        <v>0.98333333333333328</v>
      </c>
      <c r="DR59" s="98">
        <f t="shared" si="284"/>
        <v>0.65001571331634755</v>
      </c>
      <c r="DS59" s="98">
        <f t="shared" si="190"/>
        <v>1</v>
      </c>
      <c r="DT59" s="98">
        <f t="shared" si="191"/>
        <v>87.305497968428597</v>
      </c>
      <c r="DU59" s="100">
        <f t="shared" si="285"/>
        <v>1359.309458177825</v>
      </c>
      <c r="DV59" s="100">
        <f t="shared" si="286"/>
        <v>1.2150015133939648E-3</v>
      </c>
      <c r="DW59" s="100">
        <f t="shared" si="231"/>
        <v>1.0166666666666666</v>
      </c>
      <c r="DX59" s="100">
        <f t="shared" si="232"/>
        <v>124.4405792840361</v>
      </c>
      <c r="DY59" s="100">
        <f t="shared" si="287"/>
        <v>1.6401912159510895E-3</v>
      </c>
      <c r="DZ59">
        <f t="shared" si="288"/>
        <v>-7.2992387414994656E-3</v>
      </c>
      <c r="EA59">
        <f t="shared" si="289"/>
        <v>1.7851925896577696</v>
      </c>
      <c r="EB59" s="61"/>
      <c r="EC59" s="49">
        <v>849.70141814639805</v>
      </c>
      <c r="ED59" s="49">
        <v>53</v>
      </c>
      <c r="EE59" s="22">
        <f t="shared" si="290"/>
        <v>0.98333333333333328</v>
      </c>
      <c r="EF59" s="98">
        <f t="shared" si="291"/>
        <v>74.144975405444853</v>
      </c>
      <c r="EG59" s="100">
        <f t="shared" si="192"/>
        <v>0.98333333333333328</v>
      </c>
      <c r="EH59" s="98">
        <f t="shared" si="292"/>
        <v>0.57021744447890632</v>
      </c>
      <c r="EI59" s="98">
        <f t="shared" si="193"/>
        <v>1</v>
      </c>
      <c r="EJ59" s="98">
        <f t="shared" si="194"/>
        <v>112.56753885134276</v>
      </c>
      <c r="EK59" s="100">
        <f t="shared" si="293"/>
        <v>2006.2590195511802</v>
      </c>
      <c r="EL59" s="100">
        <f t="shared" si="294"/>
        <v>1.566564915681187E-3</v>
      </c>
      <c r="EM59" s="100">
        <f t="shared" si="225"/>
        <v>1.0166666666666666</v>
      </c>
      <c r="EN59" s="100">
        <f t="shared" si="226"/>
        <v>-77.672052783421449</v>
      </c>
      <c r="EO59" s="100">
        <f t="shared" si="295"/>
        <v>1.5714219225400744E-3</v>
      </c>
      <c r="EP59">
        <f t="shared" si="296"/>
        <v>-7.2992387414994656E-3</v>
      </c>
      <c r="EQ59">
        <f t="shared" si="297"/>
        <v>1.8700817254570965</v>
      </c>
      <c r="ER59" s="61"/>
      <c r="ES59" s="49">
        <v>877.26350089354571</v>
      </c>
      <c r="ET59" s="49">
        <v>53</v>
      </c>
      <c r="EU59" s="22">
        <f t="shared" si="298"/>
        <v>0.98333333333333328</v>
      </c>
      <c r="EV59" s="98">
        <f t="shared" si="299"/>
        <v>78.110898485757787</v>
      </c>
      <c r="EW59" s="100">
        <f t="shared" si="195"/>
        <v>0.98333333333333328</v>
      </c>
      <c r="EX59" s="98">
        <f t="shared" si="300"/>
        <v>0.51545062125812313</v>
      </c>
      <c r="EY59" s="98">
        <f t="shared" si="196"/>
        <v>1</v>
      </c>
      <c r="EZ59" s="98">
        <f t="shared" si="197"/>
        <v>120.26533036926824</v>
      </c>
      <c r="FA59" s="100">
        <f t="shared" si="301"/>
        <v>2359.1769996295648</v>
      </c>
      <c r="FB59" s="100">
        <f t="shared" si="302"/>
        <v>1.67369251430565E-3</v>
      </c>
      <c r="FC59" s="100">
        <f t="shared" si="227"/>
        <v>1.0166666666666666</v>
      </c>
      <c r="FD59" s="100">
        <f t="shared" si="228"/>
        <v>-201.26859885776241</v>
      </c>
      <c r="FE59" s="100">
        <f t="shared" si="303"/>
        <v>1.5515895397970199E-3</v>
      </c>
      <c r="FF59">
        <f t="shared" si="304"/>
        <v>-7.2992387414994656E-3</v>
      </c>
      <c r="FG59">
        <f t="shared" si="305"/>
        <v>1.8927116333908973</v>
      </c>
      <c r="FH59" s="61"/>
      <c r="FI59" s="100">
        <v>557.53856368864751</v>
      </c>
      <c r="FJ59" s="100">
        <v>53</v>
      </c>
      <c r="FK59" s="22">
        <f t="shared" si="306"/>
        <v>0.96666666666666667</v>
      </c>
      <c r="FL59" s="98">
        <f t="shared" si="307"/>
        <v>69.570571960150673</v>
      </c>
      <c r="FM59" s="100">
        <f t="shared" si="198"/>
        <v>0.96666666666666667</v>
      </c>
      <c r="FN59" s="98">
        <f t="shared" si="308"/>
        <v>0.50601152840052543</v>
      </c>
      <c r="FO59" s="98">
        <f t="shared" si="199"/>
        <v>0.98333333333333339</v>
      </c>
      <c r="FP59" s="98">
        <f t="shared" si="200"/>
        <v>108.70206339579713</v>
      </c>
      <c r="FQ59" s="100">
        <f t="shared" si="309"/>
        <v>1692.4448784518179</v>
      </c>
      <c r="FR59" s="100">
        <f t="shared" si="310"/>
        <v>1.5127703822581768E-3</v>
      </c>
      <c r="FS59" s="100">
        <f t="shared" si="241"/>
        <v>1</v>
      </c>
      <c r="FT59" s="100">
        <f t="shared" si="242"/>
        <v>446.30750785154135</v>
      </c>
      <c r="FU59" s="100">
        <f t="shared" si="311"/>
        <v>1.7703122590516562E-3</v>
      </c>
      <c r="FV59">
        <f t="shared" si="201"/>
        <v>-1.4723256820706347E-2</v>
      </c>
      <c r="FW59">
        <f t="shared" si="202"/>
        <v>1.8424255738351001</v>
      </c>
      <c r="FX59" s="61"/>
      <c r="FY59" s="100">
        <v>767.79815055781421</v>
      </c>
      <c r="FZ59" s="100">
        <v>53</v>
      </c>
      <c r="GA59" s="22">
        <f t="shared" si="312"/>
        <v>1</v>
      </c>
      <c r="GB59" s="98">
        <f t="shared" si="313"/>
        <v>95.450981558424914</v>
      </c>
      <c r="GC59" s="100">
        <f t="shared" si="203"/>
        <v>1</v>
      </c>
      <c r="GD59" s="98">
        <f t="shared" si="314"/>
        <v>0.66563701491927496</v>
      </c>
      <c r="GE59" s="98">
        <f t="shared" si="204"/>
        <v>1.0166666666666666</v>
      </c>
      <c r="GF59" s="98">
        <f t="shared" si="205"/>
        <v>125.06453416178887</v>
      </c>
      <c r="GG59" s="100">
        <f t="shared" si="315"/>
        <v>1947.201586665243</v>
      </c>
      <c r="GH59" s="100">
        <f t="shared" si="316"/>
        <v>1.7404814337515619E-3</v>
      </c>
      <c r="GI59" s="100">
        <f t="shared" si="235"/>
        <v>1.0333333333333332</v>
      </c>
      <c r="GJ59" s="100">
        <f t="shared" si="236"/>
        <v>114.33028459801959</v>
      </c>
      <c r="GK59" s="100">
        <f t="shared" si="317"/>
        <v>1.5569162991116185E-3</v>
      </c>
      <c r="GL59">
        <f t="shared" si="206"/>
        <v>0</v>
      </c>
      <c r="GM59">
        <f t="shared" si="207"/>
        <v>1.9797803987665192</v>
      </c>
      <c r="GN59" s="61"/>
      <c r="GO59" s="100">
        <v>763.64995253060806</v>
      </c>
      <c r="GP59" s="100">
        <v>53</v>
      </c>
      <c r="GQ59" s="22">
        <f t="shared" si="318"/>
        <v>0.98333333333333328</v>
      </c>
      <c r="GR59" s="98">
        <f t="shared" si="319"/>
        <v>95.161244209277243</v>
      </c>
      <c r="GS59" s="100">
        <f t="shared" si="208"/>
        <v>0.98333333333333328</v>
      </c>
      <c r="GT59" s="100">
        <f t="shared" si="209"/>
        <v>0.728371942149042</v>
      </c>
      <c r="GU59" s="98">
        <f t="shared" si="239"/>
        <v>1</v>
      </c>
      <c r="GV59" s="98">
        <f t="shared" si="240"/>
        <v>134.85616292162706</v>
      </c>
      <c r="GW59" s="100">
        <f t="shared" si="320"/>
        <v>2099.6530804878557</v>
      </c>
      <c r="GX59" s="100">
        <f t="shared" si="321"/>
        <v>1.876748267325977E-3</v>
      </c>
      <c r="GY59" s="100">
        <f t="shared" si="237"/>
        <v>1.0166666666666666</v>
      </c>
      <c r="GZ59" s="100">
        <f t="shared" si="238"/>
        <v>46.632157375982096</v>
      </c>
      <c r="HA59" s="100">
        <f t="shared" si="322"/>
        <v>1.5729676103842293E-3</v>
      </c>
      <c r="HB59">
        <f t="shared" si="212"/>
        <v>-7.2992387414994656E-3</v>
      </c>
      <c r="HC59">
        <f t="shared" si="213"/>
        <v>1.9784601116932123</v>
      </c>
      <c r="HD59" s="61"/>
      <c r="HE59" s="100">
        <v>679.88914537592086</v>
      </c>
      <c r="HF59" s="100">
        <v>53</v>
      </c>
      <c r="HG59" s="22">
        <f t="shared" si="323"/>
        <v>1</v>
      </c>
      <c r="HH59" s="98">
        <f t="shared" si="324"/>
        <v>64.267256158246354</v>
      </c>
      <c r="HI59" s="100">
        <f t="shared" si="214"/>
        <v>1</v>
      </c>
      <c r="HJ59" s="98">
        <f t="shared" si="325"/>
        <v>0.72120457059643306</v>
      </c>
      <c r="HK59" s="98">
        <f t="shared" si="215"/>
        <v>1.0166666666666666</v>
      </c>
      <c r="HL59" s="98">
        <f t="shared" si="216"/>
        <v>86.443983933219812</v>
      </c>
      <c r="HM59" s="100">
        <f t="shared" si="326"/>
        <v>1941.1180015090818</v>
      </c>
      <c r="HN59" s="100">
        <f t="shared" si="327"/>
        <v>1.2030121097373091E-3</v>
      </c>
      <c r="HO59" s="100">
        <f t="shared" si="233"/>
        <v>1.0333333333333332</v>
      </c>
      <c r="HP59" s="100">
        <f t="shared" si="234"/>
        <v>470.47582398372037</v>
      </c>
      <c r="HQ59" s="100">
        <f t="shared" si="328"/>
        <v>1.2657001974745747E-3</v>
      </c>
      <c r="HR59">
        <f t="shared" si="329"/>
        <v>0</v>
      </c>
      <c r="HS59">
        <f t="shared" si="330"/>
        <v>1.8079897584327207</v>
      </c>
      <c r="HT59" s="61"/>
      <c r="HU59"/>
      <c r="II59" s="61"/>
      <c r="IJ59"/>
      <c r="IW59" s="61"/>
      <c r="IX59"/>
      <c r="JK59" s="61"/>
      <c r="JL59"/>
      <c r="JY59" s="61"/>
      <c r="JZ59"/>
      <c r="KM59" s="61"/>
      <c r="KN59"/>
      <c r="KS59"/>
      <c r="KT59"/>
      <c r="KU59"/>
    </row>
    <row r="60" spans="21:307" x14ac:dyDescent="0.25">
      <c r="U60" s="49">
        <v>243.01285974203094</v>
      </c>
      <c r="V60" s="49">
        <v>54</v>
      </c>
      <c r="W60" s="22">
        <f t="shared" si="160"/>
        <v>1</v>
      </c>
      <c r="X60" s="98">
        <f t="shared" si="161"/>
        <v>20.131957562921958</v>
      </c>
      <c r="Y60" s="100">
        <f t="shared" si="162"/>
        <v>1</v>
      </c>
      <c r="Z60" s="98">
        <f t="shared" si="163"/>
        <v>0.34774530657976999</v>
      </c>
      <c r="AA60" s="98">
        <f t="shared" si="164"/>
        <v>1.0166666666666666</v>
      </c>
      <c r="AB60" s="98">
        <f t="shared" si="165"/>
        <v>28.608746378379113</v>
      </c>
      <c r="AC60" s="100">
        <f t="shared" si="245"/>
        <v>445.42600917074037</v>
      </c>
      <c r="AD60" s="100">
        <f t="shared" si="246"/>
        <v>3.9813838709910941E-4</v>
      </c>
      <c r="AE60" s="100">
        <f t="shared" si="2"/>
        <v>1.0333333333333332</v>
      </c>
      <c r="AF60" s="100">
        <f t="shared" si="3"/>
        <v>224.51110346258869</v>
      </c>
      <c r="AG60" s="100">
        <f t="shared" si="247"/>
        <v>2.1842690997178485E-3</v>
      </c>
      <c r="AH60">
        <f t="shared" si="331"/>
        <v>0</v>
      </c>
      <c r="AI60">
        <f t="shared" si="167"/>
        <v>1.3038860062567803</v>
      </c>
      <c r="AJ60" s="61"/>
      <c r="AK60" s="49">
        <v>303.51482665596421</v>
      </c>
      <c r="AL60" s="49">
        <v>54</v>
      </c>
      <c r="AM60" s="22">
        <f t="shared" si="168"/>
        <v>1.0166666666666666</v>
      </c>
      <c r="AN60" s="98">
        <f t="shared" si="169"/>
        <v>28.389750879802097</v>
      </c>
      <c r="AO60" s="100">
        <f t="shared" si="170"/>
        <v>1.0166666666666666</v>
      </c>
      <c r="AP60" s="98">
        <f t="shared" si="171"/>
        <v>0.33265733542506759</v>
      </c>
      <c r="AQ60" s="98">
        <f t="shared" si="172"/>
        <v>1.0333333333333332</v>
      </c>
      <c r="AR60" s="98">
        <f t="shared" si="173"/>
        <v>46.298481531359421</v>
      </c>
      <c r="AS60" s="100">
        <f t="shared" si="248"/>
        <v>825.16458218457001</v>
      </c>
      <c r="AT60" s="100">
        <f t="shared" si="249"/>
        <v>6.4432053464475207E-4</v>
      </c>
      <c r="AU60" s="100">
        <f t="shared" si="7"/>
        <v>1.0499999999999998</v>
      </c>
      <c r="AV60" s="100">
        <f t="shared" si="8"/>
        <v>-0.83799954317853775</v>
      </c>
      <c r="AW60" s="100">
        <f t="shared" si="250"/>
        <v>2.0711444064888543E-3</v>
      </c>
      <c r="AX60">
        <f t="shared" si="251"/>
        <v>7.1785846271233758E-3</v>
      </c>
      <c r="AY60">
        <f t="shared" si="252"/>
        <v>1.45316158160645</v>
      </c>
      <c r="AZ60" s="61"/>
      <c r="BA60" s="49">
        <v>258.00193797721755</v>
      </c>
      <c r="BB60" s="49">
        <v>54</v>
      </c>
      <c r="BC60" s="22">
        <f t="shared" si="253"/>
        <v>1.1833333333333333</v>
      </c>
      <c r="BD60" s="98">
        <f t="shared" si="174"/>
        <v>21.245218871641757</v>
      </c>
      <c r="BE60" s="100">
        <f t="shared" si="175"/>
        <v>1.1833333333333333</v>
      </c>
      <c r="BF60" s="98">
        <f t="shared" si="254"/>
        <v>0.27291259137919971</v>
      </c>
      <c r="BG60" s="98">
        <f t="shared" si="176"/>
        <v>1.2</v>
      </c>
      <c r="BH60" s="98">
        <f t="shared" si="177"/>
        <v>32.12009210103809</v>
      </c>
      <c r="BI60" s="100">
        <f t="shared" si="255"/>
        <v>630.08168919574052</v>
      </c>
      <c r="BJ60" s="100">
        <f t="shared" si="256"/>
        <v>4.4700461507278017E-4</v>
      </c>
      <c r="BK60" s="100">
        <f t="shared" si="16"/>
        <v>1.2166666666666668</v>
      </c>
      <c r="BL60" s="100">
        <f t="shared" si="17"/>
        <v>111.21348511225521</v>
      </c>
      <c r="BM60" s="100">
        <f t="shared" si="257"/>
        <v>2.0996998111289739E-3</v>
      </c>
      <c r="BN60">
        <f t="shared" si="258"/>
        <v>7.3107098335431664E-2</v>
      </c>
      <c r="BO60">
        <f t="shared" si="259"/>
        <v>1.3272612096197729</v>
      </c>
      <c r="BP60" s="61"/>
      <c r="BQ60" s="49">
        <v>561.99154797914889</v>
      </c>
      <c r="BR60" s="49">
        <v>54</v>
      </c>
      <c r="BS60" s="22">
        <f t="shared" si="260"/>
        <v>1.05</v>
      </c>
      <c r="BT60" s="98">
        <f t="shared" si="261"/>
        <v>53.727681451161459</v>
      </c>
      <c r="BU60" s="100">
        <f t="shared" si="178"/>
        <v>1.05</v>
      </c>
      <c r="BV60" s="98">
        <f t="shared" si="262"/>
        <v>0.86652605265542204</v>
      </c>
      <c r="BW60" s="98">
        <f t="shared" si="179"/>
        <v>1.0666666666666667</v>
      </c>
      <c r="BX60" s="98">
        <f t="shared" si="180"/>
        <v>64.420231813334482</v>
      </c>
      <c r="BY60" s="100">
        <f t="shared" si="263"/>
        <v>1002.9956009590549</v>
      </c>
      <c r="BZ60" s="100">
        <f t="shared" si="264"/>
        <v>8.9651489273557172E-4</v>
      </c>
      <c r="CA60" s="100">
        <f t="shared" si="26"/>
        <v>1.0833333333333333</v>
      </c>
      <c r="CB60" s="100">
        <f t="shared" si="27"/>
        <v>175.49894590074777</v>
      </c>
      <c r="CC60" s="100">
        <f t="shared" si="265"/>
        <v>1.4098677065974509E-3</v>
      </c>
      <c r="CD60">
        <f t="shared" si="266"/>
        <v>2.1189299069938092E-2</v>
      </c>
      <c r="CE60">
        <f t="shared" si="267"/>
        <v>1.7301980995544983</v>
      </c>
      <c r="CF60" s="61"/>
      <c r="CG60" s="49">
        <v>495.92388528886164</v>
      </c>
      <c r="CH60" s="49">
        <v>54</v>
      </c>
      <c r="CI60" s="22">
        <f t="shared" si="268"/>
        <v>1.05</v>
      </c>
      <c r="CJ60" s="98">
        <f t="shared" si="269"/>
        <v>48.180694189144241</v>
      </c>
      <c r="CK60" s="100">
        <f t="shared" si="181"/>
        <v>1.05</v>
      </c>
      <c r="CL60" s="98">
        <f t="shared" si="270"/>
        <v>0.72719361758452494</v>
      </c>
      <c r="CM60" s="98">
        <f t="shared" si="182"/>
        <v>1.0666666666666667</v>
      </c>
      <c r="CN60" s="98">
        <f t="shared" si="183"/>
        <v>62.555573549271422</v>
      </c>
      <c r="CO60" s="100">
        <f t="shared" si="271"/>
        <v>1114.910079202873</v>
      </c>
      <c r="CP60" s="100">
        <f t="shared" si="272"/>
        <v>8.7056506522736074E-4</v>
      </c>
      <c r="CQ60" s="100">
        <f t="shared" si="243"/>
        <v>1.0833333333333333</v>
      </c>
      <c r="CR60" s="100">
        <f t="shared" si="244"/>
        <v>6.9522634683939337</v>
      </c>
      <c r="CS60" s="100">
        <f t="shared" si="273"/>
        <v>1.4017209190223636E-3</v>
      </c>
      <c r="CT60">
        <f t="shared" si="274"/>
        <v>2.1189299069938092E-2</v>
      </c>
      <c r="CU60">
        <f t="shared" si="275"/>
        <v>1.682873053037643</v>
      </c>
      <c r="CV60" s="61"/>
      <c r="CW60" s="49">
        <v>683.87023622906702</v>
      </c>
      <c r="CX60" s="49">
        <v>54</v>
      </c>
      <c r="CY60" s="22">
        <f t="shared" si="276"/>
        <v>1.1166666666666667</v>
      </c>
      <c r="CZ60" s="98">
        <f t="shared" si="277"/>
        <v>65.04996064197347</v>
      </c>
      <c r="DA60" s="100">
        <f t="shared" si="184"/>
        <v>1.1166666666666667</v>
      </c>
      <c r="DB60" s="98">
        <f t="shared" si="278"/>
        <v>0.79967714958144187</v>
      </c>
      <c r="DC60" s="98">
        <f t="shared" si="185"/>
        <v>1.1333333333333333</v>
      </c>
      <c r="DD60" s="98">
        <f t="shared" si="186"/>
        <v>87.081866600516122</v>
      </c>
      <c r="DE60" s="100">
        <f t="shared" si="279"/>
        <v>1708.2357495543429</v>
      </c>
      <c r="DF60" s="100">
        <f t="shared" si="280"/>
        <v>1.2118893101905161E-3</v>
      </c>
      <c r="DG60" s="100">
        <f t="shared" si="229"/>
        <v>1.1499999999999999</v>
      </c>
      <c r="DH60" s="100">
        <f t="shared" si="230"/>
        <v>-132.44543208320425</v>
      </c>
      <c r="DI60" s="100">
        <f t="shared" si="281"/>
        <v>1.2953154315591816E-3</v>
      </c>
      <c r="DJ60">
        <f t="shared" si="187"/>
        <v>4.7923552317182816E-2</v>
      </c>
      <c r="DK60">
        <f t="shared" si="332"/>
        <v>1.813247038130827</v>
      </c>
      <c r="DL60" s="61"/>
      <c r="DM60" s="49">
        <v>654.73391541908074</v>
      </c>
      <c r="DN60" s="49">
        <v>54</v>
      </c>
      <c r="DO60" s="22">
        <f t="shared" si="282"/>
        <v>1</v>
      </c>
      <c r="DP60" s="98">
        <f t="shared" si="283"/>
        <v>62.415053900770324</v>
      </c>
      <c r="DQ60" s="100">
        <f t="shared" si="189"/>
        <v>1</v>
      </c>
      <c r="DR60" s="98">
        <f t="shared" si="284"/>
        <v>0.65760561405722529</v>
      </c>
      <c r="DS60" s="98">
        <f t="shared" si="190"/>
        <v>1.0166666666666666</v>
      </c>
      <c r="DT60" s="98">
        <f t="shared" si="191"/>
        <v>87.160155428076905</v>
      </c>
      <c r="DU60" s="100">
        <f t="shared" si="285"/>
        <v>1357.0465366623087</v>
      </c>
      <c r="DV60" s="100">
        <f t="shared" si="286"/>
        <v>1.2129788297074039E-3</v>
      </c>
      <c r="DW60" s="100">
        <f t="shared" si="231"/>
        <v>1.0333333333333332</v>
      </c>
      <c r="DX60" s="100">
        <f t="shared" si="232"/>
        <v>215.63174950879886</v>
      </c>
      <c r="DY60" s="100">
        <f t="shared" si="287"/>
        <v>1.6323430353586803E-3</v>
      </c>
      <c r="DZ60">
        <f t="shared" si="288"/>
        <v>0</v>
      </c>
      <c r="EA60">
        <f t="shared" si="289"/>
        <v>1.79528934989945</v>
      </c>
      <c r="EB60" s="61"/>
      <c r="EC60" s="49">
        <v>871.20720841829586</v>
      </c>
      <c r="ED60" s="49">
        <v>54</v>
      </c>
      <c r="EE60" s="22">
        <f t="shared" si="290"/>
        <v>1</v>
      </c>
      <c r="EF60" s="98">
        <f t="shared" si="291"/>
        <v>76.021571415209067</v>
      </c>
      <c r="EG60" s="100">
        <f t="shared" si="192"/>
        <v>1</v>
      </c>
      <c r="EH60" s="98">
        <f t="shared" si="292"/>
        <v>0.57833735656779695</v>
      </c>
      <c r="EI60" s="98">
        <f t="shared" si="193"/>
        <v>1.0166666666666666</v>
      </c>
      <c r="EJ60" s="98">
        <f t="shared" si="194"/>
        <v>112.59576904540573</v>
      </c>
      <c r="EK60" s="100">
        <f t="shared" si="293"/>
        <v>2006.7621582183349</v>
      </c>
      <c r="EL60" s="100">
        <f t="shared" si="294"/>
        <v>1.5669577858818968E-3</v>
      </c>
      <c r="EM60" s="100">
        <f t="shared" si="225"/>
        <v>1.0333333333333332</v>
      </c>
      <c r="EN60" s="100">
        <f t="shared" si="226"/>
        <v>-159.52719471164167</v>
      </c>
      <c r="EO60" s="100">
        <f t="shared" si="295"/>
        <v>1.5624049345600815E-3</v>
      </c>
      <c r="EP60">
        <f t="shared" si="296"/>
        <v>0</v>
      </c>
      <c r="EQ60">
        <f t="shared" si="297"/>
        <v>1.8809368425086084</v>
      </c>
      <c r="ER60" s="61"/>
      <c r="ES60" s="49">
        <v>900.78104997829519</v>
      </c>
      <c r="ET60" s="49">
        <v>54</v>
      </c>
      <c r="EU60" s="22">
        <f t="shared" si="298"/>
        <v>1</v>
      </c>
      <c r="EV60" s="98">
        <f t="shared" si="299"/>
        <v>80.204883801824877</v>
      </c>
      <c r="EW60" s="100">
        <f t="shared" si="195"/>
        <v>1</v>
      </c>
      <c r="EX60" s="98">
        <f t="shared" si="300"/>
        <v>0.52357990977102309</v>
      </c>
      <c r="EY60" s="98">
        <f t="shared" si="196"/>
        <v>1.0166666666666666</v>
      </c>
      <c r="EZ60" s="98">
        <f t="shared" si="197"/>
        <v>114.85864361666067</v>
      </c>
      <c r="FA60" s="100">
        <f t="shared" si="301"/>
        <v>2253.1170820141633</v>
      </c>
      <c r="FB60" s="100">
        <f t="shared" si="302"/>
        <v>1.5984494569985278E-3</v>
      </c>
      <c r="FC60" s="100">
        <f t="shared" si="227"/>
        <v>1.0333333333333332</v>
      </c>
      <c r="FD60" s="100">
        <f t="shared" si="228"/>
        <v>41.045731109926621</v>
      </c>
      <c r="FE60" s="100">
        <f t="shared" si="303"/>
        <v>1.5419114685511922E-3</v>
      </c>
      <c r="FF60">
        <f t="shared" si="304"/>
        <v>0</v>
      </c>
      <c r="FG60">
        <f t="shared" si="305"/>
        <v>1.9042008139650386</v>
      </c>
      <c r="FH60" s="61"/>
      <c r="FI60" s="100">
        <v>571.5041557154243</v>
      </c>
      <c r="FJ60" s="100">
        <v>54</v>
      </c>
      <c r="FK60" s="22">
        <f t="shared" si="306"/>
        <v>0.98333333333333339</v>
      </c>
      <c r="FL60" s="98">
        <f t="shared" si="307"/>
        <v>71.313221327105609</v>
      </c>
      <c r="FM60" s="100">
        <f t="shared" si="198"/>
        <v>0.98333333333333339</v>
      </c>
      <c r="FN60" s="98">
        <f t="shared" si="308"/>
        <v>0.51474138709025363</v>
      </c>
      <c r="FO60" s="98">
        <f t="shared" si="199"/>
        <v>1</v>
      </c>
      <c r="FP60" s="98">
        <f t="shared" si="200"/>
        <v>118.21191460092692</v>
      </c>
      <c r="FQ60" s="100">
        <f t="shared" si="309"/>
        <v>1840.5092156333242</v>
      </c>
      <c r="FR60" s="100">
        <f t="shared" si="310"/>
        <v>1.6451158115295666E-3</v>
      </c>
      <c r="FS60" s="100">
        <f t="shared" si="241"/>
        <v>1.0166666666666666</v>
      </c>
      <c r="FT60" s="100">
        <f t="shared" si="242"/>
        <v>51.285346957768255</v>
      </c>
      <c r="FU60" s="100">
        <f t="shared" si="311"/>
        <v>1.758328769288613E-3</v>
      </c>
      <c r="FV60">
        <f t="shared" si="201"/>
        <v>-7.2992387414994161E-3</v>
      </c>
      <c r="FW60">
        <f t="shared" si="202"/>
        <v>1.8531700546358711</v>
      </c>
      <c r="FX60" s="61"/>
      <c r="FY60" s="100">
        <v>785.80229701878579</v>
      </c>
      <c r="FZ60" s="100">
        <v>54</v>
      </c>
      <c r="GA60" s="22">
        <f t="shared" si="312"/>
        <v>1.0166666666666666</v>
      </c>
      <c r="GB60" s="98">
        <f t="shared" si="313"/>
        <v>97.689217546064199</v>
      </c>
      <c r="GC60" s="100">
        <f t="shared" si="203"/>
        <v>1.0166666666666666</v>
      </c>
      <c r="GD60" s="98">
        <f t="shared" si="314"/>
        <v>0.67643136271084625</v>
      </c>
      <c r="GE60" s="98">
        <f t="shared" si="204"/>
        <v>1.0333333333333332</v>
      </c>
      <c r="GF60" s="98">
        <f t="shared" si="205"/>
        <v>121.59689622089051</v>
      </c>
      <c r="GG60" s="100">
        <f t="shared" si="315"/>
        <v>1893.2119392743771</v>
      </c>
      <c r="GH60" s="100">
        <f t="shared" si="316"/>
        <v>1.6922234724073932E-3</v>
      </c>
      <c r="GI60" s="100">
        <f t="shared" si="235"/>
        <v>1.0499999999999998</v>
      </c>
      <c r="GJ60" s="100">
        <f t="shared" si="236"/>
        <v>774.60177667589994</v>
      </c>
      <c r="GK60" s="100">
        <f t="shared" si="317"/>
        <v>1.5464461142279771E-3</v>
      </c>
      <c r="GL60">
        <f t="shared" si="206"/>
        <v>7.1785846271233758E-3</v>
      </c>
      <c r="GM60">
        <f t="shared" si="207"/>
        <v>1.9898466310814529</v>
      </c>
      <c r="GN60" s="61"/>
      <c r="GO60" s="100">
        <v>781.19731822376355</v>
      </c>
      <c r="GP60" s="100">
        <v>54</v>
      </c>
      <c r="GQ60" s="22">
        <f t="shared" si="318"/>
        <v>1</v>
      </c>
      <c r="GR60" s="98">
        <f t="shared" si="319"/>
        <v>97.34788633034637</v>
      </c>
      <c r="GS60" s="100">
        <f t="shared" si="208"/>
        <v>1</v>
      </c>
      <c r="GT60" s="100">
        <f t="shared" si="209"/>
        <v>0.74012207499760785</v>
      </c>
      <c r="GU60" s="98">
        <f t="shared" si="239"/>
        <v>1.0166666666666666</v>
      </c>
      <c r="GV60" s="98">
        <f t="shared" si="240"/>
        <v>138.43462609548624</v>
      </c>
      <c r="GW60" s="100">
        <f t="shared" si="320"/>
        <v>2155.3682296039733</v>
      </c>
      <c r="GX60" s="100">
        <f t="shared" si="321"/>
        <v>1.926548546495517E-3</v>
      </c>
      <c r="GY60" s="100">
        <f t="shared" si="237"/>
        <v>1.0333333333333332</v>
      </c>
      <c r="GZ60" s="100">
        <f t="shared" si="238"/>
        <v>275.49179586721408</v>
      </c>
      <c r="HA60" s="100">
        <f t="shared" si="322"/>
        <v>1.5624188364923401E-3</v>
      </c>
      <c r="HB60">
        <f t="shared" si="212"/>
        <v>0</v>
      </c>
      <c r="HC60">
        <f t="shared" si="213"/>
        <v>1.9883265263231009</v>
      </c>
      <c r="HD60" s="61"/>
      <c r="HE60" s="100">
        <v>695.93139029648603</v>
      </c>
      <c r="HF60" s="100">
        <v>54</v>
      </c>
      <c r="HG60" s="22">
        <f t="shared" si="323"/>
        <v>1.0166666666666666</v>
      </c>
      <c r="HH60" s="98">
        <f t="shared" si="324"/>
        <v>65.783666694692329</v>
      </c>
      <c r="HI60" s="100">
        <f t="shared" si="214"/>
        <v>1.0166666666666666</v>
      </c>
      <c r="HJ60" s="98">
        <f t="shared" si="325"/>
        <v>0.73220024204556078</v>
      </c>
      <c r="HK60" s="98">
        <f t="shared" si="215"/>
        <v>1.0333333333333332</v>
      </c>
      <c r="HL60" s="98">
        <f t="shared" si="216"/>
        <v>90.508149400955347</v>
      </c>
      <c r="HM60" s="100">
        <f t="shared" si="326"/>
        <v>2032.3796994501151</v>
      </c>
      <c r="HN60" s="100">
        <f t="shared" si="327"/>
        <v>1.2595717458299622E-3</v>
      </c>
      <c r="HO60" s="100">
        <f t="shared" si="233"/>
        <v>1.0499999999999998</v>
      </c>
      <c r="HP60" s="100">
        <f t="shared" si="234"/>
        <v>359.92646068062157</v>
      </c>
      <c r="HQ60" s="100">
        <f t="shared" si="328"/>
        <v>1.2583833929960509E-3</v>
      </c>
      <c r="HR60">
        <f t="shared" si="329"/>
        <v>7.1785846271233758E-3</v>
      </c>
      <c r="HS60">
        <f t="shared" si="330"/>
        <v>1.8181180768220848</v>
      </c>
      <c r="HT60" s="61"/>
      <c r="HU60"/>
      <c r="II60" s="61"/>
      <c r="IJ60"/>
      <c r="IW60" s="61"/>
      <c r="IX60"/>
      <c r="JK60" s="61"/>
      <c r="JL60"/>
      <c r="JY60" s="61"/>
      <c r="JZ60"/>
      <c r="KM60" s="61"/>
      <c r="KN60"/>
      <c r="KS60"/>
      <c r="KT60"/>
      <c r="KU60"/>
    </row>
    <row r="61" spans="21:307" x14ac:dyDescent="0.25">
      <c r="U61" s="49">
        <v>248.51257513453922</v>
      </c>
      <c r="V61" s="49">
        <v>55</v>
      </c>
      <c r="W61" s="22">
        <f t="shared" si="160"/>
        <v>1.0166666666666666</v>
      </c>
      <c r="X61" s="98">
        <f t="shared" si="161"/>
        <v>20.587571463386567</v>
      </c>
      <c r="Y61" s="100">
        <f t="shared" si="162"/>
        <v>1.0166666666666666</v>
      </c>
      <c r="Z61" s="98">
        <f t="shared" si="163"/>
        <v>0.3483991946322072</v>
      </c>
      <c r="AA61" s="98">
        <f t="shared" si="164"/>
        <v>1.0333333333333332</v>
      </c>
      <c r="AB61" s="98">
        <f t="shared" si="165"/>
        <v>33.578332412799945</v>
      </c>
      <c r="AC61" s="100">
        <f t="shared" si="245"/>
        <v>522.80034935558729</v>
      </c>
      <c r="AD61" s="100">
        <f t="shared" si="246"/>
        <v>4.6729845941146595E-4</v>
      </c>
      <c r="AE61" s="100">
        <f t="shared" si="2"/>
        <v>1.05</v>
      </c>
      <c r="AF61" s="100">
        <f t="shared" si="3"/>
        <v>112.65427523480845</v>
      </c>
      <c r="AG61" s="100">
        <f t="shared" si="247"/>
        <v>2.1825032022629522E-3</v>
      </c>
      <c r="AH61">
        <f t="shared" si="331"/>
        <v>7.1785846271233758E-3</v>
      </c>
      <c r="AI61">
        <f t="shared" si="167"/>
        <v>1.3136051196993932</v>
      </c>
      <c r="AJ61" s="61"/>
      <c r="AK61" s="49">
        <v>311.52568112436575</v>
      </c>
      <c r="AL61" s="49">
        <v>55</v>
      </c>
      <c r="AM61" s="22">
        <f t="shared" si="168"/>
        <v>1.0333333333333332</v>
      </c>
      <c r="AN61" s="98">
        <f t="shared" si="169"/>
        <v>29.139059126776331</v>
      </c>
      <c r="AO61" s="100">
        <f t="shared" si="170"/>
        <v>1.0333333333333332</v>
      </c>
      <c r="AP61" s="98">
        <f t="shared" si="171"/>
        <v>0.33358716941002614</v>
      </c>
      <c r="AQ61" s="98">
        <f t="shared" si="172"/>
        <v>1.0499999999999998</v>
      </c>
      <c r="AR61" s="98">
        <f t="shared" si="173"/>
        <v>47.648696378104979</v>
      </c>
      <c r="AS61" s="100">
        <f t="shared" si="248"/>
        <v>849.22907486387192</v>
      </c>
      <c r="AT61" s="100">
        <f t="shared" si="249"/>
        <v>6.6311102459529442E-4</v>
      </c>
      <c r="AU61" s="100">
        <f t="shared" si="7"/>
        <v>1.0666666666666667</v>
      </c>
      <c r="AV61" s="100">
        <f t="shared" si="8"/>
        <v>1.6241704740774969</v>
      </c>
      <c r="AW61" s="100">
        <f t="shared" si="250"/>
        <v>2.0686698931491184E-3</v>
      </c>
      <c r="AX61">
        <f t="shared" si="251"/>
        <v>1.4240439114610193E-2</v>
      </c>
      <c r="AY61">
        <f t="shared" si="252"/>
        <v>1.464475524693887</v>
      </c>
      <c r="AZ61" s="61"/>
      <c r="BA61" s="49">
        <v>265.00754706234312</v>
      </c>
      <c r="BB61" s="49">
        <v>55</v>
      </c>
      <c r="BC61" s="22">
        <f t="shared" si="253"/>
        <v>1.2</v>
      </c>
      <c r="BD61" s="98">
        <f t="shared" si="174"/>
        <v>21.822097090113889</v>
      </c>
      <c r="BE61" s="100">
        <f t="shared" si="175"/>
        <v>1.2</v>
      </c>
      <c r="BF61" s="98">
        <f t="shared" si="254"/>
        <v>0.27353168810148482</v>
      </c>
      <c r="BG61" s="98">
        <f t="shared" si="176"/>
        <v>1.2166666666666668</v>
      </c>
      <c r="BH61" s="98">
        <f t="shared" si="177"/>
        <v>32.113752690650095</v>
      </c>
      <c r="BI61" s="100">
        <f t="shared" si="255"/>
        <v>629.95733256584026</v>
      </c>
      <c r="BJ61" s="100">
        <f t="shared" si="256"/>
        <v>4.4691639161154723E-4</v>
      </c>
      <c r="BK61" s="100">
        <f t="shared" si="16"/>
        <v>1.2333333333333334</v>
      </c>
      <c r="BL61" s="100">
        <f t="shared" si="17"/>
        <v>36.834344018609841</v>
      </c>
      <c r="BM61" s="100">
        <f t="shared" si="257"/>
        <v>2.0977140986946181E-3</v>
      </c>
      <c r="BN61">
        <f t="shared" si="258"/>
        <v>7.9181246047624818E-2</v>
      </c>
      <c r="BO61">
        <f t="shared" si="259"/>
        <v>1.3388964836905279</v>
      </c>
      <c r="BP61" s="61"/>
      <c r="BQ61" s="49">
        <v>573.50239755383757</v>
      </c>
      <c r="BR61" s="49">
        <v>55</v>
      </c>
      <c r="BS61" s="22">
        <f t="shared" si="260"/>
        <v>1.0666666666666667</v>
      </c>
      <c r="BT61" s="98">
        <f t="shared" si="261"/>
        <v>54.828145081628826</v>
      </c>
      <c r="BU61" s="100">
        <f t="shared" si="178"/>
        <v>1.0666666666666667</v>
      </c>
      <c r="BV61" s="98">
        <f t="shared" si="262"/>
        <v>0.87811427742974968</v>
      </c>
      <c r="BW61" s="98">
        <f t="shared" si="179"/>
        <v>1.0833333333333333</v>
      </c>
      <c r="BX61" s="98">
        <f t="shared" si="180"/>
        <v>67.285845891988913</v>
      </c>
      <c r="BY61" s="100">
        <f t="shared" si="263"/>
        <v>1047.6119929531892</v>
      </c>
      <c r="BZ61" s="100">
        <f t="shared" si="264"/>
        <v>9.363946886635124E-4</v>
      </c>
      <c r="CA61" s="100">
        <f t="shared" si="26"/>
        <v>1.0999999999999999</v>
      </c>
      <c r="CB61" s="100">
        <f t="shared" si="27"/>
        <v>46.540807143413048</v>
      </c>
      <c r="CC61" s="100">
        <f t="shared" si="265"/>
        <v>1.4024271926695675E-3</v>
      </c>
      <c r="CD61">
        <f t="shared" si="266"/>
        <v>2.8028723600243534E-2</v>
      </c>
      <c r="CE61">
        <f t="shared" si="267"/>
        <v>1.7390035532984027</v>
      </c>
      <c r="CF61" s="61"/>
      <c r="CG61" s="49">
        <v>506.91468710227758</v>
      </c>
      <c r="CH61" s="49">
        <v>55</v>
      </c>
      <c r="CI61" s="22">
        <f t="shared" si="268"/>
        <v>1.0666666666666667</v>
      </c>
      <c r="CJ61" s="98">
        <f t="shared" si="269"/>
        <v>49.248488011491069</v>
      </c>
      <c r="CK61" s="100">
        <f t="shared" si="181"/>
        <v>1.0666666666666667</v>
      </c>
      <c r="CL61" s="98">
        <f t="shared" si="270"/>
        <v>0.73686088970711161</v>
      </c>
      <c r="CM61" s="98">
        <f t="shared" si="182"/>
        <v>1.0833333333333333</v>
      </c>
      <c r="CN61" s="98">
        <f t="shared" si="183"/>
        <v>59.81841423732682</v>
      </c>
      <c r="CO61" s="100">
        <f t="shared" si="271"/>
        <v>1066.1264723693844</v>
      </c>
      <c r="CP61" s="100">
        <f t="shared" si="272"/>
        <v>8.3247293146946504E-4</v>
      </c>
      <c r="CQ61" s="100">
        <f t="shared" si="243"/>
        <v>1.0999999999999999</v>
      </c>
      <c r="CR61" s="100">
        <f t="shared" si="244"/>
        <v>85.596883513390424</v>
      </c>
      <c r="CS61" s="100">
        <f t="shared" si="273"/>
        <v>1.3946234336842981E-3</v>
      </c>
      <c r="CT61">
        <f t="shared" si="274"/>
        <v>2.8028723600243534E-2</v>
      </c>
      <c r="CU61">
        <f t="shared" si="275"/>
        <v>1.6923929016692452</v>
      </c>
      <c r="CV61" s="61"/>
      <c r="CW61" s="49">
        <v>699.84587588982765</v>
      </c>
      <c r="CX61" s="49">
        <v>55</v>
      </c>
      <c r="CY61" s="22">
        <f t="shared" si="276"/>
        <v>1.1333333333333333</v>
      </c>
      <c r="CZ61" s="98">
        <f t="shared" si="277"/>
        <v>66.569568713956784</v>
      </c>
      <c r="DA61" s="100">
        <f t="shared" si="184"/>
        <v>1.1333333333333333</v>
      </c>
      <c r="DB61" s="98">
        <f t="shared" si="278"/>
        <v>0.81235131545813211</v>
      </c>
      <c r="DC61" s="98">
        <f t="shared" si="185"/>
        <v>1.1499999999999999</v>
      </c>
      <c r="DD61" s="98">
        <f t="shared" si="186"/>
        <v>85.701147081746015</v>
      </c>
      <c r="DE61" s="100">
        <f t="shared" si="279"/>
        <v>1681.1509552780503</v>
      </c>
      <c r="DF61" s="100">
        <f t="shared" si="280"/>
        <v>1.1926742968876322E-3</v>
      </c>
      <c r="DG61" s="100">
        <f t="shared" si="229"/>
        <v>1.1666666666666667</v>
      </c>
      <c r="DH61" s="100">
        <f t="shared" si="230"/>
        <v>-216.64031470680374</v>
      </c>
      <c r="DI61" s="100">
        <f t="shared" si="281"/>
        <v>1.2873578246053905E-3</v>
      </c>
      <c r="DJ61">
        <f t="shared" si="187"/>
        <v>5.4357662322592676E-2</v>
      </c>
      <c r="DK61">
        <f t="shared" si="332"/>
        <v>1.8232757432855233</v>
      </c>
      <c r="DL61" s="61"/>
      <c r="DM61" s="49">
        <v>670.21563694082818</v>
      </c>
      <c r="DN61" s="49">
        <v>55</v>
      </c>
      <c r="DO61" s="22">
        <f t="shared" si="282"/>
        <v>1.0166666666666666</v>
      </c>
      <c r="DP61" s="98">
        <f t="shared" si="283"/>
        <v>63.890909145932142</v>
      </c>
      <c r="DQ61" s="100">
        <f t="shared" si="189"/>
        <v>1.0166666666666666</v>
      </c>
      <c r="DR61" s="98">
        <f t="shared" si="284"/>
        <v>0.66541526056691835</v>
      </c>
      <c r="DS61" s="98">
        <f t="shared" si="190"/>
        <v>1.0333333333333332</v>
      </c>
      <c r="DT61" s="98">
        <f t="shared" si="191"/>
        <v>91.453517277896452</v>
      </c>
      <c r="DU61" s="100">
        <f t="shared" si="285"/>
        <v>1423.8923540007534</v>
      </c>
      <c r="DV61" s="100">
        <f t="shared" si="286"/>
        <v>1.2727281154507259E-3</v>
      </c>
      <c r="DW61" s="100">
        <f t="shared" si="231"/>
        <v>1.05</v>
      </c>
      <c r="DX61" s="100">
        <f t="shared" si="232"/>
        <v>44.028511107023583</v>
      </c>
      <c r="DY61" s="100">
        <f t="shared" si="287"/>
        <v>1.6243840888103874E-3</v>
      </c>
      <c r="DZ61">
        <f t="shared" si="288"/>
        <v>7.1785846271233758E-3</v>
      </c>
      <c r="EA61">
        <f t="shared" si="289"/>
        <v>1.8054390680390482</v>
      </c>
      <c r="EB61" s="61"/>
      <c r="EC61" s="49">
        <v>892.70221798761088</v>
      </c>
      <c r="ED61" s="49">
        <v>55</v>
      </c>
      <c r="EE61" s="22">
        <f t="shared" si="290"/>
        <v>1.0166666666666666</v>
      </c>
      <c r="EF61" s="98">
        <f t="shared" si="291"/>
        <v>77.897226700489611</v>
      </c>
      <c r="EG61" s="100">
        <f t="shared" si="192"/>
        <v>1.0166666666666666</v>
      </c>
      <c r="EH61" s="98">
        <f t="shared" si="292"/>
        <v>0.58645319820142328</v>
      </c>
      <c r="EI61" s="98">
        <f t="shared" si="193"/>
        <v>1.0333333333333332</v>
      </c>
      <c r="EJ61" s="98">
        <f t="shared" si="194"/>
        <v>109.97847042522872</v>
      </c>
      <c r="EK61" s="100">
        <f t="shared" si="293"/>
        <v>1960.1147941809684</v>
      </c>
      <c r="EL61" s="100">
        <f t="shared" si="294"/>
        <v>1.5305337134177666E-3</v>
      </c>
      <c r="EM61" s="100">
        <f t="shared" si="225"/>
        <v>1.05</v>
      </c>
      <c r="EN61" s="100">
        <f t="shared" si="226"/>
        <v>115.33610974418217</v>
      </c>
      <c r="EO61" s="100">
        <f t="shared" si="295"/>
        <v>1.5535458131058827E-3</v>
      </c>
      <c r="EP61">
        <f t="shared" si="296"/>
        <v>7.1785846271233758E-3</v>
      </c>
      <c r="EQ61">
        <f t="shared" si="297"/>
        <v>1.8915219961820147</v>
      </c>
      <c r="ER61" s="61"/>
      <c r="ES61" s="49">
        <v>922.28683173945399</v>
      </c>
      <c r="ET61" s="49">
        <v>55</v>
      </c>
      <c r="EU61" s="22">
        <f t="shared" si="298"/>
        <v>1.0166666666666666</v>
      </c>
      <c r="EV61" s="98">
        <f t="shared" si="299"/>
        <v>82.11974283140006</v>
      </c>
      <c r="EW61" s="100">
        <f t="shared" si="195"/>
        <v>1.0166666666666666</v>
      </c>
      <c r="EX61" s="98">
        <f t="shared" si="300"/>
        <v>0.53101379261323189</v>
      </c>
      <c r="EY61" s="98">
        <f t="shared" si="196"/>
        <v>1.0333333333333332</v>
      </c>
      <c r="EZ61" s="98">
        <f t="shared" si="197"/>
        <v>113.55637707400952</v>
      </c>
      <c r="FA61" s="100">
        <f t="shared" si="301"/>
        <v>2227.5712554207767</v>
      </c>
      <c r="FB61" s="100">
        <f t="shared" si="302"/>
        <v>1.5803262476132994E-3</v>
      </c>
      <c r="FC61" s="100">
        <f t="shared" si="227"/>
        <v>1.05</v>
      </c>
      <c r="FD61" s="100">
        <f t="shared" si="228"/>
        <v>114.56591540282936</v>
      </c>
      <c r="FE61" s="100">
        <f t="shared" si="303"/>
        <v>1.5332180021483456E-3</v>
      </c>
      <c r="FF61">
        <f t="shared" si="304"/>
        <v>7.1785846271233758E-3</v>
      </c>
      <c r="FG61">
        <f t="shared" si="305"/>
        <v>1.9144475806513215</v>
      </c>
      <c r="FH61" s="61"/>
      <c r="FI61" s="100">
        <v>586.57650822377809</v>
      </c>
      <c r="FJ61" s="100">
        <v>55</v>
      </c>
      <c r="FK61" s="22">
        <f t="shared" si="306"/>
        <v>1</v>
      </c>
      <c r="FL61" s="98">
        <f t="shared" si="307"/>
        <v>73.193974073343909</v>
      </c>
      <c r="FM61" s="100">
        <f t="shared" si="198"/>
        <v>1</v>
      </c>
      <c r="FN61" s="98">
        <f t="shared" si="308"/>
        <v>0.52416307915081328</v>
      </c>
      <c r="FO61" s="98">
        <f t="shared" si="199"/>
        <v>1.0166666666666666</v>
      </c>
      <c r="FP61" s="98">
        <f t="shared" si="200"/>
        <v>123.57898032418179</v>
      </c>
      <c r="FQ61" s="100">
        <f t="shared" si="309"/>
        <v>1924.0721454607278</v>
      </c>
      <c r="FR61" s="100">
        <f t="shared" si="310"/>
        <v>1.7198074761781968E-3</v>
      </c>
      <c r="FS61" s="100">
        <f t="shared" si="241"/>
        <v>1.0333333333333332</v>
      </c>
      <c r="FT61" s="100">
        <f t="shared" si="242"/>
        <v>-53.632420076152037</v>
      </c>
      <c r="FU61" s="100">
        <f t="shared" si="311"/>
        <v>1.7456647628647721E-3</v>
      </c>
      <c r="FV61">
        <f t="shared" si="201"/>
        <v>0</v>
      </c>
      <c r="FW61">
        <f t="shared" si="202"/>
        <v>1.8644753278559374</v>
      </c>
      <c r="FX61" s="61"/>
      <c r="FY61" s="100">
        <v>801.33170410261448</v>
      </c>
      <c r="FZ61" s="100">
        <v>55</v>
      </c>
      <c r="GA61" s="22">
        <f t="shared" si="312"/>
        <v>1.0333333333333332</v>
      </c>
      <c r="GB61" s="98">
        <f t="shared" si="313"/>
        <v>99.619799363817862</v>
      </c>
      <c r="GC61" s="100">
        <f t="shared" si="203"/>
        <v>1.0333333333333332</v>
      </c>
      <c r="GD61" s="98">
        <f t="shared" si="314"/>
        <v>0.68574198576221501</v>
      </c>
      <c r="GE61" s="98">
        <f t="shared" si="204"/>
        <v>1.0499999999999998</v>
      </c>
      <c r="GF61" s="98">
        <f t="shared" si="205"/>
        <v>128.87554364838951</v>
      </c>
      <c r="GG61" s="100">
        <f t="shared" si="315"/>
        <v>2006.5373829310747</v>
      </c>
      <c r="GH61" s="100">
        <f t="shared" si="316"/>
        <v>1.7935179824400875E-3</v>
      </c>
      <c r="GI61" s="100">
        <f t="shared" si="235"/>
        <v>1.0666666666666667</v>
      </c>
      <c r="GJ61" s="100">
        <f t="shared" si="236"/>
        <v>830.66751314111627</v>
      </c>
      <c r="GK61" s="100">
        <f t="shared" si="317"/>
        <v>1.5375827779440102E-3</v>
      </c>
      <c r="GL61">
        <f t="shared" si="206"/>
        <v>1.4240439114610193E-2</v>
      </c>
      <c r="GM61">
        <f t="shared" si="207"/>
        <v>1.9983456627198486</v>
      </c>
      <c r="GN61" s="61"/>
      <c r="GO61" s="100">
        <v>799.72307707105711</v>
      </c>
      <c r="GP61" s="100">
        <v>55</v>
      </c>
      <c r="GQ61" s="22">
        <f t="shared" si="318"/>
        <v>1.0166666666666666</v>
      </c>
      <c r="GR61" s="98">
        <f t="shared" si="319"/>
        <v>99.656449639998144</v>
      </c>
      <c r="GS61" s="100">
        <f t="shared" si="208"/>
        <v>1.0166666666666666</v>
      </c>
      <c r="GT61" s="100">
        <f t="shared" si="209"/>
        <v>0.75252736314072199</v>
      </c>
      <c r="GU61" s="98">
        <f t="shared" si="239"/>
        <v>1.0333333333333332</v>
      </c>
      <c r="GV61" s="98">
        <f t="shared" si="240"/>
        <v>136.41056816749312</v>
      </c>
      <c r="GW61" s="100">
        <f t="shared" si="320"/>
        <v>2123.8545088252908</v>
      </c>
      <c r="GX61" s="100">
        <f t="shared" si="321"/>
        <v>1.8983804069976126E-3</v>
      </c>
      <c r="GY61" s="100">
        <f t="shared" si="237"/>
        <v>1.05</v>
      </c>
      <c r="GZ61" s="100">
        <f t="shared" si="238"/>
        <v>338.58053402078815</v>
      </c>
      <c r="HA61" s="100">
        <f t="shared" si="322"/>
        <v>1.5515090151017265E-3</v>
      </c>
      <c r="HB61">
        <f t="shared" si="212"/>
        <v>7.1785846271233758E-3</v>
      </c>
      <c r="HC61">
        <f t="shared" si="213"/>
        <v>1.998505410938358</v>
      </c>
      <c r="HD61" s="61"/>
      <c r="HE61" s="100">
        <v>710.37243752837151</v>
      </c>
      <c r="HF61" s="100">
        <v>55</v>
      </c>
      <c r="HG61" s="22">
        <f t="shared" si="323"/>
        <v>1.0333333333333332</v>
      </c>
      <c r="HH61" s="98">
        <f t="shared" si="324"/>
        <v>67.148722289353671</v>
      </c>
      <c r="HI61" s="100">
        <f t="shared" si="214"/>
        <v>1.0333333333333332</v>
      </c>
      <c r="HJ61" s="98">
        <f t="shared" si="325"/>
        <v>0.74209842098057932</v>
      </c>
      <c r="HK61" s="98">
        <f t="shared" si="215"/>
        <v>1.0499999999999998</v>
      </c>
      <c r="HL61" s="98">
        <f t="shared" si="216"/>
        <v>102.12651139934377</v>
      </c>
      <c r="HM61" s="100">
        <f t="shared" si="326"/>
        <v>2293.2724833891716</v>
      </c>
      <c r="HN61" s="100">
        <f t="shared" si="327"/>
        <v>1.421260616974201E-3</v>
      </c>
      <c r="HO61" s="100">
        <f t="shared" si="233"/>
        <v>1.0666666666666667</v>
      </c>
      <c r="HP61" s="100">
        <f t="shared" si="234"/>
        <v>-326.71573879023128</v>
      </c>
      <c r="HQ61" s="100">
        <f t="shared" si="328"/>
        <v>1.2519042765320235E-3</v>
      </c>
      <c r="HR61">
        <f t="shared" si="329"/>
        <v>1.4240439114610193E-2</v>
      </c>
      <c r="HS61">
        <f t="shared" si="330"/>
        <v>1.8270377532971764</v>
      </c>
      <c r="HT61" s="61"/>
      <c r="HU61"/>
      <c r="II61" s="61"/>
      <c r="IJ61"/>
      <c r="IW61" s="61"/>
      <c r="IX61"/>
      <c r="JK61" s="61"/>
      <c r="JL61"/>
      <c r="JY61" s="61"/>
      <c r="JZ61"/>
      <c r="KM61" s="61"/>
      <c r="KN61"/>
      <c r="KS61"/>
      <c r="KT61"/>
      <c r="KU61"/>
    </row>
    <row r="62" spans="21:307" x14ac:dyDescent="0.25">
      <c r="U62" s="49">
        <v>254.52406565981144</v>
      </c>
      <c r="V62" s="49">
        <v>56</v>
      </c>
      <c r="W62" s="22">
        <f t="shared" si="160"/>
        <v>1.0333333333333334</v>
      </c>
      <c r="X62" s="98">
        <f t="shared" si="161"/>
        <v>21.085582442201265</v>
      </c>
      <c r="Y62" s="100">
        <f t="shared" si="162"/>
        <v>1.0333333333333334</v>
      </c>
      <c r="Z62" s="98">
        <f t="shared" si="163"/>
        <v>0.34911393013236952</v>
      </c>
      <c r="AA62" s="98">
        <f t="shared" si="164"/>
        <v>1.05</v>
      </c>
      <c r="AB62" s="98">
        <f t="shared" si="165"/>
        <v>36.092449827132093</v>
      </c>
      <c r="AC62" s="100">
        <f t="shared" si="245"/>
        <v>561.9440878347732</v>
      </c>
      <c r="AD62" s="100">
        <f t="shared" si="246"/>
        <v>5.0228659342758833E-4</v>
      </c>
      <c r="AE62" s="100">
        <f t="shared" si="2"/>
        <v>1.0666666666666667</v>
      </c>
      <c r="AF62" s="100">
        <f t="shared" si="3"/>
        <v>33.753017040087109</v>
      </c>
      <c r="AG62" s="100">
        <f t="shared" si="247"/>
        <v>2.1805778703351954E-3</v>
      </c>
      <c r="AH62">
        <f t="shared" si="331"/>
        <v>1.4240439114610285E-2</v>
      </c>
      <c r="AI62">
        <f t="shared" si="167"/>
        <v>1.3239856019333056</v>
      </c>
      <c r="AJ62" s="61"/>
      <c r="AK62" s="49">
        <v>320.01406219102307</v>
      </c>
      <c r="AL62" s="49">
        <v>56</v>
      </c>
      <c r="AM62" s="22">
        <f t="shared" si="168"/>
        <v>1.05</v>
      </c>
      <c r="AN62" s="98">
        <f t="shared" si="169"/>
        <v>29.933033597514083</v>
      </c>
      <c r="AO62" s="100">
        <f t="shared" si="170"/>
        <v>1.05</v>
      </c>
      <c r="AP62" s="98">
        <f t="shared" si="171"/>
        <v>0.33457243074815057</v>
      </c>
      <c r="AQ62" s="98">
        <f t="shared" si="172"/>
        <v>1.0666666666666667</v>
      </c>
      <c r="AR62" s="98">
        <f t="shared" si="173"/>
        <v>46.27054821325347</v>
      </c>
      <c r="AS62" s="100">
        <f t="shared" si="248"/>
        <v>824.66673465260897</v>
      </c>
      <c r="AT62" s="100">
        <f t="shared" si="249"/>
        <v>6.4393179596777762E-4</v>
      </c>
      <c r="AU62" s="100">
        <f t="shared" si="7"/>
        <v>1.0833333333333333</v>
      </c>
      <c r="AV62" s="100">
        <f t="shared" si="8"/>
        <v>85.87397285251528</v>
      </c>
      <c r="AW62" s="100">
        <f t="shared" si="250"/>
        <v>2.0660575281233498E-3</v>
      </c>
      <c r="AX62">
        <f t="shared" si="251"/>
        <v>2.1189299069938092E-2</v>
      </c>
      <c r="AY62">
        <f t="shared" si="252"/>
        <v>1.4761507331414925</v>
      </c>
      <c r="AZ62" s="61"/>
      <c r="BA62" s="49">
        <v>271.00415125971779</v>
      </c>
      <c r="BB62" s="49">
        <v>56</v>
      </c>
      <c r="BC62" s="22">
        <f t="shared" si="253"/>
        <v>1.2166666666666668</v>
      </c>
      <c r="BD62" s="98">
        <f t="shared" si="174"/>
        <v>22.31588860834303</v>
      </c>
      <c r="BE62" s="100">
        <f t="shared" si="175"/>
        <v>1.2166666666666668</v>
      </c>
      <c r="BF62" s="98">
        <f t="shared" si="254"/>
        <v>0.27406161747069813</v>
      </c>
      <c r="BG62" s="98">
        <f t="shared" si="176"/>
        <v>1.2333333333333334</v>
      </c>
      <c r="BH62" s="98">
        <f t="shared" si="177"/>
        <v>35.827208271446608</v>
      </c>
      <c r="BI62" s="100">
        <f t="shared" si="255"/>
        <v>702.80209147068774</v>
      </c>
      <c r="BJ62" s="100">
        <f t="shared" si="256"/>
        <v>4.9859531511096543E-4</v>
      </c>
      <c r="BK62" s="100">
        <f t="shared" si="16"/>
        <v>1.25</v>
      </c>
      <c r="BL62" s="100">
        <f t="shared" si="17"/>
        <v>-111.61736085860643</v>
      </c>
      <c r="BM62" s="100">
        <f t="shared" si="257"/>
        <v>2.096018852352373E-3</v>
      </c>
      <c r="BN62">
        <f t="shared" si="258"/>
        <v>8.5171609736812315E-2</v>
      </c>
      <c r="BO62">
        <f t="shared" si="259"/>
        <v>1.348614184925879</v>
      </c>
      <c r="BP62" s="61"/>
      <c r="BQ62" s="49">
        <v>584.45273547139811</v>
      </c>
      <c r="BR62" s="49">
        <v>56</v>
      </c>
      <c r="BS62" s="22">
        <f t="shared" si="260"/>
        <v>1.0833333333333333</v>
      </c>
      <c r="BT62" s="98">
        <f t="shared" si="261"/>
        <v>55.875022511605934</v>
      </c>
      <c r="BU62" s="100">
        <f t="shared" si="178"/>
        <v>1.0833333333333333</v>
      </c>
      <c r="BV62" s="98">
        <f t="shared" si="262"/>
        <v>0.88913822282319543</v>
      </c>
      <c r="BW62" s="98">
        <f t="shared" si="179"/>
        <v>1.0999999999999999</v>
      </c>
      <c r="BX62" s="98">
        <f t="shared" si="180"/>
        <v>70.27019667669272</v>
      </c>
      <c r="BY62" s="100">
        <f t="shared" si="263"/>
        <v>1094.0770649425301</v>
      </c>
      <c r="BZ62" s="100">
        <f t="shared" si="264"/>
        <v>9.7792690375064057E-4</v>
      </c>
      <c r="CA62" s="100">
        <f t="shared" si="26"/>
        <v>1.1166666666666667</v>
      </c>
      <c r="CB62" s="100">
        <f t="shared" si="27"/>
        <v>-82.619071193788642</v>
      </c>
      <c r="CC62" s="100">
        <f t="shared" si="265"/>
        <v>1.3954572292388956E-3</v>
      </c>
      <c r="CD62">
        <f t="shared" si="266"/>
        <v>3.476210625921191E-2</v>
      </c>
      <c r="CE62">
        <f t="shared" si="267"/>
        <v>1.74721771111385</v>
      </c>
      <c r="CF62" s="61"/>
      <c r="CG62" s="49">
        <v>517.38670257361662</v>
      </c>
      <c r="CH62" s="49">
        <v>56</v>
      </c>
      <c r="CI62" s="22">
        <f t="shared" si="268"/>
        <v>1.0833333333333333</v>
      </c>
      <c r="CJ62" s="98">
        <f t="shared" si="269"/>
        <v>50.265879974119947</v>
      </c>
      <c r="CK62" s="100">
        <f t="shared" si="181"/>
        <v>1.0833333333333333</v>
      </c>
      <c r="CL62" s="98">
        <f t="shared" si="270"/>
        <v>0.74607184855724751</v>
      </c>
      <c r="CM62" s="98">
        <f t="shared" si="182"/>
        <v>1.0999999999999999</v>
      </c>
      <c r="CN62" s="98">
        <f t="shared" si="183"/>
        <v>62.787315664884552</v>
      </c>
      <c r="CO62" s="100">
        <f t="shared" si="271"/>
        <v>1119.0403525872161</v>
      </c>
      <c r="CP62" s="100">
        <f t="shared" si="272"/>
        <v>8.737901430029768E-4</v>
      </c>
      <c r="CQ62" s="100">
        <f t="shared" si="243"/>
        <v>1.1166666666666667</v>
      </c>
      <c r="CR62" s="100">
        <f t="shared" si="244"/>
        <v>41.975984176615469</v>
      </c>
      <c r="CS62" s="100">
        <f t="shared" si="273"/>
        <v>1.3879602959845129E-3</v>
      </c>
      <c r="CT62">
        <f t="shared" si="274"/>
        <v>3.476210625921191E-2</v>
      </c>
      <c r="CU62">
        <f t="shared" si="275"/>
        <v>1.7012732898862637</v>
      </c>
      <c r="CV62" s="61"/>
      <c r="CW62" s="49">
        <v>714.38662501477449</v>
      </c>
      <c r="CX62" s="49">
        <v>56</v>
      </c>
      <c r="CY62" s="22">
        <f t="shared" si="276"/>
        <v>1.1499999999999999</v>
      </c>
      <c r="CZ62" s="98">
        <f t="shared" si="277"/>
        <v>67.952689528657331</v>
      </c>
      <c r="DA62" s="100">
        <f t="shared" si="184"/>
        <v>1.1499999999999999</v>
      </c>
      <c r="DB62" s="98">
        <f t="shared" si="278"/>
        <v>0.82388712061487779</v>
      </c>
      <c r="DC62" s="98">
        <f t="shared" si="185"/>
        <v>1.1666666666666667</v>
      </c>
      <c r="DD62" s="98">
        <f t="shared" si="186"/>
        <v>82.6670188644093</v>
      </c>
      <c r="DE62" s="100">
        <f t="shared" si="279"/>
        <v>1621.6321772371182</v>
      </c>
      <c r="DF62" s="100">
        <f t="shared" si="280"/>
        <v>1.1504493458630296E-3</v>
      </c>
      <c r="DG62" s="100">
        <f t="shared" si="229"/>
        <v>1.1833333333333333</v>
      </c>
      <c r="DH62" s="100">
        <f t="shared" si="230"/>
        <v>4.0907009064213327</v>
      </c>
      <c r="DI62" s="100">
        <f t="shared" si="281"/>
        <v>1.2802410092928212E-3</v>
      </c>
      <c r="DJ62">
        <f t="shared" si="187"/>
        <v>6.069784035361165E-2</v>
      </c>
      <c r="DK62">
        <f t="shared" si="332"/>
        <v>1.8322066505363448</v>
      </c>
      <c r="DL62" s="61"/>
      <c r="DM62" s="49">
        <v>685.21091643376496</v>
      </c>
      <c r="DN62" s="49">
        <v>56</v>
      </c>
      <c r="DO62" s="22">
        <f t="shared" si="282"/>
        <v>1.0333333333333334</v>
      </c>
      <c r="DP62" s="98">
        <f t="shared" si="283"/>
        <v>65.320392415039564</v>
      </c>
      <c r="DQ62" s="100">
        <f t="shared" si="189"/>
        <v>1.0333333333333334</v>
      </c>
      <c r="DR62" s="98">
        <f t="shared" si="284"/>
        <v>0.67297952478581591</v>
      </c>
      <c r="DS62" s="98">
        <f t="shared" si="190"/>
        <v>1.05</v>
      </c>
      <c r="DT62" s="98">
        <f t="shared" si="191"/>
        <v>94.347880411703557</v>
      </c>
      <c r="DU62" s="100">
        <f t="shared" si="285"/>
        <v>1468.9563565519779</v>
      </c>
      <c r="DV62" s="100">
        <f t="shared" si="286"/>
        <v>1.3130080023962081E-3</v>
      </c>
      <c r="DW62" s="100">
        <f t="shared" si="231"/>
        <v>1.0666666666666667</v>
      </c>
      <c r="DX62" s="100">
        <f t="shared" si="232"/>
        <v>-0.88349983320981407</v>
      </c>
      <c r="DY62" s="100">
        <f t="shared" si="287"/>
        <v>1.6167851607903978E-3</v>
      </c>
      <c r="DZ62">
        <f t="shared" si="288"/>
        <v>1.4240439114610285E-2</v>
      </c>
      <c r="EA62">
        <f t="shared" si="289"/>
        <v>1.8150487851150652</v>
      </c>
      <c r="EB62" s="61"/>
      <c r="EC62" s="49">
        <v>914.21879219364109</v>
      </c>
      <c r="ED62" s="49">
        <v>56</v>
      </c>
      <c r="EE62" s="22">
        <f t="shared" si="290"/>
        <v>1.0333333333333334</v>
      </c>
      <c r="EF62" s="98">
        <f t="shared" si="291"/>
        <v>79.774763716722603</v>
      </c>
      <c r="EG62" s="100">
        <f t="shared" si="192"/>
        <v>1.0333333333333334</v>
      </c>
      <c r="EH62" s="98">
        <f t="shared" si="292"/>
        <v>0.59457718196571008</v>
      </c>
      <c r="EI62" s="98">
        <f t="shared" si="193"/>
        <v>1.05</v>
      </c>
      <c r="EJ62" s="98">
        <f t="shared" si="194"/>
        <v>107.27819588835099</v>
      </c>
      <c r="EK62" s="100">
        <f t="shared" si="293"/>
        <v>1911.9885741342669</v>
      </c>
      <c r="EL62" s="100">
        <f t="shared" si="294"/>
        <v>1.4929548927795516E-3</v>
      </c>
      <c r="EM62" s="100">
        <f t="shared" si="225"/>
        <v>1.0666666666666667</v>
      </c>
      <c r="EN62" s="100">
        <f t="shared" si="226"/>
        <v>162.02526175578214</v>
      </c>
      <c r="EO62" s="100">
        <f t="shared" si="295"/>
        <v>1.5448270362292936E-3</v>
      </c>
      <c r="EP62">
        <f t="shared" si="296"/>
        <v>1.4240439114610285E-2</v>
      </c>
      <c r="EQ62">
        <f t="shared" si="297"/>
        <v>1.9018655265393116</v>
      </c>
      <c r="ER62" s="61"/>
      <c r="ES62" s="49">
        <v>943.78029752691918</v>
      </c>
      <c r="ET62" s="49">
        <v>56</v>
      </c>
      <c r="EU62" s="22">
        <f t="shared" si="298"/>
        <v>1.0333333333333334</v>
      </c>
      <c r="EV62" s="98">
        <f t="shared" si="299"/>
        <v>84.033505255713578</v>
      </c>
      <c r="EW62" s="100">
        <f t="shared" si="195"/>
        <v>1.0333333333333334</v>
      </c>
      <c r="EX62" s="98">
        <f t="shared" si="300"/>
        <v>0.53844341820469099</v>
      </c>
      <c r="EY62" s="98">
        <f t="shared" si="196"/>
        <v>1.05</v>
      </c>
      <c r="EZ62" s="98">
        <f t="shared" si="197"/>
        <v>116.22683465365823</v>
      </c>
      <c r="FA62" s="100">
        <f t="shared" si="301"/>
        <v>2279.9561121458992</v>
      </c>
      <c r="FB62" s="100">
        <f t="shared" si="302"/>
        <v>1.6174901155967438E-3</v>
      </c>
      <c r="FC62" s="100">
        <f t="shared" si="227"/>
        <v>1.0666666666666667</v>
      </c>
      <c r="FD62" s="100">
        <f t="shared" si="228"/>
        <v>-1.904397488957279</v>
      </c>
      <c r="FE62" s="100">
        <f t="shared" si="303"/>
        <v>1.5246747955245104E-3</v>
      </c>
      <c r="FF62">
        <f t="shared" si="304"/>
        <v>1.4240439114610285E-2</v>
      </c>
      <c r="FG62">
        <f t="shared" si="305"/>
        <v>1.9244524794716349</v>
      </c>
      <c r="FH62" s="61"/>
      <c r="FI62" s="100">
        <v>603.08249850248512</v>
      </c>
      <c r="FJ62" s="100">
        <v>56</v>
      </c>
      <c r="FK62" s="22">
        <f t="shared" si="306"/>
        <v>1.0166666666666666</v>
      </c>
      <c r="FL62" s="98">
        <f t="shared" si="307"/>
        <v>75.253618480469825</v>
      </c>
      <c r="FM62" s="100">
        <f t="shared" si="198"/>
        <v>1.0166666666666666</v>
      </c>
      <c r="FN62" s="98">
        <f t="shared" si="308"/>
        <v>0.53448093480568715</v>
      </c>
      <c r="FO62" s="98">
        <f t="shared" si="199"/>
        <v>1.0333333333333332</v>
      </c>
      <c r="FP62" s="98">
        <f t="shared" si="200"/>
        <v>119.92142616618585</v>
      </c>
      <c r="FQ62" s="100">
        <f t="shared" si="309"/>
        <v>1867.1255833718274</v>
      </c>
      <c r="FR62" s="100">
        <f t="shared" si="310"/>
        <v>1.6689065141460868E-3</v>
      </c>
      <c r="FS62" s="100">
        <f t="shared" si="241"/>
        <v>1.0499999999999998</v>
      </c>
      <c r="FT62" s="100">
        <f t="shared" si="242"/>
        <v>387.82471664197851</v>
      </c>
      <c r="FU62" s="100">
        <f t="shared" si="311"/>
        <v>1.7321052991739331E-3</v>
      </c>
      <c r="FV62">
        <f t="shared" si="201"/>
        <v>7.1785846271233758E-3</v>
      </c>
      <c r="FW62">
        <f t="shared" si="202"/>
        <v>1.8765273873000179</v>
      </c>
      <c r="FX62" s="61"/>
      <c r="FY62" s="100">
        <v>818.40607280249333</v>
      </c>
      <c r="FZ62" s="100">
        <v>56</v>
      </c>
      <c r="GA62" s="22">
        <f t="shared" si="312"/>
        <v>1.05</v>
      </c>
      <c r="GB62" s="98">
        <f t="shared" si="313"/>
        <v>101.7424474200939</v>
      </c>
      <c r="GC62" s="100">
        <f t="shared" si="203"/>
        <v>1.05</v>
      </c>
      <c r="GD62" s="98">
        <f t="shared" si="314"/>
        <v>0.69597888727085044</v>
      </c>
      <c r="GE62" s="98">
        <f t="shared" si="204"/>
        <v>1.0666666666666667</v>
      </c>
      <c r="GF62" s="98">
        <f t="shared" si="205"/>
        <v>147.41695544342059</v>
      </c>
      <c r="GG62" s="100">
        <f t="shared" si="315"/>
        <v>2295.2192759095642</v>
      </c>
      <c r="GH62" s="100">
        <f t="shared" si="316"/>
        <v>2.0515526299209369E-3</v>
      </c>
      <c r="GI62" s="100">
        <f t="shared" si="235"/>
        <v>1.0833333333333333</v>
      </c>
      <c r="GJ62" s="100">
        <f t="shared" si="236"/>
        <v>50.789860163116494</v>
      </c>
      <c r="GK62" s="100">
        <f t="shared" si="317"/>
        <v>1.528011401676836E-3</v>
      </c>
      <c r="GL62">
        <f t="shared" si="206"/>
        <v>2.1189299069938092E-2</v>
      </c>
      <c r="GM62">
        <f t="shared" si="207"/>
        <v>2.0075021803983191</v>
      </c>
      <c r="GN62" s="61"/>
      <c r="GO62" s="100">
        <v>818.2276578067989</v>
      </c>
      <c r="GP62" s="100">
        <v>56</v>
      </c>
      <c r="GQ62" s="22">
        <f t="shared" si="318"/>
        <v>1.0333333333333334</v>
      </c>
      <c r="GR62" s="98">
        <f t="shared" si="319"/>
        <v>101.96237386686259</v>
      </c>
      <c r="GS62" s="100">
        <f t="shared" si="208"/>
        <v>1.0333333333333334</v>
      </c>
      <c r="GT62" s="100">
        <f t="shared" si="209"/>
        <v>0.76491846991732448</v>
      </c>
      <c r="GU62" s="98">
        <f t="shared" si="239"/>
        <v>1.05</v>
      </c>
      <c r="GV62" s="98">
        <f t="shared" si="240"/>
        <v>147.61768595772674</v>
      </c>
      <c r="GW62" s="100">
        <f t="shared" si="320"/>
        <v>2298.3445646140617</v>
      </c>
      <c r="GX62" s="100">
        <f t="shared" si="321"/>
        <v>2.054346129578364E-3</v>
      </c>
      <c r="GY62" s="100">
        <f t="shared" si="237"/>
        <v>1.0666666666666667</v>
      </c>
      <c r="GZ62" s="100">
        <f t="shared" si="238"/>
        <v>-387.54485826245394</v>
      </c>
      <c r="HA62" s="100">
        <f t="shared" si="322"/>
        <v>1.5408366745786901E-3</v>
      </c>
      <c r="HB62">
        <f t="shared" si="212"/>
        <v>1.4240439114610285E-2</v>
      </c>
      <c r="HC62">
        <f t="shared" si="213"/>
        <v>2.0084399380690798</v>
      </c>
      <c r="HD62" s="61"/>
      <c r="HE62" s="100">
        <v>727.84785498069584</v>
      </c>
      <c r="HF62" s="100">
        <v>56</v>
      </c>
      <c r="HG62" s="22">
        <f t="shared" si="323"/>
        <v>1.05</v>
      </c>
      <c r="HH62" s="98">
        <f t="shared" si="324"/>
        <v>68.800605008057516</v>
      </c>
      <c r="HI62" s="100">
        <f t="shared" si="214"/>
        <v>1.05</v>
      </c>
      <c r="HJ62" s="98">
        <f t="shared" si="325"/>
        <v>0.75407641718332907</v>
      </c>
      <c r="HK62" s="98">
        <f t="shared" si="215"/>
        <v>1.0666666666666667</v>
      </c>
      <c r="HL62" s="98">
        <f t="shared" si="216"/>
        <v>102.50569809030944</v>
      </c>
      <c r="HM62" s="100">
        <f t="shared" si="326"/>
        <v>2301.7872009932876</v>
      </c>
      <c r="HN62" s="100">
        <f t="shared" si="327"/>
        <v>1.4265376317568064E-3</v>
      </c>
      <c r="HO62" s="100">
        <f t="shared" si="233"/>
        <v>1.0833333333333333</v>
      </c>
      <c r="HP62" s="100">
        <f t="shared" si="234"/>
        <v>-471.08541719429223</v>
      </c>
      <c r="HQ62" s="100">
        <f t="shared" si="328"/>
        <v>1.2441959915547429E-3</v>
      </c>
      <c r="HR62">
        <f t="shared" si="329"/>
        <v>2.1189299069938092E-2</v>
      </c>
      <c r="HS62">
        <f t="shared" si="330"/>
        <v>1.8375922572835579</v>
      </c>
      <c r="HT62" s="61"/>
      <c r="HU62"/>
      <c r="II62" s="61"/>
      <c r="IJ62"/>
      <c r="IW62" s="61"/>
      <c r="IX62"/>
      <c r="JK62" s="61"/>
      <c r="JL62"/>
      <c r="JY62" s="61"/>
      <c r="JZ62"/>
      <c r="KM62" s="61"/>
      <c r="KN62"/>
      <c r="KS62"/>
      <c r="KT62"/>
      <c r="KU62"/>
    </row>
    <row r="63" spans="21:307" x14ac:dyDescent="0.25">
      <c r="U63" s="49">
        <v>262.02337681970289</v>
      </c>
      <c r="V63" s="49">
        <v>57</v>
      </c>
      <c r="W63" s="22">
        <f t="shared" si="160"/>
        <v>1.05</v>
      </c>
      <c r="X63" s="98">
        <f t="shared" si="161"/>
        <v>21.706849210479902</v>
      </c>
      <c r="Y63" s="100">
        <f t="shared" si="162"/>
        <v>1.05</v>
      </c>
      <c r="Z63" s="98">
        <f t="shared" si="163"/>
        <v>0.35000555990209214</v>
      </c>
      <c r="AA63" s="98">
        <f t="shared" si="164"/>
        <v>1.0666666666666667</v>
      </c>
      <c r="AB63" s="98">
        <f t="shared" si="165"/>
        <v>37.333474920626905</v>
      </c>
      <c r="AC63" s="100">
        <f t="shared" si="245"/>
        <v>581.26632053120147</v>
      </c>
      <c r="AD63" s="100">
        <f t="shared" si="246"/>
        <v>5.1955752597872458E-4</v>
      </c>
      <c r="AE63" s="100">
        <f t="shared" si="2"/>
        <v>1.0833333333333333</v>
      </c>
      <c r="AF63" s="100">
        <f t="shared" si="3"/>
        <v>-39.068100407700847</v>
      </c>
      <c r="AG63" s="100">
        <f t="shared" si="247"/>
        <v>2.1781831541239521E-3</v>
      </c>
      <c r="AH63">
        <f t="shared" si="331"/>
        <v>2.1189299069938092E-2</v>
      </c>
      <c r="AI63">
        <f t="shared" si="167"/>
        <v>1.3365967893775812</v>
      </c>
      <c r="AJ63" s="61"/>
      <c r="AK63" s="49">
        <v>328.50608822364313</v>
      </c>
      <c r="AL63" s="49">
        <v>57</v>
      </c>
      <c r="AM63" s="22">
        <f t="shared" si="168"/>
        <v>1.0666666666666667</v>
      </c>
      <c r="AN63" s="98">
        <f t="shared" si="169"/>
        <v>30.727349006046502</v>
      </c>
      <c r="AO63" s="100">
        <f t="shared" si="170"/>
        <v>1.0666666666666667</v>
      </c>
      <c r="AP63" s="98">
        <f t="shared" si="171"/>
        <v>0.33555811516389278</v>
      </c>
      <c r="AQ63" s="98">
        <f t="shared" si="172"/>
        <v>1.0833333333333333</v>
      </c>
      <c r="AR63" s="98">
        <f t="shared" si="173"/>
        <v>47.702835393907563</v>
      </c>
      <c r="AS63" s="100">
        <f t="shared" si="248"/>
        <v>850.19397904381503</v>
      </c>
      <c r="AT63" s="100">
        <f t="shared" si="249"/>
        <v>6.638644592318804E-4</v>
      </c>
      <c r="AU63" s="100">
        <f t="shared" si="7"/>
        <v>1.0999999999999999</v>
      </c>
      <c r="AV63" s="100">
        <f t="shared" si="8"/>
        <v>-42.088472108119404</v>
      </c>
      <c r="AW63" s="100">
        <f t="shared" si="250"/>
        <v>2.0634539196193813E-3</v>
      </c>
      <c r="AX63">
        <f t="shared" si="251"/>
        <v>2.8028723600243534E-2</v>
      </c>
      <c r="AY63">
        <f t="shared" si="252"/>
        <v>1.4875250932303872</v>
      </c>
      <c r="AZ63" s="61"/>
      <c r="BA63" s="49">
        <v>278.00719415151832</v>
      </c>
      <c r="BB63" s="49">
        <v>57</v>
      </c>
      <c r="BC63" s="22">
        <f t="shared" si="253"/>
        <v>1.2333333333333334</v>
      </c>
      <c r="BD63" s="98">
        <f t="shared" si="174"/>
        <v>22.892555513135562</v>
      </c>
      <c r="BE63" s="100">
        <f t="shared" si="175"/>
        <v>1.2333333333333334</v>
      </c>
      <c r="BF63" s="98">
        <f t="shared" si="254"/>
        <v>0.27468048741443241</v>
      </c>
      <c r="BG63" s="98">
        <f t="shared" si="176"/>
        <v>1.25</v>
      </c>
      <c r="BH63" s="98">
        <f t="shared" si="177"/>
        <v>33.341564157937086</v>
      </c>
      <c r="BI63" s="100">
        <f t="shared" si="255"/>
        <v>654.0426160354067</v>
      </c>
      <c r="BJ63" s="100">
        <f t="shared" si="256"/>
        <v>4.6400343453129115E-4</v>
      </c>
      <c r="BK63" s="100">
        <f t="shared" si="16"/>
        <v>1.2666666666666666</v>
      </c>
      <c r="BL63" s="100">
        <f t="shared" si="17"/>
        <v>0.44709580851005787</v>
      </c>
      <c r="BM63" s="100">
        <f t="shared" si="257"/>
        <v>2.0940442777343145E-3</v>
      </c>
      <c r="BN63">
        <f t="shared" si="258"/>
        <v>9.1080469347332577E-2</v>
      </c>
      <c r="BO63">
        <f t="shared" si="259"/>
        <v>1.3596942759993342</v>
      </c>
      <c r="BP63" s="61"/>
      <c r="BQ63" s="49">
        <v>596.96272915484428</v>
      </c>
      <c r="BR63" s="49">
        <v>57</v>
      </c>
      <c r="BS63" s="22">
        <f t="shared" si="260"/>
        <v>1.0999999999999999</v>
      </c>
      <c r="BT63" s="98">
        <f t="shared" si="261"/>
        <v>57.071006611361781</v>
      </c>
      <c r="BU63" s="100">
        <f t="shared" si="178"/>
        <v>1.0999999999999999</v>
      </c>
      <c r="BV63" s="98">
        <f t="shared" si="262"/>
        <v>0.90173230788951109</v>
      </c>
      <c r="BW63" s="98">
        <f t="shared" si="179"/>
        <v>1.1166666666666667</v>
      </c>
      <c r="BX63" s="98">
        <f t="shared" si="180"/>
        <v>68.837206130102686</v>
      </c>
      <c r="BY63" s="100">
        <f t="shared" si="263"/>
        <v>1071.7660118154563</v>
      </c>
      <c r="BZ63" s="100">
        <f t="shared" si="264"/>
        <v>9.5798445197726252E-4</v>
      </c>
      <c r="CA63" s="100">
        <f t="shared" si="26"/>
        <v>1.1333333333333333</v>
      </c>
      <c r="CB63" s="100">
        <f t="shared" si="27"/>
        <v>-130.56564896474401</v>
      </c>
      <c r="CC63" s="100">
        <f t="shared" si="265"/>
        <v>1.3876203134231459E-3</v>
      </c>
      <c r="CD63">
        <f t="shared" si="266"/>
        <v>4.1392685158224987E-2</v>
      </c>
      <c r="CE63">
        <f t="shared" si="267"/>
        <v>1.7564155326489139</v>
      </c>
      <c r="CF63" s="61"/>
      <c r="CG63" s="49">
        <v>527.43838502710435</v>
      </c>
      <c r="CH63" s="49">
        <v>57</v>
      </c>
      <c r="CI63" s="22">
        <f t="shared" si="268"/>
        <v>1.0999999999999999</v>
      </c>
      <c r="CJ63" s="98">
        <f t="shared" si="269"/>
        <v>51.24243515273529</v>
      </c>
      <c r="CK63" s="100">
        <f t="shared" si="181"/>
        <v>1.0999999999999999</v>
      </c>
      <c r="CL63" s="98">
        <f t="shared" si="270"/>
        <v>0.75491309155455844</v>
      </c>
      <c r="CM63" s="98">
        <f t="shared" si="182"/>
        <v>1.1166666666666667</v>
      </c>
      <c r="CN63" s="98">
        <f t="shared" si="183"/>
        <v>62.671643687773177</v>
      </c>
      <c r="CO63" s="100">
        <f t="shared" si="271"/>
        <v>1116.9787640532827</v>
      </c>
      <c r="CP63" s="100">
        <f t="shared" si="272"/>
        <v>8.7218037465484335E-4</v>
      </c>
      <c r="CQ63" s="100">
        <f t="shared" si="243"/>
        <v>1.1333333333333333</v>
      </c>
      <c r="CR63" s="100">
        <f t="shared" si="244"/>
        <v>221.95667338592528</v>
      </c>
      <c r="CS63" s="100">
        <f t="shared" si="273"/>
        <v>1.3816536170432022E-3</v>
      </c>
      <c r="CT63">
        <f t="shared" si="274"/>
        <v>4.1392685158224987E-2</v>
      </c>
      <c r="CU63">
        <f t="shared" si="275"/>
        <v>1.7096297601879107</v>
      </c>
      <c r="CV63" s="61"/>
      <c r="CW63" s="49">
        <v>729.87841453217402</v>
      </c>
      <c r="CX63" s="49">
        <v>57</v>
      </c>
      <c r="CY63" s="22">
        <f t="shared" si="276"/>
        <v>1.1666666666666665</v>
      </c>
      <c r="CZ63" s="98">
        <f t="shared" si="277"/>
        <v>69.426273616681641</v>
      </c>
      <c r="DA63" s="100">
        <f t="shared" si="184"/>
        <v>1.1666666666666665</v>
      </c>
      <c r="DB63" s="98">
        <f t="shared" si="278"/>
        <v>0.83617742724670296</v>
      </c>
      <c r="DC63" s="98">
        <f t="shared" si="185"/>
        <v>1.1833333333333333</v>
      </c>
      <c r="DD63" s="98">
        <f t="shared" si="186"/>
        <v>78.479803258185868</v>
      </c>
      <c r="DE63" s="100">
        <f t="shared" si="279"/>
        <v>1539.4939357309315</v>
      </c>
      <c r="DF63" s="100">
        <f t="shared" si="280"/>
        <v>1.0921772620097535E-3</v>
      </c>
      <c r="DG63" s="100">
        <f t="shared" si="229"/>
        <v>1.2</v>
      </c>
      <c r="DH63" s="100">
        <f t="shared" si="230"/>
        <v>299.49930396891313</v>
      </c>
      <c r="DI63" s="100">
        <f t="shared" si="281"/>
        <v>1.2727870838780343E-3</v>
      </c>
      <c r="DJ63">
        <f t="shared" si="187"/>
        <v>6.6946789630613138E-2</v>
      </c>
      <c r="DK63">
        <f t="shared" si="332"/>
        <v>1.8415238555756746</v>
      </c>
      <c r="DL63" s="61"/>
      <c r="DM63" s="49">
        <v>702.19388348233281</v>
      </c>
      <c r="DN63" s="49">
        <v>57</v>
      </c>
      <c r="DO63" s="22">
        <f t="shared" si="282"/>
        <v>1.05</v>
      </c>
      <c r="DP63" s="98">
        <f t="shared" si="283"/>
        <v>66.939359721862033</v>
      </c>
      <c r="DQ63" s="100">
        <f t="shared" si="189"/>
        <v>1.05</v>
      </c>
      <c r="DR63" s="98">
        <f t="shared" si="284"/>
        <v>0.68154646413741016</v>
      </c>
      <c r="DS63" s="98">
        <f t="shared" si="190"/>
        <v>1.0666666666666667</v>
      </c>
      <c r="DT63" s="98">
        <f t="shared" si="191"/>
        <v>92.921134314797243</v>
      </c>
      <c r="DU63" s="100">
        <f t="shared" si="285"/>
        <v>1446.7425268497025</v>
      </c>
      <c r="DV63" s="100">
        <f t="shared" si="286"/>
        <v>1.2931524525475952E-3</v>
      </c>
      <c r="DW63" s="100">
        <f t="shared" si="231"/>
        <v>1.0833333333333333</v>
      </c>
      <c r="DX63" s="100">
        <f t="shared" si="232"/>
        <v>-42.82573157778814</v>
      </c>
      <c r="DY63" s="100">
        <f t="shared" si="287"/>
        <v>1.6083064244490088E-3</v>
      </c>
      <c r="DZ63">
        <f t="shared" si="288"/>
        <v>2.1189299069938092E-2</v>
      </c>
      <c r="EA63">
        <f t="shared" si="289"/>
        <v>1.8256815539943896</v>
      </c>
      <c r="EB63" s="61"/>
      <c r="EC63" s="49">
        <v>934.71399369004848</v>
      </c>
      <c r="ED63" s="49">
        <v>57</v>
      </c>
      <c r="EE63" s="22">
        <f t="shared" si="290"/>
        <v>1.05</v>
      </c>
      <c r="EF63" s="98">
        <f t="shared" si="291"/>
        <v>81.563175714663913</v>
      </c>
      <c r="EG63" s="100">
        <f t="shared" si="192"/>
        <v>1.05</v>
      </c>
      <c r="EH63" s="98">
        <f t="shared" si="292"/>
        <v>0.6023155274201617</v>
      </c>
      <c r="EI63" s="98">
        <f t="shared" si="193"/>
        <v>1.0666666666666667</v>
      </c>
      <c r="EJ63" s="98">
        <f t="shared" si="194"/>
        <v>113.82300741670147</v>
      </c>
      <c r="EK63" s="100">
        <f t="shared" si="293"/>
        <v>2028.6348763809208</v>
      </c>
      <c r="EL63" s="100">
        <f t="shared" si="294"/>
        <v>1.5840368532157624E-3</v>
      </c>
      <c r="EM63" s="100">
        <f t="shared" si="225"/>
        <v>1.0833333333333333</v>
      </c>
      <c r="EN63" s="100">
        <f t="shared" si="226"/>
        <v>-112.89612888327888</v>
      </c>
      <c r="EO63" s="100">
        <f t="shared" si="295"/>
        <v>1.5366571837966705E-3</v>
      </c>
      <c r="EP63">
        <f t="shared" si="296"/>
        <v>2.1189299069938092E-2</v>
      </c>
      <c r="EQ63">
        <f t="shared" si="297"/>
        <v>1.9114941269700598</v>
      </c>
      <c r="ER63" s="61"/>
      <c r="ES63" s="49">
        <v>964.79855410339417</v>
      </c>
      <c r="ET63" s="49">
        <v>57</v>
      </c>
      <c r="EU63" s="22">
        <f t="shared" si="298"/>
        <v>1.05</v>
      </c>
      <c r="EV63" s="98">
        <f t="shared" si="299"/>
        <v>85.904955400533723</v>
      </c>
      <c r="EW63" s="100">
        <f t="shared" si="195"/>
        <v>1.05</v>
      </c>
      <c r="EX63" s="98">
        <f t="shared" si="300"/>
        <v>0.54570877868645651</v>
      </c>
      <c r="EY63" s="98">
        <f t="shared" si="196"/>
        <v>1.0666666666666667</v>
      </c>
      <c r="EZ63" s="98">
        <f t="shared" si="197"/>
        <v>117.37524092077051</v>
      </c>
      <c r="FA63" s="100">
        <f t="shared" si="301"/>
        <v>2302.4837486915517</v>
      </c>
      <c r="FB63" s="100">
        <f t="shared" si="302"/>
        <v>1.6334721028140565E-3</v>
      </c>
      <c r="FC63" s="100">
        <f t="shared" si="227"/>
        <v>1.0833333333333333</v>
      </c>
      <c r="FD63" s="100">
        <f t="shared" si="228"/>
        <v>-74.509370712894508</v>
      </c>
      <c r="FE63" s="100">
        <f t="shared" si="303"/>
        <v>1.5164570898497896E-3</v>
      </c>
      <c r="FF63">
        <f t="shared" si="304"/>
        <v>2.1189299069938092E-2</v>
      </c>
      <c r="FG63">
        <f t="shared" si="305"/>
        <v>1.9340182166954394</v>
      </c>
      <c r="FH63" s="61"/>
      <c r="FI63" s="100">
        <v>619.58857316771105</v>
      </c>
      <c r="FJ63" s="100">
        <v>57</v>
      </c>
      <c r="FK63" s="22">
        <f t="shared" si="306"/>
        <v>1.0333333333333332</v>
      </c>
      <c r="FL63" s="98">
        <f t="shared" si="307"/>
        <v>77.313273417483288</v>
      </c>
      <c r="FM63" s="100">
        <f t="shared" si="198"/>
        <v>1.0333333333333332</v>
      </c>
      <c r="FN63" s="98">
        <f t="shared" si="308"/>
        <v>0.54479884321037531</v>
      </c>
      <c r="FO63" s="98">
        <f t="shared" si="199"/>
        <v>1.0499999999999998</v>
      </c>
      <c r="FP63" s="98">
        <f t="shared" si="200"/>
        <v>121.79123298831006</v>
      </c>
      <c r="FQ63" s="100">
        <f t="shared" si="309"/>
        <v>1896.2376800601478</v>
      </c>
      <c r="FR63" s="100">
        <f t="shared" si="310"/>
        <v>1.6949279924206486E-3</v>
      </c>
      <c r="FS63" s="100">
        <f t="shared" si="241"/>
        <v>1.0666666666666667</v>
      </c>
      <c r="FT63" s="100">
        <f t="shared" si="242"/>
        <v>224.39289830243212</v>
      </c>
      <c r="FU63" s="100">
        <f t="shared" si="311"/>
        <v>1.7188569077520213E-3</v>
      </c>
      <c r="FV63">
        <f t="shared" si="201"/>
        <v>1.4240439114610193E-2</v>
      </c>
      <c r="FW63">
        <f t="shared" si="202"/>
        <v>1.8882540615392767</v>
      </c>
      <c r="FX63" s="61"/>
      <c r="FY63" s="100">
        <v>835.88710362105724</v>
      </c>
      <c r="FZ63" s="100">
        <v>57</v>
      </c>
      <c r="GA63" s="22">
        <f t="shared" si="312"/>
        <v>1.0666666666666667</v>
      </c>
      <c r="GB63" s="98">
        <f t="shared" si="313"/>
        <v>103.91565081876419</v>
      </c>
      <c r="GC63" s="100">
        <f t="shared" si="203"/>
        <v>1.0666666666666667</v>
      </c>
      <c r="GD63" s="98">
        <f t="shared" si="314"/>
        <v>0.70645960218948345</v>
      </c>
      <c r="GE63" s="98">
        <f t="shared" si="204"/>
        <v>1.0833333333333333</v>
      </c>
      <c r="GF63" s="98">
        <f t="shared" si="205"/>
        <v>156.56446075309347</v>
      </c>
      <c r="GG63" s="100">
        <f t="shared" si="315"/>
        <v>2437.6420416632936</v>
      </c>
      <c r="GH63" s="100">
        <f t="shared" si="316"/>
        <v>2.1788554121472178E-3</v>
      </c>
      <c r="GI63" s="100">
        <f t="shared" si="235"/>
        <v>1.0999999999999999</v>
      </c>
      <c r="GJ63" s="100">
        <f t="shared" si="236"/>
        <v>-553.78091615351764</v>
      </c>
      <c r="GK63" s="100">
        <f t="shared" si="317"/>
        <v>1.5183949228197791E-3</v>
      </c>
      <c r="GL63">
        <f t="shared" si="206"/>
        <v>2.8028723600243534E-2</v>
      </c>
      <c r="GM63">
        <f t="shared" si="207"/>
        <v>2.0166809619204615</v>
      </c>
      <c r="GN63" s="61"/>
      <c r="GO63" s="100">
        <v>836.21199465207383</v>
      </c>
      <c r="GP63" s="100">
        <v>57</v>
      </c>
      <c r="GQ63" s="22">
        <f t="shared" si="318"/>
        <v>1.05</v>
      </c>
      <c r="GR63" s="98">
        <f t="shared" si="319"/>
        <v>104.2034685789146</v>
      </c>
      <c r="GS63" s="100">
        <f t="shared" si="208"/>
        <v>1.05</v>
      </c>
      <c r="GT63" s="100">
        <f t="shared" si="209"/>
        <v>0.77696120902817356</v>
      </c>
      <c r="GU63" s="98">
        <f t="shared" si="239"/>
        <v>1.0666666666666667</v>
      </c>
      <c r="GV63" s="98">
        <f t="shared" si="240"/>
        <v>147.6965859681861</v>
      </c>
      <c r="GW63" s="100">
        <f t="shared" si="320"/>
        <v>2299.5730042079404</v>
      </c>
      <c r="GX63" s="100">
        <f t="shared" si="321"/>
        <v>2.0554441547239234E-3</v>
      </c>
      <c r="GY63" s="100">
        <f t="shared" si="237"/>
        <v>1.0833333333333333</v>
      </c>
      <c r="GZ63" s="100">
        <f t="shared" si="238"/>
        <v>-387.62186722113648</v>
      </c>
      <c r="HA63" s="100">
        <f t="shared" si="322"/>
        <v>1.5306726179555568E-3</v>
      </c>
      <c r="HB63">
        <f t="shared" si="212"/>
        <v>2.1189299069938092E-2</v>
      </c>
      <c r="HC63">
        <f t="shared" si="213"/>
        <v>2.0178821753897163</v>
      </c>
      <c r="HD63" s="61"/>
      <c r="HE63" s="100">
        <v>746.38595913910387</v>
      </c>
      <c r="HF63" s="100">
        <v>57</v>
      </c>
      <c r="HG63" s="22">
        <f t="shared" si="323"/>
        <v>1.0666666666666667</v>
      </c>
      <c r="HH63" s="98">
        <f t="shared" si="324"/>
        <v>70.552939335998474</v>
      </c>
      <c r="HI63" s="100">
        <f t="shared" si="214"/>
        <v>1.0666666666666667</v>
      </c>
      <c r="HJ63" s="98">
        <f t="shared" si="325"/>
        <v>0.7667827998389295</v>
      </c>
      <c r="HK63" s="98">
        <f t="shared" si="215"/>
        <v>1.0833333333333333</v>
      </c>
      <c r="HL63" s="98">
        <f t="shared" si="216"/>
        <v>91.235986773002693</v>
      </c>
      <c r="HM63" s="100">
        <f t="shared" si="326"/>
        <v>2048.7234420770583</v>
      </c>
      <c r="HN63" s="100">
        <f t="shared" si="327"/>
        <v>1.2697008159242877E-3</v>
      </c>
      <c r="HO63" s="100">
        <f t="shared" si="233"/>
        <v>1.0999999999999999</v>
      </c>
      <c r="HP63" s="100">
        <f t="shared" si="234"/>
        <v>-49.348241793907434</v>
      </c>
      <c r="HQ63" s="100">
        <f t="shared" si="328"/>
        <v>1.236172612475062E-3</v>
      </c>
      <c r="HR63">
        <f t="shared" si="329"/>
        <v>2.8028723600243534E-2</v>
      </c>
      <c r="HS63">
        <f t="shared" si="330"/>
        <v>1.8485151117943077</v>
      </c>
      <c r="HT63" s="61"/>
      <c r="HU63"/>
      <c r="II63" s="61"/>
      <c r="IJ63"/>
      <c r="IW63" s="61"/>
      <c r="IX63"/>
      <c r="JK63" s="61"/>
      <c r="JL63"/>
      <c r="JY63" s="61"/>
      <c r="JZ63"/>
      <c r="KM63" s="61"/>
      <c r="KN63"/>
      <c r="KS63"/>
      <c r="KT63"/>
      <c r="KU63"/>
    </row>
    <row r="64" spans="21:307" x14ac:dyDescent="0.25">
      <c r="U64" s="49">
        <v>269.04646438858845</v>
      </c>
      <c r="V64" s="49">
        <v>58</v>
      </c>
      <c r="W64" s="22">
        <f t="shared" si="160"/>
        <v>1.0666666666666667</v>
      </c>
      <c r="X64" s="98">
        <f t="shared" si="161"/>
        <v>22.288664103105663</v>
      </c>
      <c r="Y64" s="100">
        <f t="shared" si="162"/>
        <v>1.0666666666666667</v>
      </c>
      <c r="Z64" s="98">
        <f t="shared" si="163"/>
        <v>0.35084056912070916</v>
      </c>
      <c r="AA64" s="98">
        <f t="shared" si="164"/>
        <v>1.0833333333333333</v>
      </c>
      <c r="AB64" s="98">
        <f t="shared" si="165"/>
        <v>37.217550395134992</v>
      </c>
      <c r="AC64" s="100">
        <f t="shared" si="245"/>
        <v>579.46142499079781</v>
      </c>
      <c r="AD64" s="100">
        <f t="shared" si="246"/>
        <v>5.1794424299896199E-4</v>
      </c>
      <c r="AE64" s="100">
        <f t="shared" si="2"/>
        <v>1.1000000000000001</v>
      </c>
      <c r="AF64" s="100">
        <f t="shared" si="3"/>
        <v>-35.03284554931529</v>
      </c>
      <c r="AG64" s="100">
        <f t="shared" si="247"/>
        <v>2.1759476471187983E-3</v>
      </c>
      <c r="AH64">
        <f t="shared" si="331"/>
        <v>2.8028723600243534E-2</v>
      </c>
      <c r="AI64">
        <f t="shared" si="167"/>
        <v>1.3480840393175677</v>
      </c>
      <c r="AJ64" s="61"/>
      <c r="AK64" s="49">
        <v>336.50334322261943</v>
      </c>
      <c r="AL64" s="49">
        <v>58</v>
      </c>
      <c r="AM64" s="22">
        <f t="shared" si="168"/>
        <v>1.0833333333333333</v>
      </c>
      <c r="AN64" s="98">
        <f t="shared" si="169"/>
        <v>31.475385204622526</v>
      </c>
      <c r="AO64" s="100">
        <f t="shared" si="170"/>
        <v>1.0833333333333333</v>
      </c>
      <c r="AP64" s="98">
        <f t="shared" si="171"/>
        <v>0.336486370634487</v>
      </c>
      <c r="AQ64" s="98">
        <f t="shared" si="172"/>
        <v>1.0999999999999999</v>
      </c>
      <c r="AR64" s="98">
        <f t="shared" si="173"/>
        <v>49.133013975003969</v>
      </c>
      <c r="AS64" s="100">
        <f t="shared" si="248"/>
        <v>875.68364246874603</v>
      </c>
      <c r="AT64" s="100">
        <f t="shared" si="249"/>
        <v>6.837677778188053E-4</v>
      </c>
      <c r="AU64" s="100">
        <f t="shared" si="7"/>
        <v>1.1166666666666667</v>
      </c>
      <c r="AV64" s="100">
        <f t="shared" si="8"/>
        <v>-295.46972152506288</v>
      </c>
      <c r="AW64" s="100">
        <f t="shared" si="250"/>
        <v>2.0610109832061218E-3</v>
      </c>
      <c r="AX64">
        <f t="shared" si="251"/>
        <v>3.476210625921191E-2</v>
      </c>
      <c r="AY64">
        <f t="shared" si="252"/>
        <v>1.4979710538305206</v>
      </c>
      <c r="AZ64" s="61"/>
      <c r="BA64" s="49">
        <v>285.50700516799935</v>
      </c>
      <c r="BB64" s="49">
        <v>58</v>
      </c>
      <c r="BC64" s="22">
        <f t="shared" si="253"/>
        <v>1.25</v>
      </c>
      <c r="BD64" s="98">
        <f t="shared" si="174"/>
        <v>23.510128884057913</v>
      </c>
      <c r="BE64" s="100">
        <f t="shared" si="175"/>
        <v>1.25</v>
      </c>
      <c r="BF64" s="98">
        <f t="shared" si="254"/>
        <v>0.27534325754071876</v>
      </c>
      <c r="BG64" s="98">
        <f t="shared" si="176"/>
        <v>1.2666666666666666</v>
      </c>
      <c r="BH64" s="98">
        <f t="shared" si="177"/>
        <v>32.10662957615974</v>
      </c>
      <c r="BI64" s="100">
        <f t="shared" si="255"/>
        <v>629.81760245559349</v>
      </c>
      <c r="BJ64" s="100">
        <f t="shared" si="256"/>
        <v>4.4681726160155651E-4</v>
      </c>
      <c r="BK64" s="100">
        <f t="shared" si="16"/>
        <v>1.2833333333333332</v>
      </c>
      <c r="BL64" s="100">
        <f t="shared" si="17"/>
        <v>74.812304877489439</v>
      </c>
      <c r="BM64" s="100">
        <f t="shared" si="257"/>
        <v>2.0919358106197411E-3</v>
      </c>
      <c r="BN64">
        <f t="shared" si="258"/>
        <v>9.691001300805642E-2</v>
      </c>
      <c r="BO64">
        <f t="shared" si="259"/>
        <v>1.3712550099621037</v>
      </c>
      <c r="BP64" s="61"/>
      <c r="BQ64" s="49">
        <v>608.95361071267166</v>
      </c>
      <c r="BR64" s="49">
        <v>58</v>
      </c>
      <c r="BS64" s="22">
        <f t="shared" si="260"/>
        <v>1.1166666666666667</v>
      </c>
      <c r="BT64" s="98">
        <f t="shared" si="261"/>
        <v>58.217362400829032</v>
      </c>
      <c r="BU64" s="100">
        <f t="shared" si="178"/>
        <v>1.1166666666666667</v>
      </c>
      <c r="BV64" s="98">
        <f t="shared" si="262"/>
        <v>0.91380379139147527</v>
      </c>
      <c r="BW64" s="98">
        <f t="shared" si="179"/>
        <v>1.1333333333333333</v>
      </c>
      <c r="BX64" s="98">
        <f t="shared" si="180"/>
        <v>67.516227636899757</v>
      </c>
      <c r="BY64" s="100">
        <f t="shared" si="263"/>
        <v>1051.1989387027234</v>
      </c>
      <c r="BZ64" s="100">
        <f t="shared" si="264"/>
        <v>9.396008346135217E-4</v>
      </c>
      <c r="CA64" s="100">
        <f t="shared" si="26"/>
        <v>1.1499999999999999</v>
      </c>
      <c r="CB64" s="100">
        <f t="shared" si="27"/>
        <v>-6.645026793380306</v>
      </c>
      <c r="CC64" s="100">
        <f t="shared" si="265"/>
        <v>1.3802311998096213E-3</v>
      </c>
      <c r="CD64">
        <f t="shared" si="266"/>
        <v>4.7923552317182816E-2</v>
      </c>
      <c r="CE64">
        <f t="shared" si="267"/>
        <v>1.7650525253777154</v>
      </c>
      <c r="CF64" s="61"/>
      <c r="CG64" s="49">
        <v>538.92903057823855</v>
      </c>
      <c r="CH64" s="49">
        <v>58</v>
      </c>
      <c r="CI64" s="22">
        <f t="shared" si="268"/>
        <v>1.1166666666666667</v>
      </c>
      <c r="CJ64" s="98">
        <f t="shared" si="269"/>
        <v>52.358790496282772</v>
      </c>
      <c r="CK64" s="100">
        <f t="shared" si="181"/>
        <v>1.1166666666666667</v>
      </c>
      <c r="CL64" s="98">
        <f t="shared" si="270"/>
        <v>0.76502001544353349</v>
      </c>
      <c r="CM64" s="98">
        <f t="shared" si="182"/>
        <v>1.1333333333333333</v>
      </c>
      <c r="CN64" s="98">
        <f t="shared" si="183"/>
        <v>64.186515137438406</v>
      </c>
      <c r="CO64" s="100">
        <f t="shared" si="271"/>
        <v>1143.9778842291719</v>
      </c>
      <c r="CP64" s="100">
        <f t="shared" si="272"/>
        <v>8.9326233566268474E-4</v>
      </c>
      <c r="CQ64" s="100">
        <f t="shared" si="243"/>
        <v>1.1499999999999999</v>
      </c>
      <c r="CR64" s="100">
        <f t="shared" si="244"/>
        <v>185.94591659652133</v>
      </c>
      <c r="CS64" s="100">
        <f t="shared" si="273"/>
        <v>1.3745483477998451E-3</v>
      </c>
      <c r="CT64">
        <f t="shared" si="274"/>
        <v>4.7923552317182816E-2</v>
      </c>
      <c r="CU64">
        <f t="shared" si="275"/>
        <v>1.7189896056621929</v>
      </c>
      <c r="CV64" s="61"/>
      <c r="CW64" s="49">
        <v>743.35590399215903</v>
      </c>
      <c r="CX64" s="49">
        <v>58</v>
      </c>
      <c r="CY64" s="22">
        <f t="shared" si="276"/>
        <v>1.1833333333333333</v>
      </c>
      <c r="CZ64" s="98">
        <f t="shared" si="277"/>
        <v>70.708256824137649</v>
      </c>
      <c r="DA64" s="100">
        <f t="shared" si="184"/>
        <v>1.1833333333333333</v>
      </c>
      <c r="DB64" s="98">
        <f t="shared" si="278"/>
        <v>0.84686970252609284</v>
      </c>
      <c r="DC64" s="98">
        <f t="shared" si="185"/>
        <v>1.2</v>
      </c>
      <c r="DD64" s="98">
        <f t="shared" si="186"/>
        <v>82.803375561290011</v>
      </c>
      <c r="DE64" s="100">
        <f t="shared" si="279"/>
        <v>1624.3070094771222</v>
      </c>
      <c r="DF64" s="100">
        <f t="shared" si="280"/>
        <v>1.1523469765612861E-3</v>
      </c>
      <c r="DG64" s="100">
        <f t="shared" si="229"/>
        <v>1.2166666666666668</v>
      </c>
      <c r="DH64" s="100">
        <f t="shared" si="230"/>
        <v>98.649577202625636</v>
      </c>
      <c r="DI64" s="100">
        <f t="shared" si="281"/>
        <v>1.2664071618494826E-3</v>
      </c>
      <c r="DJ64">
        <f t="shared" si="187"/>
        <v>7.3107098335431664E-2</v>
      </c>
      <c r="DK64">
        <f t="shared" si="332"/>
        <v>1.8494701306821173</v>
      </c>
      <c r="DL64" s="61"/>
      <c r="DM64" s="49">
        <v>718.2012252843906</v>
      </c>
      <c r="DN64" s="49">
        <v>58</v>
      </c>
      <c r="DO64" s="22">
        <f t="shared" si="282"/>
        <v>1.0666666666666667</v>
      </c>
      <c r="DP64" s="98">
        <f t="shared" si="283"/>
        <v>68.465321762096337</v>
      </c>
      <c r="DQ64" s="100">
        <f t="shared" si="189"/>
        <v>1.0666666666666667</v>
      </c>
      <c r="DR64" s="98">
        <f t="shared" si="284"/>
        <v>0.68962125613378489</v>
      </c>
      <c r="DS64" s="98">
        <f t="shared" si="190"/>
        <v>1.0833333333333333</v>
      </c>
      <c r="DT64" s="98">
        <f t="shared" si="191"/>
        <v>94.31843041726323</v>
      </c>
      <c r="DU64" s="100">
        <f t="shared" si="285"/>
        <v>1468.497832668402</v>
      </c>
      <c r="DV64" s="100">
        <f t="shared" si="286"/>
        <v>1.3125981566402467E-3</v>
      </c>
      <c r="DW64" s="100">
        <f t="shared" si="231"/>
        <v>1.1000000000000001</v>
      </c>
      <c r="DX64" s="100">
        <f t="shared" si="232"/>
        <v>-124.76850561557389</v>
      </c>
      <c r="DY64" s="100">
        <f t="shared" si="287"/>
        <v>1.600435679456273E-3</v>
      </c>
      <c r="DZ64">
        <f t="shared" si="288"/>
        <v>2.8028723600243534E-2</v>
      </c>
      <c r="EA64">
        <f t="shared" si="289"/>
        <v>1.8354706535235303</v>
      </c>
      <c r="EB64" s="61"/>
      <c r="EC64" s="49">
        <v>955.19906302299103</v>
      </c>
      <c r="ED64" s="49">
        <v>58</v>
      </c>
      <c r="EE64" s="22">
        <f t="shared" si="290"/>
        <v>1.0666666666666667</v>
      </c>
      <c r="EF64" s="98">
        <f t="shared" si="291"/>
        <v>83.350703579667623</v>
      </c>
      <c r="EG64" s="100">
        <f t="shared" si="192"/>
        <v>1.0666666666666667</v>
      </c>
      <c r="EH64" s="98">
        <f t="shared" si="292"/>
        <v>0.61005004728738466</v>
      </c>
      <c r="EI64" s="98">
        <f t="shared" si="193"/>
        <v>1.0833333333333333</v>
      </c>
      <c r="EJ64" s="98">
        <f t="shared" si="194"/>
        <v>112.67903794687705</v>
      </c>
      <c r="EK64" s="100">
        <f t="shared" si="293"/>
        <v>2008.2462360113614</v>
      </c>
      <c r="EL64" s="100">
        <f t="shared" si="294"/>
        <v>1.5681166114273725E-3</v>
      </c>
      <c r="EM64" s="100">
        <f t="shared" si="225"/>
        <v>1.1000000000000001</v>
      </c>
      <c r="EN64" s="100">
        <f t="shared" si="226"/>
        <v>-43.452370093902466</v>
      </c>
      <c r="EO64" s="100">
        <f t="shared" si="295"/>
        <v>1.5286195390167092E-3</v>
      </c>
      <c r="EP64">
        <f t="shared" si="296"/>
        <v>2.8028723600243534E-2</v>
      </c>
      <c r="EQ64">
        <f t="shared" si="297"/>
        <v>1.9209092701445589</v>
      </c>
      <c r="ER64" s="61"/>
      <c r="ES64" s="49">
        <v>987.29175019342688</v>
      </c>
      <c r="ET64" s="49">
        <v>58</v>
      </c>
      <c r="EU64" s="22">
        <f t="shared" si="298"/>
        <v>1.0666666666666667</v>
      </c>
      <c r="EV64" s="98">
        <f t="shared" si="299"/>
        <v>87.907733077502172</v>
      </c>
      <c r="EW64" s="100">
        <f t="shared" si="195"/>
        <v>1.0666666666666667</v>
      </c>
      <c r="EX64" s="98">
        <f t="shared" si="300"/>
        <v>0.55348398008751098</v>
      </c>
      <c r="EY64" s="98">
        <f t="shared" si="196"/>
        <v>1.0833333333333333</v>
      </c>
      <c r="EZ64" s="98">
        <f t="shared" si="197"/>
        <v>116.16335473735965</v>
      </c>
      <c r="FA64" s="100">
        <f t="shared" si="301"/>
        <v>2278.7108625131896</v>
      </c>
      <c r="FB64" s="100">
        <f t="shared" si="302"/>
        <v>1.6166066867615888E-3</v>
      </c>
      <c r="FC64" s="100">
        <f t="shared" si="227"/>
        <v>1.1000000000000001</v>
      </c>
      <c r="FD64" s="100">
        <f t="shared" si="228"/>
        <v>39.252154203360753</v>
      </c>
      <c r="FE64" s="100">
        <f t="shared" si="303"/>
        <v>1.5078082429288669E-3</v>
      </c>
      <c r="FF64">
        <f t="shared" si="304"/>
        <v>2.8028723600243534E-2</v>
      </c>
      <c r="FG64">
        <f t="shared" si="305"/>
        <v>1.9440270808208195</v>
      </c>
      <c r="FH64" s="61"/>
      <c r="FI64" s="100">
        <v>635.1175088123457</v>
      </c>
      <c r="FJ64" s="100">
        <v>58</v>
      </c>
      <c r="FK64" s="22">
        <f t="shared" si="306"/>
        <v>1.05</v>
      </c>
      <c r="FL64" s="98">
        <f t="shared" si="307"/>
        <v>79.250999352676033</v>
      </c>
      <c r="FM64" s="100">
        <f t="shared" si="198"/>
        <v>1.05</v>
      </c>
      <c r="FN64" s="98">
        <f t="shared" si="308"/>
        <v>0.55450594431426092</v>
      </c>
      <c r="FO64" s="98">
        <f t="shared" si="199"/>
        <v>1.0666666666666667</v>
      </c>
      <c r="FP64" s="98">
        <f t="shared" si="200"/>
        <v>132.84891672091851</v>
      </c>
      <c r="FQ64" s="100">
        <f t="shared" si="309"/>
        <v>2068.40111115024</v>
      </c>
      <c r="FR64" s="100">
        <f t="shared" si="310"/>
        <v>1.8488140910327827E-3</v>
      </c>
      <c r="FS64" s="100">
        <f t="shared" si="241"/>
        <v>1.0833333333333333</v>
      </c>
      <c r="FT64" s="100">
        <f t="shared" si="242"/>
        <v>-380.47082667876305</v>
      </c>
      <c r="FU64" s="100">
        <f t="shared" si="311"/>
        <v>1.7066663663127374E-3</v>
      </c>
      <c r="FV64">
        <f t="shared" si="201"/>
        <v>2.1189299069938092E-2</v>
      </c>
      <c r="FW64">
        <f t="shared" si="202"/>
        <v>1.8990047473644416</v>
      </c>
      <c r="FX64" s="61"/>
      <c r="FY64" s="100">
        <v>857.93298106553755</v>
      </c>
      <c r="FZ64" s="100">
        <v>58</v>
      </c>
      <c r="GA64" s="22">
        <f t="shared" si="312"/>
        <v>1.0833333333333333</v>
      </c>
      <c r="GB64" s="98">
        <f t="shared" si="313"/>
        <v>106.65634593487457</v>
      </c>
      <c r="GC64" s="100">
        <f t="shared" si="203"/>
        <v>1.0833333333333333</v>
      </c>
      <c r="GD64" s="98">
        <f t="shared" si="314"/>
        <v>0.71967716121245295</v>
      </c>
      <c r="GE64" s="98">
        <f t="shared" si="204"/>
        <v>1.0999999999999999</v>
      </c>
      <c r="GF64" s="98">
        <f t="shared" si="205"/>
        <v>149.10995078219113</v>
      </c>
      <c r="GG64" s="100">
        <f t="shared" si="315"/>
        <v>2321.5784930286736</v>
      </c>
      <c r="GH64" s="100">
        <f t="shared" si="316"/>
        <v>2.0751134817188271E-3</v>
      </c>
      <c r="GI64" s="100">
        <f t="shared" si="235"/>
        <v>1.1166666666666667</v>
      </c>
      <c r="GJ64" s="100">
        <f t="shared" si="236"/>
        <v>-779.75641328439224</v>
      </c>
      <c r="GK64" s="100">
        <f t="shared" si="317"/>
        <v>1.5065222450545142E-3</v>
      </c>
      <c r="GL64">
        <f t="shared" si="206"/>
        <v>3.476210625921191E-2</v>
      </c>
      <c r="GM64">
        <f t="shared" si="207"/>
        <v>2.0279867005965801</v>
      </c>
      <c r="GN64" s="61"/>
      <c r="GO64" s="100">
        <v>857.71440468258436</v>
      </c>
      <c r="GP64" s="100">
        <v>58</v>
      </c>
      <c r="GQ64" s="22">
        <f t="shared" si="318"/>
        <v>1.0666666666666667</v>
      </c>
      <c r="GR64" s="98">
        <f t="shared" si="319"/>
        <v>106.8829633987868</v>
      </c>
      <c r="GS64" s="100">
        <f t="shared" si="208"/>
        <v>1.0666666666666667</v>
      </c>
      <c r="GT64" s="100">
        <f t="shared" si="209"/>
        <v>0.79135973350420818</v>
      </c>
      <c r="GU64" s="98">
        <f t="shared" si="239"/>
        <v>1.0833333333333333</v>
      </c>
      <c r="GV64" s="98">
        <f t="shared" si="240"/>
        <v>134.69952401564498</v>
      </c>
      <c r="GW64" s="100">
        <f t="shared" si="320"/>
        <v>2097.2142793656512</v>
      </c>
      <c r="GX64" s="100">
        <f t="shared" si="321"/>
        <v>1.8745683758843927E-3</v>
      </c>
      <c r="GY64" s="100">
        <f t="shared" si="237"/>
        <v>1.1000000000000001</v>
      </c>
      <c r="GZ64" s="100">
        <f t="shared" si="238"/>
        <v>172.72466338491827</v>
      </c>
      <c r="HA64" s="100">
        <f t="shared" si="322"/>
        <v>1.5187803034472122E-3</v>
      </c>
      <c r="HB64">
        <f t="shared" si="212"/>
        <v>2.8028723600243534E-2</v>
      </c>
      <c r="HC64">
        <f t="shared" si="213"/>
        <v>2.0289084863917561</v>
      </c>
      <c r="HD64" s="61"/>
      <c r="HE64" s="100">
        <v>763.99509160726939</v>
      </c>
      <c r="HF64" s="100">
        <v>58</v>
      </c>
      <c r="HG64" s="22">
        <f t="shared" si="323"/>
        <v>1.0833333333333333</v>
      </c>
      <c r="HH64" s="98">
        <f t="shared" si="324"/>
        <v>72.217461611067819</v>
      </c>
      <c r="HI64" s="100">
        <f t="shared" si="214"/>
        <v>1.0833333333333333</v>
      </c>
      <c r="HJ64" s="98">
        <f t="shared" si="325"/>
        <v>0.77885244695396016</v>
      </c>
      <c r="HK64" s="98">
        <f t="shared" si="215"/>
        <v>1.0999999999999999</v>
      </c>
      <c r="HL64" s="98">
        <f t="shared" si="216"/>
        <v>86.802850850499752</v>
      </c>
      <c r="HM64" s="100">
        <f t="shared" si="326"/>
        <v>1949.1764342834933</v>
      </c>
      <c r="HN64" s="100">
        <f t="shared" si="327"/>
        <v>1.2080063410027885E-3</v>
      </c>
      <c r="HO64" s="100">
        <f t="shared" si="233"/>
        <v>1.1166666666666667</v>
      </c>
      <c r="HP64" s="100">
        <f t="shared" si="234"/>
        <v>36.167148078607482</v>
      </c>
      <c r="HQ64" s="100">
        <f t="shared" si="328"/>
        <v>1.2286932899705802E-3</v>
      </c>
      <c r="HR64">
        <f t="shared" si="329"/>
        <v>3.476210625921191E-2</v>
      </c>
      <c r="HS64">
        <f t="shared" si="330"/>
        <v>1.8586422192378536</v>
      </c>
      <c r="HT64" s="61"/>
      <c r="HU64"/>
      <c r="II64" s="61"/>
      <c r="IJ64"/>
      <c r="IW64" s="61"/>
      <c r="IX64"/>
      <c r="JK64" s="61"/>
      <c r="JL64"/>
      <c r="JY64" s="61"/>
      <c r="JZ64"/>
      <c r="KM64" s="61"/>
      <c r="KN64"/>
      <c r="KS64"/>
      <c r="KT64"/>
      <c r="KU64"/>
    </row>
    <row r="65" spans="21:307" x14ac:dyDescent="0.25">
      <c r="U65" s="49">
        <v>277.04512267859906</v>
      </c>
      <c r="V65" s="49">
        <v>59</v>
      </c>
      <c r="W65" s="22">
        <f t="shared" si="160"/>
        <v>1.0833333333333333</v>
      </c>
      <c r="X65" s="98">
        <f t="shared" si="161"/>
        <v>22.951298374500794</v>
      </c>
      <c r="Y65" s="100">
        <f t="shared" si="162"/>
        <v>1.0833333333333333</v>
      </c>
      <c r="Z65" s="98">
        <f t="shared" si="163"/>
        <v>0.351791568712159</v>
      </c>
      <c r="AA65" s="98">
        <f t="shared" si="164"/>
        <v>1.1000000000000001</v>
      </c>
      <c r="AB65" s="98">
        <f t="shared" si="165"/>
        <v>36.031204907036873</v>
      </c>
      <c r="AC65" s="100">
        <f t="shared" si="245"/>
        <v>560.99053048629003</v>
      </c>
      <c r="AD65" s="100">
        <f t="shared" si="246"/>
        <v>5.0143426828959652E-4</v>
      </c>
      <c r="AE65" s="100">
        <f t="shared" si="2"/>
        <v>1.1166666666666667</v>
      </c>
      <c r="AF65" s="100">
        <f t="shared" si="3"/>
        <v>-151.65685429097528</v>
      </c>
      <c r="AG65" s="100">
        <f t="shared" si="247"/>
        <v>2.1734099723051611E-3</v>
      </c>
      <c r="AH65">
        <f t="shared" si="331"/>
        <v>3.476210625921191E-2</v>
      </c>
      <c r="AI65">
        <f t="shared" si="167"/>
        <v>1.3608072589770421</v>
      </c>
      <c r="AJ65" s="61"/>
      <c r="AK65" s="49">
        <v>345.50578866351862</v>
      </c>
      <c r="AL65" s="49">
        <v>59</v>
      </c>
      <c r="AM65" s="22">
        <f t="shared" si="168"/>
        <v>1.0999999999999999</v>
      </c>
      <c r="AN65" s="98">
        <f t="shared" si="169"/>
        <v>32.317443519176749</v>
      </c>
      <c r="AO65" s="100">
        <f t="shared" si="170"/>
        <v>1.0999999999999999</v>
      </c>
      <c r="AP65" s="98">
        <f t="shared" si="171"/>
        <v>0.33753130032977746</v>
      </c>
      <c r="AQ65" s="98">
        <f t="shared" si="172"/>
        <v>1.1166666666666667</v>
      </c>
      <c r="AR65" s="98">
        <f t="shared" si="173"/>
        <v>46.299886323636912</v>
      </c>
      <c r="AS65" s="100">
        <f t="shared" si="248"/>
        <v>825.18961939517317</v>
      </c>
      <c r="AT65" s="100">
        <f t="shared" si="249"/>
        <v>6.4434008467061381E-4</v>
      </c>
      <c r="AU65" s="100">
        <f t="shared" si="7"/>
        <v>1.1333333333333333</v>
      </c>
      <c r="AV65" s="100">
        <f t="shared" si="8"/>
        <v>-126.01952559514362</v>
      </c>
      <c r="AW65" s="100">
        <f t="shared" si="250"/>
        <v>2.0582713433470088E-3</v>
      </c>
      <c r="AX65">
        <f t="shared" si="251"/>
        <v>4.1392685158224987E-2</v>
      </c>
      <c r="AY65">
        <f t="shared" si="252"/>
        <v>1.5094369984692746</v>
      </c>
      <c r="AZ65" s="61"/>
      <c r="BA65" s="49">
        <v>291.50385932265118</v>
      </c>
      <c r="BB65" s="49">
        <v>59</v>
      </c>
      <c r="BC65" s="22">
        <f t="shared" si="253"/>
        <v>1.2666666666666666</v>
      </c>
      <c r="BD65" s="98">
        <f t="shared" si="174"/>
        <v>24.003940985066794</v>
      </c>
      <c r="BE65" s="100">
        <f t="shared" si="175"/>
        <v>1.2666666666666666</v>
      </c>
      <c r="BF65" s="98">
        <f t="shared" si="254"/>
        <v>0.27587320899905082</v>
      </c>
      <c r="BG65" s="98">
        <f t="shared" si="176"/>
        <v>1.2833333333333332</v>
      </c>
      <c r="BH65" s="98">
        <f t="shared" si="177"/>
        <v>33.356467351554087</v>
      </c>
      <c r="BI65" s="100">
        <f t="shared" si="255"/>
        <v>654.33496355978718</v>
      </c>
      <c r="BJ65" s="100">
        <f t="shared" si="256"/>
        <v>4.642108373091278E-4</v>
      </c>
      <c r="BK65" s="100">
        <f t="shared" si="16"/>
        <v>1.2999999999999998</v>
      </c>
      <c r="BL65" s="100">
        <f t="shared" si="17"/>
        <v>36.630780815562389</v>
      </c>
      <c r="BM65" s="100">
        <f t="shared" si="257"/>
        <v>2.0902544535123233E-3</v>
      </c>
      <c r="BN65">
        <f t="shared" si="258"/>
        <v>0.10266234189714769</v>
      </c>
      <c r="BO65">
        <f t="shared" si="259"/>
        <v>1.380282550359875</v>
      </c>
      <c r="BP65" s="61"/>
      <c r="BQ65" s="49">
        <v>620.96396835887344</v>
      </c>
      <c r="BR65" s="49">
        <v>59</v>
      </c>
      <c r="BS65" s="22">
        <f t="shared" si="260"/>
        <v>1.1333333333333333</v>
      </c>
      <c r="BT65" s="98">
        <f t="shared" si="261"/>
        <v>59.365580149031878</v>
      </c>
      <c r="BU65" s="100">
        <f t="shared" si="178"/>
        <v>1.1333333333333333</v>
      </c>
      <c r="BV65" s="98">
        <f t="shared" si="262"/>
        <v>0.9258948818988425</v>
      </c>
      <c r="BW65" s="98">
        <f t="shared" si="179"/>
        <v>1.1499999999999999</v>
      </c>
      <c r="BX65" s="98">
        <f t="shared" si="180"/>
        <v>64.485017831277901</v>
      </c>
      <c r="BY65" s="100">
        <f t="shared" si="263"/>
        <v>1004.0042916944311</v>
      </c>
      <c r="BZ65" s="100">
        <f t="shared" si="264"/>
        <v>8.9741649815195084E-4</v>
      </c>
      <c r="CA65" s="100">
        <f t="shared" si="26"/>
        <v>1.1666666666666665</v>
      </c>
      <c r="CB65" s="100">
        <f t="shared" si="27"/>
        <v>44.652819362906939</v>
      </c>
      <c r="CC65" s="100">
        <f t="shared" si="265"/>
        <v>1.3729471658343632E-3</v>
      </c>
      <c r="CD65">
        <f t="shared" si="266"/>
        <v>5.4357662322592676E-2</v>
      </c>
      <c r="CE65">
        <f t="shared" si="267"/>
        <v>1.7735347162944286</v>
      </c>
      <c r="CF65" s="61"/>
      <c r="CG65" s="49">
        <v>548.94102597637936</v>
      </c>
      <c r="CH65" s="49">
        <v>59</v>
      </c>
      <c r="CI65" s="22">
        <f t="shared" si="268"/>
        <v>1.1333333333333333</v>
      </c>
      <c r="CJ65" s="98">
        <f t="shared" si="269"/>
        <v>53.331489942327735</v>
      </c>
      <c r="CK65" s="100">
        <f t="shared" si="181"/>
        <v>1.1333333333333333</v>
      </c>
      <c r="CL65" s="98">
        <f t="shared" si="270"/>
        <v>0.77382635056330318</v>
      </c>
      <c r="CM65" s="98">
        <f t="shared" si="182"/>
        <v>1.1499999999999999</v>
      </c>
      <c r="CN65" s="98">
        <f t="shared" si="183"/>
        <v>70.070199467303993</v>
      </c>
      <c r="CO65" s="100">
        <f t="shared" si="271"/>
        <v>1248.8411056821471</v>
      </c>
      <c r="CP65" s="100">
        <f t="shared" si="272"/>
        <v>9.7514360925331385E-4</v>
      </c>
      <c r="CQ65" s="100">
        <f t="shared" si="243"/>
        <v>1.1666666666666665</v>
      </c>
      <c r="CR65" s="100">
        <f t="shared" si="244"/>
        <v>-294.01218528673871</v>
      </c>
      <c r="CS65" s="100">
        <f t="shared" si="273"/>
        <v>1.3684459596094531E-3</v>
      </c>
      <c r="CT65">
        <f t="shared" si="274"/>
        <v>5.4357662322592676E-2</v>
      </c>
      <c r="CU65">
        <f t="shared" si="275"/>
        <v>1.726983716904186</v>
      </c>
      <c r="CV65" s="61"/>
      <c r="CW65" s="49">
        <v>757.38035358728439</v>
      </c>
      <c r="CX65" s="49">
        <v>59</v>
      </c>
      <c r="CY65" s="22">
        <f t="shared" si="276"/>
        <v>1.2</v>
      </c>
      <c r="CZ65" s="98">
        <f t="shared" si="277"/>
        <v>72.042267058621178</v>
      </c>
      <c r="DA65" s="100">
        <f t="shared" si="184"/>
        <v>1.2</v>
      </c>
      <c r="DB65" s="98">
        <f t="shared" si="278"/>
        <v>0.85799590493628408</v>
      </c>
      <c r="DC65" s="98">
        <f t="shared" si="185"/>
        <v>1.2166666666666668</v>
      </c>
      <c r="DD65" s="98">
        <f t="shared" si="186"/>
        <v>88.463113390483002</v>
      </c>
      <c r="DE65" s="100">
        <f t="shared" si="279"/>
        <v>1735.3308870116357</v>
      </c>
      <c r="DF65" s="100">
        <f t="shared" si="280"/>
        <v>1.2311116613508886E-3</v>
      </c>
      <c r="DG65" s="100">
        <f t="shared" si="229"/>
        <v>1.2333333333333334</v>
      </c>
      <c r="DH65" s="100">
        <f t="shared" si="230"/>
        <v>-69.581224444237748</v>
      </c>
      <c r="DI65" s="100">
        <f t="shared" si="281"/>
        <v>1.2598691360711282E-3</v>
      </c>
      <c r="DJ65">
        <f t="shared" si="187"/>
        <v>7.9181246047624818E-2</v>
      </c>
      <c r="DK65">
        <f t="shared" si="332"/>
        <v>1.8575873709375805</v>
      </c>
      <c r="DL65" s="61"/>
      <c r="DM65" s="49">
        <v>734.68530678107345</v>
      </c>
      <c r="DN65" s="49">
        <v>59</v>
      </c>
      <c r="DO65" s="22">
        <f t="shared" si="282"/>
        <v>1.0833333333333333</v>
      </c>
      <c r="DP65" s="98">
        <f t="shared" si="283"/>
        <v>70.036730865688597</v>
      </c>
      <c r="DQ65" s="100">
        <f t="shared" si="189"/>
        <v>1.0833333333333333</v>
      </c>
      <c r="DR65" s="98">
        <f t="shared" si="284"/>
        <v>0.6979365361461034</v>
      </c>
      <c r="DS65" s="98">
        <f t="shared" si="190"/>
        <v>1.1000000000000001</v>
      </c>
      <c r="DT65" s="98">
        <f t="shared" si="191"/>
        <v>91.493609928870967</v>
      </c>
      <c r="DU65" s="100">
        <f t="shared" si="285"/>
        <v>1424.5165795185185</v>
      </c>
      <c r="DV65" s="100">
        <f t="shared" si="286"/>
        <v>1.2732860715101212E-3</v>
      </c>
      <c r="DW65" s="100">
        <f t="shared" si="231"/>
        <v>1.1166666666666667</v>
      </c>
      <c r="DX65" s="100">
        <f t="shared" si="232"/>
        <v>-76.649874893647805</v>
      </c>
      <c r="DY65" s="100">
        <f t="shared" si="287"/>
        <v>1.5924500919193446E-3</v>
      </c>
      <c r="DZ65">
        <f t="shared" si="288"/>
        <v>3.476210625921191E-2</v>
      </c>
      <c r="EA65">
        <f t="shared" si="289"/>
        <v>1.8453258661360363</v>
      </c>
      <c r="EB65" s="61"/>
      <c r="EC65" s="49">
        <v>978.19438252322834</v>
      </c>
      <c r="ED65" s="49">
        <v>59</v>
      </c>
      <c r="EE65" s="22">
        <f t="shared" si="290"/>
        <v>1.0833333333333333</v>
      </c>
      <c r="EF65" s="98">
        <f t="shared" si="291"/>
        <v>85.357275961887282</v>
      </c>
      <c r="EG65" s="100">
        <f t="shared" si="192"/>
        <v>1.0833333333333333</v>
      </c>
      <c r="EH65" s="98">
        <f t="shared" si="292"/>
        <v>0.61873235890844946</v>
      </c>
      <c r="EI65" s="98">
        <f t="shared" si="193"/>
        <v>1.1000000000000001</v>
      </c>
      <c r="EJ65" s="98">
        <f t="shared" si="194"/>
        <v>110.05980312059216</v>
      </c>
      <c r="EK65" s="100">
        <f t="shared" si="293"/>
        <v>1961.5643635268239</v>
      </c>
      <c r="EL65" s="100">
        <f t="shared" si="294"/>
        <v>1.5316655934282412E-3</v>
      </c>
      <c r="EM65" s="100">
        <f t="shared" si="225"/>
        <v>1.1166666666666667</v>
      </c>
      <c r="EN65" s="100">
        <f t="shared" si="226"/>
        <v>38.556451532262649</v>
      </c>
      <c r="EO65" s="100">
        <f t="shared" si="295"/>
        <v>1.5197455009927244E-3</v>
      </c>
      <c r="EP65">
        <f t="shared" si="296"/>
        <v>3.476210625921191E-2</v>
      </c>
      <c r="EQ65">
        <f t="shared" si="297"/>
        <v>1.9312405468381806</v>
      </c>
      <c r="ER65" s="61"/>
      <c r="ES65" s="49">
        <v>1008.7399317960998</v>
      </c>
      <c r="ET65" s="49">
        <v>59</v>
      </c>
      <c r="EU65" s="22">
        <f t="shared" si="298"/>
        <v>1.0833333333333333</v>
      </c>
      <c r="EV65" s="98">
        <f t="shared" si="299"/>
        <v>89.817463431226059</v>
      </c>
      <c r="EW65" s="100">
        <f t="shared" si="195"/>
        <v>1.0833333333333333</v>
      </c>
      <c r="EX65" s="98">
        <f t="shared" si="300"/>
        <v>0.56089795233848283</v>
      </c>
      <c r="EY65" s="98">
        <f t="shared" si="196"/>
        <v>1.1000000000000001</v>
      </c>
      <c r="EZ65" s="98">
        <f t="shared" si="197"/>
        <v>114.89159523034068</v>
      </c>
      <c r="FA65" s="100">
        <f t="shared" si="301"/>
        <v>2253.7634751921128</v>
      </c>
      <c r="FB65" s="100">
        <f t="shared" si="302"/>
        <v>1.5989080336222415E-3</v>
      </c>
      <c r="FC65" s="100">
        <f t="shared" si="227"/>
        <v>1.1166666666666667</v>
      </c>
      <c r="FD65" s="100">
        <f t="shared" si="228"/>
        <v>78.397748966197199</v>
      </c>
      <c r="FE65" s="100">
        <f t="shared" si="303"/>
        <v>1.4996975483179283E-3</v>
      </c>
      <c r="FF65">
        <f t="shared" si="304"/>
        <v>3.476210625921191E-2</v>
      </c>
      <c r="FG65">
        <f t="shared" si="305"/>
        <v>1.9533607858260398</v>
      </c>
      <c r="FH65" s="61"/>
      <c r="FI65" s="100">
        <v>652.12307120665503</v>
      </c>
      <c r="FJ65" s="100">
        <v>59</v>
      </c>
      <c r="FK65" s="22">
        <f t="shared" si="306"/>
        <v>1.0666666666666667</v>
      </c>
      <c r="FL65" s="98">
        <f t="shared" si="307"/>
        <v>81.372981183760302</v>
      </c>
      <c r="FM65" s="100">
        <f t="shared" si="198"/>
        <v>1.0666666666666667</v>
      </c>
      <c r="FN65" s="98">
        <f t="shared" si="308"/>
        <v>0.56513608132220416</v>
      </c>
      <c r="FO65" s="98">
        <f t="shared" si="199"/>
        <v>1.0833333333333333</v>
      </c>
      <c r="FP65" s="98">
        <f t="shared" si="200"/>
        <v>129.27099626505782</v>
      </c>
      <c r="FQ65" s="100">
        <f t="shared" si="309"/>
        <v>2012.6944119224536</v>
      </c>
      <c r="FR65" s="100">
        <f t="shared" si="310"/>
        <v>1.7990213646887215E-3</v>
      </c>
      <c r="FS65" s="100">
        <f t="shared" si="241"/>
        <v>1.0999999999999999</v>
      </c>
      <c r="FT65" s="100">
        <f t="shared" si="242"/>
        <v>-448.78277257323055</v>
      </c>
      <c r="FU65" s="100">
        <f t="shared" si="311"/>
        <v>1.6936097011823967E-3</v>
      </c>
      <c r="FV65">
        <f t="shared" si="201"/>
        <v>2.8028723600243534E-2</v>
      </c>
      <c r="FW65">
        <f t="shared" si="202"/>
        <v>1.9104802271169088</v>
      </c>
      <c r="FX65" s="61"/>
      <c r="FY65" s="100">
        <v>877.86673248278407</v>
      </c>
      <c r="FZ65" s="100">
        <v>59</v>
      </c>
      <c r="GA65" s="22">
        <f t="shared" si="312"/>
        <v>1.0999999999999999</v>
      </c>
      <c r="GB65" s="98">
        <f t="shared" si="313"/>
        <v>109.13446617720062</v>
      </c>
      <c r="GC65" s="100">
        <f t="shared" si="203"/>
        <v>1.0999999999999999</v>
      </c>
      <c r="GD65" s="98">
        <f t="shared" si="314"/>
        <v>0.73162839955940417</v>
      </c>
      <c r="GE65" s="98">
        <f t="shared" si="204"/>
        <v>1.1166666666666667</v>
      </c>
      <c r="GF65" s="98">
        <f t="shared" si="205"/>
        <v>138.10509688130949</v>
      </c>
      <c r="GG65" s="100">
        <f t="shared" si="315"/>
        <v>2150.2375999414703</v>
      </c>
      <c r="GH65" s="100">
        <f t="shared" si="316"/>
        <v>1.9219625982648905E-3</v>
      </c>
      <c r="GI65" s="100">
        <f t="shared" si="235"/>
        <v>1.1333333333333333</v>
      </c>
      <c r="GJ65" s="100">
        <f t="shared" si="236"/>
        <v>-388.72387956406732</v>
      </c>
      <c r="GK65" s="100">
        <f t="shared" si="317"/>
        <v>1.4960234009653395E-3</v>
      </c>
      <c r="GL65">
        <f t="shared" si="206"/>
        <v>4.1392685158224987E-2</v>
      </c>
      <c r="GM65">
        <f t="shared" si="207"/>
        <v>2.0379619284682358</v>
      </c>
      <c r="GN65" s="61"/>
      <c r="GO65" s="100">
        <v>875.71984675465706</v>
      </c>
      <c r="GP65" s="100">
        <v>59</v>
      </c>
      <c r="GQ65" s="22">
        <f t="shared" si="318"/>
        <v>1.0833333333333333</v>
      </c>
      <c r="GR65" s="98">
        <f t="shared" si="319"/>
        <v>109.12668811118745</v>
      </c>
      <c r="GS65" s="100">
        <f t="shared" si="208"/>
        <v>1.0833333333333333</v>
      </c>
      <c r="GT65" s="100">
        <f t="shared" si="209"/>
        <v>0.80341660517620694</v>
      </c>
      <c r="GU65" s="98">
        <f t="shared" si="239"/>
        <v>1.1000000000000001</v>
      </c>
      <c r="GV65" s="98">
        <f t="shared" si="240"/>
        <v>134.77585706081484</v>
      </c>
      <c r="GW65" s="100">
        <f t="shared" si="320"/>
        <v>2098.4027524021199</v>
      </c>
      <c r="GX65" s="100">
        <f t="shared" si="321"/>
        <v>1.8756306774296736E-3</v>
      </c>
      <c r="GY65" s="100">
        <f t="shared" si="237"/>
        <v>1.1166666666666667</v>
      </c>
      <c r="GZ65" s="100">
        <f t="shared" si="238"/>
        <v>226.48997416954003</v>
      </c>
      <c r="HA65" s="100">
        <f t="shared" si="322"/>
        <v>1.5090324612304063E-3</v>
      </c>
      <c r="HB65">
        <f t="shared" si="212"/>
        <v>3.476210625921191E-2</v>
      </c>
      <c r="HC65">
        <f t="shared" si="213"/>
        <v>2.0379309749881092</v>
      </c>
      <c r="HD65" s="61"/>
      <c r="HE65" s="100">
        <v>778.55908574751084</v>
      </c>
      <c r="HF65" s="100">
        <v>59</v>
      </c>
      <c r="HG65" s="22">
        <f t="shared" si="323"/>
        <v>1.0999999999999999</v>
      </c>
      <c r="HH65" s="98">
        <f t="shared" si="324"/>
        <v>73.594138895098553</v>
      </c>
      <c r="HI65" s="100">
        <f t="shared" si="214"/>
        <v>1.0999999999999999</v>
      </c>
      <c r="HJ65" s="98">
        <f t="shared" si="325"/>
        <v>0.78883489612775537</v>
      </c>
      <c r="HK65" s="98">
        <f t="shared" si="215"/>
        <v>1.1166666666666667</v>
      </c>
      <c r="HL65" s="98">
        <f t="shared" si="216"/>
        <v>89.59104537987244</v>
      </c>
      <c r="HM65" s="100">
        <f t="shared" si="326"/>
        <v>2011.7859340591579</v>
      </c>
      <c r="HN65" s="100">
        <f t="shared" si="327"/>
        <v>1.2468087148698919E-3</v>
      </c>
      <c r="HO65" s="100">
        <f t="shared" si="233"/>
        <v>1.1333333333333333</v>
      </c>
      <c r="HP65" s="100">
        <f t="shared" si="234"/>
        <v>160.02690446617342</v>
      </c>
      <c r="HQ65" s="100">
        <f t="shared" si="328"/>
        <v>1.2226088851478888E-3</v>
      </c>
      <c r="HR65">
        <f t="shared" si="329"/>
        <v>4.1392685158224987E-2</v>
      </c>
      <c r="HS65">
        <f t="shared" si="330"/>
        <v>1.8668432281027887</v>
      </c>
      <c r="HT65" s="61"/>
      <c r="HU65"/>
      <c r="II65" s="61"/>
      <c r="IJ65"/>
      <c r="IW65" s="61"/>
      <c r="IX65"/>
      <c r="JK65" s="61"/>
      <c r="JL65"/>
      <c r="JY65" s="61"/>
      <c r="JZ65"/>
      <c r="KM65" s="61"/>
      <c r="KN65"/>
      <c r="KS65"/>
      <c r="KT65"/>
      <c r="KU65"/>
    </row>
    <row r="66" spans="21:307" x14ac:dyDescent="0.25">
      <c r="U66" s="49">
        <v>284.02156608257764</v>
      </c>
      <c r="V66" s="49">
        <v>60</v>
      </c>
      <c r="W66" s="22">
        <f t="shared" si="160"/>
        <v>1.1000000000000001</v>
      </c>
      <c r="X66" s="98">
        <f t="shared" si="161"/>
        <v>23.529249116276834</v>
      </c>
      <c r="Y66" s="100">
        <f t="shared" si="162"/>
        <v>1.1000000000000001</v>
      </c>
      <c r="Z66" s="98">
        <f t="shared" si="163"/>
        <v>0.35262103217795582</v>
      </c>
      <c r="AA66" s="98">
        <f t="shared" si="164"/>
        <v>1.1166666666666667</v>
      </c>
      <c r="AB66" s="98">
        <f t="shared" si="165"/>
        <v>36.049788876824479</v>
      </c>
      <c r="AC66" s="100">
        <f t="shared" si="245"/>
        <v>561.27987498910625</v>
      </c>
      <c r="AD66" s="100">
        <f t="shared" si="246"/>
        <v>5.0169289520247409E-4</v>
      </c>
      <c r="AE66" s="100">
        <f t="shared" si="2"/>
        <v>1.1333333333333335</v>
      </c>
      <c r="AF66" s="100">
        <f t="shared" si="3"/>
        <v>-224.9826324236879</v>
      </c>
      <c r="AG66" s="100">
        <f t="shared" si="247"/>
        <v>2.1712038420329438E-3</v>
      </c>
      <c r="AH66">
        <f t="shared" si="331"/>
        <v>4.1392685158225077E-2</v>
      </c>
      <c r="AI66">
        <f t="shared" si="167"/>
        <v>1.3716080678534153</v>
      </c>
      <c r="AJ66" s="61"/>
      <c r="AK66" s="49">
        <v>354.01271163617838</v>
      </c>
      <c r="AL66" s="49">
        <v>60</v>
      </c>
      <c r="AM66" s="22">
        <f t="shared" si="168"/>
        <v>1.1166666666666667</v>
      </c>
      <c r="AN66" s="98">
        <f t="shared" si="169"/>
        <v>33.113152337122663</v>
      </c>
      <c r="AO66" s="100">
        <f t="shared" si="170"/>
        <v>1.1166666666666667</v>
      </c>
      <c r="AP66" s="98">
        <f t="shared" si="171"/>
        <v>0.3385187138595831</v>
      </c>
      <c r="AQ66" s="98">
        <f t="shared" si="172"/>
        <v>1.1333333333333333</v>
      </c>
      <c r="AR66" s="98">
        <f t="shared" si="173"/>
        <v>39.284023257501843</v>
      </c>
      <c r="AS66" s="100">
        <f t="shared" si="248"/>
        <v>700.14790044138272</v>
      </c>
      <c r="AT66" s="100">
        <f t="shared" si="249"/>
        <v>5.4670265700023399E-4</v>
      </c>
      <c r="AU66" s="100">
        <f t="shared" si="7"/>
        <v>1.1500000000000001</v>
      </c>
      <c r="AV66" s="100">
        <f t="shared" si="8"/>
        <v>378.81474749319426</v>
      </c>
      <c r="AW66" s="100">
        <f t="shared" si="250"/>
        <v>2.0556925160283763E-3</v>
      </c>
      <c r="AX66">
        <f t="shared" si="251"/>
        <v>4.7923552317182816E-2</v>
      </c>
      <c r="AY66">
        <f t="shared" si="252"/>
        <v>1.5200005270960641</v>
      </c>
      <c r="AZ66" s="61"/>
      <c r="BA66" s="49">
        <v>298.50376882042877</v>
      </c>
      <c r="BB66" s="49">
        <v>60</v>
      </c>
      <c r="BC66" s="22">
        <f t="shared" si="253"/>
        <v>1.2833333333333332</v>
      </c>
      <c r="BD66" s="98">
        <f t="shared" si="174"/>
        <v>24.580349869929901</v>
      </c>
      <c r="BE66" s="100">
        <f t="shared" si="175"/>
        <v>1.2833333333333332</v>
      </c>
      <c r="BF66" s="98">
        <f t="shared" si="254"/>
        <v>0.27649180203981411</v>
      </c>
      <c r="BG66" s="98">
        <f t="shared" si="176"/>
        <v>1.2999999999999998</v>
      </c>
      <c r="BH66" s="98">
        <f t="shared" si="177"/>
        <v>34.600373072076046</v>
      </c>
      <c r="BI66" s="100">
        <f t="shared" si="255"/>
        <v>678.73595889695162</v>
      </c>
      <c r="BJ66" s="100">
        <f t="shared" si="256"/>
        <v>4.8152185858639165E-4</v>
      </c>
      <c r="BK66" s="100">
        <f t="shared" si="16"/>
        <v>1.3166666666666667</v>
      </c>
      <c r="BL66" s="100">
        <f t="shared" si="17"/>
        <v>-74.858191032550167</v>
      </c>
      <c r="BM66" s="100">
        <f t="shared" si="257"/>
        <v>2.0882969851550087E-3</v>
      </c>
      <c r="BN66">
        <f t="shared" si="258"/>
        <v>0.10833947478883819</v>
      </c>
      <c r="BO66">
        <f t="shared" si="259"/>
        <v>1.3905880602224674</v>
      </c>
      <c r="BP66" s="61"/>
      <c r="BQ66" s="49">
        <v>632.49426874873734</v>
      </c>
      <c r="BR66" s="49">
        <v>60</v>
      </c>
      <c r="BS66" s="22">
        <f t="shared" si="260"/>
        <v>1.1499999999999999</v>
      </c>
      <c r="BT66" s="98">
        <f t="shared" si="261"/>
        <v>60.467903322059016</v>
      </c>
      <c r="BU66" s="100">
        <f t="shared" si="178"/>
        <v>1.1499999999999999</v>
      </c>
      <c r="BV66" s="98">
        <f t="shared" si="262"/>
        <v>0.93750268823548932</v>
      </c>
      <c r="BW66" s="98">
        <f t="shared" si="179"/>
        <v>1.1666666666666665</v>
      </c>
      <c r="BX66" s="98">
        <f t="shared" si="180"/>
        <v>67.294726743787081</v>
      </c>
      <c r="BY66" s="100">
        <f t="shared" si="263"/>
        <v>1047.7502640372197</v>
      </c>
      <c r="BZ66" s="100">
        <f t="shared" si="264"/>
        <v>9.365182805177038E-4</v>
      </c>
      <c r="CA66" s="100">
        <f t="shared" si="26"/>
        <v>1.1833333333333333</v>
      </c>
      <c r="CB66" s="100">
        <f t="shared" si="27"/>
        <v>-41.208377610562096</v>
      </c>
      <c r="CC66" s="100">
        <f t="shared" si="265"/>
        <v>1.3660616814793324E-3</v>
      </c>
      <c r="CD66">
        <f t="shared" si="266"/>
        <v>6.069784035361165E-2</v>
      </c>
      <c r="CE66">
        <f t="shared" si="267"/>
        <v>1.7815249100405925</v>
      </c>
      <c r="CF66" s="61"/>
      <c r="CG66" s="49">
        <v>560.95142392189359</v>
      </c>
      <c r="CH66" s="49">
        <v>60</v>
      </c>
      <c r="CI66" s="22">
        <f t="shared" si="268"/>
        <v>1.1499999999999999</v>
      </c>
      <c r="CJ66" s="98">
        <f t="shared" si="269"/>
        <v>54.498341000864045</v>
      </c>
      <c r="CK66" s="100">
        <f t="shared" si="181"/>
        <v>1.1499999999999999</v>
      </c>
      <c r="CL66" s="98">
        <f t="shared" si="270"/>
        <v>0.78439043744349013</v>
      </c>
      <c r="CM66" s="98">
        <f t="shared" si="182"/>
        <v>1.1666666666666665</v>
      </c>
      <c r="CN66" s="98">
        <f t="shared" si="183"/>
        <v>70.384712357322428</v>
      </c>
      <c r="CO66" s="100">
        <f t="shared" si="271"/>
        <v>1254.4465788834214</v>
      </c>
      <c r="CP66" s="100">
        <f t="shared" si="272"/>
        <v>9.7952058030607056E-4</v>
      </c>
      <c r="CQ66" s="100">
        <f t="shared" si="243"/>
        <v>1.1833333333333333</v>
      </c>
      <c r="CR66" s="100">
        <f t="shared" si="244"/>
        <v>-271.2643917068325</v>
      </c>
      <c r="CS66" s="100">
        <f t="shared" si="273"/>
        <v>1.3612316599617117E-3</v>
      </c>
      <c r="CT66">
        <f t="shared" si="274"/>
        <v>6.069784035361165E-2</v>
      </c>
      <c r="CU66">
        <f t="shared" si="275"/>
        <v>1.7363832819989085</v>
      </c>
      <c r="CV66" s="61"/>
      <c r="CW66" s="49">
        <v>772.37296690135395</v>
      </c>
      <c r="CX66" s="49">
        <v>60</v>
      </c>
      <c r="CY66" s="22">
        <f t="shared" si="276"/>
        <v>1.2166666666666668</v>
      </c>
      <c r="CZ66" s="98">
        <f t="shared" si="277"/>
        <v>73.468369342847325</v>
      </c>
      <c r="DA66" s="100">
        <f t="shared" si="184"/>
        <v>1.2166666666666668</v>
      </c>
      <c r="DB66" s="98">
        <f t="shared" si="278"/>
        <v>0.86989019349703045</v>
      </c>
      <c r="DC66" s="98">
        <f t="shared" si="185"/>
        <v>1.2333333333333334</v>
      </c>
      <c r="DD66" s="98">
        <f t="shared" si="186"/>
        <v>86.091694801377542</v>
      </c>
      <c r="DE66" s="100">
        <f t="shared" si="279"/>
        <v>1688.812109116679</v>
      </c>
      <c r="DF66" s="100">
        <f t="shared" si="280"/>
        <v>1.1981094193191709E-3</v>
      </c>
      <c r="DG66" s="100">
        <f t="shared" si="229"/>
        <v>1.25</v>
      </c>
      <c r="DH66" s="100">
        <f t="shared" si="230"/>
        <v>116.81417995881175</v>
      </c>
      <c r="DI66" s="100">
        <f t="shared" si="281"/>
        <v>1.2529905429233216E-3</v>
      </c>
      <c r="DJ66">
        <f t="shared" si="187"/>
        <v>8.5171609736812315E-2</v>
      </c>
      <c r="DK66">
        <f t="shared" si="332"/>
        <v>1.8661004006275201</v>
      </c>
      <c r="DL66" s="61"/>
      <c r="DM66" s="49">
        <v>751.18123645362709</v>
      </c>
      <c r="DN66" s="49">
        <v>60</v>
      </c>
      <c r="DO66" s="22">
        <f t="shared" si="282"/>
        <v>1.1000000000000001</v>
      </c>
      <c r="DP66" s="98">
        <f t="shared" si="283"/>
        <v>71.609269442671788</v>
      </c>
      <c r="DQ66" s="100">
        <f t="shared" si="189"/>
        <v>1.1000000000000001</v>
      </c>
      <c r="DR66" s="98">
        <f t="shared" si="284"/>
        <v>0.70625779288815482</v>
      </c>
      <c r="DS66" s="98">
        <f t="shared" si="190"/>
        <v>1.1166666666666667</v>
      </c>
      <c r="DT66" s="98">
        <f t="shared" si="191"/>
        <v>90.159480230077421</v>
      </c>
      <c r="DU66" s="100">
        <f t="shared" si="285"/>
        <v>1403.7447477300805</v>
      </c>
      <c r="DV66" s="100">
        <f t="shared" si="286"/>
        <v>1.2547194332019108E-3</v>
      </c>
      <c r="DW66" s="100">
        <f t="shared" si="231"/>
        <v>1.1333333333333335</v>
      </c>
      <c r="DX66" s="100">
        <f t="shared" si="232"/>
        <v>-38.497009023240757</v>
      </c>
      <c r="DY66" s="100">
        <f t="shared" si="287"/>
        <v>1.5845772464157873E-3</v>
      </c>
      <c r="DZ66">
        <f t="shared" si="288"/>
        <v>4.1392685158225077E-2</v>
      </c>
      <c r="EA66">
        <f t="shared" si="289"/>
        <v>1.8549692430793736</v>
      </c>
      <c r="EB66" s="61"/>
      <c r="EC66" s="49">
        <v>998.24245551869808</v>
      </c>
      <c r="ED66" s="49">
        <v>60</v>
      </c>
      <c r="EE66" s="22">
        <f t="shared" si="290"/>
        <v>1.1000000000000001</v>
      </c>
      <c r="EF66" s="98">
        <f t="shared" si="291"/>
        <v>87.106671511230203</v>
      </c>
      <c r="EG66" s="100">
        <f t="shared" si="192"/>
        <v>1.1000000000000001</v>
      </c>
      <c r="EH66" s="98">
        <f t="shared" si="292"/>
        <v>0.6263018826607385</v>
      </c>
      <c r="EI66" s="98">
        <f t="shared" si="193"/>
        <v>1.1166666666666667</v>
      </c>
      <c r="EJ66" s="98">
        <f t="shared" si="194"/>
        <v>111.23062561041363</v>
      </c>
      <c r="EK66" s="100">
        <f t="shared" si="293"/>
        <v>1982.4315975844124</v>
      </c>
      <c r="EL66" s="100">
        <f t="shared" si="294"/>
        <v>1.547959539744923E-3</v>
      </c>
      <c r="EM66" s="100">
        <f t="shared" si="225"/>
        <v>1.1333333333333335</v>
      </c>
      <c r="EN66" s="100">
        <f t="shared" si="226"/>
        <v>1.6922494604491991</v>
      </c>
      <c r="EO66" s="100">
        <f t="shared" si="295"/>
        <v>1.5121336356876322E-3</v>
      </c>
      <c r="EP66">
        <f t="shared" si="296"/>
        <v>4.1392685158225077E-2</v>
      </c>
      <c r="EQ66">
        <f t="shared" si="297"/>
        <v>1.940051418952029</v>
      </c>
      <c r="ER66" s="61"/>
      <c r="ES66" s="49">
        <v>1030.7794380952698</v>
      </c>
      <c r="ET66" s="49">
        <v>60</v>
      </c>
      <c r="EU66" s="22">
        <f t="shared" si="298"/>
        <v>1.1000000000000001</v>
      </c>
      <c r="EV66" s="98">
        <f t="shared" si="299"/>
        <v>91.779844902080839</v>
      </c>
      <c r="EW66" s="100">
        <f t="shared" si="195"/>
        <v>1.1000000000000001</v>
      </c>
      <c r="EX66" s="98">
        <f t="shared" si="300"/>
        <v>0.56851632722704704</v>
      </c>
      <c r="EY66" s="98">
        <f t="shared" si="196"/>
        <v>1.1166666666666667</v>
      </c>
      <c r="EZ66" s="98">
        <f t="shared" si="197"/>
        <v>117.47175987747168</v>
      </c>
      <c r="FA66" s="100">
        <f t="shared" si="301"/>
        <v>2304.3771065028059</v>
      </c>
      <c r="FB66" s="100">
        <f t="shared" si="302"/>
        <v>1.6348153249614813E-3</v>
      </c>
      <c r="FC66" s="100">
        <f t="shared" si="227"/>
        <v>1.1333333333333335</v>
      </c>
      <c r="FD66" s="100">
        <f t="shared" si="228"/>
        <v>-4698.8703950988838</v>
      </c>
      <c r="FE66" s="100">
        <f t="shared" si="303"/>
        <v>1.4914981068411975E-3</v>
      </c>
      <c r="FF66">
        <f t="shared" si="304"/>
        <v>4.1392685158225077E-2</v>
      </c>
      <c r="FG66">
        <f t="shared" si="305"/>
        <v>1.9627473194489939</v>
      </c>
      <c r="FH66" s="61"/>
      <c r="FI66" s="100">
        <v>670.60588276572696</v>
      </c>
      <c r="FJ66" s="100">
        <v>60</v>
      </c>
      <c r="FK66" s="22">
        <f t="shared" si="306"/>
        <v>1.0833333333333333</v>
      </c>
      <c r="FL66" s="98">
        <f t="shared" si="307"/>
        <v>83.679296576706633</v>
      </c>
      <c r="FM66" s="100">
        <f t="shared" si="198"/>
        <v>1.0833333333333333</v>
      </c>
      <c r="FN66" s="98">
        <f t="shared" si="308"/>
        <v>0.57668964330441053</v>
      </c>
      <c r="FO66" s="98">
        <f t="shared" si="199"/>
        <v>1.0999999999999999</v>
      </c>
      <c r="FP66" s="98">
        <f t="shared" si="200"/>
        <v>120.16655583162645</v>
      </c>
      <c r="FQ66" s="100">
        <f t="shared" si="309"/>
        <v>1870.9421479693272</v>
      </c>
      <c r="FR66" s="100">
        <f t="shared" si="310"/>
        <v>1.6723179019901351E-3</v>
      </c>
      <c r="FS66" s="100">
        <f t="shared" si="241"/>
        <v>1.1166666666666665</v>
      </c>
      <c r="FT66" s="100">
        <f t="shared" si="242"/>
        <v>-234.23594532649756</v>
      </c>
      <c r="FU66" s="100">
        <f t="shared" si="311"/>
        <v>1.679753183360405E-3</v>
      </c>
      <c r="FV66">
        <f t="shared" si="201"/>
        <v>3.476210625921191E-2</v>
      </c>
      <c r="FW66">
        <f t="shared" si="202"/>
        <v>1.9226180207806229</v>
      </c>
      <c r="FX66" s="61"/>
      <c r="FY66" s="100">
        <v>897.91383216876659</v>
      </c>
      <c r="FZ66" s="100">
        <v>60</v>
      </c>
      <c r="GA66" s="22">
        <f t="shared" si="312"/>
        <v>1.1166666666666667</v>
      </c>
      <c r="GB66" s="98">
        <f t="shared" si="313"/>
        <v>111.62667762761428</v>
      </c>
      <c r="GC66" s="100">
        <f t="shared" si="203"/>
        <v>1.1166666666666667</v>
      </c>
      <c r="GD66" s="98">
        <f t="shared" si="314"/>
        <v>0.74364759562026095</v>
      </c>
      <c r="GE66" s="98">
        <f t="shared" si="204"/>
        <v>1.1333333333333333</v>
      </c>
      <c r="GF66" s="98">
        <f t="shared" si="205"/>
        <v>123.11807033937798</v>
      </c>
      <c r="GG66" s="100">
        <f t="shared" si="315"/>
        <v>1916.8959730971162</v>
      </c>
      <c r="GH66" s="100">
        <f t="shared" si="316"/>
        <v>1.7133931455563438E-3</v>
      </c>
      <c r="GI66" s="100">
        <f t="shared" si="235"/>
        <v>1.1500000000000001</v>
      </c>
      <c r="GJ66" s="100">
        <f t="shared" si="236"/>
        <v>503.02660120295229</v>
      </c>
      <c r="GK66" s="100">
        <f t="shared" si="317"/>
        <v>1.4856831750782293E-3</v>
      </c>
      <c r="GL66">
        <f t="shared" si="206"/>
        <v>4.7923552317182816E-2</v>
      </c>
      <c r="GM66">
        <f t="shared" si="207"/>
        <v>2.0477679989195874</v>
      </c>
      <c r="GN66" s="61"/>
      <c r="GO66" s="100">
        <v>893.74562935994265</v>
      </c>
      <c r="GP66" s="100">
        <v>60</v>
      </c>
      <c r="GQ66" s="22">
        <f t="shared" si="318"/>
        <v>1.1000000000000001</v>
      </c>
      <c r="GR66" s="98">
        <f t="shared" si="319"/>
        <v>111.37294753264165</v>
      </c>
      <c r="GS66" s="100">
        <f t="shared" si="208"/>
        <v>1.1000000000000001</v>
      </c>
      <c r="GT66" s="100">
        <f t="shared" si="209"/>
        <v>0.81548709735236835</v>
      </c>
      <c r="GU66" s="98">
        <f t="shared" si="239"/>
        <v>1.1166666666666667</v>
      </c>
      <c r="GV66" s="98">
        <f t="shared" si="240"/>
        <v>140.45701279514228</v>
      </c>
      <c r="GW66" s="100">
        <f t="shared" si="320"/>
        <v>2186.855930068491</v>
      </c>
      <c r="GX66" s="100">
        <f t="shared" si="321"/>
        <v>1.9546934280657304E-3</v>
      </c>
      <c r="GY66" s="100">
        <f t="shared" si="237"/>
        <v>1.1333333333333335</v>
      </c>
      <c r="GZ66" s="100">
        <f t="shared" si="238"/>
        <v>165.79433837434044</v>
      </c>
      <c r="HA66" s="100">
        <f t="shared" si="322"/>
        <v>1.4994592323437142E-3</v>
      </c>
      <c r="HB66">
        <f t="shared" si="212"/>
        <v>4.1392685158225077E-2</v>
      </c>
      <c r="HC66">
        <f t="shared" si="213"/>
        <v>2.0467797136019552</v>
      </c>
      <c r="HD66" s="61"/>
      <c r="HE66" s="100">
        <v>794.60493328445932</v>
      </c>
      <c r="HF66" s="100">
        <v>60</v>
      </c>
      <c r="HG66" s="22">
        <f t="shared" si="323"/>
        <v>1.1166666666666667</v>
      </c>
      <c r="HH66" s="98">
        <f t="shared" si="324"/>
        <v>75.110889972751153</v>
      </c>
      <c r="HI66" s="100">
        <f t="shared" si="214"/>
        <v>1.1166666666666667</v>
      </c>
      <c r="HJ66" s="98">
        <f t="shared" si="325"/>
        <v>0.79983303688129181</v>
      </c>
      <c r="HK66" s="98">
        <f t="shared" si="215"/>
        <v>1.1333333333333333</v>
      </c>
      <c r="HL66" s="98">
        <f t="shared" si="216"/>
        <v>88.008422453120005</v>
      </c>
      <c r="HM66" s="100">
        <f t="shared" si="326"/>
        <v>1976.2478004269387</v>
      </c>
      <c r="HN66" s="100">
        <f t="shared" si="327"/>
        <v>1.2247838791392537E-3</v>
      </c>
      <c r="HO66" s="100">
        <f t="shared" si="233"/>
        <v>1.1500000000000001</v>
      </c>
      <c r="HP66" s="100">
        <f t="shared" si="234"/>
        <v>210.85365886152039</v>
      </c>
      <c r="HQ66" s="100">
        <f t="shared" si="328"/>
        <v>1.2160089458670034E-3</v>
      </c>
      <c r="HR66">
        <f t="shared" si="329"/>
        <v>4.7923552317182816E-2</v>
      </c>
      <c r="HS66">
        <f t="shared" si="330"/>
        <v>1.875702907872433</v>
      </c>
      <c r="HT66" s="61"/>
      <c r="HU66"/>
      <c r="II66" s="61"/>
      <c r="IJ66"/>
      <c r="IW66" s="61"/>
      <c r="IX66"/>
      <c r="JK66" s="61"/>
      <c r="JL66"/>
      <c r="JY66" s="61"/>
      <c r="JZ66"/>
      <c r="KM66" s="61"/>
      <c r="KN66"/>
      <c r="KS66"/>
      <c r="KT66"/>
      <c r="KU66"/>
    </row>
    <row r="67" spans="21:307" x14ac:dyDescent="0.25">
      <c r="U67" s="49">
        <v>291.54287849302716</v>
      </c>
      <c r="V67" s="49">
        <v>61</v>
      </c>
      <c r="W67" s="22">
        <f t="shared" si="160"/>
        <v>1.1166666666666667</v>
      </c>
      <c r="X67" s="98">
        <f t="shared" si="161"/>
        <v>24.152338538068694</v>
      </c>
      <c r="Y67" s="100">
        <f t="shared" si="162"/>
        <v>1.1166666666666667</v>
      </c>
      <c r="Z67" s="98">
        <f t="shared" si="163"/>
        <v>0.35351527778392666</v>
      </c>
      <c r="AA67" s="98">
        <f t="shared" si="164"/>
        <v>1.1333333333333335</v>
      </c>
      <c r="AB67" s="98">
        <f t="shared" si="165"/>
        <v>30.975976430671015</v>
      </c>
      <c r="AC67" s="100">
        <f t="shared" si="245"/>
        <v>482.28277391798213</v>
      </c>
      <c r="AD67" s="100">
        <f t="shared" si="246"/>
        <v>4.3108233866017169E-4</v>
      </c>
      <c r="AE67" s="100">
        <f t="shared" si="2"/>
        <v>1.1500000000000001</v>
      </c>
      <c r="AF67" s="100">
        <f t="shared" si="3"/>
        <v>3.6587851678705037</v>
      </c>
      <c r="AG67" s="100">
        <f t="shared" si="247"/>
        <v>2.1688329195243814E-3</v>
      </c>
      <c r="AH67">
        <f t="shared" si="331"/>
        <v>4.7923552317182816E-2</v>
      </c>
      <c r="AI67">
        <f t="shared" si="167"/>
        <v>1.3829591874688643</v>
      </c>
      <c r="AJ67" s="61"/>
      <c r="AK67" s="49">
        <v>362.00552481971874</v>
      </c>
      <c r="AL67" s="49">
        <v>61</v>
      </c>
      <c r="AM67" s="22">
        <f t="shared" si="168"/>
        <v>1.1333333333333333</v>
      </c>
      <c r="AN67" s="98">
        <f t="shared" si="169"/>
        <v>33.860773063297984</v>
      </c>
      <c r="AO67" s="100">
        <f t="shared" si="170"/>
        <v>1.1333333333333333</v>
      </c>
      <c r="AP67" s="98">
        <f t="shared" si="171"/>
        <v>0.33944645376083782</v>
      </c>
      <c r="AQ67" s="98">
        <f t="shared" si="172"/>
        <v>1.1500000000000001</v>
      </c>
      <c r="AR67" s="98">
        <f t="shared" si="173"/>
        <v>42.099235470465445</v>
      </c>
      <c r="AS67" s="100">
        <f t="shared" si="248"/>
        <v>750.32262178505277</v>
      </c>
      <c r="AT67" s="100">
        <f t="shared" si="249"/>
        <v>5.858810269639775E-4</v>
      </c>
      <c r="AU67" s="100">
        <f t="shared" si="7"/>
        <v>1.1666666666666667</v>
      </c>
      <c r="AV67" s="100">
        <f t="shared" si="8"/>
        <v>378.84821877971956</v>
      </c>
      <c r="AW67" s="100">
        <f t="shared" si="250"/>
        <v>2.0532783494411695E-3</v>
      </c>
      <c r="AX67">
        <f t="shared" si="251"/>
        <v>5.4357662322592676E-2</v>
      </c>
      <c r="AY67">
        <f t="shared" si="252"/>
        <v>1.5296968691093578</v>
      </c>
      <c r="AZ67" s="61"/>
      <c r="BA67" s="49">
        <v>305.00655730656024</v>
      </c>
      <c r="BB67" s="49">
        <v>61</v>
      </c>
      <c r="BC67" s="22">
        <f t="shared" si="253"/>
        <v>1.2999999999999998</v>
      </c>
      <c r="BD67" s="98">
        <f t="shared" si="174"/>
        <v>25.115823230118593</v>
      </c>
      <c r="BE67" s="100">
        <f t="shared" si="175"/>
        <v>1.2999999999999998</v>
      </c>
      <c r="BF67" s="98">
        <f t="shared" si="254"/>
        <v>0.27706646371284771</v>
      </c>
      <c r="BG67" s="98">
        <f t="shared" si="176"/>
        <v>1.3166666666666667</v>
      </c>
      <c r="BH67" s="98">
        <f t="shared" si="177"/>
        <v>34.577493378739504</v>
      </c>
      <c r="BI67" s="100">
        <f t="shared" si="255"/>
        <v>678.2871408867037</v>
      </c>
      <c r="BJ67" s="100">
        <f t="shared" si="256"/>
        <v>4.812034495207915E-4</v>
      </c>
      <c r="BK67" s="100">
        <f t="shared" si="16"/>
        <v>1.3333333333333333</v>
      </c>
      <c r="BL67" s="100">
        <f t="shared" si="17"/>
        <v>0.21361773122982944</v>
      </c>
      <c r="BM67" s="100">
        <f t="shared" si="257"/>
        <v>2.086483451411136E-3</v>
      </c>
      <c r="BN67">
        <f t="shared" si="258"/>
        <v>0.11394335230683671</v>
      </c>
      <c r="BO67">
        <f t="shared" si="259"/>
        <v>1.3999474177509306</v>
      </c>
      <c r="BP67" s="61"/>
      <c r="BQ67" s="49">
        <v>643.44774457604558</v>
      </c>
      <c r="BR67" s="49">
        <v>61</v>
      </c>
      <c r="BS67" s="22">
        <f t="shared" si="260"/>
        <v>1.1666666666666665</v>
      </c>
      <c r="BT67" s="98">
        <f t="shared" si="261"/>
        <v>61.5150807434078</v>
      </c>
      <c r="BU67" s="100">
        <f t="shared" si="178"/>
        <v>1.1666666666666665</v>
      </c>
      <c r="BV67" s="98">
        <f t="shared" si="262"/>
        <v>0.94852979263151282</v>
      </c>
      <c r="BW67" s="98">
        <f t="shared" si="179"/>
        <v>1.1833333333333333</v>
      </c>
      <c r="BX67" s="98">
        <f t="shared" si="180"/>
        <v>65.973445143374803</v>
      </c>
      <c r="BY67" s="100">
        <f t="shared" si="263"/>
        <v>1027.1784716741979</v>
      </c>
      <c r="BZ67" s="100">
        <f t="shared" si="264"/>
        <v>9.1813044491196618E-4</v>
      </c>
      <c r="CA67" s="100">
        <f t="shared" si="26"/>
        <v>1.2</v>
      </c>
      <c r="CB67" s="100">
        <f t="shared" si="27"/>
        <v>47.824840342432992</v>
      </c>
      <c r="CC67" s="100">
        <f t="shared" si="265"/>
        <v>1.3596156933436477E-3</v>
      </c>
      <c r="CD67">
        <f t="shared" si="266"/>
        <v>6.6946789630613138E-2</v>
      </c>
      <c r="CE67">
        <f t="shared" si="267"/>
        <v>1.7889815983893895</v>
      </c>
      <c r="CF67" s="61"/>
      <c r="CG67" s="49">
        <v>572.98211141361128</v>
      </c>
      <c r="CH67" s="49">
        <v>61</v>
      </c>
      <c r="CI67" s="22">
        <f t="shared" si="268"/>
        <v>1.1666666666666665</v>
      </c>
      <c r="CJ67" s="98">
        <f t="shared" si="269"/>
        <v>55.667163257904527</v>
      </c>
      <c r="CK67" s="100">
        <f t="shared" si="181"/>
        <v>1.1666666666666665</v>
      </c>
      <c r="CL67" s="98">
        <f t="shared" si="270"/>
        <v>0.79497237057072279</v>
      </c>
      <c r="CM67" s="98">
        <f t="shared" si="182"/>
        <v>1.1833333333333333</v>
      </c>
      <c r="CN67" s="98">
        <f t="shared" si="183"/>
        <v>60.269793291079338</v>
      </c>
      <c r="CO67" s="100">
        <f t="shared" si="271"/>
        <v>1074.1712720253793</v>
      </c>
      <c r="CP67" s="100">
        <f t="shared" si="272"/>
        <v>8.3875462330085422E-4</v>
      </c>
      <c r="CQ67" s="100">
        <f t="shared" si="243"/>
        <v>1.2</v>
      </c>
      <c r="CR67" s="100">
        <f t="shared" si="244"/>
        <v>111.50860954914063</v>
      </c>
      <c r="CS67" s="100">
        <f t="shared" si="273"/>
        <v>1.3541183666405986E-3</v>
      </c>
      <c r="CT67">
        <f t="shared" si="274"/>
        <v>6.6946789630613138E-2</v>
      </c>
      <c r="CU67">
        <f t="shared" si="275"/>
        <v>1.7455990906651497</v>
      </c>
      <c r="CV67" s="61"/>
      <c r="CW67" s="49">
        <v>788.38077728975611</v>
      </c>
      <c r="CX67" s="49">
        <v>61</v>
      </c>
      <c r="CY67" s="22">
        <f t="shared" si="276"/>
        <v>1.2333333333333334</v>
      </c>
      <c r="CZ67" s="98">
        <f t="shared" si="277"/>
        <v>74.99103750497062</v>
      </c>
      <c r="DA67" s="100">
        <f t="shared" si="184"/>
        <v>1.2333333333333334</v>
      </c>
      <c r="DB67" s="98">
        <f t="shared" si="278"/>
        <v>0.88258988180331732</v>
      </c>
      <c r="DC67" s="98">
        <f t="shared" si="185"/>
        <v>1.25</v>
      </c>
      <c r="DD67" s="98">
        <f t="shared" si="186"/>
        <v>86.143739242341752</v>
      </c>
      <c r="DE67" s="100">
        <f t="shared" si="279"/>
        <v>1689.8330354942507</v>
      </c>
      <c r="DF67" s="100">
        <f t="shared" si="280"/>
        <v>1.1988337044559229E-3</v>
      </c>
      <c r="DG67" s="100">
        <f t="shared" si="229"/>
        <v>1.2666666666666666</v>
      </c>
      <c r="DH67" s="100">
        <f t="shared" si="230"/>
        <v>23.467747365269613</v>
      </c>
      <c r="DI67" s="100">
        <f t="shared" si="281"/>
        <v>1.2457691293236207E-3</v>
      </c>
      <c r="DJ67">
        <f t="shared" si="187"/>
        <v>9.1080469347332577E-2</v>
      </c>
      <c r="DK67">
        <f t="shared" si="332"/>
        <v>1.8750093621287349</v>
      </c>
      <c r="DL67" s="61"/>
      <c r="DM67" s="49">
        <v>766.67757238620197</v>
      </c>
      <c r="DN67" s="49">
        <v>61</v>
      </c>
      <c r="DO67" s="22">
        <f t="shared" si="282"/>
        <v>1.1166666666666667</v>
      </c>
      <c r="DP67" s="98">
        <f t="shared" si="283"/>
        <v>73.086517863317638</v>
      </c>
      <c r="DQ67" s="100">
        <f t="shared" si="189"/>
        <v>1.1166666666666667</v>
      </c>
      <c r="DR67" s="98">
        <f t="shared" si="284"/>
        <v>0.71407481153552343</v>
      </c>
      <c r="DS67" s="98">
        <f t="shared" si="190"/>
        <v>1.1333333333333335</v>
      </c>
      <c r="DT67" s="98">
        <f t="shared" si="191"/>
        <v>88.938614099082699</v>
      </c>
      <c r="DU67" s="100">
        <f t="shared" si="285"/>
        <v>1384.7363815029018</v>
      </c>
      <c r="DV67" s="100">
        <f t="shared" si="286"/>
        <v>1.2377290462122345E-3</v>
      </c>
      <c r="DW67" s="100">
        <f t="shared" si="231"/>
        <v>1.1500000000000001</v>
      </c>
      <c r="DX67" s="100">
        <f t="shared" si="232"/>
        <v>34.613798120187319</v>
      </c>
      <c r="DY67" s="100">
        <f t="shared" si="287"/>
        <v>1.5772868455182377E-3</v>
      </c>
      <c r="DZ67">
        <f t="shared" si="288"/>
        <v>4.7923552317182816E-2</v>
      </c>
      <c r="EA67">
        <f t="shared" si="289"/>
        <v>1.8638372708349757</v>
      </c>
      <c r="EB67" s="61"/>
      <c r="EC67" s="49">
        <v>1020.2372273152946</v>
      </c>
      <c r="ED67" s="49">
        <v>61</v>
      </c>
      <c r="EE67" s="22">
        <f t="shared" si="290"/>
        <v>1.1166666666666667</v>
      </c>
      <c r="EF67" s="98">
        <f t="shared" si="291"/>
        <v>89.025936065907032</v>
      </c>
      <c r="EG67" s="100">
        <f t="shared" si="192"/>
        <v>1.1166666666666667</v>
      </c>
      <c r="EH67" s="98">
        <f t="shared" si="292"/>
        <v>0.63460641884125502</v>
      </c>
      <c r="EI67" s="98">
        <f t="shared" si="193"/>
        <v>1.1333333333333335</v>
      </c>
      <c r="EJ67" s="98">
        <f t="shared" si="194"/>
        <v>111.34501817166759</v>
      </c>
      <c r="EK67" s="100">
        <f t="shared" si="293"/>
        <v>1984.4703834557854</v>
      </c>
      <c r="EL67" s="100">
        <f t="shared" si="294"/>
        <v>1.5495515028890407E-3</v>
      </c>
      <c r="EM67" s="100">
        <f t="shared" si="225"/>
        <v>1.1500000000000001</v>
      </c>
      <c r="EN67" s="100">
        <f t="shared" si="226"/>
        <v>-4453.8007268667197</v>
      </c>
      <c r="EO67" s="100">
        <f t="shared" si="295"/>
        <v>1.5039128114229358E-3</v>
      </c>
      <c r="EP67">
        <f t="shared" si="296"/>
        <v>4.7923552317182816E-2</v>
      </c>
      <c r="EQ67">
        <f t="shared" si="297"/>
        <v>1.9495165487728106</v>
      </c>
      <c r="ER67" s="61"/>
      <c r="ES67" s="49">
        <v>1051.7515153304985</v>
      </c>
      <c r="ET67" s="49">
        <v>61</v>
      </c>
      <c r="EU67" s="22">
        <f t="shared" si="298"/>
        <v>1.1166666666666667</v>
      </c>
      <c r="EV67" s="98">
        <f t="shared" si="299"/>
        <v>93.647183272237427</v>
      </c>
      <c r="EW67" s="100">
        <f t="shared" si="195"/>
        <v>1.1166666666666667</v>
      </c>
      <c r="EX67" s="98">
        <f t="shared" si="300"/>
        <v>0.5757657249404573</v>
      </c>
      <c r="EY67" s="98">
        <f t="shared" si="196"/>
        <v>1.1333333333333335</v>
      </c>
      <c r="EZ67" s="98">
        <f t="shared" si="197"/>
        <v>117.50485352921393</v>
      </c>
      <c r="FA67" s="100">
        <f t="shared" si="301"/>
        <v>2305.026285961128</v>
      </c>
      <c r="FB67" s="100">
        <f t="shared" si="302"/>
        <v>1.6352758782815606E-3</v>
      </c>
      <c r="FC67" s="100">
        <f t="shared" si="227"/>
        <v>1.1416666666666666</v>
      </c>
      <c r="FD67" s="100">
        <f t="shared" si="228"/>
        <v>-7050.2912117528613</v>
      </c>
      <c r="FE67" s="100">
        <f t="shared" si="303"/>
        <v>1.4838193649063726E-3</v>
      </c>
      <c r="FF67">
        <f t="shared" si="304"/>
        <v>4.7923552317182816E-2</v>
      </c>
      <c r="FG67">
        <f t="shared" si="305"/>
        <v>1.9714947191621774</v>
      </c>
      <c r="FH67" s="61"/>
      <c r="FI67" s="100">
        <v>686.65566334226071</v>
      </c>
      <c r="FJ67" s="100">
        <v>61</v>
      </c>
      <c r="FK67" s="22">
        <f t="shared" si="306"/>
        <v>1.0999999999999999</v>
      </c>
      <c r="FL67" s="98">
        <f t="shared" si="307"/>
        <v>85.682014392595548</v>
      </c>
      <c r="FM67" s="100">
        <f t="shared" si="198"/>
        <v>1.0999999999999999</v>
      </c>
      <c r="FN67" s="98">
        <f t="shared" si="308"/>
        <v>0.58672232334873942</v>
      </c>
      <c r="FO67" s="98">
        <f t="shared" si="199"/>
        <v>1.1166666666666665</v>
      </c>
      <c r="FP67" s="98">
        <f t="shared" si="200"/>
        <v>114.31157051261685</v>
      </c>
      <c r="FQ67" s="100">
        <f t="shared" si="309"/>
        <v>1779.7825176273743</v>
      </c>
      <c r="FR67" s="100">
        <f t="shared" si="310"/>
        <v>1.5908360229672516E-3</v>
      </c>
      <c r="FS67" s="100">
        <f t="shared" si="241"/>
        <v>1.1333333333333333</v>
      </c>
      <c r="FT67" s="100">
        <f t="shared" si="242"/>
        <v>339.07435853205078</v>
      </c>
      <c r="FU67" s="100">
        <f t="shared" si="311"/>
        <v>1.6679926410494875E-3</v>
      </c>
      <c r="FV67">
        <f t="shared" si="201"/>
        <v>4.1392685158224987E-2</v>
      </c>
      <c r="FW67">
        <f t="shared" si="202"/>
        <v>1.9328896682498586</v>
      </c>
      <c r="FX67" s="61"/>
      <c r="FY67" s="100">
        <v>914.89685210956975</v>
      </c>
      <c r="FZ67" s="100">
        <v>61</v>
      </c>
      <c r="GA67" s="22">
        <f t="shared" si="312"/>
        <v>1.1333333333333333</v>
      </c>
      <c r="GB67" s="98">
        <f t="shared" si="313"/>
        <v>113.73796940657762</v>
      </c>
      <c r="GC67" s="100">
        <f t="shared" si="203"/>
        <v>1.1333333333333333</v>
      </c>
      <c r="GD67" s="98">
        <f t="shared" si="314"/>
        <v>0.75382972917430713</v>
      </c>
      <c r="GE67" s="98">
        <f t="shared" si="204"/>
        <v>1.1500000000000001</v>
      </c>
      <c r="GF67" s="98">
        <f t="shared" si="205"/>
        <v>125.14763422917387</v>
      </c>
      <c r="GG67" s="100">
        <f t="shared" si="315"/>
        <v>1948.495419358489</v>
      </c>
      <c r="GH67" s="100">
        <f t="shared" si="316"/>
        <v>1.7416379096893368E-3</v>
      </c>
      <c r="GI67" s="100">
        <f t="shared" si="235"/>
        <v>1.1666666666666667</v>
      </c>
      <c r="GJ67" s="100">
        <f t="shared" si="236"/>
        <v>838.31885606472781</v>
      </c>
      <c r="GK67" s="100">
        <f t="shared" si="317"/>
        <v>1.4770891491109014E-3</v>
      </c>
      <c r="GL67">
        <f t="shared" si="206"/>
        <v>5.4357662322592676E-2</v>
      </c>
      <c r="GM67">
        <f t="shared" si="207"/>
        <v>2.0559054704135069</v>
      </c>
      <c r="GN67" s="61"/>
      <c r="GO67" s="100">
        <v>911.77149001271141</v>
      </c>
      <c r="GP67" s="100">
        <v>61</v>
      </c>
      <c r="GQ67" s="22">
        <f t="shared" si="318"/>
        <v>1.1166666666666667</v>
      </c>
      <c r="GR67" s="98">
        <f t="shared" si="319"/>
        <v>113.61921667988129</v>
      </c>
      <c r="GS67" s="100">
        <f t="shared" si="208"/>
        <v>1.1166666666666667</v>
      </c>
      <c r="GT67" s="100">
        <f t="shared" si="209"/>
        <v>0.82755764179097779</v>
      </c>
      <c r="GU67" s="98">
        <f t="shared" si="239"/>
        <v>1.1333333333333335</v>
      </c>
      <c r="GV67" s="98">
        <f t="shared" si="240"/>
        <v>142.3255228664662</v>
      </c>
      <c r="GW67" s="100">
        <f t="shared" si="320"/>
        <v>2215.9478368985701</v>
      </c>
      <c r="GX67" s="100">
        <f t="shared" si="321"/>
        <v>1.9806968598916554E-3</v>
      </c>
      <c r="GY67" s="100">
        <f t="shared" si="237"/>
        <v>1.1500000000000001</v>
      </c>
      <c r="GZ67" s="100">
        <f t="shared" si="238"/>
        <v>221.7992974056238</v>
      </c>
      <c r="HA67" s="100">
        <f t="shared" si="322"/>
        <v>1.4900658779201199E-3</v>
      </c>
      <c r="HB67">
        <f t="shared" si="212"/>
        <v>4.7923552317182816E-2</v>
      </c>
      <c r="HC67">
        <f t="shared" si="213"/>
        <v>2.0554517908136409</v>
      </c>
      <c r="HD67" s="61"/>
      <c r="HE67" s="100">
        <v>810.15214620464963</v>
      </c>
      <c r="HF67" s="100">
        <v>61</v>
      </c>
      <c r="HG67" s="22">
        <f t="shared" si="323"/>
        <v>1.1333333333333333</v>
      </c>
      <c r="HH67" s="98">
        <f t="shared" si="324"/>
        <v>76.580507074427643</v>
      </c>
      <c r="HI67" s="100">
        <f t="shared" si="214"/>
        <v>1.1333333333333333</v>
      </c>
      <c r="HJ67" s="98">
        <f t="shared" si="325"/>
        <v>0.81048940362213973</v>
      </c>
      <c r="HK67" s="98">
        <f t="shared" si="215"/>
        <v>1.1500000000000001</v>
      </c>
      <c r="HL67" s="98">
        <f t="shared" si="216"/>
        <v>94.925275528744905</v>
      </c>
      <c r="HM67" s="100">
        <f t="shared" si="326"/>
        <v>2131.5672039063206</v>
      </c>
      <c r="HN67" s="100">
        <f t="shared" si="327"/>
        <v>1.3210434177750334E-3</v>
      </c>
      <c r="HO67" s="100">
        <f t="shared" si="233"/>
        <v>1.1666666666666667</v>
      </c>
      <c r="HP67" s="100">
        <f t="shared" si="234"/>
        <v>-251.66462318487066</v>
      </c>
      <c r="HQ67" s="100">
        <f t="shared" si="328"/>
        <v>1.2097149967278571E-3</v>
      </c>
      <c r="HR67">
        <f t="shared" si="329"/>
        <v>5.4357662322592676E-2</v>
      </c>
      <c r="HS67">
        <f t="shared" si="330"/>
        <v>1.8841182376828198</v>
      </c>
      <c r="HT67" s="61"/>
      <c r="HU67"/>
      <c r="II67" s="61"/>
      <c r="IJ67"/>
      <c r="IW67" s="61"/>
      <c r="IX67"/>
      <c r="JK67" s="61"/>
      <c r="JL67"/>
      <c r="JY67" s="61"/>
      <c r="JZ67"/>
      <c r="KM67" s="61"/>
      <c r="KN67"/>
      <c r="KS67"/>
      <c r="KT67"/>
      <c r="KU67"/>
    </row>
    <row r="68" spans="21:307" x14ac:dyDescent="0.25">
      <c r="U68" s="49">
        <v>298.52679946698254</v>
      </c>
      <c r="V68" s="49">
        <v>62</v>
      </c>
      <c r="W68" s="22">
        <f t="shared" si="160"/>
        <v>1.1333333333333333</v>
      </c>
      <c r="X68" s="98">
        <f t="shared" si="161"/>
        <v>24.730908745504312</v>
      </c>
      <c r="Y68" s="100">
        <f t="shared" si="162"/>
        <v>1.1333333333333333</v>
      </c>
      <c r="Z68" s="98">
        <f t="shared" si="163"/>
        <v>0.35434563029457766</v>
      </c>
      <c r="AA68" s="98">
        <f t="shared" si="164"/>
        <v>1.1500000000000001</v>
      </c>
      <c r="AB68" s="98">
        <f t="shared" si="165"/>
        <v>28.550367796034859</v>
      </c>
      <c r="AC68" s="100">
        <f t="shared" si="245"/>
        <v>444.51707948152131</v>
      </c>
      <c r="AD68" s="100">
        <f t="shared" si="246"/>
        <v>3.9732595182815185E-4</v>
      </c>
      <c r="AE68" s="100">
        <f t="shared" si="2"/>
        <v>1.1666666666666667</v>
      </c>
      <c r="AF68" s="100">
        <f t="shared" si="3"/>
        <v>75.43277007968824</v>
      </c>
      <c r="AG68" s="100">
        <f t="shared" si="247"/>
        <v>2.1666383376184001E-3</v>
      </c>
      <c r="AH68">
        <f t="shared" si="331"/>
        <v>5.4357662322592676E-2</v>
      </c>
      <c r="AI68">
        <f t="shared" si="167"/>
        <v>1.3932400749503338</v>
      </c>
      <c r="AJ68" s="61"/>
      <c r="AK68" s="49">
        <v>368.01222805771005</v>
      </c>
      <c r="AL68" s="49">
        <v>62</v>
      </c>
      <c r="AM68" s="22">
        <f t="shared" si="168"/>
        <v>1.1499999999999999</v>
      </c>
      <c r="AN68" s="98">
        <f t="shared" si="169"/>
        <v>34.422619779039387</v>
      </c>
      <c r="AO68" s="100">
        <f t="shared" si="170"/>
        <v>1.1499999999999999</v>
      </c>
      <c r="AP68" s="98">
        <f t="shared" si="171"/>
        <v>0.34014366238324828</v>
      </c>
      <c r="AQ68" s="98">
        <f t="shared" si="172"/>
        <v>1.1666666666666667</v>
      </c>
      <c r="AR68" s="98">
        <f t="shared" si="173"/>
        <v>51.911181507275025</v>
      </c>
      <c r="AS68" s="100">
        <f t="shared" si="248"/>
        <v>925.19812707343954</v>
      </c>
      <c r="AT68" s="100">
        <f t="shared" si="249"/>
        <v>7.2243060930957754E-4</v>
      </c>
      <c r="AU68" s="100">
        <f t="shared" si="7"/>
        <v>1.1833333333333333</v>
      </c>
      <c r="AV68" s="100">
        <f t="shared" si="8"/>
        <v>210.17211055594569</v>
      </c>
      <c r="AW68" s="100">
        <f t="shared" si="250"/>
        <v>2.0514696591947159E-3</v>
      </c>
      <c r="AX68">
        <f t="shared" si="251"/>
        <v>6.069784035361165E-2</v>
      </c>
      <c r="AY68">
        <f t="shared" si="252"/>
        <v>1.5368439198057284</v>
      </c>
      <c r="AZ68" s="61"/>
      <c r="BA68" s="49">
        <v>312.50999984000509</v>
      </c>
      <c r="BB68" s="49">
        <v>62</v>
      </c>
      <c r="BC68" s="22">
        <f t="shared" si="253"/>
        <v>1.3166666666666664</v>
      </c>
      <c r="BD68" s="98">
        <f t="shared" si="174"/>
        <v>25.733695638999098</v>
      </c>
      <c r="BE68" s="100">
        <f t="shared" si="175"/>
        <v>1.3166666666666664</v>
      </c>
      <c r="BF68" s="98">
        <f t="shared" si="254"/>
        <v>0.27772955476201477</v>
      </c>
      <c r="BG68" s="98">
        <f t="shared" si="176"/>
        <v>1.3333333333333333</v>
      </c>
      <c r="BH68" s="98">
        <f t="shared" si="177"/>
        <v>32.105100037657699</v>
      </c>
      <c r="BI68" s="100">
        <f t="shared" si="255"/>
        <v>629.78759836344989</v>
      </c>
      <c r="BJ68" s="100">
        <f t="shared" si="256"/>
        <v>4.4679597552406978E-4</v>
      </c>
      <c r="BK68" s="100">
        <f t="shared" si="16"/>
        <v>1.3500000000000003</v>
      </c>
      <c r="BL68" s="100">
        <f t="shared" si="17"/>
        <v>185.54171603569134</v>
      </c>
      <c r="BM68" s="100">
        <f t="shared" si="257"/>
        <v>2.0843967095121965E-3</v>
      </c>
      <c r="BN68">
        <f t="shared" si="258"/>
        <v>0.11947584090679772</v>
      </c>
      <c r="BO68">
        <f t="shared" si="259"/>
        <v>1.410502160107411</v>
      </c>
      <c r="BP68" s="61"/>
      <c r="BQ68" s="11">
        <v>655.95769680673766</v>
      </c>
      <c r="BR68" s="11">
        <v>62</v>
      </c>
      <c r="BS68" s="38">
        <f t="shared" si="260"/>
        <v>1.1833333333333331</v>
      </c>
      <c r="BT68" s="11">
        <f t="shared" si="261"/>
        <v>62.711060880185244</v>
      </c>
      <c r="BU68" s="100">
        <f t="shared" si="178"/>
        <v>1.1833333333333331</v>
      </c>
      <c r="BV68" s="11">
        <f t="shared" si="262"/>
        <v>0.96112383596643158</v>
      </c>
      <c r="BW68" s="11">
        <f t="shared" si="179"/>
        <v>1.2</v>
      </c>
      <c r="BX68" s="11">
        <f t="shared" si="180"/>
        <v>65.92111415676834</v>
      </c>
      <c r="BY68" s="11">
        <f t="shared" si="263"/>
        <v>1026.3637004775926</v>
      </c>
      <c r="BZ68" s="11">
        <f t="shared" si="264"/>
        <v>9.1740217201502624E-4</v>
      </c>
      <c r="CA68" s="11">
        <f t="shared" si="26"/>
        <v>1.2166666666666666</v>
      </c>
      <c r="CB68" s="11">
        <f t="shared" si="27"/>
        <v>-84.383098131420141</v>
      </c>
      <c r="CC68" s="11">
        <f t="shared" si="265"/>
        <v>1.3523641926703623E-3</v>
      </c>
      <c r="CD68" s="10">
        <f t="shared" si="266"/>
        <v>7.3107098335431581E-2</v>
      </c>
      <c r="CE68" s="10">
        <f t="shared" si="267"/>
        <v>1.7973441477776346</v>
      </c>
      <c r="CF68" s="61"/>
      <c r="CG68" s="49">
        <v>585.10041873169087</v>
      </c>
      <c r="CH68" s="49">
        <v>62</v>
      </c>
      <c r="CI68" s="22">
        <f t="shared" si="268"/>
        <v>1.1833333333333331</v>
      </c>
      <c r="CJ68" s="98">
        <f t="shared" si="269"/>
        <v>56.84449807944145</v>
      </c>
      <c r="CK68" s="100">
        <f t="shared" si="181"/>
        <v>1.1833333333333331</v>
      </c>
      <c r="CL68" s="98">
        <f t="shared" si="270"/>
        <v>0.80563137220661885</v>
      </c>
      <c r="CM68" s="98">
        <f t="shared" si="182"/>
        <v>1.2</v>
      </c>
      <c r="CN68" s="98">
        <f t="shared" si="183"/>
        <v>61.34256596709465</v>
      </c>
      <c r="CO68" s="100">
        <f t="shared" si="271"/>
        <v>1093.2909923208194</v>
      </c>
      <c r="CP68" s="100">
        <f t="shared" si="272"/>
        <v>8.5368404304206726E-4</v>
      </c>
      <c r="CQ68" s="100">
        <f t="shared" si="243"/>
        <v>1.2166666666666666</v>
      </c>
      <c r="CR68" s="100">
        <f t="shared" si="244"/>
        <v>-7.9067150009734917</v>
      </c>
      <c r="CS68" s="100">
        <f t="shared" si="273"/>
        <v>1.3470648299930953E-3</v>
      </c>
      <c r="CT68">
        <f t="shared" si="274"/>
        <v>7.3107098335431581E-2</v>
      </c>
      <c r="CU68">
        <f t="shared" si="275"/>
        <v>1.7546884361412363</v>
      </c>
      <c r="CV68" s="61"/>
      <c r="CW68" s="49">
        <v>802.54236648291658</v>
      </c>
      <c r="CX68" s="49">
        <v>62</v>
      </c>
      <c r="CY68" s="22">
        <f t="shared" si="276"/>
        <v>1.25</v>
      </c>
      <c r="CZ68" s="98">
        <f t="shared" si="277"/>
        <v>76.338092502893232</v>
      </c>
      <c r="DA68" s="100">
        <f t="shared" si="184"/>
        <v>1.25</v>
      </c>
      <c r="DB68" s="98">
        <f t="shared" si="278"/>
        <v>0.89382488298780904</v>
      </c>
      <c r="DC68" s="98">
        <f t="shared" si="185"/>
        <v>1.2666666666666666</v>
      </c>
      <c r="DD68" s="98">
        <f t="shared" si="186"/>
        <v>89.985500800004587</v>
      </c>
      <c r="DE68" s="100">
        <f t="shared" si="279"/>
        <v>1765.1947002156671</v>
      </c>
      <c r="DF68" s="100">
        <f t="shared" si="280"/>
        <v>1.2522982194667308E-3</v>
      </c>
      <c r="DG68" s="100">
        <f t="shared" si="229"/>
        <v>1.2833333333333332</v>
      </c>
      <c r="DH68" s="100">
        <f t="shared" si="230"/>
        <v>-221.60760482447049</v>
      </c>
      <c r="DI68" s="100">
        <f t="shared" si="281"/>
        <v>1.2394835951815039E-3</v>
      </c>
      <c r="DJ68">
        <f t="shared" si="187"/>
        <v>9.691001300805642E-2</v>
      </c>
      <c r="DK68">
        <f t="shared" si="332"/>
        <v>1.8827413038208656</v>
      </c>
      <c r="DL68" s="61"/>
      <c r="DM68" s="49">
        <v>782.70700137407744</v>
      </c>
      <c r="DN68" s="49">
        <v>62</v>
      </c>
      <c r="DO68" s="22">
        <f t="shared" si="282"/>
        <v>1.1333333333333333</v>
      </c>
      <c r="DP68" s="98">
        <f t="shared" si="283"/>
        <v>74.614585450341025</v>
      </c>
      <c r="DQ68" s="100">
        <f t="shared" si="189"/>
        <v>1.1333333333333333</v>
      </c>
      <c r="DR68" s="98">
        <f t="shared" si="284"/>
        <v>0.72216074525882989</v>
      </c>
      <c r="DS68" s="98">
        <f t="shared" si="190"/>
        <v>1.1500000000000001</v>
      </c>
      <c r="DT68" s="98">
        <f t="shared" si="191"/>
        <v>88.876246595969391</v>
      </c>
      <c r="DU68" s="100">
        <f t="shared" si="285"/>
        <v>1383.7653460144438</v>
      </c>
      <c r="DV68" s="100">
        <f t="shared" si="286"/>
        <v>1.2368610984605742E-3</v>
      </c>
      <c r="DW68" s="100">
        <f t="shared" si="231"/>
        <v>1.1666666666666667</v>
      </c>
      <c r="DX68" s="100">
        <f t="shared" si="232"/>
        <v>166.25972333001729</v>
      </c>
      <c r="DY68" s="100">
        <f t="shared" si="287"/>
        <v>1.5698505315883693E-3</v>
      </c>
      <c r="DZ68">
        <f t="shared" si="288"/>
        <v>5.4357662322592676E-2</v>
      </c>
      <c r="EA68">
        <f t="shared" si="289"/>
        <v>1.8728237304411051</v>
      </c>
      <c r="EB68" s="61"/>
      <c r="EC68" s="49">
        <v>1040.7325545018759</v>
      </c>
      <c r="ED68" s="49">
        <v>62</v>
      </c>
      <c r="EE68" s="22">
        <f t="shared" si="290"/>
        <v>1.1333333333333333</v>
      </c>
      <c r="EF68" s="98">
        <f t="shared" si="291"/>
        <v>90.814359031577311</v>
      </c>
      <c r="EG68" s="100">
        <f t="shared" si="192"/>
        <v>1.1333333333333333</v>
      </c>
      <c r="EH68" s="98">
        <f t="shared" si="292"/>
        <v>0.64234481175237523</v>
      </c>
      <c r="EI68" s="98">
        <f t="shared" si="193"/>
        <v>1.1500000000000001</v>
      </c>
      <c r="EJ68" s="98">
        <f t="shared" si="194"/>
        <v>111.28703392576193</v>
      </c>
      <c r="EK68" s="100">
        <f t="shared" si="293"/>
        <v>1983.4369468405127</v>
      </c>
      <c r="EL68" s="100">
        <f t="shared" si="294"/>
        <v>1.5487445554668538E-3</v>
      </c>
      <c r="EM68" s="100">
        <f t="shared" si="225"/>
        <v>1.1583333333333334</v>
      </c>
      <c r="EN68" s="100">
        <f t="shared" si="226"/>
        <v>-6677.2220355457393</v>
      </c>
      <c r="EO68" s="100">
        <f t="shared" si="295"/>
        <v>1.496371879024264E-3</v>
      </c>
      <c r="EP68">
        <f t="shared" si="296"/>
        <v>5.4357662322592676E-2</v>
      </c>
      <c r="EQ68">
        <f t="shared" si="297"/>
        <v>1.958154522035952</v>
      </c>
      <c r="ER68" s="61"/>
      <c r="ES68" s="49">
        <v>1074.7569492680659</v>
      </c>
      <c r="ET68" s="49">
        <v>62</v>
      </c>
      <c r="EU68" s="22">
        <f t="shared" si="298"/>
        <v>1.1333333333333333</v>
      </c>
      <c r="EV68" s="98">
        <f t="shared" si="299"/>
        <v>95.695570231329881</v>
      </c>
      <c r="EW68" s="100">
        <f t="shared" si="195"/>
        <v>1.1333333333333333</v>
      </c>
      <c r="EX68" s="98">
        <f t="shared" si="300"/>
        <v>0.58371799110429068</v>
      </c>
      <c r="EY68" s="98">
        <f t="shared" si="196"/>
        <v>1.1416666666666666</v>
      </c>
      <c r="EZ68" s="98"/>
      <c r="FA68" s="100"/>
      <c r="FB68" s="100"/>
      <c r="FC68" s="100">
        <f t="shared" si="227"/>
        <v>1.1500000000000001</v>
      </c>
      <c r="FD68" s="100">
        <f t="shared" si="228"/>
        <v>0</v>
      </c>
      <c r="FE68" s="100">
        <f t="shared" si="303"/>
        <v>1.47553103064652E-3</v>
      </c>
      <c r="FF68">
        <f t="shared" si="304"/>
        <v>5.4357662322592676E-2</v>
      </c>
      <c r="FG68">
        <f t="shared" si="305"/>
        <v>1.9808918346565094</v>
      </c>
      <c r="FH68" s="61"/>
      <c r="FI68" s="100">
        <v>702.70637538021526</v>
      </c>
      <c r="FJ68" s="100">
        <v>62</v>
      </c>
      <c r="FK68" s="22">
        <f t="shared" si="306"/>
        <v>1.1166666666666665</v>
      </c>
      <c r="FL68" s="98">
        <f t="shared" si="307"/>
        <v>87.684848437760834</v>
      </c>
      <c r="FM68" s="100">
        <f t="shared" si="198"/>
        <v>1.1166666666666665</v>
      </c>
      <c r="FN68" s="98">
        <f t="shared" si="308"/>
        <v>0.59675558564740927</v>
      </c>
      <c r="FO68" s="98">
        <f t="shared" si="199"/>
        <v>1.1333333333333333</v>
      </c>
      <c r="FP68" s="98">
        <f t="shared" si="200"/>
        <v>112.35869098740984</v>
      </c>
      <c r="FQ68" s="100">
        <f t="shared" si="309"/>
        <v>1749.377014296351</v>
      </c>
      <c r="FR68" s="100">
        <f t="shared" si="310"/>
        <v>1.5636584495747872E-3</v>
      </c>
      <c r="FS68" s="100">
        <f t="shared" si="241"/>
        <v>1.1499999999999999</v>
      </c>
      <c r="FT68" s="100">
        <f t="shared" si="242"/>
        <v>617.09418842043556</v>
      </c>
      <c r="FU68" s="100">
        <f t="shared" si="311"/>
        <v>1.6564750470863545E-3</v>
      </c>
      <c r="FV68">
        <f t="shared" si="201"/>
        <v>4.7923552317182726E-2</v>
      </c>
      <c r="FW68">
        <f t="shared" si="202"/>
        <v>1.9429245556424553</v>
      </c>
      <c r="FX68" s="61"/>
      <c r="FY68" s="100">
        <v>930.92548036886387</v>
      </c>
      <c r="FZ68" s="100">
        <v>62</v>
      </c>
      <c r="GA68" s="22">
        <f t="shared" si="312"/>
        <v>1.1499999999999999</v>
      </c>
      <c r="GB68" s="98">
        <f t="shared" si="313"/>
        <v>115.73061330559354</v>
      </c>
      <c r="GC68" s="100">
        <f t="shared" si="203"/>
        <v>1.1499999999999999</v>
      </c>
      <c r="GD68" s="98">
        <f t="shared" si="314"/>
        <v>0.763439659221682</v>
      </c>
      <c r="GE68" s="98">
        <f t="shared" si="204"/>
        <v>1.1666666666666667</v>
      </c>
      <c r="GF68" s="98">
        <f t="shared" si="205"/>
        <v>139.88562371280977</v>
      </c>
      <c r="GG68" s="100">
        <f t="shared" si="315"/>
        <v>2177.9596451610391</v>
      </c>
      <c r="GH68" s="100">
        <f t="shared" si="316"/>
        <v>1.9467415966699362E-3</v>
      </c>
      <c r="GI68" s="100">
        <f t="shared" si="235"/>
        <v>1.1833333333333333</v>
      </c>
      <c r="GJ68" s="100">
        <f t="shared" si="236"/>
        <v>512.92119663201572</v>
      </c>
      <c r="GK68" s="100">
        <f t="shared" si="317"/>
        <v>1.4691133904787695E-3</v>
      </c>
      <c r="GL68">
        <f t="shared" si="206"/>
        <v>6.069784035361165E-2</v>
      </c>
      <c r="GM68">
        <f t="shared" si="207"/>
        <v>2.0634482546397463</v>
      </c>
      <c r="GN68" s="61"/>
      <c r="GO68" s="100">
        <v>931.3169439025578</v>
      </c>
      <c r="GP68" s="100">
        <v>62</v>
      </c>
      <c r="GQ68" s="22">
        <f t="shared" si="318"/>
        <v>1.1333333333333333</v>
      </c>
      <c r="GR68" s="98">
        <f t="shared" si="319"/>
        <v>116.05484795914637</v>
      </c>
      <c r="GS68" s="100">
        <f t="shared" si="208"/>
        <v>1.1333333333333333</v>
      </c>
      <c r="GT68" s="100">
        <f t="shared" si="209"/>
        <v>0.84064574195411479</v>
      </c>
      <c r="GU68" s="98">
        <f t="shared" si="239"/>
        <v>1.1500000000000001</v>
      </c>
      <c r="GV68" s="98">
        <f t="shared" si="240"/>
        <v>145.98349074095364</v>
      </c>
      <c r="GW68" s="100">
        <f t="shared" si="320"/>
        <v>2272.9008403772227</v>
      </c>
      <c r="GX68" s="100">
        <f t="shared" si="321"/>
        <v>2.0316035794782721E-3</v>
      </c>
      <c r="GY68" s="100">
        <f t="shared" si="237"/>
        <v>1.1666666666666667</v>
      </c>
      <c r="GZ68" s="100">
        <f t="shared" si="238"/>
        <v>-168.06134384788979</v>
      </c>
      <c r="HA68" s="100">
        <f t="shared" si="322"/>
        <v>1.4800775028917061E-3</v>
      </c>
      <c r="HB68">
        <f t="shared" si="212"/>
        <v>5.4357662322592676E-2</v>
      </c>
      <c r="HC68">
        <f t="shared" si="213"/>
        <v>2.0646632869541928</v>
      </c>
      <c r="HD68" s="61"/>
      <c r="HE68" s="100">
        <v>825.6399033477004</v>
      </c>
      <c r="HF68" s="100">
        <v>62</v>
      </c>
      <c r="HG68" s="22">
        <f t="shared" si="323"/>
        <v>1.1499999999999999</v>
      </c>
      <c r="HH68" s="98">
        <f t="shared" si="324"/>
        <v>78.044504054521809</v>
      </c>
      <c r="HI68" s="100">
        <f t="shared" si="214"/>
        <v>1.1499999999999999</v>
      </c>
      <c r="HJ68" s="98">
        <f t="shared" si="325"/>
        <v>0.82110501819928372</v>
      </c>
      <c r="HK68" s="98">
        <f t="shared" si="215"/>
        <v>1.1666666666666667</v>
      </c>
      <c r="HL68" s="98">
        <f t="shared" si="216"/>
        <v>95.03687774850404</v>
      </c>
      <c r="HM68" s="100">
        <f t="shared" si="326"/>
        <v>2134.0732554315509</v>
      </c>
      <c r="HN68" s="100">
        <f t="shared" si="327"/>
        <v>1.3225965486666814E-3</v>
      </c>
      <c r="HO68" s="100">
        <f t="shared" si="233"/>
        <v>1.1833333333333333</v>
      </c>
      <c r="HP68" s="100">
        <f t="shared" si="234"/>
        <v>-88.244483710179964</v>
      </c>
      <c r="HQ68" s="100">
        <f t="shared" si="328"/>
        <v>1.2035412957150638E-3</v>
      </c>
      <c r="HR68">
        <f t="shared" si="329"/>
        <v>6.069784035361165E-2</v>
      </c>
      <c r="HS68">
        <f t="shared" si="330"/>
        <v>1.8923423251712213</v>
      </c>
      <c r="HT68" s="61"/>
      <c r="HU68"/>
      <c r="II68" s="61"/>
      <c r="IJ68"/>
      <c r="IW68" s="61"/>
      <c r="IX68"/>
      <c r="JK68" s="61"/>
      <c r="JL68"/>
      <c r="JY68" s="61"/>
      <c r="JZ68"/>
      <c r="KM68" s="61"/>
      <c r="KN68"/>
      <c r="KS68"/>
      <c r="KT68"/>
      <c r="KU68"/>
    </row>
    <row r="69" spans="21:307" x14ac:dyDescent="0.25">
      <c r="U69" s="49">
        <v>304.00657887618155</v>
      </c>
      <c r="V69" s="49">
        <v>63</v>
      </c>
      <c r="W69" s="22">
        <f t="shared" si="160"/>
        <v>1.1500000000000001</v>
      </c>
      <c r="X69" s="98">
        <f t="shared" si="161"/>
        <v>25.184871085757731</v>
      </c>
      <c r="Y69" s="100">
        <f t="shared" si="162"/>
        <v>1.1500000000000001</v>
      </c>
      <c r="Z69" s="98">
        <f t="shared" si="163"/>
        <v>0.35499714806048738</v>
      </c>
      <c r="AA69" s="98">
        <f t="shared" si="164"/>
        <v>1.1666666666666667</v>
      </c>
      <c r="AB69" s="98">
        <f t="shared" si="165"/>
        <v>31.097935936266698</v>
      </c>
      <c r="AC69" s="100">
        <f t="shared" si="245"/>
        <v>484.18163153094537</v>
      </c>
      <c r="AD69" s="100">
        <f t="shared" si="246"/>
        <v>4.3277960844637824E-4</v>
      </c>
      <c r="AE69" s="100">
        <f t="shared" si="2"/>
        <v>1.1833333333333333</v>
      </c>
      <c r="AF69" s="100">
        <f t="shared" si="3"/>
        <v>110.45827505508566</v>
      </c>
      <c r="AG69" s="100">
        <f t="shared" si="247"/>
        <v>2.1649210638760188E-3</v>
      </c>
      <c r="AH69">
        <f t="shared" si="331"/>
        <v>6.0697840353611733E-2</v>
      </c>
      <c r="AI69">
        <f t="shared" si="167"/>
        <v>1.4011397321686221</v>
      </c>
      <c r="AJ69" s="61"/>
      <c r="AK69" s="49">
        <v>377.00828903354369</v>
      </c>
      <c r="AL69" s="49">
        <v>63</v>
      </c>
      <c r="AM69" s="22">
        <f t="shared" si="168"/>
        <v>1.1666666666666667</v>
      </c>
      <c r="AN69" s="98">
        <f t="shared" si="169"/>
        <v>35.264080912313503</v>
      </c>
      <c r="AO69" s="100">
        <f t="shared" si="170"/>
        <v>1.1666666666666667</v>
      </c>
      <c r="AP69" s="98">
        <f t="shared" si="171"/>
        <v>0.34118785102243576</v>
      </c>
      <c r="AQ69" s="98">
        <f t="shared" si="172"/>
        <v>1.1833333333333333</v>
      </c>
      <c r="AR69" s="98">
        <f t="shared" si="173"/>
        <v>54.727509429789386</v>
      </c>
      <c r="AS69" s="100">
        <f t="shared" si="248"/>
        <v>975.39273338903172</v>
      </c>
      <c r="AT69" s="100">
        <f t="shared" si="249"/>
        <v>7.6162450623123578E-4</v>
      </c>
      <c r="AU69" s="100">
        <f t="shared" si="7"/>
        <v>1.2</v>
      </c>
      <c r="AV69" s="100">
        <f t="shared" si="8"/>
        <v>-0.58063537140377086</v>
      </c>
      <c r="AW69" s="100">
        <f t="shared" si="250"/>
        <v>2.0487697550311654E-3</v>
      </c>
      <c r="AX69">
        <f t="shared" si="251"/>
        <v>6.6946789630613221E-2</v>
      </c>
      <c r="AY69">
        <f t="shared" si="252"/>
        <v>1.547332569311709</v>
      </c>
      <c r="AZ69" s="61"/>
      <c r="BA69" s="49">
        <v>319.00352662627415</v>
      </c>
      <c r="BB69" s="49">
        <v>63</v>
      </c>
      <c r="BC69" s="22">
        <f t="shared" si="253"/>
        <v>1.3333333333333335</v>
      </c>
      <c r="BD69" s="98">
        <f t="shared" si="174"/>
        <v>26.268406342743255</v>
      </c>
      <c r="BE69" s="100">
        <f t="shared" si="175"/>
        <v>1.3333333333333335</v>
      </c>
      <c r="BF69" s="98">
        <f t="shared" si="254"/>
        <v>0.27830339796402637</v>
      </c>
      <c r="BG69" s="98">
        <f t="shared" si="176"/>
        <v>1.3500000000000003</v>
      </c>
      <c r="BH69" s="98">
        <f t="shared" si="177"/>
        <v>34.584613969780499</v>
      </c>
      <c r="BI69" s="100">
        <f t="shared" si="255"/>
        <v>678.42682149587097</v>
      </c>
      <c r="BJ69" s="100">
        <f t="shared" si="256"/>
        <v>4.8130254441277871E-4</v>
      </c>
      <c r="BK69" s="100">
        <f t="shared" si="16"/>
        <v>1.3666666666666665</v>
      </c>
      <c r="BL69" s="100">
        <f t="shared" si="17"/>
        <v>-74.323282464474389</v>
      </c>
      <c r="BM69" s="100">
        <f t="shared" si="257"/>
        <v>2.0825958745468265E-3</v>
      </c>
      <c r="BN69">
        <f t="shared" si="258"/>
        <v>0.1249387366083</v>
      </c>
      <c r="BO69">
        <f t="shared" si="259"/>
        <v>1.4194337257153826</v>
      </c>
      <c r="BP69" s="61"/>
      <c r="BQ69" s="49">
        <v>666.45048578270234</v>
      </c>
      <c r="BR69" s="49">
        <v>63</v>
      </c>
      <c r="BS69" s="22">
        <f t="shared" si="260"/>
        <v>1.2</v>
      </c>
      <c r="BT69" s="98">
        <f t="shared" si="261"/>
        <v>63.7141955815203</v>
      </c>
      <c r="BU69" s="100">
        <f t="shared" si="178"/>
        <v>1.2</v>
      </c>
      <c r="BV69" s="98">
        <f t="shared" si="262"/>
        <v>0.97168715680336071</v>
      </c>
      <c r="BW69" s="98">
        <f t="shared" si="179"/>
        <v>1.2166666666666666</v>
      </c>
      <c r="BX69" s="98">
        <f t="shared" si="180"/>
        <v>67.567606488122564</v>
      </c>
      <c r="BY69" s="100">
        <f t="shared" si="263"/>
        <v>1051.9988855565025</v>
      </c>
      <c r="BZ69" s="100">
        <f t="shared" si="264"/>
        <v>9.4031585695970572E-4</v>
      </c>
      <c r="CA69" s="100">
        <f t="shared" si="26"/>
        <v>1.2333333333333332</v>
      </c>
      <c r="CB69" s="100">
        <f t="shared" si="27"/>
        <v>-138.59824066283437</v>
      </c>
      <c r="CC69" s="100">
        <f t="shared" si="265"/>
        <v>1.346370612171989E-3</v>
      </c>
      <c r="CD69">
        <f t="shared" si="266"/>
        <v>7.9181246047624818E-2</v>
      </c>
      <c r="CE69">
        <f t="shared" si="267"/>
        <v>1.8042362043271845</v>
      </c>
      <c r="CF69" s="61"/>
      <c r="CG69" s="49">
        <v>593.66067749178069</v>
      </c>
      <c r="CH69" s="49">
        <v>63</v>
      </c>
      <c r="CI69" s="22">
        <f t="shared" si="268"/>
        <v>1.2</v>
      </c>
      <c r="CJ69" s="98">
        <f t="shared" si="269"/>
        <v>57.676156367607177</v>
      </c>
      <c r="CK69" s="100">
        <f t="shared" si="181"/>
        <v>1.2</v>
      </c>
      <c r="CL69" s="98">
        <f t="shared" si="270"/>
        <v>0.81316079110420381</v>
      </c>
      <c r="CM69" s="98">
        <f t="shared" si="182"/>
        <v>1.2166666666666666</v>
      </c>
      <c r="CN69" s="98">
        <f t="shared" si="183"/>
        <v>63.986746942717346</v>
      </c>
      <c r="CO69" s="100">
        <f t="shared" si="271"/>
        <v>1140.4174728835185</v>
      </c>
      <c r="CP69" s="100">
        <f t="shared" si="272"/>
        <v>8.9048222828614981E-4</v>
      </c>
      <c r="CQ69" s="100">
        <f t="shared" si="243"/>
        <v>1.2333333333333332</v>
      </c>
      <c r="CR69" s="100">
        <f t="shared" si="244"/>
        <v>176.89489343768986</v>
      </c>
      <c r="CS69" s="100">
        <f t="shared" si="273"/>
        <v>1.3421481903905677E-3</v>
      </c>
      <c r="CT69">
        <f t="shared" si="274"/>
        <v>7.9181246047624818E-2</v>
      </c>
      <c r="CU69">
        <f t="shared" si="275"/>
        <v>1.7609963105886473</v>
      </c>
      <c r="CV69" s="61"/>
      <c r="CW69" s="49">
        <v>818.56841497824723</v>
      </c>
      <c r="CX69" s="49">
        <v>63</v>
      </c>
      <c r="CY69" s="22">
        <f t="shared" si="276"/>
        <v>1.2666666666666666</v>
      </c>
      <c r="CZ69" s="98">
        <f t="shared" si="277"/>
        <v>77.862495479715335</v>
      </c>
      <c r="DA69" s="100">
        <f t="shared" si="184"/>
        <v>1.2666666666666666</v>
      </c>
      <c r="DB69" s="98">
        <f t="shared" si="278"/>
        <v>0.90653904037310606</v>
      </c>
      <c r="DC69" s="98">
        <f t="shared" si="185"/>
        <v>1.2833333333333332</v>
      </c>
      <c r="DD69" s="98">
        <f t="shared" si="186"/>
        <v>86.925997487850736</v>
      </c>
      <c r="DE69" s="100">
        <f t="shared" si="279"/>
        <v>1705.1781532842979</v>
      </c>
      <c r="DF69" s="100">
        <f t="shared" si="280"/>
        <v>1.2097201317059229E-3</v>
      </c>
      <c r="DG69" s="100">
        <f t="shared" si="229"/>
        <v>1.3</v>
      </c>
      <c r="DH69" s="100">
        <f t="shared" si="230"/>
        <v>-215.07639823143253</v>
      </c>
      <c r="DI69" s="100">
        <f t="shared" si="281"/>
        <v>1.2324840165756966E-3</v>
      </c>
      <c r="DJ69">
        <f t="shared" si="187"/>
        <v>0.10266234189714769</v>
      </c>
      <c r="DK69">
        <f t="shared" si="332"/>
        <v>1.8913283186693575</v>
      </c>
      <c r="DL69" s="61"/>
      <c r="DM69" s="49">
        <v>797.77644111618133</v>
      </c>
      <c r="DN69" s="49">
        <v>63</v>
      </c>
      <c r="DO69" s="22">
        <f t="shared" si="282"/>
        <v>1.1500000000000001</v>
      </c>
      <c r="DP69" s="98">
        <f t="shared" si="283"/>
        <v>76.051138333287071</v>
      </c>
      <c r="DQ69" s="100">
        <f t="shared" si="189"/>
        <v>1.1500000000000001</v>
      </c>
      <c r="DR69" s="98">
        <f t="shared" si="284"/>
        <v>0.72976241909850192</v>
      </c>
      <c r="DS69" s="98">
        <f t="shared" si="190"/>
        <v>1.1666666666666667</v>
      </c>
      <c r="DT69" s="98">
        <f t="shared" si="191"/>
        <v>90.092407369755605</v>
      </c>
      <c r="DU69" s="100">
        <f t="shared" si="285"/>
        <v>1402.7004518318377</v>
      </c>
      <c r="DV69" s="100">
        <f t="shared" si="286"/>
        <v>1.2537860025624323E-3</v>
      </c>
      <c r="DW69" s="100">
        <f t="shared" si="231"/>
        <v>1.1833333333333333</v>
      </c>
      <c r="DX69" s="100">
        <f t="shared" si="232"/>
        <v>129.76934600239719</v>
      </c>
      <c r="DY69" s="100">
        <f t="shared" si="287"/>
        <v>1.5629546393040731E-3</v>
      </c>
      <c r="DZ69">
        <f t="shared" si="288"/>
        <v>6.0697840353611733E-2</v>
      </c>
      <c r="EA69">
        <f t="shared" si="289"/>
        <v>1.8811057189566076</v>
      </c>
      <c r="EB69" s="61"/>
      <c r="EC69" s="49">
        <v>1062.7710242568717</v>
      </c>
      <c r="ED69" s="49">
        <v>63</v>
      </c>
      <c r="EE69" s="22">
        <f t="shared" si="290"/>
        <v>1.1500000000000001</v>
      </c>
      <c r="EF69" s="98">
        <f t="shared" si="291"/>
        <v>92.737436671629297</v>
      </c>
      <c r="EG69" s="100">
        <f t="shared" si="192"/>
        <v>1.1500000000000001</v>
      </c>
      <c r="EH69" s="98">
        <f t="shared" si="292"/>
        <v>0.65066584691182627</v>
      </c>
      <c r="EI69" s="98">
        <f t="shared" si="193"/>
        <v>1.1583333333333334</v>
      </c>
      <c r="EJ69" s="98"/>
      <c r="EK69" s="100"/>
      <c r="EL69" s="100"/>
      <c r="EM69" s="100">
        <f t="shared" si="225"/>
        <v>1.1666666666666667</v>
      </c>
      <c r="EN69" s="100">
        <f t="shared" si="226"/>
        <v>0</v>
      </c>
      <c r="EO69" s="100">
        <f t="shared" si="295"/>
        <v>1.4883884057662136E-3</v>
      </c>
      <c r="EP69">
        <f t="shared" si="296"/>
        <v>6.0697840353611733E-2</v>
      </c>
      <c r="EQ69">
        <f t="shared" si="297"/>
        <v>1.9672550875188979</v>
      </c>
      <c r="ER69" s="61"/>
      <c r="ES69" s="49">
        <v>1095.7414156633854</v>
      </c>
      <c r="ET69" s="49">
        <v>63</v>
      </c>
      <c r="EU69" s="22">
        <f t="shared" si="298"/>
        <v>1.1500000000000001</v>
      </c>
      <c r="EV69" s="98">
        <f t="shared" si="299"/>
        <v>97.564011723211237</v>
      </c>
      <c r="EW69" s="100">
        <f t="shared" si="195"/>
        <v>1.1500000000000001</v>
      </c>
      <c r="EX69" s="98">
        <f t="shared" si="300"/>
        <v>0.59097167136672202</v>
      </c>
      <c r="EY69" s="98">
        <f t="shared" si="196"/>
        <v>1.1500000000000001</v>
      </c>
      <c r="EZ69" s="98"/>
      <c r="FA69" s="100"/>
      <c r="FB69" s="100"/>
      <c r="FC69" s="100">
        <f t="shared" si="227"/>
        <v>0</v>
      </c>
      <c r="FD69" s="100">
        <f t="shared" si="228"/>
        <v>0</v>
      </c>
      <c r="FE69" s="100">
        <f t="shared" si="303"/>
        <v>1.468090689500679E-3</v>
      </c>
      <c r="FF69">
        <f t="shared" si="304"/>
        <v>6.0697840353611733E-2</v>
      </c>
      <c r="FG69">
        <f t="shared" si="305"/>
        <v>1.989289649712962</v>
      </c>
      <c r="FH69" s="61"/>
      <c r="FI69" s="100">
        <v>717.19209421186451</v>
      </c>
      <c r="FJ69" s="100">
        <v>63</v>
      </c>
      <c r="FK69" s="22">
        <f t="shared" si="306"/>
        <v>1.1333333333333333</v>
      </c>
      <c r="FL69" s="98">
        <f t="shared" si="307"/>
        <v>89.492400076349455</v>
      </c>
      <c r="FM69" s="100">
        <f t="shared" si="198"/>
        <v>1.1333333333333333</v>
      </c>
      <c r="FN69" s="98">
        <f t="shared" si="308"/>
        <v>0.60581057437806729</v>
      </c>
      <c r="FO69" s="98">
        <f t="shared" si="199"/>
        <v>1.1499999999999999</v>
      </c>
      <c r="FP69" s="98">
        <f t="shared" si="200"/>
        <v>125.61404913035192</v>
      </c>
      <c r="FQ69" s="100">
        <f t="shared" si="309"/>
        <v>1955.7573009279138</v>
      </c>
      <c r="FR69" s="100">
        <f t="shared" si="310"/>
        <v>1.748128850397398E-3</v>
      </c>
      <c r="FS69" s="100">
        <f t="shared" si="241"/>
        <v>1.1666666666666667</v>
      </c>
      <c r="FT69" s="100">
        <f t="shared" si="242"/>
        <v>53.610038034576043</v>
      </c>
      <c r="FU69" s="100">
        <f t="shared" si="311"/>
        <v>1.646282716925401E-3</v>
      </c>
      <c r="FV69">
        <f t="shared" si="201"/>
        <v>5.4357662322592676E-2</v>
      </c>
      <c r="FW69">
        <f t="shared" si="202"/>
        <v>1.9517861554829705</v>
      </c>
      <c r="FX69" s="61"/>
      <c r="FY69" s="100">
        <v>948.45268727543817</v>
      </c>
      <c r="FZ69" s="100">
        <v>63</v>
      </c>
      <c r="GA69" s="22">
        <f t="shared" si="312"/>
        <v>1.1666666666666667</v>
      </c>
      <c r="GB69" s="98">
        <f t="shared" si="313"/>
        <v>117.90955721421676</v>
      </c>
      <c r="GC69" s="100">
        <f t="shared" si="203"/>
        <v>1.1666666666666667</v>
      </c>
      <c r="GD69" s="98">
        <f t="shared" si="314"/>
        <v>0.77394805891585938</v>
      </c>
      <c r="GE69" s="98">
        <f t="shared" si="204"/>
        <v>1.1833333333333333</v>
      </c>
      <c r="GF69" s="98">
        <f t="shared" si="205"/>
        <v>153.09159609799804</v>
      </c>
      <c r="GG69" s="100">
        <f t="shared" si="315"/>
        <v>2383.5710165561486</v>
      </c>
      <c r="GH69" s="100">
        <f t="shared" si="316"/>
        <v>2.1305247123638059E-3</v>
      </c>
      <c r="GI69" s="100">
        <f t="shared" si="235"/>
        <v>1.2</v>
      </c>
      <c r="GJ69" s="100">
        <f t="shared" si="236"/>
        <v>-172.65673324402204</v>
      </c>
      <c r="GK69" s="100">
        <f t="shared" si="317"/>
        <v>1.4605381288844395E-3</v>
      </c>
      <c r="GL69">
        <f t="shared" si="206"/>
        <v>6.6946789630613221E-2</v>
      </c>
      <c r="GM69">
        <f t="shared" si="207"/>
        <v>2.0715490084638417</v>
      </c>
      <c r="GN69" s="61"/>
      <c r="GO69" s="100">
        <v>949.84261854267208</v>
      </c>
      <c r="GP69" s="100">
        <v>63</v>
      </c>
      <c r="GQ69" s="22">
        <f t="shared" si="318"/>
        <v>1.1500000000000001</v>
      </c>
      <c r="GR69" s="98">
        <f t="shared" si="319"/>
        <v>118.36340077543018</v>
      </c>
      <c r="GS69" s="100">
        <f t="shared" si="208"/>
        <v>1.1500000000000001</v>
      </c>
      <c r="GT69" s="100">
        <f t="shared" si="209"/>
        <v>0.85305097371010186</v>
      </c>
      <c r="GU69" s="98">
        <f t="shared" si="239"/>
        <v>1.1666666666666667</v>
      </c>
      <c r="GV69" s="98">
        <f t="shared" si="240"/>
        <v>149.71883277998697</v>
      </c>
      <c r="GW69" s="100">
        <f t="shared" si="320"/>
        <v>2331.0585266780708</v>
      </c>
      <c r="GX69" s="100">
        <f t="shared" si="321"/>
        <v>2.0835870895214857E-3</v>
      </c>
      <c r="GY69" s="100">
        <f t="shared" si="237"/>
        <v>1.1833333333333333</v>
      </c>
      <c r="GZ69" s="100">
        <f t="shared" si="238"/>
        <v>-511.30797826196681</v>
      </c>
      <c r="HA69" s="100">
        <f t="shared" si="322"/>
        <v>1.47079334117164E-3</v>
      </c>
      <c r="HB69">
        <f t="shared" si="212"/>
        <v>6.0697840353611733E-2</v>
      </c>
      <c r="HC69">
        <f t="shared" si="213"/>
        <v>2.0732174346635355</v>
      </c>
      <c r="HD69" s="61"/>
      <c r="HE69" s="100">
        <v>843.62625018428628</v>
      </c>
      <c r="HF69" s="100">
        <v>63</v>
      </c>
      <c r="HG69" s="22">
        <f t="shared" si="323"/>
        <v>1.1666666666666667</v>
      </c>
      <c r="HH69" s="98">
        <f t="shared" si="324"/>
        <v>79.744682925385817</v>
      </c>
      <c r="HI69" s="100">
        <f t="shared" si="214"/>
        <v>1.1666666666666667</v>
      </c>
      <c r="HJ69" s="98">
        <f t="shared" si="325"/>
        <v>0.83343321549114913</v>
      </c>
      <c r="HK69" s="98">
        <f t="shared" si="215"/>
        <v>1.1833333333333333</v>
      </c>
      <c r="HL69" s="98">
        <f t="shared" si="216"/>
        <v>86.536454755915912</v>
      </c>
      <c r="HM69" s="100">
        <f t="shared" si="326"/>
        <v>1943.1944534538281</v>
      </c>
      <c r="HN69" s="100">
        <f t="shared" si="327"/>
        <v>1.2042989953531633E-3</v>
      </c>
      <c r="HO69" s="100">
        <f t="shared" si="233"/>
        <v>1.2</v>
      </c>
      <c r="HP69" s="100">
        <f t="shared" si="234"/>
        <v>469.19263585357777</v>
      </c>
      <c r="HQ69" s="100">
        <f t="shared" si="328"/>
        <v>1.196488878845691E-3</v>
      </c>
      <c r="HR69">
        <f t="shared" si="329"/>
        <v>6.6946789630613221E-2</v>
      </c>
      <c r="HS69">
        <f t="shared" si="330"/>
        <v>1.9017017355769092</v>
      </c>
      <c r="HT69" s="61"/>
      <c r="HU69"/>
      <c r="II69" s="61"/>
      <c r="IJ69"/>
      <c r="IW69" s="61"/>
      <c r="IX69"/>
      <c r="JK69" s="61"/>
      <c r="JL69"/>
      <c r="JY69" s="61"/>
      <c r="JZ69"/>
      <c r="KM69" s="61"/>
      <c r="KN69"/>
      <c r="KS69"/>
      <c r="KT69"/>
      <c r="KU69"/>
    </row>
    <row r="70" spans="21:307" x14ac:dyDescent="0.25">
      <c r="U70" s="49">
        <v>310.01451578918045</v>
      </c>
      <c r="V70" s="49">
        <v>64</v>
      </c>
      <c r="W70" s="22">
        <f t="shared" si="160"/>
        <v>1.1666666666666667</v>
      </c>
      <c r="X70" s="98">
        <f t="shared" si="161"/>
        <v>25.68258767203881</v>
      </c>
      <c r="Y70" s="100">
        <f t="shared" si="162"/>
        <v>1.1666666666666667</v>
      </c>
      <c r="Z70" s="98">
        <f t="shared" si="163"/>
        <v>0.35571146105431212</v>
      </c>
      <c r="AA70" s="98">
        <f t="shared" si="164"/>
        <v>1.1833333333333333</v>
      </c>
      <c r="AB70" s="98">
        <f t="shared" si="165"/>
        <v>31.064793465357791</v>
      </c>
      <c r="AC70" s="100">
        <f t="shared" ref="AC70:AC101" si="333">((AB70/1000)*2*(Z$2/1000))/$B$31</f>
        <v>483.6656173597629</v>
      </c>
      <c r="AD70" s="100">
        <f t="shared" ref="AD70:AD101" si="334">($B$30*(AB70/1000))/$B$32</f>
        <v>4.3231837572622932E-4</v>
      </c>
      <c r="AE70" s="100">
        <f t="shared" ref="AE70:AE119" si="335">AA71</f>
        <v>1.2000000000000002</v>
      </c>
      <c r="AF70" s="100">
        <f t="shared" ref="AF70:AF119" si="336">(AB72-AB70)/(AA72-AA70)</f>
        <v>336.73997500345251</v>
      </c>
      <c r="AG70" s="100">
        <f t="shared" ref="AG70:AG101" si="337">$B$30/SQRT($B$29*$B$32*((X70+U$4)/1000)*TAN(AA$2))</f>
        <v>2.1630429587755104E-3</v>
      </c>
      <c r="AH70">
        <f t="shared" si="331"/>
        <v>6.6946789630613221E-2</v>
      </c>
      <c r="AI70">
        <f t="shared" si="167"/>
        <v>1.409638779329456</v>
      </c>
      <c r="AJ70" s="61"/>
      <c r="AK70" s="49">
        <v>386.51164277418604</v>
      </c>
      <c r="AL70" s="49">
        <v>64</v>
      </c>
      <c r="AM70" s="22">
        <f t="shared" si="168"/>
        <v>1.1833333333333333</v>
      </c>
      <c r="AN70" s="98">
        <f t="shared" si="169"/>
        <v>36.15299249594856</v>
      </c>
      <c r="AO70" s="100">
        <f t="shared" si="170"/>
        <v>1.1833333333333333</v>
      </c>
      <c r="AP70" s="98">
        <f t="shared" si="171"/>
        <v>0.34229092202615802</v>
      </c>
      <c r="AQ70" s="98">
        <f t="shared" si="172"/>
        <v>1.2</v>
      </c>
      <c r="AR70" s="98">
        <f t="shared" si="173"/>
        <v>58.916918525806523</v>
      </c>
      <c r="AS70" s="100">
        <f t="shared" ref="AS70:AS101" si="338">((AR70/1000)*2*(AP$2/1000))/$B$31</f>
        <v>1050.0593723796369</v>
      </c>
      <c r="AT70" s="100">
        <f t="shared" ref="AT70:AT101" si="339">($B$30*(AR70/1000))/$B$32</f>
        <v>8.1992711615080764E-4</v>
      </c>
      <c r="AU70" s="100">
        <f t="shared" ref="AU70:AU109" si="340">AQ71</f>
        <v>1.2166666666666668</v>
      </c>
      <c r="AV70" s="100">
        <f t="shared" ref="AV70:AV109" si="341">(AR72-AR70)/(AQ72-AQ70)</f>
        <v>-336.15045715193014</v>
      </c>
      <c r="AW70" s="100">
        <f t="shared" ref="AW70:AW101" si="342">$B$30/SQRT($B$29*$B$32*((AN70+AK$4)/1000)*TAN(AQ$2))</f>
        <v>2.0459291485056936E-3</v>
      </c>
      <c r="AX70">
        <f t="shared" ref="AX70:AX101" si="343">LOG10(AM70)</f>
        <v>7.3107098335431664E-2</v>
      </c>
      <c r="AY70">
        <f t="shared" ref="AY70:AY101" si="344">LOG10(AN70)</f>
        <v>1.5581442510272054</v>
      </c>
      <c r="AZ70" s="61"/>
      <c r="BA70" s="49">
        <v>325.50614433524908</v>
      </c>
      <c r="BB70" s="49">
        <v>64</v>
      </c>
      <c r="BC70" s="22">
        <f t="shared" ref="BC70:BC101" si="345">((BB70*(1/60))+(BE$2*(1/60)))</f>
        <v>1.35</v>
      </c>
      <c r="BD70" s="98">
        <f t="shared" si="174"/>
        <v>26.803865640254365</v>
      </c>
      <c r="BE70" s="100">
        <f t="shared" si="175"/>
        <v>1.35</v>
      </c>
      <c r="BF70" s="98">
        <f t="shared" ref="BF70:BF101" si="346">((BD70+BA$4)-BF$4)/(BB$4-BF$4)</f>
        <v>0.27887804454521326</v>
      </c>
      <c r="BG70" s="98">
        <f t="shared" si="176"/>
        <v>1.3666666666666665</v>
      </c>
      <c r="BH70" s="98">
        <f t="shared" si="177"/>
        <v>38.289823905514055</v>
      </c>
      <c r="BI70" s="100">
        <f t="shared" ref="BI70:BI101" si="347">((BH70/1000)*2*(BF$2/1000))/$B$31</f>
        <v>751.10983024279756</v>
      </c>
      <c r="BJ70" s="100">
        <f t="shared" ref="BJ70:BJ106" si="348">($B$30*(BH70/1000))/$B$32</f>
        <v>5.3286671601840397E-4</v>
      </c>
      <c r="BK70" s="100">
        <f t="shared" ref="BK70:BK108" si="349">BG71</f>
        <v>1.3833333333333335</v>
      </c>
      <c r="BL70" s="100">
        <f t="shared" ref="BL70:BL108" si="350">(BH72-BH70)/(BG72-BG70)</f>
        <v>-370.86190441636273</v>
      </c>
      <c r="BM70" s="100">
        <f t="shared" ref="BM70:BM101" si="351">$B$30/SQRT($B$29*$B$32*((BD70+BA$4)/1000)*TAN(BG$2))</f>
        <v>2.0807971876931021E-3</v>
      </c>
      <c r="BN70">
        <f t="shared" ref="BN70:BN101" si="352">LOG10(BC70)</f>
        <v>0.13033376849500614</v>
      </c>
      <c r="BO70">
        <f t="shared" ref="BO70:BO101" si="353">LOG10(BD70)</f>
        <v>1.428197432281249</v>
      </c>
      <c r="BP70" s="61"/>
      <c r="BQ70" s="49">
        <v>678.94219194273091</v>
      </c>
      <c r="BR70" s="49">
        <v>64</v>
      </c>
      <c r="BS70" s="22">
        <f t="shared" ref="BS70:BS101" si="354">((BR70*(1/60))+(BU$2*(1/60)))</f>
        <v>1.2166666666666666</v>
      </c>
      <c r="BT70" s="98">
        <f t="shared" ref="BT70:BT101" si="355">((BQ70*(BR$2/BS$2)))</f>
        <v>64.908431352077528</v>
      </c>
      <c r="BU70" s="100">
        <f t="shared" si="178"/>
        <v>1.2166666666666666</v>
      </c>
      <c r="BV70" s="98">
        <f t="shared" ref="BV70:BV101" si="356">((BT70+BQ$4)-BV$4)/(BR$4-BV$4)</f>
        <v>0.98426283141868831</v>
      </c>
      <c r="BW70" s="98">
        <f t="shared" si="179"/>
        <v>1.2333333333333332</v>
      </c>
      <c r="BX70" s="98">
        <f t="shared" si="180"/>
        <v>63.108344219054345</v>
      </c>
      <c r="BY70" s="100">
        <f t="shared" ref="BY70:BY101" si="357">((BX70/1000)*2*(BV$2/1000))/$B$31</f>
        <v>982.57006927471559</v>
      </c>
      <c r="BZ70" s="100">
        <f t="shared" ref="BZ70:BZ101" si="358">($B$30*(BX70/1000))/$B$32</f>
        <v>8.7825779038183964E-4</v>
      </c>
      <c r="CA70" s="100">
        <f t="shared" ref="CA70:CA118" si="359">BW71</f>
        <v>1.25</v>
      </c>
      <c r="CB70" s="100">
        <f t="shared" ref="CB70:CB118" si="360">(BX72-BX70)/(BW72-BW70)</f>
        <v>87.528764467281107</v>
      </c>
      <c r="CC70" s="100">
        <f t="shared" ref="CC70:CC101" si="361">$B$30/SQRT($B$29*$B$32*((BT70+BQ$4)/1000)*TAN(BW$2))</f>
        <v>1.3393380824292304E-3</v>
      </c>
      <c r="CD70">
        <f t="shared" ref="CD70:CD101" si="362">LOG10(BS70)</f>
        <v>8.5171609736812232E-2</v>
      </c>
      <c r="CE70">
        <f t="shared" ref="CE70:CE101" si="363">LOG10(BT70)</f>
        <v>1.8123011136239802</v>
      </c>
      <c r="CF70" s="61"/>
      <c r="CG70" s="49">
        <v>606.14705311500109</v>
      </c>
      <c r="CH70" s="49">
        <v>64</v>
      </c>
      <c r="CI70" s="22">
        <f t="shared" ref="CI70:CI101" si="364">((CH70*(1/60))+(CK$2*(1/60)))</f>
        <v>1.2166666666666666</v>
      </c>
      <c r="CJ70" s="98">
        <f t="shared" ref="CJ70:CJ101" si="365">((CG70*(CH$2/CI$2)))</f>
        <v>58.889250278344612</v>
      </c>
      <c r="CK70" s="100">
        <f t="shared" si="181"/>
        <v>1.2166666666666666</v>
      </c>
      <c r="CL70" s="98">
        <f t="shared" ref="CL70:CL101" si="366">((CJ70+CG$4)-CL$4)/(CH$4-CL$4)</f>
        <v>0.82414353767935911</v>
      </c>
      <c r="CM70" s="98">
        <f t="shared" si="182"/>
        <v>1.2333333333333332</v>
      </c>
      <c r="CN70" s="98">
        <f t="shared" si="183"/>
        <v>61.079008800395535</v>
      </c>
      <c r="CO70" s="100">
        <f t="shared" ref="CO70:CO101" si="367">((CN70/1000)*2*(CL$2/1000))/$B$31</f>
        <v>1088.5936883888594</v>
      </c>
      <c r="CP70" s="100">
        <f t="shared" ref="CP70:CP101" si="368">($B$30*(CN70/1000))/$B$32</f>
        <v>8.5001620580550468E-4</v>
      </c>
      <c r="CQ70" s="100">
        <f t="shared" si="243"/>
        <v>1.25</v>
      </c>
      <c r="CR70" s="100">
        <f t="shared" si="244"/>
        <v>89.479348743204881</v>
      </c>
      <c r="CS70" s="100">
        <f t="shared" ref="CS70:CS101" si="369">$B$30/SQRT($B$29*$B$32*((CJ70+CG$4)/1000)*TAN(CM$2))</f>
        <v>1.3350721315406042E-3</v>
      </c>
      <c r="CT70">
        <f t="shared" ref="CT70:CT101" si="370">LOG10(CI70)</f>
        <v>8.5171609736812232E-2</v>
      </c>
      <c r="CU70">
        <f t="shared" ref="CU70:CU101" si="371">LOG10(CJ70)</f>
        <v>1.7700360253325655</v>
      </c>
      <c r="CV70" s="61"/>
      <c r="CW70" s="49">
        <v>834.07628547993136</v>
      </c>
      <c r="CX70" s="49">
        <v>64</v>
      </c>
      <c r="CY70" s="22">
        <f t="shared" ref="CY70:CY89" si="372">((CX70*(1/60))+(DA$2*(1/60)))</f>
        <v>1.2833333333333332</v>
      </c>
      <c r="CZ70" s="98">
        <f t="shared" ref="CZ70:CZ89" si="373">((CW70*(CX$2/CY$2)))</f>
        <v>79.337609196226708</v>
      </c>
      <c r="DA70" s="100">
        <f t="shared" si="184"/>
        <v>1.2833333333333332</v>
      </c>
      <c r="DB70" s="98">
        <f t="shared" ref="DB70:DB89" si="374">((CZ70+CW$4)-DB$4)/(CX$4-DB$4)</f>
        <v>0.91884210474525374</v>
      </c>
      <c r="DC70" s="98">
        <f t="shared" si="185"/>
        <v>1.3</v>
      </c>
      <c r="DD70" s="98">
        <f t="shared" si="186"/>
        <v>82.598580639188881</v>
      </c>
      <c r="DE70" s="100">
        <f t="shared" ref="DE70:DE87" si="375">((DD70/1000)*2*(DB$2/1000))/$B$31</f>
        <v>1620.2896632612308</v>
      </c>
      <c r="DF70" s="100">
        <f t="shared" ref="DF70:DF87" si="376">($B$30*(DD70/1000))/$B$32</f>
        <v>1.1494969138953789E-3</v>
      </c>
      <c r="DG70" s="100">
        <f t="shared" si="229"/>
        <v>1.3166666666666667</v>
      </c>
      <c r="DH70" s="100">
        <f t="shared" si="230"/>
        <v>-43.761745548887646</v>
      </c>
      <c r="DI70" s="100">
        <f t="shared" ref="DI70:DI89" si="377">$B$30/SQRT($B$29*$B$32*((CZ70+CW$4)/1000)*TAN(DC$2))</f>
        <v>1.2258224262085716E-3</v>
      </c>
      <c r="DJ70">
        <f t="shared" si="187"/>
        <v>0.10833947478883819</v>
      </c>
      <c r="DK70">
        <f t="shared" si="332"/>
        <v>1.8994791090631324</v>
      </c>
      <c r="DL70" s="61"/>
      <c r="DM70" s="49">
        <v>813.7840622671348</v>
      </c>
      <c r="DN70" s="49">
        <v>64</v>
      </c>
      <c r="DO70" s="22">
        <f t="shared" ref="DO70:DO84" si="378">((DN70*(1/60))+(DQ$2*(1/60)))</f>
        <v>1.1666666666666667</v>
      </c>
      <c r="DP70" s="98">
        <f t="shared" ref="DP70:DP84" si="379">((DM70*(DN$2/DO$2)))</f>
        <v>77.577127003540014</v>
      </c>
      <c r="DQ70" s="100">
        <f t="shared" si="189"/>
        <v>1.1666666666666667</v>
      </c>
      <c r="DR70" s="98">
        <f t="shared" ref="DR70:DR84" si="380">((DP70+DM$4)-DR$4)/(DN$4-DR$4)</f>
        <v>0.73783735201047973</v>
      </c>
      <c r="DS70" s="98">
        <f t="shared" si="190"/>
        <v>1.1833333333333333</v>
      </c>
      <c r="DT70" s="98">
        <f t="shared" si="191"/>
        <v>94.418237373636615</v>
      </c>
      <c r="DU70" s="100">
        <f t="shared" ref="DU70:DU82" si="381">((DT70/1000)*2*(DR$2/1000))/$B$31</f>
        <v>1470.0517845150468</v>
      </c>
      <c r="DV70" s="100">
        <f t="shared" ref="DV70:DV82" si="382">($B$30*(DT70/1000))/$B$32</f>
        <v>1.3139871367831098E-3</v>
      </c>
      <c r="DW70" s="100">
        <f t="shared" si="231"/>
        <v>1.2000000000000002</v>
      </c>
      <c r="DX70" s="100">
        <f t="shared" si="232"/>
        <v>-130.89320195499215</v>
      </c>
      <c r="DY70" s="100">
        <f t="shared" ref="DY70:DY84" si="383">$B$30/SQRT($B$29*$B$32*((DP70+DM$4)/1000)*TAN(DS$2))</f>
        <v>1.5557280543102526E-3</v>
      </c>
      <c r="DZ70">
        <f t="shared" ref="DZ70:DZ84" si="384">LOG10(DO70)</f>
        <v>6.6946789630613221E-2</v>
      </c>
      <c r="EA70">
        <f t="shared" ref="EA70:EA84" si="385">LOG10(DP70)</f>
        <v>1.8897336918712431</v>
      </c>
      <c r="EB70" s="61"/>
      <c r="EC70" s="49">
        <v>1083.2442014615172</v>
      </c>
      <c r="ED70" s="49">
        <v>64</v>
      </c>
      <c r="EE70" s="22">
        <f t="shared" ref="EE70" si="386">((ED70*(1/60))+(EG$2*(1/60)))</f>
        <v>1.1666666666666667</v>
      </c>
      <c r="EF70" s="98">
        <f t="shared" ref="EF70" si="387">((EC70*(ED$2/EE$2)))</f>
        <v>94.52392682910272</v>
      </c>
      <c r="EG70" s="100">
        <f t="shared" si="192"/>
        <v>1.1666666666666667</v>
      </c>
      <c r="EH70" s="98">
        <f t="shared" si="292"/>
        <v>0.6583958766842839</v>
      </c>
      <c r="EI70" s="98">
        <f t="shared" si="193"/>
        <v>1.1666666666666667</v>
      </c>
      <c r="EJ70" s="98"/>
      <c r="EK70" s="100"/>
      <c r="EL70" s="100"/>
      <c r="EM70" s="100">
        <f t="shared" si="225"/>
        <v>0</v>
      </c>
      <c r="EN70" s="100">
        <f t="shared" si="226"/>
        <v>0</v>
      </c>
      <c r="EO70" s="100">
        <f t="shared" si="295"/>
        <v>1.4810853144472027E-3</v>
      </c>
      <c r="EP70">
        <f t="shared" si="296"/>
        <v>6.6946789630613221E-2</v>
      </c>
      <c r="EQ70">
        <f t="shared" si="297"/>
        <v>1.9755417553300552</v>
      </c>
      <c r="ER70" s="61"/>
      <c r="ES70" s="49"/>
      <c r="ET70" s="49"/>
      <c r="EU70" s="22"/>
      <c r="EV70" s="49"/>
      <c r="EW70" s="98"/>
      <c r="EX70" s="96"/>
      <c r="FD70" s="52"/>
      <c r="FE70" s="100"/>
      <c r="FG70"/>
      <c r="FH70" s="61"/>
      <c r="FI70" s="100">
        <v>732.72112703265213</v>
      </c>
      <c r="FJ70" s="100">
        <v>64</v>
      </c>
      <c r="FK70" s="22">
        <f t="shared" ref="FK70:FK101" si="388">((FJ70*(1/60))+(FM$2*(1/60)))</f>
        <v>1.1499999999999999</v>
      </c>
      <c r="FL70" s="98">
        <f t="shared" ref="FL70:FL101" si="389">((FI70*(FJ$2/FK$2)))</f>
        <v>91.430138137341174</v>
      </c>
      <c r="FM70" s="100">
        <f t="shared" si="198"/>
        <v>1.1499999999999999</v>
      </c>
      <c r="FN70" s="98">
        <f t="shared" ref="FN70:FN101" si="390">((FL70+FI$4)-FN$4)/(FJ$4-FN$4)</f>
        <v>0.61551773622653738</v>
      </c>
      <c r="FO70" s="98">
        <f t="shared" si="199"/>
        <v>1.1666666666666667</v>
      </c>
      <c r="FP70" s="98">
        <f t="shared" si="200"/>
        <v>132.92849726809109</v>
      </c>
      <c r="FQ70" s="100">
        <f t="shared" ref="FQ70:FQ101" si="391">((FP70/1000)*2*(FN$2/1000))/$B$31</f>
        <v>2069.6401464112014</v>
      </c>
      <c r="FR70" s="100">
        <f t="shared" ref="FR70:FR101" si="392">($B$30*(FP70/1000))/$B$32</f>
        <v>1.8499215869809344E-3</v>
      </c>
      <c r="FS70" s="100">
        <f t="shared" si="241"/>
        <v>1.1833333333333333</v>
      </c>
      <c r="FT70" s="100">
        <f t="shared" si="242"/>
        <v>-221.92149852071489</v>
      </c>
      <c r="FU70" s="100">
        <f t="shared" ref="FU70:FU101" si="393">$B$30/SQRT($B$29*$B$32*((FL70+FI$4)/1000)*TAN(FO$2))</f>
        <v>1.635562563869036E-3</v>
      </c>
      <c r="FV70">
        <f t="shared" si="201"/>
        <v>6.069784035361165E-2</v>
      </c>
      <c r="FW70">
        <f t="shared" si="202"/>
        <v>1.9610893759227654</v>
      </c>
      <c r="FX70" s="61"/>
      <c r="FY70" s="100">
        <v>968.43301265497962</v>
      </c>
      <c r="FZ70" s="100">
        <v>64</v>
      </c>
      <c r="GA70" s="22">
        <f t="shared" ref="GA70:GA101" si="394">((FZ70*(1/60))+(GC$2*(1/60)))</f>
        <v>1.1833333333333333</v>
      </c>
      <c r="GB70" s="98">
        <f t="shared" ref="GB70:GB101" si="395">((FY70*(FZ$2/GA$2)))</f>
        <v>120.39346742935388</v>
      </c>
      <c r="GC70" s="100">
        <f t="shared" si="203"/>
        <v>1.1833333333333333</v>
      </c>
      <c r="GD70" s="98">
        <f t="shared" ref="GD70:GD102" si="396">((GB70+FY$4)-GD$4)/(FZ$4-GD$4)</f>
        <v>0.78592722058303743</v>
      </c>
      <c r="GE70" s="98">
        <f t="shared" si="204"/>
        <v>1.2</v>
      </c>
      <c r="GF70" s="98">
        <f t="shared" si="205"/>
        <v>156.9829969338769</v>
      </c>
      <c r="GG70" s="100">
        <f t="shared" ref="GG70:GG100" si="397">((GF70/1000)*2*(GD$2/1000))/$B$31</f>
        <v>2444.1584719267612</v>
      </c>
      <c r="GH70" s="100">
        <f t="shared" ref="GH70:GH100" si="398">($B$30*(GF70/1000))/$B$32</f>
        <v>2.1846800406631205E-3</v>
      </c>
      <c r="GI70" s="100">
        <f t="shared" si="235"/>
        <v>1.2166666666666668</v>
      </c>
      <c r="GJ70" s="100">
        <f t="shared" si="236"/>
        <v>-957.55272892786309</v>
      </c>
      <c r="GK70" s="100">
        <f t="shared" ref="GK70:GK102" si="399">$B$30/SQRT($B$29*$B$32*((GB70+FY$4)/1000)*TAN(GE$2))</f>
        <v>1.450943471178544E-3</v>
      </c>
      <c r="GL70">
        <f t="shared" si="206"/>
        <v>7.3107098335431664E-2</v>
      </c>
      <c r="GM70">
        <f t="shared" si="207"/>
        <v>2.0806029226663862</v>
      </c>
      <c r="GN70" s="61"/>
      <c r="GO70" s="100">
        <v>970.36655445249141</v>
      </c>
      <c r="GP70" s="100">
        <v>64</v>
      </c>
      <c r="GQ70" s="22">
        <f t="shared" ref="GQ70:GQ101" si="400">((GP70*(1/60))+(GS$2*(1/60)))</f>
        <v>1.1666666666666667</v>
      </c>
      <c r="GR70" s="98">
        <f t="shared" ref="GR70:GR91" si="401">((GO70*(GP$2/GQ$2)))</f>
        <v>120.92096431717817</v>
      </c>
      <c r="GS70" s="100">
        <f t="shared" si="208"/>
        <v>1.1666666666666667</v>
      </c>
      <c r="GT70" s="100">
        <f t="shared" si="209"/>
        <v>0.86679428867446096</v>
      </c>
      <c r="GU70" s="98">
        <f t="shared" si="239"/>
        <v>1.1833333333333333</v>
      </c>
      <c r="GV70" s="98">
        <f t="shared" si="240"/>
        <v>140.381445946024</v>
      </c>
      <c r="GW70" s="100">
        <f t="shared" ref="GW70:GW101" si="402">((GV70/1000)*2*(GT$2/1000))/$B$31</f>
        <v>2185.6793863785588</v>
      </c>
      <c r="GX70" s="100">
        <f t="shared" ref="GX70:GX101" si="403">($B$30*(GV70/1000))/$B$32</f>
        <v>1.9536417894155012E-3</v>
      </c>
      <c r="GY70" s="100">
        <f t="shared" si="237"/>
        <v>1.2000000000000002</v>
      </c>
      <c r="GZ70" s="100">
        <f t="shared" si="238"/>
        <v>-221.64698477982131</v>
      </c>
      <c r="HA70" s="100">
        <f t="shared" ref="HA70:HA103" si="404">$B$30/SQRT($B$29*$B$32*((GR70+GO$4)/1000)*TAN(GU$2))</f>
        <v>1.4607089945899156E-3</v>
      </c>
      <c r="HB70">
        <f t="shared" si="212"/>
        <v>6.6946789630613221E-2</v>
      </c>
      <c r="HC70">
        <f t="shared" si="213"/>
        <v>2.082501601919271</v>
      </c>
      <c r="HD70" s="61"/>
      <c r="HE70" s="100">
        <v>859.15336232828656</v>
      </c>
      <c r="HF70" s="100">
        <v>64</v>
      </c>
      <c r="HG70" s="22">
        <f t="shared" ref="HG70:HG87" si="405">((HF70*(1/60))+(HI$2*(1/60)))</f>
        <v>1.1833333333333333</v>
      </c>
      <c r="HH70" s="98">
        <f t="shared" ref="HH70:HH87" si="406">((HE70*(HF$2/HG$2)))</f>
        <v>81.212399979471954</v>
      </c>
      <c r="HI70" s="100">
        <f t="shared" si="214"/>
        <v>1.1833333333333333</v>
      </c>
      <c r="HJ70" s="98">
        <f t="shared" ref="HJ70:HJ87" si="407">((HH70+HE$4)-HJ$4)/(HF$4-HJ$4)</f>
        <v>0.84407580476307364</v>
      </c>
      <c r="HK70" s="98">
        <f t="shared" si="215"/>
        <v>1.2</v>
      </c>
      <c r="HL70" s="98">
        <f t="shared" si="216"/>
        <v>92.095394958164718</v>
      </c>
      <c r="HM70" s="100">
        <f t="shared" ref="HM70:HM85" si="408">((HL70/1000)*2*(HJ$2/1000))/$B$31</f>
        <v>2068.0216352301059</v>
      </c>
      <c r="HN70" s="100">
        <f t="shared" ref="HN70:HN85" si="409">($B$30*(HL70/1000))/$B$32</f>
        <v>1.2816609131677925E-3</v>
      </c>
      <c r="HO70" s="100">
        <f t="shared" si="233"/>
        <v>1.2166666666666668</v>
      </c>
      <c r="HP70" s="100">
        <f t="shared" si="234"/>
        <v>217.40341430529358</v>
      </c>
      <c r="HQ70" s="100">
        <f t="shared" ref="HQ70:HQ87" si="410">$B$30/SQRT($B$29*$B$32*((HH70+HE$4)/1000)*TAN(HK$2))</f>
        <v>1.1904994075182529E-3</v>
      </c>
      <c r="HR70">
        <f t="shared" si="329"/>
        <v>7.3107098335431664E-2</v>
      </c>
      <c r="HS70">
        <f t="shared" si="330"/>
        <v>1.9096223449002201</v>
      </c>
      <c r="HT70" s="61"/>
      <c r="HU70"/>
      <c r="II70" s="61"/>
      <c r="IJ70"/>
      <c r="IW70" s="61"/>
      <c r="IX70"/>
      <c r="JK70" s="61"/>
      <c r="JL70"/>
      <c r="JY70" s="61"/>
      <c r="JZ70"/>
      <c r="KM70" s="61"/>
      <c r="KN70"/>
      <c r="KS70"/>
      <c r="KT70"/>
      <c r="KU70"/>
    </row>
    <row r="71" spans="21:307" x14ac:dyDescent="0.25">
      <c r="U71" s="49">
        <v>316.51935169907068</v>
      </c>
      <c r="V71" s="49">
        <v>65</v>
      </c>
      <c r="W71" s="22">
        <f t="shared" ref="W71:W119" si="411">((V71*(1/60))+(Y$2*(1/60)))</f>
        <v>1.1833333333333333</v>
      </c>
      <c r="X71" s="98">
        <f t="shared" ref="X71:X119" si="412">(U71*($D$2/$E$2))</f>
        <v>26.221468950299951</v>
      </c>
      <c r="Y71" s="100">
        <f t="shared" ref="Y71:Y119" si="413">(W71)/W$4</f>
        <v>1.1833333333333333</v>
      </c>
      <c r="Z71" s="98">
        <f t="shared" ref="Z71:Z119" si="414">((X71+U$4)-Z$4)/(V$4-Z$4)</f>
        <v>0.35648485279933506</v>
      </c>
      <c r="AA71" s="98">
        <f t="shared" ref="AA71:AA117" si="415">AVERAGE(W71:W73)</f>
        <v>1.2000000000000002</v>
      </c>
      <c r="AB71" s="98">
        <f t="shared" ref="AB71:AB117" si="416">(X73-X71)/(W73-W71)</f>
        <v>34.779878438102898</v>
      </c>
      <c r="AC71" s="100">
        <f t="shared" si="333"/>
        <v>541.50790975712016</v>
      </c>
      <c r="AD71" s="100">
        <f t="shared" si="334"/>
        <v>4.840199749302654E-4</v>
      </c>
      <c r="AE71" s="100">
        <f t="shared" si="335"/>
        <v>1.2166666666666668</v>
      </c>
      <c r="AF71" s="100">
        <f t="shared" si="336"/>
        <v>149.84818145829325</v>
      </c>
      <c r="AG71" s="100">
        <f t="shared" si="337"/>
        <v>2.1610150218322188E-3</v>
      </c>
      <c r="AH71">
        <f t="shared" ref="AH71:AH102" si="417">LOG10(W71)</f>
        <v>7.3107098335431664E-2</v>
      </c>
      <c r="AI71">
        <f t="shared" ref="AI71:AI119" si="418">LOG10(X71)</f>
        <v>1.4186570176034805</v>
      </c>
      <c r="AJ71" s="61"/>
      <c r="AK71" s="49">
        <v>396.5113491440062</v>
      </c>
      <c r="AL71" s="49">
        <v>65</v>
      </c>
      <c r="AM71" s="22">
        <f t="shared" ref="AM71:AM109" si="419">((AL71*(1/60))+(AO$2*(1/60)))</f>
        <v>1.2</v>
      </c>
      <c r="AN71" s="98">
        <f t="shared" ref="AN71:AN109" si="420">((AK71*($D$3/$E$3)))</f>
        <v>37.088331226639809</v>
      </c>
      <c r="AO71" s="100">
        <f t="shared" ref="AO71:AO109" si="421">(AM71)/AM$4</f>
        <v>1.2</v>
      </c>
      <c r="AP71" s="98">
        <f t="shared" ref="AP71:AP109" si="422">((AN71+AK$4)-AP$4)/(AL$4-AP$4)</f>
        <v>0.34345160555360704</v>
      </c>
      <c r="AQ71" s="98">
        <f t="shared" ref="AQ71:AQ109" si="423">AVERAGE(AM71:AM73)</f>
        <v>1.2166666666666668</v>
      </c>
      <c r="AR71" s="98">
        <f t="shared" ref="AR71:AR107" si="424">(AN73-AN71)/(AM73-AM71)</f>
        <v>54.70815491740926</v>
      </c>
      <c r="AS71" s="100">
        <f t="shared" si="338"/>
        <v>975.0477834556151</v>
      </c>
      <c r="AT71" s="100">
        <f t="shared" si="339"/>
        <v>7.6135515593394568E-4</v>
      </c>
      <c r="AU71" s="100">
        <f t="shared" si="340"/>
        <v>1.2333333333333334</v>
      </c>
      <c r="AV71" s="100">
        <f t="shared" si="341"/>
        <v>-41.796073245978185</v>
      </c>
      <c r="AW71" s="100">
        <f t="shared" si="342"/>
        <v>2.0429528997827507E-3</v>
      </c>
      <c r="AX71">
        <f t="shared" si="343"/>
        <v>7.9181246047624818E-2</v>
      </c>
      <c r="AY71">
        <f t="shared" si="344"/>
        <v>1.5692372928765665</v>
      </c>
      <c r="AZ71" s="61"/>
      <c r="BA71" s="49">
        <v>333.00337836124123</v>
      </c>
      <c r="BB71" s="49">
        <v>65</v>
      </c>
      <c r="BC71" s="22">
        <f t="shared" si="345"/>
        <v>1.3666666666666667</v>
      </c>
      <c r="BD71" s="98">
        <f t="shared" ref="BD71:BD108" si="425">((BA71*($D$4/$E$4)))</f>
        <v>27.421226808402601</v>
      </c>
      <c r="BE71" s="100">
        <f t="shared" ref="BE71:BE108" si="426">(BC71)/BC$4</f>
        <v>1.3666666666666667</v>
      </c>
      <c r="BF71" s="98">
        <f t="shared" si="346"/>
        <v>0.27954058693878631</v>
      </c>
      <c r="BG71" s="98">
        <f t="shared" ref="BG71:BG108" si="427">AVERAGE(BC71:BC73)</f>
        <v>1.3833333333333335</v>
      </c>
      <c r="BH71" s="98">
        <f t="shared" ref="BH71:BH106" si="428">(BD73-BD71)/(BC73-BC71)</f>
        <v>32.107171220964695</v>
      </c>
      <c r="BI71" s="100">
        <f t="shared" si="347"/>
        <v>629.82822759553926</v>
      </c>
      <c r="BJ71" s="100">
        <f t="shared" si="348"/>
        <v>4.4682479949175878E-4</v>
      </c>
      <c r="BK71" s="100">
        <f t="shared" si="349"/>
        <v>1.3999999999999997</v>
      </c>
      <c r="BL71" s="100">
        <f t="shared" si="350"/>
        <v>37.484077393299479</v>
      </c>
      <c r="BM71" s="100">
        <f t="shared" si="351"/>
        <v>2.0787291533475279E-3</v>
      </c>
      <c r="BN71">
        <f t="shared" si="352"/>
        <v>0.13566260200007307</v>
      </c>
      <c r="BO71">
        <f t="shared" si="353"/>
        <v>1.4380868809495166</v>
      </c>
      <c r="BP71" s="61"/>
      <c r="BQ71" s="49">
        <v>690.00905791156106</v>
      </c>
      <c r="BR71" s="49">
        <v>65</v>
      </c>
      <c r="BS71" s="22">
        <f t="shared" si="354"/>
        <v>1.2333333333333332</v>
      </c>
      <c r="BT71" s="98">
        <f t="shared" si="355"/>
        <v>65.966449131124378</v>
      </c>
      <c r="BU71" s="100">
        <f t="shared" ref="BU71:BU118" si="429">(BS71)/BS$4</f>
        <v>1.2333333333333332</v>
      </c>
      <c r="BV71" s="98">
        <f t="shared" si="356"/>
        <v>0.99540408815756187</v>
      </c>
      <c r="BW71" s="98">
        <f t="shared" ref="BW71:BW118" si="430">AVERAGE(BS71:BS73)</f>
        <v>1.25</v>
      </c>
      <c r="BX71" s="98">
        <f t="shared" ref="BX71:BX116" si="431">(BT73-BT71)/(BS73-BS71)</f>
        <v>62.947665132694738</v>
      </c>
      <c r="BY71" s="100">
        <f t="shared" si="357"/>
        <v>980.06836426297684</v>
      </c>
      <c r="BZ71" s="100">
        <f t="shared" si="358"/>
        <v>8.7602167309666862E-4</v>
      </c>
      <c r="CA71" s="100">
        <f t="shared" si="359"/>
        <v>1.2666666666666666</v>
      </c>
      <c r="CB71" s="100">
        <f t="shared" si="360"/>
        <v>178.33753237841526</v>
      </c>
      <c r="CC71" s="100">
        <f t="shared" si="361"/>
        <v>1.333198903413931E-3</v>
      </c>
      <c r="CD71">
        <f t="shared" si="362"/>
        <v>9.1080469347332507E-2</v>
      </c>
      <c r="CE71">
        <f t="shared" si="363"/>
        <v>1.8193231073294613</v>
      </c>
      <c r="CF71" s="61"/>
      <c r="CG71" s="49">
        <v>615.61453036782689</v>
      </c>
      <c r="CH71" s="49">
        <v>65</v>
      </c>
      <c r="CI71" s="22">
        <f t="shared" si="364"/>
        <v>1.2333333333333332</v>
      </c>
      <c r="CJ71" s="98">
        <f t="shared" si="365"/>
        <v>59.809047932364415</v>
      </c>
      <c r="CK71" s="100">
        <f t="shared" ref="CK71:CK118" si="432">(CI71)/CI$4</f>
        <v>1.2333333333333332</v>
      </c>
      <c r="CL71" s="98">
        <f t="shared" si="366"/>
        <v>0.83247092638777409</v>
      </c>
      <c r="CM71" s="98">
        <f t="shared" ref="CM71:CM118" si="433">AVERAGE(CI71:CI73)</f>
        <v>1.25</v>
      </c>
      <c r="CN71" s="98">
        <f t="shared" ref="CN71:CN116" si="434">(CJ73-CJ71)/(CI73-CI71)</f>
        <v>69.883243390640359</v>
      </c>
      <c r="CO71" s="100">
        <f t="shared" si="367"/>
        <v>1245.5090410488285</v>
      </c>
      <c r="CP71" s="100">
        <f t="shared" si="368"/>
        <v>9.7254180385307855E-4</v>
      </c>
      <c r="CQ71" s="100">
        <f t="shared" si="243"/>
        <v>1.2666666666666666</v>
      </c>
      <c r="CR71" s="100">
        <f t="shared" si="244"/>
        <v>-83.522072813424742</v>
      </c>
      <c r="CS71" s="100">
        <f t="shared" si="369"/>
        <v>1.3297808680702424E-3</v>
      </c>
      <c r="CT71">
        <f t="shared" si="370"/>
        <v>9.1080469347332507E-2</v>
      </c>
      <c r="CU71">
        <f t="shared" si="371"/>
        <v>1.7767668891699824</v>
      </c>
      <c r="CV71" s="61"/>
      <c r="CW71" s="49">
        <v>849.03018203123963</v>
      </c>
      <c r="CX71" s="49">
        <v>65</v>
      </c>
      <c r="CY71" s="22">
        <f t="shared" si="372"/>
        <v>1.2999999999999998</v>
      </c>
      <c r="CZ71" s="98">
        <f t="shared" si="373"/>
        <v>80.760028729310349</v>
      </c>
      <c r="DA71" s="100">
        <f t="shared" ref="DA71:DA89" si="435">(CY71)/CY$4</f>
        <v>1.2999999999999998</v>
      </c>
      <c r="DB71" s="98">
        <f t="shared" si="374"/>
        <v>0.9307056776236321</v>
      </c>
      <c r="DC71" s="98">
        <f t="shared" ref="DC71:DC89" si="436">AVERAGE(CY71:CY73)</f>
        <v>1.3166666666666667</v>
      </c>
      <c r="DD71" s="98">
        <f t="shared" ref="DD71:DD87" si="437">(CZ73-CZ71)/(CY73-CY71)</f>
        <v>79.756784213469629</v>
      </c>
      <c r="DE71" s="100">
        <f t="shared" si="375"/>
        <v>1564.5437492509236</v>
      </c>
      <c r="DF71" s="100">
        <f t="shared" si="376"/>
        <v>1.1099485803041191E-3</v>
      </c>
      <c r="DG71" s="100">
        <f t="shared" si="229"/>
        <v>1.3333333333333333</v>
      </c>
      <c r="DH71" s="100">
        <f t="shared" si="230"/>
        <v>259.75175582380291</v>
      </c>
      <c r="DI71" s="100">
        <f t="shared" si="377"/>
        <v>1.2195000394835281E-3</v>
      </c>
      <c r="DJ71">
        <f t="shared" ref="DJ71:DJ89" si="438">LOG10(CY71)</f>
        <v>0.11394335230683671</v>
      </c>
      <c r="DK71">
        <f t="shared" ref="DK71:DK89" si="439">LOG10(CZ71)</f>
        <v>1.9071964647661377</v>
      </c>
      <c r="DL71" s="61"/>
      <c r="DM71" s="49">
        <v>829.27875289313909</v>
      </c>
      <c r="DN71" s="49">
        <v>65</v>
      </c>
      <c r="DO71" s="22">
        <f t="shared" si="378"/>
        <v>1.1833333333333333</v>
      </c>
      <c r="DP71" s="98">
        <f t="shared" si="379"/>
        <v>79.05421857894558</v>
      </c>
      <c r="DQ71" s="100">
        <f t="shared" ref="DQ71:DQ84" si="440">(DO71)/DO$4</f>
        <v>1.1833333333333333</v>
      </c>
      <c r="DR71" s="98">
        <f t="shared" si="380"/>
        <v>0.74565354069441714</v>
      </c>
      <c r="DS71" s="98">
        <f t="shared" ref="DS71:DS84" si="441">AVERAGE(DO71:DO73)</f>
        <v>1.2000000000000002</v>
      </c>
      <c r="DT71" s="98">
        <f t="shared" ref="DT71:DT82" si="442">(DP73-DP71)/(DO73-DO71)</f>
        <v>94.418052236502191</v>
      </c>
      <c r="DU71" s="100">
        <f t="shared" si="381"/>
        <v>1470.0489020086327</v>
      </c>
      <c r="DV71" s="100">
        <f t="shared" si="382"/>
        <v>1.3139845602913225E-3</v>
      </c>
      <c r="DW71" s="100">
        <f t="shared" si="231"/>
        <v>1.2166666666666668</v>
      </c>
      <c r="DX71" s="100">
        <f t="shared" si="232"/>
        <v>-172.64733340666331</v>
      </c>
      <c r="DY71" s="100">
        <f t="shared" si="383"/>
        <v>1.5488276521926068E-3</v>
      </c>
      <c r="DZ71">
        <f t="shared" si="384"/>
        <v>7.3107098335431664E-2</v>
      </c>
      <c r="EA71">
        <f t="shared" si="385"/>
        <v>1.897925050190723</v>
      </c>
      <c r="EB71" s="61"/>
      <c r="EC71"/>
      <c r="ER71" s="65"/>
      <c r="ES71" s="49"/>
      <c r="ET71" s="49"/>
      <c r="EU71" s="49"/>
      <c r="EV71" s="49"/>
      <c r="EW71" s="98"/>
      <c r="EX71" s="96"/>
      <c r="FD71" s="52"/>
      <c r="FE71" s="100"/>
      <c r="FF71" s="49"/>
      <c r="FH71" s="66"/>
      <c r="FI71" s="100">
        <v>750.74779386955242</v>
      </c>
      <c r="FJ71" s="100">
        <v>65</v>
      </c>
      <c r="FK71" s="22">
        <f t="shared" si="388"/>
        <v>1.1666666666666665</v>
      </c>
      <c r="FL71" s="98">
        <f t="shared" si="389"/>
        <v>93.679535047361171</v>
      </c>
      <c r="FM71" s="100">
        <f t="shared" ref="FM71:FM115" si="443">(FK71)/FK$4</f>
        <v>1.1666666666666665</v>
      </c>
      <c r="FN71" s="98">
        <f t="shared" si="390"/>
        <v>0.62678616321704494</v>
      </c>
      <c r="FO71" s="98">
        <f t="shared" ref="FO71:FO115" si="444">AVERAGE(FK71:FK73)</f>
        <v>1.1833333333333333</v>
      </c>
      <c r="FP71" s="98">
        <f t="shared" ref="FP71:FP113" si="445">(FL73-FL71)/(FK73-FK71)</f>
        <v>127.40105039817112</v>
      </c>
      <c r="FQ71" s="100">
        <f t="shared" si="391"/>
        <v>1983.5801503663399</v>
      </c>
      <c r="FR71" s="100">
        <f t="shared" si="392"/>
        <v>1.7729979513745485E-3</v>
      </c>
      <c r="FS71" s="100">
        <f t="shared" si="241"/>
        <v>1.2</v>
      </c>
      <c r="FT71" s="100">
        <f t="shared" si="242"/>
        <v>-170.77790522801169</v>
      </c>
      <c r="FU71" s="100">
        <f t="shared" si="393"/>
        <v>1.6233770522793524E-3</v>
      </c>
      <c r="FV71">
        <f t="shared" ref="FV71:FV115" si="446">LOG10(FK71)</f>
        <v>6.6946789630613138E-2</v>
      </c>
      <c r="FW71">
        <f t="shared" ref="FW71:FW115" si="447">LOG(FL71)</f>
        <v>1.9716447265682937</v>
      </c>
      <c r="FX71" s="61"/>
      <c r="FY71" s="100">
        <v>989.50113693719425</v>
      </c>
      <c r="FZ71" s="100">
        <v>65</v>
      </c>
      <c r="GA71" s="22">
        <f t="shared" si="394"/>
        <v>1.2</v>
      </c>
      <c r="GB71" s="98">
        <f t="shared" si="395"/>
        <v>123.01261041748334</v>
      </c>
      <c r="GC71" s="100">
        <f t="shared" ref="GC71:GC102" si="448">(GA71)/GA$4</f>
        <v>1.2</v>
      </c>
      <c r="GD71" s="98">
        <f t="shared" si="396"/>
        <v>0.79855856977313977</v>
      </c>
      <c r="GE71" s="98">
        <f t="shared" ref="GE71:GE102" si="449">AVERAGE(GA71:GA73)</f>
        <v>1.2166666666666668</v>
      </c>
      <c r="GF71" s="98">
        <f t="shared" ref="GF71:GF100" si="450">(GB73-GB71)/(GA73-GA71)</f>
        <v>147.33637165653062</v>
      </c>
      <c r="GG71" s="100">
        <f t="shared" si="397"/>
        <v>2293.964620633044</v>
      </c>
      <c r="GH71" s="100">
        <f t="shared" si="398"/>
        <v>2.0504311722200517E-3</v>
      </c>
      <c r="GI71" s="100">
        <f t="shared" si="235"/>
        <v>1.2333333333333334</v>
      </c>
      <c r="GJ71" s="100">
        <f t="shared" si="236"/>
        <v>-995.91965915516766</v>
      </c>
      <c r="GK71" s="100">
        <f t="shared" si="399"/>
        <v>1.441028485152013E-3</v>
      </c>
      <c r="GL71">
        <f t="shared" ref="GL71:GL102" si="451">LOG10(GA71)</f>
        <v>7.9181246047624818E-2</v>
      </c>
      <c r="GM71">
        <f t="shared" ref="GM71:GM102" si="452">LOG(GB71)</f>
        <v>2.0899496346426845</v>
      </c>
      <c r="GN71" s="65"/>
      <c r="GO71" s="100">
        <v>989.89140818576664</v>
      </c>
      <c r="GP71" s="100">
        <v>65</v>
      </c>
      <c r="GQ71" s="22">
        <f t="shared" si="400"/>
        <v>1.1833333333333333</v>
      </c>
      <c r="GR71" s="98">
        <f t="shared" si="401"/>
        <v>123.35402853476306</v>
      </c>
      <c r="GS71" s="100">
        <f t="shared" ref="GS71:GS90" si="453">(GQ71)/GQ$4</f>
        <v>1.1833333333333333</v>
      </c>
      <c r="GT71" s="100">
        <f t="shared" ref="GT71:GT91" si="454">((GR71+GO$4)-GT$4)/(GP$4-GT$4)</f>
        <v>0.87986859448346832</v>
      </c>
      <c r="GU71" s="98">
        <f t="shared" si="239"/>
        <v>1.2000000000000002</v>
      </c>
      <c r="GV71" s="98">
        <f t="shared" si="240"/>
        <v>132.67523350458802</v>
      </c>
      <c r="GW71" s="100">
        <f t="shared" si="402"/>
        <v>2065.6969373676202</v>
      </c>
      <c r="GX71" s="100">
        <f t="shared" si="403"/>
        <v>1.8463969996055168E-3</v>
      </c>
      <c r="GY71" s="100">
        <f t="shared" si="237"/>
        <v>1.2166666666666668</v>
      </c>
      <c r="GZ71" s="100">
        <f t="shared" si="238"/>
        <v>350.35733429032473</v>
      </c>
      <c r="HA71" s="100">
        <f t="shared" si="404"/>
        <v>1.4513055705936823E-3</v>
      </c>
      <c r="HB71">
        <f t="shared" ref="HB71:HB103" si="455">LOG10(GQ71)</f>
        <v>7.3107098335431664E-2</v>
      </c>
      <c r="HC71">
        <f t="shared" ref="HC71:HC103" si="456">LOG(GR71)</f>
        <v>2.0911533373835045</v>
      </c>
      <c r="HD71" s="65"/>
      <c r="HE71" s="100">
        <v>874.14215091139499</v>
      </c>
      <c r="HF71" s="100">
        <v>65</v>
      </c>
      <c r="HG71" s="22">
        <f t="shared" si="405"/>
        <v>1.2</v>
      </c>
      <c r="HH71" s="98">
        <f t="shared" si="406"/>
        <v>82.62923141724967</v>
      </c>
      <c r="HI71" s="100">
        <f t="shared" ref="HI71:HI87" si="457">(HG71)/HG$4</f>
        <v>1.2</v>
      </c>
      <c r="HJ71" s="98">
        <f t="shared" si="407"/>
        <v>0.85434941643627638</v>
      </c>
      <c r="HK71" s="98">
        <f t="shared" ref="HK71:HK87" si="458">AVERAGE(HG71:HG73)</f>
        <v>1.2166666666666668</v>
      </c>
      <c r="HL71" s="98">
        <f t="shared" ref="HL71:HL85" si="459">(HH73-HH71)/(HG73-HG71)</f>
        <v>102.17620928436855</v>
      </c>
      <c r="HM71" s="100">
        <f t="shared" si="408"/>
        <v>2294.3884599426474</v>
      </c>
      <c r="HN71" s="100">
        <f t="shared" si="409"/>
        <v>1.4219522458741292E-3</v>
      </c>
      <c r="HO71" s="100">
        <f t="shared" si="233"/>
        <v>1.2333333333333334</v>
      </c>
      <c r="HP71" s="100">
        <f t="shared" si="234"/>
        <v>-431.46562497695822</v>
      </c>
      <c r="HQ71" s="100">
        <f t="shared" si="410"/>
        <v>1.1848020933017888E-3</v>
      </c>
      <c r="HR71">
        <f t="shared" ref="HR71:HR87" si="460">LOG(HG71)</f>
        <v>7.9181246047624818E-2</v>
      </c>
      <c r="HS71">
        <f t="shared" ref="HS71:HS87" si="461">LOG(HH71)</f>
        <v>1.9171337131485569</v>
      </c>
      <c r="HT71" s="65"/>
      <c r="HU71"/>
      <c r="IG71" s="49"/>
      <c r="IH71" s="49"/>
      <c r="II71" s="65"/>
      <c r="IJ71"/>
      <c r="IW71" s="61"/>
      <c r="IX71"/>
      <c r="JK71" s="61"/>
      <c r="JL71"/>
      <c r="JY71" s="61"/>
      <c r="JZ71"/>
      <c r="KM71" s="61"/>
      <c r="KN71"/>
      <c r="KS71"/>
      <c r="KT71"/>
      <c r="KU71"/>
    </row>
    <row r="72" spans="21:307" x14ac:dyDescent="0.25">
      <c r="U72" s="49">
        <v>322.51395318652493</v>
      </c>
      <c r="V72" s="49">
        <v>66</v>
      </c>
      <c r="W72" s="22">
        <f t="shared" si="411"/>
        <v>1.2000000000000002</v>
      </c>
      <c r="X72" s="98">
        <f t="shared" si="412"/>
        <v>26.71808078755074</v>
      </c>
      <c r="Y72" s="100">
        <f t="shared" si="413"/>
        <v>1.2000000000000002</v>
      </c>
      <c r="Z72" s="98">
        <f t="shared" si="414"/>
        <v>0.35719758027921666</v>
      </c>
      <c r="AA72" s="98">
        <f t="shared" si="415"/>
        <v>1.2166666666666668</v>
      </c>
      <c r="AB72" s="98">
        <f t="shared" si="416"/>
        <v>42.289459298806243</v>
      </c>
      <c r="AC72" s="100">
        <f t="shared" si="333"/>
        <v>658.42888871535934</v>
      </c>
      <c r="AD72" s="100">
        <f t="shared" si="334"/>
        <v>5.8852830857505369E-4</v>
      </c>
      <c r="AE72" s="100">
        <f t="shared" si="335"/>
        <v>1.2333333333333334</v>
      </c>
      <c r="AF72" s="100">
        <f t="shared" si="336"/>
        <v>-77.31011225505091</v>
      </c>
      <c r="AG72" s="100">
        <f t="shared" si="337"/>
        <v>2.1591511961512092E-3</v>
      </c>
      <c r="AH72">
        <f t="shared" si="417"/>
        <v>7.9181246047624887E-2</v>
      </c>
      <c r="AI72">
        <f t="shared" si="418"/>
        <v>1.4268052586945374</v>
      </c>
      <c r="AJ72" s="61"/>
      <c r="AK72" s="49">
        <v>407.50766863949934</v>
      </c>
      <c r="AL72" s="49">
        <v>66</v>
      </c>
      <c r="AM72" s="22">
        <f t="shared" si="419"/>
        <v>1.2166666666666668</v>
      </c>
      <c r="AN72" s="98">
        <f t="shared" si="420"/>
        <v>38.116889780142117</v>
      </c>
      <c r="AO72" s="100">
        <f t="shared" si="421"/>
        <v>1.2166666666666668</v>
      </c>
      <c r="AP72" s="98">
        <f t="shared" si="422"/>
        <v>0.3447279677215509</v>
      </c>
      <c r="AQ72" s="98">
        <f t="shared" si="423"/>
        <v>1.2333333333333334</v>
      </c>
      <c r="AR72" s="98">
        <f t="shared" si="424"/>
        <v>47.711903287408816</v>
      </c>
      <c r="AS72" s="100">
        <f t="shared" si="338"/>
        <v>850.35559351376673</v>
      </c>
      <c r="AT72" s="100">
        <f t="shared" si="339"/>
        <v>6.6399065408310608E-4</v>
      </c>
      <c r="AU72" s="100">
        <f t="shared" si="340"/>
        <v>1.25</v>
      </c>
      <c r="AV72" s="100">
        <f t="shared" si="341"/>
        <v>336.18312817526549</v>
      </c>
      <c r="AW72" s="100">
        <f t="shared" si="342"/>
        <v>2.039694973489773E-3</v>
      </c>
      <c r="AX72">
        <f t="shared" si="343"/>
        <v>8.5171609736812315E-2</v>
      </c>
      <c r="AY72">
        <f t="shared" si="344"/>
        <v>1.5811174563306949</v>
      </c>
      <c r="AZ72" s="61"/>
      <c r="BA72" s="49">
        <v>341.0058650522011</v>
      </c>
      <c r="BB72" s="49">
        <v>66</v>
      </c>
      <c r="BC72" s="22">
        <f t="shared" si="345"/>
        <v>1.3833333333333333</v>
      </c>
      <c r="BD72" s="98">
        <f t="shared" si="425"/>
        <v>28.080193103771496</v>
      </c>
      <c r="BE72" s="100">
        <f t="shared" si="426"/>
        <v>1.3833333333333333</v>
      </c>
      <c r="BF72" s="98">
        <f t="shared" si="346"/>
        <v>0.28024777930711625</v>
      </c>
      <c r="BG72" s="98">
        <f t="shared" si="427"/>
        <v>1.3999999999999997</v>
      </c>
      <c r="BH72" s="98">
        <f t="shared" si="428"/>
        <v>25.927760424968675</v>
      </c>
      <c r="BI72" s="100">
        <f t="shared" si="347"/>
        <v>508.61021924338604</v>
      </c>
      <c r="BJ72" s="100">
        <f t="shared" si="348"/>
        <v>3.608279992474808E-4</v>
      </c>
      <c r="BK72" s="100">
        <f t="shared" si="349"/>
        <v>1.4166666666666667</v>
      </c>
      <c r="BL72" s="100">
        <f t="shared" si="350"/>
        <v>297.0714832874956</v>
      </c>
      <c r="BM72" s="100">
        <f t="shared" si="351"/>
        <v>2.0765285394003736E-3</v>
      </c>
      <c r="BN72">
        <f t="shared" si="352"/>
        <v>0.14092684199243027</v>
      </c>
      <c r="BO72">
        <f t="shared" si="353"/>
        <v>1.4484000900537091</v>
      </c>
      <c r="BP72" s="61"/>
      <c r="BQ72" s="49">
        <v>700.94596796044129</v>
      </c>
      <c r="BR72" s="49">
        <v>66</v>
      </c>
      <c r="BS72" s="22">
        <f t="shared" si="354"/>
        <v>1.25</v>
      </c>
      <c r="BT72" s="98">
        <f t="shared" si="355"/>
        <v>67.012042826046013</v>
      </c>
      <c r="BU72" s="100">
        <f t="shared" si="429"/>
        <v>1.25</v>
      </c>
      <c r="BV72" s="98">
        <f t="shared" si="356"/>
        <v>1.0064145154210469</v>
      </c>
      <c r="BW72" s="98">
        <f t="shared" si="430"/>
        <v>1.2666666666666666</v>
      </c>
      <c r="BX72" s="98">
        <f t="shared" si="431"/>
        <v>66.025969701297058</v>
      </c>
      <c r="BY72" s="100">
        <f t="shared" si="357"/>
        <v>1027.9962566938325</v>
      </c>
      <c r="BZ72" s="100">
        <f t="shared" si="358"/>
        <v>9.1886141167638405E-4</v>
      </c>
      <c r="CA72" s="100">
        <f t="shared" si="359"/>
        <v>1.2833333333333332</v>
      </c>
      <c r="CB72" s="100">
        <f t="shared" si="360"/>
        <v>132.14368013211944</v>
      </c>
      <c r="CC72" s="100">
        <f t="shared" si="361"/>
        <v>1.3272140096766193E-3</v>
      </c>
      <c r="CD72">
        <f t="shared" si="362"/>
        <v>9.691001300805642E-2</v>
      </c>
      <c r="CE72">
        <f t="shared" si="363"/>
        <v>1.8261528573711694</v>
      </c>
      <c r="CF72" s="61"/>
      <c r="CG72" s="49">
        <v>627.10326103441685</v>
      </c>
      <c r="CH72" s="49">
        <v>66</v>
      </c>
      <c r="CI72" s="22">
        <f t="shared" si="364"/>
        <v>1.25</v>
      </c>
      <c r="CJ72" s="98">
        <f t="shared" si="365"/>
        <v>60.925217238357803</v>
      </c>
      <c r="CK72" s="100">
        <f t="shared" si="432"/>
        <v>1.25</v>
      </c>
      <c r="CL72" s="98">
        <f t="shared" si="366"/>
        <v>0.84257616598562213</v>
      </c>
      <c r="CM72" s="98">
        <f t="shared" si="433"/>
        <v>1.2666666666666666</v>
      </c>
      <c r="CN72" s="98">
        <f t="shared" si="434"/>
        <v>64.061653758502374</v>
      </c>
      <c r="CO72" s="100">
        <f t="shared" si="367"/>
        <v>1141.7525156172235</v>
      </c>
      <c r="CP72" s="100">
        <f t="shared" si="368"/>
        <v>8.9152468147249138E-4</v>
      </c>
      <c r="CQ72" s="100">
        <f t="shared" si="243"/>
        <v>1.2833333333333332</v>
      </c>
      <c r="CR72" s="100">
        <f t="shared" si="244"/>
        <v>182.25128703748533</v>
      </c>
      <c r="CS72" s="100">
        <f t="shared" si="369"/>
        <v>1.3234436613517035E-3</v>
      </c>
      <c r="CT72">
        <f t="shared" si="370"/>
        <v>9.691001300805642E-2</v>
      </c>
      <c r="CU72">
        <f t="shared" si="371"/>
        <v>1.7847970864041867</v>
      </c>
      <c r="CV72" s="61"/>
      <c r="CW72" s="49">
        <v>863.02158142192479</v>
      </c>
      <c r="CX72" s="49">
        <v>66</v>
      </c>
      <c r="CY72" s="22">
        <f t="shared" si="372"/>
        <v>1.3166666666666669</v>
      </c>
      <c r="CZ72" s="98">
        <f t="shared" si="373"/>
        <v>82.090895217533031</v>
      </c>
      <c r="DA72" s="100">
        <f t="shared" si="435"/>
        <v>1.3166666666666669</v>
      </c>
      <c r="DB72" s="98">
        <f t="shared" si="374"/>
        <v>0.94180565987724552</v>
      </c>
      <c r="DC72" s="98">
        <f t="shared" si="436"/>
        <v>1.3333333333333333</v>
      </c>
      <c r="DD72" s="98">
        <f t="shared" si="437"/>
        <v>81.139855787559299</v>
      </c>
      <c r="DE72" s="100">
        <f t="shared" si="375"/>
        <v>1591.6746824667991</v>
      </c>
      <c r="DF72" s="100">
        <f t="shared" si="376"/>
        <v>1.129196326376867E-3</v>
      </c>
      <c r="DG72" s="100">
        <f t="shared" si="229"/>
        <v>1.3500000000000003</v>
      </c>
      <c r="DH72" s="100">
        <f t="shared" si="230"/>
        <v>242.47640095715496</v>
      </c>
      <c r="DI72" s="100">
        <f t="shared" si="377"/>
        <v>1.2136723168937812E-3</v>
      </c>
      <c r="DJ72">
        <f t="shared" si="438"/>
        <v>0.11947584090679786</v>
      </c>
      <c r="DK72">
        <f t="shared" si="439"/>
        <v>1.9142949917594414</v>
      </c>
      <c r="DL72" s="61"/>
      <c r="DM72" s="49">
        <v>846.79897260211646</v>
      </c>
      <c r="DN72" s="49">
        <v>66</v>
      </c>
      <c r="DO72" s="22">
        <f t="shared" si="378"/>
        <v>1.2000000000000002</v>
      </c>
      <c r="DP72" s="98">
        <f t="shared" si="379"/>
        <v>80.724401582661244</v>
      </c>
      <c r="DQ72" s="100">
        <f t="shared" si="440"/>
        <v>1.2000000000000002</v>
      </c>
      <c r="DR72" s="98">
        <f t="shared" si="380"/>
        <v>0.75449149340575283</v>
      </c>
      <c r="DS72" s="98">
        <f t="shared" si="441"/>
        <v>1.2166666666666668</v>
      </c>
      <c r="DT72" s="98">
        <f t="shared" si="442"/>
        <v>90.05513064180353</v>
      </c>
      <c r="DU72" s="100">
        <f t="shared" si="381"/>
        <v>1402.1200690374631</v>
      </c>
      <c r="DV72" s="100">
        <f t="shared" si="382"/>
        <v>1.2532672347650993E-3</v>
      </c>
      <c r="DW72" s="100">
        <f t="shared" si="231"/>
        <v>1.2333333333333334</v>
      </c>
      <c r="DX72" s="100">
        <f t="shared" si="232"/>
        <v>2.2326628834947906</v>
      </c>
      <c r="DY72" s="100">
        <f t="shared" si="383"/>
        <v>1.54113473331265E-3</v>
      </c>
      <c r="DZ72">
        <f t="shared" si="384"/>
        <v>7.9181246047624887E-2</v>
      </c>
      <c r="EA72">
        <f t="shared" si="385"/>
        <v>1.9070048342365962</v>
      </c>
      <c r="EB72" s="61"/>
      <c r="EC72"/>
      <c r="ER72" s="65"/>
      <c r="ES72" s="49"/>
      <c r="ET72" s="49"/>
      <c r="EU72" s="49"/>
      <c r="EV72" s="49"/>
      <c r="EW72" s="98"/>
      <c r="EX72" s="96"/>
      <c r="FD72" s="52"/>
      <c r="FE72" s="100"/>
      <c r="FF72" s="49"/>
      <c r="FH72" s="65"/>
      <c r="FI72" s="100">
        <v>768.23075960286826</v>
      </c>
      <c r="FJ72" s="100">
        <v>66</v>
      </c>
      <c r="FK72" s="22">
        <f t="shared" si="388"/>
        <v>1.1833333333333333</v>
      </c>
      <c r="FL72" s="98">
        <f t="shared" si="389"/>
        <v>95.861088046277558</v>
      </c>
      <c r="FM72" s="100">
        <f t="shared" si="443"/>
        <v>1.1833333333333333</v>
      </c>
      <c r="FN72" s="98">
        <f t="shared" si="390"/>
        <v>0.63771472392801054</v>
      </c>
      <c r="FO72" s="98">
        <f t="shared" si="444"/>
        <v>1.2</v>
      </c>
      <c r="FP72" s="98">
        <f t="shared" si="445"/>
        <v>125.53111398406729</v>
      </c>
      <c r="FQ72" s="100">
        <f t="shared" si="391"/>
        <v>1954.4660359860334</v>
      </c>
      <c r="FR72" s="100">
        <f t="shared" si="392"/>
        <v>1.7469746696116037E-3</v>
      </c>
      <c r="FS72" s="100">
        <f t="shared" si="241"/>
        <v>1.2166666666666666</v>
      </c>
      <c r="FT72" s="100">
        <f t="shared" si="242"/>
        <v>-168.29382721494926</v>
      </c>
      <c r="FU72" s="100">
        <f t="shared" si="393"/>
        <v>1.611815505109895E-3</v>
      </c>
      <c r="FV72">
        <f t="shared" si="446"/>
        <v>7.3107098335431664E-2</v>
      </c>
      <c r="FW72">
        <f t="shared" si="447"/>
        <v>1.9816423540299888</v>
      </c>
      <c r="FX72" s="61"/>
      <c r="FY72" s="100">
        <v>1010.5248636228602</v>
      </c>
      <c r="FZ72" s="100">
        <v>66</v>
      </c>
      <c r="GA72" s="22">
        <f t="shared" si="394"/>
        <v>1.2166666666666668</v>
      </c>
      <c r="GB72" s="98">
        <f t="shared" si="395"/>
        <v>125.62623399381646</v>
      </c>
      <c r="GC72" s="100">
        <f t="shared" si="448"/>
        <v>1.2166666666666668</v>
      </c>
      <c r="GD72" s="98">
        <f t="shared" si="396"/>
        <v>0.81116330047847829</v>
      </c>
      <c r="GE72" s="98">
        <f t="shared" si="449"/>
        <v>1.2333333333333334</v>
      </c>
      <c r="GF72" s="98">
        <f t="shared" si="450"/>
        <v>125.06457263628137</v>
      </c>
      <c r="GG72" s="100">
        <f t="shared" si="397"/>
        <v>1947.2021856967219</v>
      </c>
      <c r="GH72" s="100">
        <f t="shared" si="398"/>
        <v>1.7404819691882493E-3</v>
      </c>
      <c r="GI72" s="100">
        <f t="shared" si="235"/>
        <v>1.25</v>
      </c>
      <c r="GJ72" s="100">
        <f t="shared" si="236"/>
        <v>340.39232384614246</v>
      </c>
      <c r="GK72" s="100">
        <f t="shared" si="399"/>
        <v>1.4313342870798098E-3</v>
      </c>
      <c r="GL72">
        <f t="shared" si="451"/>
        <v>8.5171609736812315E-2</v>
      </c>
      <c r="GM72">
        <f t="shared" si="452"/>
        <v>2.0990803407472356</v>
      </c>
      <c r="GN72" s="65"/>
      <c r="GO72" s="100">
        <v>1007.9176553667467</v>
      </c>
      <c r="GP72" s="100">
        <v>66</v>
      </c>
      <c r="GQ72" s="22">
        <f t="shared" si="400"/>
        <v>1.2000000000000002</v>
      </c>
      <c r="GR72" s="98">
        <f t="shared" si="401"/>
        <v>125.60034584871232</v>
      </c>
      <c r="GS72" s="100">
        <f t="shared" si="453"/>
        <v>1.2000000000000002</v>
      </c>
      <c r="GT72" s="100">
        <f t="shared" si="454"/>
        <v>0.89193939775054887</v>
      </c>
      <c r="GU72" s="98">
        <f t="shared" si="239"/>
        <v>1.2166666666666668</v>
      </c>
      <c r="GV72" s="98">
        <f t="shared" si="240"/>
        <v>132.99321312002994</v>
      </c>
      <c r="GW72" s="100">
        <f t="shared" si="402"/>
        <v>2070.6477446917393</v>
      </c>
      <c r="GX72" s="100">
        <f t="shared" si="403"/>
        <v>1.8508222159204168E-3</v>
      </c>
      <c r="GY72" s="100">
        <f t="shared" si="237"/>
        <v>1.2333333333333334</v>
      </c>
      <c r="GZ72" s="100">
        <f t="shared" si="238"/>
        <v>492.18749394043675</v>
      </c>
      <c r="HA72" s="100">
        <f t="shared" si="404"/>
        <v>1.4427832082261596E-3</v>
      </c>
      <c r="HB72">
        <f t="shared" si="455"/>
        <v>7.9181246047624887E-2</v>
      </c>
      <c r="HC72">
        <f t="shared" si="456"/>
        <v>2.0989908352608948</v>
      </c>
      <c r="HD72" s="65"/>
      <c r="HE72" s="100">
        <v>891.62954751398854</v>
      </c>
      <c r="HF72" s="100">
        <v>66</v>
      </c>
      <c r="HG72" s="22">
        <f t="shared" si="405"/>
        <v>1.2166666666666668</v>
      </c>
      <c r="HH72" s="98">
        <f t="shared" si="406"/>
        <v>84.282246478077454</v>
      </c>
      <c r="HI72" s="100">
        <f t="shared" si="457"/>
        <v>1.2166666666666668</v>
      </c>
      <c r="HJ72" s="98">
        <f t="shared" si="407"/>
        <v>0.86633562338516878</v>
      </c>
      <c r="HK72" s="98">
        <f t="shared" si="458"/>
        <v>1.2333333333333334</v>
      </c>
      <c r="HL72" s="98">
        <f t="shared" si="459"/>
        <v>99.34217543500786</v>
      </c>
      <c r="HM72" s="100">
        <f t="shared" si="408"/>
        <v>2230.7496285101452</v>
      </c>
      <c r="HN72" s="100">
        <f t="shared" si="409"/>
        <v>1.3825119414705262E-3</v>
      </c>
      <c r="HO72" s="100">
        <f t="shared" si="233"/>
        <v>1.25</v>
      </c>
      <c r="HP72" s="100">
        <f t="shared" si="234"/>
        <v>-333.38271834126664</v>
      </c>
      <c r="HQ72" s="100">
        <f t="shared" si="410"/>
        <v>1.1782573167440627E-3</v>
      </c>
      <c r="HR72">
        <f t="shared" si="460"/>
        <v>8.5171609736812315E-2</v>
      </c>
      <c r="HS72">
        <f t="shared" si="461"/>
        <v>1.9257361028737734</v>
      </c>
      <c r="HT72" s="65"/>
      <c r="HU72"/>
      <c r="IG72" s="49"/>
      <c r="IH72" s="49"/>
      <c r="II72" s="65"/>
      <c r="IJ72"/>
      <c r="IW72" s="61"/>
      <c r="IX72"/>
      <c r="JK72" s="61"/>
      <c r="JL72"/>
      <c r="JY72" s="61"/>
      <c r="JZ72"/>
      <c r="KM72" s="61"/>
      <c r="KN72"/>
      <c r="KS72"/>
      <c r="KT72"/>
      <c r="KU72"/>
    </row>
    <row r="73" spans="21:307" x14ac:dyDescent="0.25">
      <c r="U73" s="49">
        <v>330.51361545328206</v>
      </c>
      <c r="V73" s="49">
        <v>67</v>
      </c>
      <c r="W73" s="22">
        <f t="shared" si="411"/>
        <v>1.2166666666666668</v>
      </c>
      <c r="X73" s="98">
        <f t="shared" si="412"/>
        <v>27.380798231570051</v>
      </c>
      <c r="Y73" s="100">
        <f t="shared" si="413"/>
        <v>1.2166666666666668</v>
      </c>
      <c r="Z73" s="98">
        <f t="shared" si="414"/>
        <v>0.35814869923837062</v>
      </c>
      <c r="AA73" s="98">
        <f t="shared" si="415"/>
        <v>1.2333333333333334</v>
      </c>
      <c r="AB73" s="98">
        <f t="shared" si="416"/>
        <v>39.774817820045989</v>
      </c>
      <c r="AC73" s="100">
        <f t="shared" si="333"/>
        <v>619.27699077599732</v>
      </c>
      <c r="AD73" s="100">
        <f t="shared" si="334"/>
        <v>5.5353288132897337E-4</v>
      </c>
      <c r="AE73" s="100">
        <f t="shared" si="335"/>
        <v>1.25</v>
      </c>
      <c r="AF73" s="100">
        <f t="shared" si="336"/>
        <v>-38.256500531775679</v>
      </c>
      <c r="AG73" s="100">
        <f t="shared" si="337"/>
        <v>2.156671457550231E-3</v>
      </c>
      <c r="AH73">
        <f t="shared" si="417"/>
        <v>8.5171609736812315E-2</v>
      </c>
      <c r="AI73">
        <f t="shared" si="418"/>
        <v>1.4374461049562222</v>
      </c>
      <c r="AJ73" s="61"/>
      <c r="AK73" s="49">
        <v>416.00751195140697</v>
      </c>
      <c r="AL73" s="49">
        <v>67</v>
      </c>
      <c r="AM73" s="22">
        <f t="shared" si="419"/>
        <v>1.2333333333333334</v>
      </c>
      <c r="AN73" s="98">
        <f t="shared" si="420"/>
        <v>38.911936390553457</v>
      </c>
      <c r="AO73" s="100">
        <f t="shared" si="421"/>
        <v>1.2333333333333334</v>
      </c>
      <c r="AP73" s="98">
        <f t="shared" si="422"/>
        <v>0.34571455950266605</v>
      </c>
      <c r="AQ73" s="98">
        <f t="shared" si="423"/>
        <v>1.25</v>
      </c>
      <c r="AR73" s="98">
        <f t="shared" si="424"/>
        <v>53.314952475876659</v>
      </c>
      <c r="AS73" s="100">
        <f t="shared" si="338"/>
        <v>950.21713518074466</v>
      </c>
      <c r="AT73" s="100">
        <f t="shared" si="339"/>
        <v>7.4196642195595026E-4</v>
      </c>
      <c r="AU73" s="100">
        <f t="shared" si="340"/>
        <v>1.2666666666666666</v>
      </c>
      <c r="AV73" s="100">
        <f t="shared" si="341"/>
        <v>84.438390302282912</v>
      </c>
      <c r="AW73" s="100">
        <f t="shared" si="342"/>
        <v>2.037187341489886E-3</v>
      </c>
      <c r="AX73">
        <f t="shared" si="343"/>
        <v>9.1080469347332577E-2</v>
      </c>
      <c r="AY73">
        <f t="shared" si="344"/>
        <v>1.5900828433148506</v>
      </c>
      <c r="AZ73" s="61"/>
      <c r="BA73" s="49">
        <v>346.00036127148769</v>
      </c>
      <c r="BB73" s="49">
        <v>67</v>
      </c>
      <c r="BC73" s="22">
        <f t="shared" si="345"/>
        <v>1.4</v>
      </c>
      <c r="BD73" s="98">
        <f t="shared" si="425"/>
        <v>28.49146584910142</v>
      </c>
      <c r="BE73" s="100">
        <f t="shared" si="426"/>
        <v>1.4</v>
      </c>
      <c r="BF73" s="98">
        <f t="shared" si="346"/>
        <v>0.28068915081404072</v>
      </c>
      <c r="BG73" s="98">
        <f t="shared" si="427"/>
        <v>1.4166666666666667</v>
      </c>
      <c r="BH73" s="98">
        <f t="shared" si="428"/>
        <v>33.356640467408006</v>
      </c>
      <c r="BI73" s="100">
        <f t="shared" si="347"/>
        <v>654.33835947563091</v>
      </c>
      <c r="BJ73" s="100">
        <f t="shared" si="348"/>
        <v>4.6421324650476153E-4</v>
      </c>
      <c r="BK73" s="100">
        <f t="shared" si="349"/>
        <v>1.4333333333333333</v>
      </c>
      <c r="BL73" s="100">
        <f t="shared" si="350"/>
        <v>147.88309810239377</v>
      </c>
      <c r="BM73" s="100">
        <f t="shared" si="351"/>
        <v>2.0751586335558468E-3</v>
      </c>
      <c r="BN73">
        <f t="shared" si="352"/>
        <v>0.14612803567823801</v>
      </c>
      <c r="BO73">
        <f t="shared" si="353"/>
        <v>1.4547147937041798</v>
      </c>
      <c r="BP73" s="61"/>
      <c r="BQ73" s="49">
        <v>711.95681048782728</v>
      </c>
      <c r="BR73" s="49">
        <v>67</v>
      </c>
      <c r="BS73" s="22">
        <f t="shared" si="354"/>
        <v>1.2666666666666666</v>
      </c>
      <c r="BT73" s="98">
        <f t="shared" si="355"/>
        <v>68.064704635547542</v>
      </c>
      <c r="BU73" s="100">
        <f t="shared" si="429"/>
        <v>1.2666666666666666</v>
      </c>
      <c r="BV73" s="98">
        <f t="shared" si="356"/>
        <v>1.0174993721324617</v>
      </c>
      <c r="BW73" s="98">
        <f t="shared" si="430"/>
        <v>1.2833333333333332</v>
      </c>
      <c r="BX73" s="98">
        <f t="shared" si="431"/>
        <v>68.892249545308559</v>
      </c>
      <c r="BY73" s="100">
        <f t="shared" si="357"/>
        <v>1072.6230143713185</v>
      </c>
      <c r="BZ73" s="100">
        <f t="shared" si="358"/>
        <v>9.5875047283887761E-4</v>
      </c>
      <c r="CA73" s="100">
        <f t="shared" si="359"/>
        <v>1.2999999999999998</v>
      </c>
      <c r="CB73" s="100">
        <f t="shared" si="360"/>
        <v>-79.522154180524041</v>
      </c>
      <c r="CC73" s="100">
        <f t="shared" si="361"/>
        <v>1.321269350238721E-3</v>
      </c>
      <c r="CD73">
        <f t="shared" si="362"/>
        <v>0.10266234189714769</v>
      </c>
      <c r="CE73">
        <f t="shared" si="363"/>
        <v>1.8329219642520487</v>
      </c>
      <c r="CF73" s="61"/>
      <c r="CG73" s="49">
        <v>639.59147117515568</v>
      </c>
      <c r="CH73" s="49">
        <v>67</v>
      </c>
      <c r="CI73" s="22">
        <f t="shared" si="364"/>
        <v>1.2666666666666666</v>
      </c>
      <c r="CJ73" s="98">
        <f t="shared" si="365"/>
        <v>62.1384893787191</v>
      </c>
      <c r="CK73" s="100">
        <f t="shared" si="432"/>
        <v>1.2666666666666666</v>
      </c>
      <c r="CL73" s="98">
        <f t="shared" si="366"/>
        <v>0.85356052616280276</v>
      </c>
      <c r="CM73" s="98">
        <f t="shared" si="433"/>
        <v>1.2833333333333332</v>
      </c>
      <c r="CN73" s="98">
        <f t="shared" si="434"/>
        <v>67.099174296859545</v>
      </c>
      <c r="CO73" s="100">
        <f t="shared" si="367"/>
        <v>1195.8893746028223</v>
      </c>
      <c r="CP73" s="100">
        <f t="shared" si="368"/>
        <v>9.3379684229796215E-4</v>
      </c>
      <c r="CQ73" s="100">
        <f t="shared" si="243"/>
        <v>1.2999999999999998</v>
      </c>
      <c r="CR73" s="100">
        <f t="shared" si="244"/>
        <v>-172.81119877263021</v>
      </c>
      <c r="CS73" s="100">
        <f t="shared" si="369"/>
        <v>1.3166568680835977E-3</v>
      </c>
      <c r="CT73">
        <f t="shared" si="370"/>
        <v>0.10266234189714769</v>
      </c>
      <c r="CU73">
        <f t="shared" si="371"/>
        <v>1.7933606911065803</v>
      </c>
      <c r="CV73" s="61"/>
      <c r="CW73" s="11">
        <v>876.97961777911348</v>
      </c>
      <c r="CX73" s="11">
        <v>67</v>
      </c>
      <c r="CY73" s="38">
        <f t="shared" si="372"/>
        <v>1.3333333333333335</v>
      </c>
      <c r="CZ73" s="11">
        <f t="shared" si="373"/>
        <v>83.418588203092696</v>
      </c>
      <c r="DA73" s="100">
        <f t="shared" si="435"/>
        <v>1.3333333333333335</v>
      </c>
      <c r="DB73" s="11">
        <f t="shared" si="374"/>
        <v>0.95287917379346154</v>
      </c>
      <c r="DC73" s="11">
        <f t="shared" si="436"/>
        <v>1.3500000000000003</v>
      </c>
      <c r="DD73" s="11">
        <f t="shared" si="437"/>
        <v>88.415176074263144</v>
      </c>
      <c r="DE73" s="11">
        <f t="shared" si="375"/>
        <v>1734.3905277784086</v>
      </c>
      <c r="DF73" s="11">
        <f t="shared" si="376"/>
        <v>1.2304445337001624E-3</v>
      </c>
      <c r="DG73" s="11">
        <f t="shared" si="229"/>
        <v>1.3666666666666665</v>
      </c>
      <c r="DH73" s="11">
        <f t="shared" si="230"/>
        <v>-61.382712040529206</v>
      </c>
      <c r="DI73" s="11">
        <f t="shared" si="377"/>
        <v>1.2079409540777628E-3</v>
      </c>
      <c r="DJ73" s="10">
        <f t="shared" si="438"/>
        <v>0.1249387366083</v>
      </c>
      <c r="DK73" s="10">
        <f t="shared" si="439"/>
        <v>1.9212628354643222</v>
      </c>
      <c r="DL73" s="61"/>
      <c r="DM73" s="49">
        <v>862.29359849183618</v>
      </c>
      <c r="DN73" s="49">
        <v>67</v>
      </c>
      <c r="DO73" s="22">
        <f t="shared" si="378"/>
        <v>1.2166666666666668</v>
      </c>
      <c r="DP73" s="98">
        <f t="shared" si="379"/>
        <v>82.201486986828996</v>
      </c>
      <c r="DQ73" s="100">
        <f t="shared" si="440"/>
        <v>1.2166666666666668</v>
      </c>
      <c r="DR73" s="98">
        <f t="shared" si="380"/>
        <v>0.76230764943392271</v>
      </c>
      <c r="DS73" s="98">
        <f t="shared" si="441"/>
        <v>1.2333333333333334</v>
      </c>
      <c r="DT73" s="98">
        <f t="shared" si="442"/>
        <v>88.663141122946769</v>
      </c>
      <c r="DU73" s="100">
        <f t="shared" si="381"/>
        <v>1380.4473844678082</v>
      </c>
      <c r="DV73" s="100">
        <f t="shared" si="382"/>
        <v>1.2338953806276759E-3</v>
      </c>
      <c r="DW73" s="100">
        <f t="shared" si="231"/>
        <v>1.25</v>
      </c>
      <c r="DX73" s="100">
        <f t="shared" si="232"/>
        <v>43.994364198314187</v>
      </c>
      <c r="DY73" s="100">
        <f t="shared" si="383"/>
        <v>1.5344258961484767E-3</v>
      </c>
      <c r="DZ73">
        <f t="shared" si="384"/>
        <v>8.5171609736812315E-2</v>
      </c>
      <c r="EA73">
        <f t="shared" si="385"/>
        <v>1.9148796737971483</v>
      </c>
      <c r="EB73" s="61"/>
      <c r="EC73"/>
      <c r="ER73" s="65"/>
      <c r="ES73" s="49"/>
      <c r="ET73" s="49"/>
      <c r="EU73" s="49"/>
      <c r="EV73" s="49"/>
      <c r="EW73" s="98"/>
      <c r="EX73" s="96"/>
      <c r="FD73" s="52"/>
      <c r="FE73" s="100"/>
      <c r="FF73" s="49"/>
      <c r="FH73" s="65"/>
      <c r="FI73" s="100">
        <v>784.78086113258394</v>
      </c>
      <c r="FJ73" s="100">
        <v>67</v>
      </c>
      <c r="FK73" s="22">
        <f t="shared" si="388"/>
        <v>1.2</v>
      </c>
      <c r="FL73" s="98">
        <f t="shared" si="389"/>
        <v>97.926236727300221</v>
      </c>
      <c r="FM73" s="100">
        <f t="shared" si="443"/>
        <v>1.2</v>
      </c>
      <c r="FN73" s="98">
        <f t="shared" si="390"/>
        <v>0.64806015342201662</v>
      </c>
      <c r="FO73" s="98">
        <f t="shared" si="444"/>
        <v>1.2166666666666666</v>
      </c>
      <c r="FP73" s="98">
        <f t="shared" si="445"/>
        <v>121.70845355723742</v>
      </c>
      <c r="FQ73" s="100">
        <f t="shared" si="391"/>
        <v>1894.9488395378669</v>
      </c>
      <c r="FR73" s="100">
        <f t="shared" si="392"/>
        <v>1.6937759786715542E-3</v>
      </c>
      <c r="FS73" s="100">
        <f t="shared" si="241"/>
        <v>1.2333333333333332</v>
      </c>
      <c r="FT73" s="100">
        <f t="shared" si="242"/>
        <v>-53.609962975677213</v>
      </c>
      <c r="FU73" s="100">
        <f t="shared" si="393"/>
        <v>1.6010954113781432E-3</v>
      </c>
      <c r="FV73">
        <f t="shared" si="446"/>
        <v>7.9181246047624818E-2</v>
      </c>
      <c r="FW73">
        <f t="shared" si="447"/>
        <v>1.9908990650343075</v>
      </c>
      <c r="FX73" s="61"/>
      <c r="FY73" s="100">
        <v>1029.00643826946</v>
      </c>
      <c r="FZ73" s="100">
        <v>67</v>
      </c>
      <c r="GA73" s="22">
        <f t="shared" si="394"/>
        <v>1.2333333333333334</v>
      </c>
      <c r="GB73" s="98">
        <f t="shared" si="395"/>
        <v>127.92382280603438</v>
      </c>
      <c r="GC73" s="100">
        <f t="shared" si="448"/>
        <v>1.2333333333333334</v>
      </c>
      <c r="GD73" s="98">
        <f t="shared" si="396"/>
        <v>0.82224388932526093</v>
      </c>
      <c r="GE73" s="98">
        <f t="shared" si="449"/>
        <v>1.25</v>
      </c>
      <c r="GF73" s="98">
        <f t="shared" si="450"/>
        <v>114.13904968469181</v>
      </c>
      <c r="GG73" s="100">
        <f t="shared" si="397"/>
        <v>1777.0964417376749</v>
      </c>
      <c r="GH73" s="100">
        <f t="shared" si="398"/>
        <v>1.5884351081119612E-3</v>
      </c>
      <c r="GI73" s="100">
        <f t="shared" si="235"/>
        <v>1.2666666666666666</v>
      </c>
      <c r="GJ73" s="100">
        <f t="shared" si="236"/>
        <v>1333.6928019421227</v>
      </c>
      <c r="GK73" s="100">
        <f t="shared" si="399"/>
        <v>1.422971954618809E-3</v>
      </c>
      <c r="GL73">
        <f t="shared" si="451"/>
        <v>9.1080469347332577E-2</v>
      </c>
      <c r="GM73">
        <f t="shared" si="452"/>
        <v>2.106951429152494</v>
      </c>
      <c r="GN73" s="65"/>
      <c r="GO73" s="100">
        <v>1025.3811486466873</v>
      </c>
      <c r="GP73" s="100">
        <v>67</v>
      </c>
      <c r="GQ73" s="22">
        <f t="shared" si="400"/>
        <v>1.2166666666666668</v>
      </c>
      <c r="GR73" s="98">
        <f t="shared" si="401"/>
        <v>127.77653631824934</v>
      </c>
      <c r="GS73" s="100">
        <f t="shared" si="453"/>
        <v>1.2166666666666668</v>
      </c>
      <c r="GT73" s="100">
        <f t="shared" si="454"/>
        <v>0.9036333676391104</v>
      </c>
      <c r="GU73" s="98">
        <f t="shared" si="239"/>
        <v>1.2333333333333334</v>
      </c>
      <c r="GV73" s="98">
        <f t="shared" si="240"/>
        <v>144.35381131426547</v>
      </c>
      <c r="GW73" s="100">
        <f t="shared" si="402"/>
        <v>2247.5274250707071</v>
      </c>
      <c r="GX73" s="100">
        <f t="shared" si="403"/>
        <v>2.0089238741235285E-3</v>
      </c>
      <c r="GY73" s="100">
        <f t="shared" si="237"/>
        <v>1.25</v>
      </c>
      <c r="GZ73" s="100">
        <f t="shared" si="238"/>
        <v>-75.001423501034864</v>
      </c>
      <c r="HA73" s="100">
        <f t="shared" si="404"/>
        <v>1.4346684612044026E-3</v>
      </c>
      <c r="HB73">
        <f t="shared" si="455"/>
        <v>8.5171609736812315E-2</v>
      </c>
      <c r="HC73">
        <f t="shared" si="456"/>
        <v>2.1064511113883939</v>
      </c>
      <c r="HD73" s="65"/>
      <c r="HE73" s="100">
        <v>910.17319780358287</v>
      </c>
      <c r="HF73" s="100">
        <v>67</v>
      </c>
      <c r="HG73" s="22">
        <f t="shared" si="405"/>
        <v>1.2333333333333334</v>
      </c>
      <c r="HH73" s="98">
        <f t="shared" si="406"/>
        <v>86.035105060061966</v>
      </c>
      <c r="HI73" s="100">
        <f t="shared" si="457"/>
        <v>1.2333333333333334</v>
      </c>
      <c r="HJ73" s="98">
        <f t="shared" si="407"/>
        <v>0.87904580746860161</v>
      </c>
      <c r="HK73" s="98">
        <f t="shared" si="458"/>
        <v>1.25</v>
      </c>
      <c r="HL73" s="98">
        <f t="shared" si="459"/>
        <v>87.794021785136664</v>
      </c>
      <c r="HM73" s="100">
        <f t="shared" si="408"/>
        <v>1971.433387934341</v>
      </c>
      <c r="HN73" s="100">
        <f t="shared" si="409"/>
        <v>1.2218001365098187E-3</v>
      </c>
      <c r="HO73" s="100">
        <f t="shared" si="233"/>
        <v>1.2666666666666666</v>
      </c>
      <c r="HP73" s="100">
        <f t="shared" si="234"/>
        <v>145.43444667520015</v>
      </c>
      <c r="HQ73" s="100">
        <f t="shared" si="410"/>
        <v>1.1714343548913239E-3</v>
      </c>
      <c r="HR73">
        <f t="shared" si="460"/>
        <v>9.1080469347332577E-2</v>
      </c>
      <c r="HS73">
        <f t="shared" si="461"/>
        <v>1.9346756933718889</v>
      </c>
      <c r="HT73" s="65"/>
      <c r="HU73"/>
      <c r="IG73" s="49"/>
      <c r="IH73" s="49"/>
      <c r="II73" s="65"/>
      <c r="IJ73"/>
      <c r="IW73" s="61"/>
      <c r="IX73"/>
      <c r="JK73" s="61"/>
      <c r="JL73"/>
      <c r="JY73" s="61"/>
      <c r="JZ73"/>
      <c r="KM73" s="61"/>
      <c r="KN73"/>
      <c r="KS73"/>
      <c r="KT73"/>
      <c r="KU73"/>
    </row>
    <row r="74" spans="21:307" x14ac:dyDescent="0.25">
      <c r="U74" s="49">
        <v>339.52982195972123</v>
      </c>
      <c r="V74" s="49">
        <v>68</v>
      </c>
      <c r="W74" s="22">
        <f t="shared" si="411"/>
        <v>1.2333333333333334</v>
      </c>
      <c r="X74" s="98">
        <f t="shared" si="412"/>
        <v>28.127729430844276</v>
      </c>
      <c r="Y74" s="100">
        <f t="shared" si="413"/>
        <v>1.2333333333333334</v>
      </c>
      <c r="Z74" s="98">
        <f t="shared" si="414"/>
        <v>0.35922068011230784</v>
      </c>
      <c r="AA74" s="98">
        <f t="shared" si="415"/>
        <v>1.25</v>
      </c>
      <c r="AB74" s="98">
        <f t="shared" si="416"/>
        <v>39.712455556971221</v>
      </c>
      <c r="AC74" s="100">
        <f t="shared" si="333"/>
        <v>618.3060368727098</v>
      </c>
      <c r="AD74" s="100">
        <f t="shared" si="334"/>
        <v>5.5266500650118287E-4</v>
      </c>
      <c r="AE74" s="100">
        <f t="shared" si="335"/>
        <v>1.2666666666666666</v>
      </c>
      <c r="AF74" s="100">
        <f t="shared" si="336"/>
        <v>-221.52463494022189</v>
      </c>
      <c r="AG74" s="100">
        <f t="shared" si="337"/>
        <v>2.1538868254920504E-3</v>
      </c>
      <c r="AH74">
        <f t="shared" si="417"/>
        <v>9.1080469347332577E-2</v>
      </c>
      <c r="AI74">
        <f t="shared" si="418"/>
        <v>1.449134675803502</v>
      </c>
      <c r="AJ74" s="61"/>
      <c r="AK74" s="49">
        <v>424.51060057435552</v>
      </c>
      <c r="AL74" s="49">
        <v>68</v>
      </c>
      <c r="AM74" s="22">
        <f t="shared" si="419"/>
        <v>1.25</v>
      </c>
      <c r="AN74" s="98">
        <f t="shared" si="420"/>
        <v>39.707286556389072</v>
      </c>
      <c r="AO74" s="100">
        <f t="shared" si="421"/>
        <v>1.25</v>
      </c>
      <c r="AP74" s="98">
        <f t="shared" si="422"/>
        <v>0.34670152797274856</v>
      </c>
      <c r="AQ74" s="98">
        <f t="shared" si="423"/>
        <v>1.2666666666666666</v>
      </c>
      <c r="AR74" s="98">
        <f t="shared" si="424"/>
        <v>58.918007559917626</v>
      </c>
      <c r="AS74" s="100">
        <f t="shared" si="338"/>
        <v>1050.0787819228347</v>
      </c>
      <c r="AT74" s="100">
        <f t="shared" si="339"/>
        <v>8.1994227187552041E-4</v>
      </c>
      <c r="AU74" s="100">
        <f t="shared" si="340"/>
        <v>1.2833333333333332</v>
      </c>
      <c r="AV74" s="100">
        <f t="shared" si="341"/>
        <v>-209.92959398051062</v>
      </c>
      <c r="AW74" s="100">
        <f t="shared" si="342"/>
        <v>2.0346879834121853E-3</v>
      </c>
      <c r="AX74">
        <f t="shared" si="343"/>
        <v>9.691001300805642E-2</v>
      </c>
      <c r="AY74">
        <f t="shared" si="344"/>
        <v>1.5988702100593228</v>
      </c>
      <c r="AZ74" s="61"/>
      <c r="BA74" s="49">
        <v>351.5014224722284</v>
      </c>
      <c r="BB74" s="49">
        <v>68</v>
      </c>
      <c r="BC74" s="22">
        <f t="shared" si="345"/>
        <v>1.4166666666666665</v>
      </c>
      <c r="BD74" s="98">
        <f t="shared" si="425"/>
        <v>28.944451784603782</v>
      </c>
      <c r="BE74" s="100">
        <f t="shared" si="426"/>
        <v>1.4166666666666665</v>
      </c>
      <c r="BF74" s="98">
        <f t="shared" si="346"/>
        <v>0.2811752882671994</v>
      </c>
      <c r="BG74" s="98">
        <f t="shared" si="427"/>
        <v>1.4333333333333333</v>
      </c>
      <c r="BH74" s="98">
        <f t="shared" si="428"/>
        <v>35.830143201218625</v>
      </c>
      <c r="BI74" s="100">
        <f t="shared" si="347"/>
        <v>702.85966432890393</v>
      </c>
      <c r="BJ74" s="100">
        <f t="shared" si="348"/>
        <v>4.9863615955029268E-4</v>
      </c>
      <c r="BK74" s="100">
        <f t="shared" si="349"/>
        <v>1.45</v>
      </c>
      <c r="BL74" s="100">
        <f t="shared" si="350"/>
        <v>73.794665514077153</v>
      </c>
      <c r="BM74" s="100">
        <f t="shared" si="351"/>
        <v>2.0736529186630923E-3</v>
      </c>
      <c r="BN74">
        <f t="shared" si="352"/>
        <v>0.15126767533064905</v>
      </c>
      <c r="BO74">
        <f t="shared" si="353"/>
        <v>1.4615653283310077</v>
      </c>
      <c r="BP74" s="61"/>
      <c r="BQ74" s="49">
        <v>723.96702272962682</v>
      </c>
      <c r="BR74" s="49">
        <v>68</v>
      </c>
      <c r="BS74" s="22">
        <f t="shared" si="354"/>
        <v>1.2833333333333332</v>
      </c>
      <c r="BT74" s="98">
        <f t="shared" si="355"/>
        <v>69.212908482755907</v>
      </c>
      <c r="BU74" s="100">
        <f t="shared" si="429"/>
        <v>1.2833333333333332</v>
      </c>
      <c r="BV74" s="98">
        <f t="shared" si="356"/>
        <v>1.0295903162580278</v>
      </c>
      <c r="BW74" s="98">
        <f t="shared" si="430"/>
        <v>1.2999999999999998</v>
      </c>
      <c r="BX74" s="98">
        <f t="shared" si="431"/>
        <v>70.430759039034356</v>
      </c>
      <c r="BY74" s="100">
        <f t="shared" si="357"/>
        <v>1096.5769526109709</v>
      </c>
      <c r="BZ74" s="100">
        <f t="shared" si="358"/>
        <v>9.8016139662656146E-4</v>
      </c>
      <c r="CA74" s="100">
        <f t="shared" si="359"/>
        <v>1.3166666666666664</v>
      </c>
      <c r="CB74" s="100">
        <f t="shared" si="360"/>
        <v>-343.7729253724973</v>
      </c>
      <c r="CC74" s="100">
        <f t="shared" si="361"/>
        <v>1.3148753541208048E-3</v>
      </c>
      <c r="CD74">
        <f t="shared" si="362"/>
        <v>0.10833947478883819</v>
      </c>
      <c r="CE74">
        <f t="shared" si="363"/>
        <v>1.8401870996593555</v>
      </c>
      <c r="CF74" s="61"/>
      <c r="CG74" s="49">
        <v>649.08281443895896</v>
      </c>
      <c r="CH74" s="49">
        <v>68</v>
      </c>
      <c r="CI74" s="22">
        <f t="shared" si="364"/>
        <v>1.2833333333333332</v>
      </c>
      <c r="CJ74" s="98">
        <f t="shared" si="365"/>
        <v>63.060605696974541</v>
      </c>
      <c r="CK74" s="100">
        <f t="shared" si="432"/>
        <v>1.2833333333333332</v>
      </c>
      <c r="CL74" s="98">
        <f t="shared" si="366"/>
        <v>0.86190890689950783</v>
      </c>
      <c r="CM74" s="98">
        <f t="shared" si="433"/>
        <v>1.2999999999999998</v>
      </c>
      <c r="CN74" s="98">
        <f t="shared" si="434"/>
        <v>70.136696659751863</v>
      </c>
      <c r="CO74" s="100">
        <f t="shared" si="367"/>
        <v>1250.0262661065885</v>
      </c>
      <c r="CP74" s="100">
        <f t="shared" si="368"/>
        <v>9.7606902851488022E-4</v>
      </c>
      <c r="CQ74" s="100">
        <f t="shared" si="243"/>
        <v>1.3166666666666664</v>
      </c>
      <c r="CR74" s="100">
        <f t="shared" si="244"/>
        <v>-220.22129951123597</v>
      </c>
      <c r="CS74" s="100">
        <f t="shared" si="369"/>
        <v>1.3115680051097357E-3</v>
      </c>
      <c r="CT74">
        <f t="shared" si="370"/>
        <v>0.10833947478883819</v>
      </c>
      <c r="CU74">
        <f t="shared" si="371"/>
        <v>1.7997581378294318</v>
      </c>
      <c r="CV74" s="61"/>
      <c r="CW74" s="49">
        <v>891.45569155174508</v>
      </c>
      <c r="CX74" s="49">
        <v>68</v>
      </c>
      <c r="CY74" s="22">
        <f t="shared" si="372"/>
        <v>1.35</v>
      </c>
      <c r="CZ74" s="98">
        <f t="shared" si="373"/>
        <v>84.795557077118332</v>
      </c>
      <c r="DA74" s="100">
        <f t="shared" si="435"/>
        <v>1.35</v>
      </c>
      <c r="DB74" s="98">
        <f t="shared" si="374"/>
        <v>0.96436366919605754</v>
      </c>
      <c r="DC74" s="98">
        <f t="shared" si="436"/>
        <v>1.3666666666666665</v>
      </c>
      <c r="DD74" s="98">
        <f t="shared" si="437"/>
        <v>89.222402486131102</v>
      </c>
      <c r="DE74" s="100">
        <f t="shared" si="375"/>
        <v>1750.225431973367</v>
      </c>
      <c r="DF74" s="100">
        <f t="shared" si="376"/>
        <v>1.241678434598658E-3</v>
      </c>
      <c r="DG74" s="100">
        <f t="shared" si="229"/>
        <v>1.3833333333333335</v>
      </c>
      <c r="DH74" s="100">
        <f t="shared" si="230"/>
        <v>-108.71894589832688</v>
      </c>
      <c r="DI74" s="100">
        <f t="shared" si="377"/>
        <v>1.2020818235459444E-3</v>
      </c>
      <c r="DJ74">
        <f t="shared" si="438"/>
        <v>0.13033376849500614</v>
      </c>
      <c r="DK74">
        <f t="shared" si="439"/>
        <v>1.9283730976878475</v>
      </c>
      <c r="DL74" s="61"/>
      <c r="DM74" s="49">
        <v>878.28824994986701</v>
      </c>
      <c r="DN74" s="49">
        <v>68</v>
      </c>
      <c r="DO74" s="22">
        <f t="shared" si="378"/>
        <v>1.2333333333333334</v>
      </c>
      <c r="DP74" s="98">
        <f t="shared" si="379"/>
        <v>83.726239270721351</v>
      </c>
      <c r="DQ74" s="100">
        <f t="shared" si="440"/>
        <v>1.2333333333333334</v>
      </c>
      <c r="DR74" s="98">
        <f t="shared" si="380"/>
        <v>0.77037603987470804</v>
      </c>
      <c r="DS74" s="98">
        <f t="shared" si="441"/>
        <v>1.25</v>
      </c>
      <c r="DT74" s="98">
        <f t="shared" si="442"/>
        <v>90.129552737920022</v>
      </c>
      <c r="DU74" s="100">
        <f t="shared" si="381"/>
        <v>1403.2787894102071</v>
      </c>
      <c r="DV74" s="100">
        <f t="shared" si="382"/>
        <v>1.254302942269387E-3</v>
      </c>
      <c r="DW74" s="100">
        <f t="shared" si="231"/>
        <v>1.2666666666666666</v>
      </c>
      <c r="DX74" s="100">
        <f t="shared" si="232"/>
        <v>-42.880190503978078</v>
      </c>
      <c r="DY74" s="100">
        <f t="shared" si="383"/>
        <v>1.5275916457393333E-3</v>
      </c>
      <c r="DZ74">
        <f t="shared" si="384"/>
        <v>9.1080469347332577E-2</v>
      </c>
      <c r="EA74">
        <f t="shared" si="385"/>
        <v>1.9228615844526058</v>
      </c>
      <c r="EB74" s="61"/>
      <c r="EC74"/>
      <c r="ER74" s="65"/>
      <c r="ES74" s="49"/>
      <c r="ET74" s="49"/>
      <c r="EU74" s="49"/>
      <c r="EV74" s="49"/>
      <c r="EW74" s="98"/>
      <c r="EX74" s="96"/>
      <c r="FD74" s="52"/>
      <c r="FE74" s="100"/>
      <c r="FF74" s="49"/>
      <c r="FH74" s="61"/>
      <c r="FI74" s="100">
        <v>801.76430451847875</v>
      </c>
      <c r="FJ74" s="100">
        <v>68</v>
      </c>
      <c r="FK74" s="22">
        <f t="shared" si="388"/>
        <v>1.2166666666666666</v>
      </c>
      <c r="FL74" s="98">
        <f t="shared" si="389"/>
        <v>100.04545851241312</v>
      </c>
      <c r="FM74" s="100">
        <f t="shared" si="443"/>
        <v>1.2166666666666666</v>
      </c>
      <c r="FN74" s="98">
        <f t="shared" si="390"/>
        <v>0.65867646388988588</v>
      </c>
      <c r="FO74" s="98">
        <f t="shared" si="444"/>
        <v>1.2333333333333332</v>
      </c>
      <c r="FP74" s="98">
        <f t="shared" si="445"/>
        <v>119.921319743569</v>
      </c>
      <c r="FQ74" s="100">
        <f t="shared" si="391"/>
        <v>1867.1239264169619</v>
      </c>
      <c r="FR74" s="100">
        <f t="shared" si="392"/>
        <v>1.668905033098002E-3</v>
      </c>
      <c r="FS74" s="100">
        <f t="shared" si="241"/>
        <v>1.25</v>
      </c>
      <c r="FT74" s="100">
        <f t="shared" si="242"/>
        <v>58.578104900795822</v>
      </c>
      <c r="FU74" s="100">
        <f t="shared" si="393"/>
        <v>1.590314016726184E-3</v>
      </c>
      <c r="FV74">
        <f t="shared" si="446"/>
        <v>8.5171609736812232E-2</v>
      </c>
      <c r="FW74">
        <f t="shared" si="447"/>
        <v>2.0001973789515959</v>
      </c>
      <c r="FX74" s="61"/>
      <c r="FY74" s="100">
        <v>1044.0584274838261</v>
      </c>
      <c r="FZ74" s="100">
        <v>68</v>
      </c>
      <c r="GA74" s="22">
        <f t="shared" si="394"/>
        <v>1.25</v>
      </c>
      <c r="GB74" s="98">
        <f t="shared" si="395"/>
        <v>129.79505308169249</v>
      </c>
      <c r="GC74" s="100">
        <f t="shared" si="448"/>
        <v>1.25</v>
      </c>
      <c r="GD74" s="98">
        <f t="shared" si="396"/>
        <v>0.83126827750645349</v>
      </c>
      <c r="GE74" s="98">
        <f t="shared" si="449"/>
        <v>1.2666666666666666</v>
      </c>
      <c r="GF74" s="98">
        <f t="shared" si="450"/>
        <v>136.41098343115274</v>
      </c>
      <c r="GG74" s="100">
        <f t="shared" si="397"/>
        <v>2123.8609743037923</v>
      </c>
      <c r="GH74" s="100">
        <f t="shared" si="398"/>
        <v>1.8983861860835426E-3</v>
      </c>
      <c r="GI74" s="100">
        <f t="shared" si="235"/>
        <v>1.2833333333333332</v>
      </c>
      <c r="GJ74" s="100">
        <f t="shared" si="236"/>
        <v>599.68107424509424</v>
      </c>
      <c r="GK74" s="100">
        <f t="shared" si="399"/>
        <v>1.4162686361131893E-3</v>
      </c>
      <c r="GL74">
        <f t="shared" si="451"/>
        <v>9.691001300805642E-2</v>
      </c>
      <c r="GM74">
        <f t="shared" si="452"/>
        <v>2.1132581403821891</v>
      </c>
      <c r="GN74" s="65"/>
      <c r="GO74" s="100">
        <v>1043.4924532549337</v>
      </c>
      <c r="GP74" s="100">
        <v>68</v>
      </c>
      <c r="GQ74" s="22">
        <f t="shared" si="400"/>
        <v>1.2333333333333334</v>
      </c>
      <c r="GR74" s="98">
        <f t="shared" si="401"/>
        <v>130.0334529527133</v>
      </c>
      <c r="GS74" s="100">
        <f t="shared" si="453"/>
        <v>1.2333333333333334</v>
      </c>
      <c r="GT74" s="100">
        <f t="shared" si="454"/>
        <v>0.91576112737975035</v>
      </c>
      <c r="GU74" s="98">
        <f t="shared" si="239"/>
        <v>1.25</v>
      </c>
      <c r="GV74" s="98">
        <f t="shared" si="240"/>
        <v>149.39946291804443</v>
      </c>
      <c r="GW74" s="100">
        <f t="shared" si="402"/>
        <v>2326.0860738074348</v>
      </c>
      <c r="GX74" s="100">
        <f t="shared" si="403"/>
        <v>2.0791425256094522E-3</v>
      </c>
      <c r="GY74" s="100">
        <f t="shared" si="237"/>
        <v>1.2666666666666666</v>
      </c>
      <c r="GZ74" s="100">
        <f t="shared" si="238"/>
        <v>-328.94357578641046</v>
      </c>
      <c r="HA74" s="100">
        <f t="shared" si="404"/>
        <v>1.4263956729132388E-3</v>
      </c>
      <c r="HB74">
        <f t="shared" si="455"/>
        <v>9.1080469347332577E-2</v>
      </c>
      <c r="HC74">
        <f t="shared" si="456"/>
        <v>2.1140550951051726</v>
      </c>
      <c r="HD74" s="65"/>
      <c r="HE74" s="100">
        <v>926.66121101511533</v>
      </c>
      <c r="HF74" s="100">
        <v>68</v>
      </c>
      <c r="HG74" s="22">
        <f t="shared" si="405"/>
        <v>1.25</v>
      </c>
      <c r="HH74" s="98">
        <f t="shared" si="406"/>
        <v>87.593652325911037</v>
      </c>
      <c r="HI74" s="100">
        <f t="shared" si="457"/>
        <v>1.25</v>
      </c>
      <c r="HJ74" s="98">
        <f t="shared" si="407"/>
        <v>0.890347017306788</v>
      </c>
      <c r="HK74" s="98">
        <f t="shared" si="458"/>
        <v>1.2666666666666666</v>
      </c>
      <c r="HL74" s="98">
        <f t="shared" si="459"/>
        <v>88.229418156965679</v>
      </c>
      <c r="HM74" s="100">
        <f t="shared" si="408"/>
        <v>1981.2103058492066</v>
      </c>
      <c r="HN74" s="100">
        <f t="shared" si="409"/>
        <v>1.2278594026844394E-3</v>
      </c>
      <c r="HO74" s="100">
        <f t="shared" si="233"/>
        <v>1.2833333333333332</v>
      </c>
      <c r="HP74" s="100">
        <f t="shared" si="234"/>
        <v>161.69730346153307</v>
      </c>
      <c r="HQ74" s="100">
        <f t="shared" si="410"/>
        <v>1.1654662589576478E-3</v>
      </c>
      <c r="HR74">
        <f t="shared" si="460"/>
        <v>9.691001300805642E-2</v>
      </c>
      <c r="HS74">
        <f t="shared" si="461"/>
        <v>1.9424726351667703</v>
      </c>
      <c r="HT74" s="65"/>
      <c r="HU74"/>
      <c r="IG74" s="49"/>
      <c r="IH74" s="49"/>
      <c r="II74" s="65"/>
      <c r="IJ74"/>
      <c r="IW74" s="61"/>
      <c r="IX74"/>
      <c r="JK74" s="61"/>
      <c r="JL74"/>
      <c r="JY74" s="61"/>
      <c r="JZ74"/>
      <c r="KM74" s="61"/>
      <c r="KN74"/>
      <c r="KS74"/>
      <c r="KT74"/>
      <c r="KU74"/>
    </row>
    <row r="75" spans="21:307" x14ac:dyDescent="0.25">
      <c r="U75" s="49">
        <v>346.51767631680781</v>
      </c>
      <c r="V75" s="49">
        <v>69</v>
      </c>
      <c r="W75" s="22">
        <f t="shared" si="411"/>
        <v>1.25</v>
      </c>
      <c r="X75" s="98">
        <f t="shared" si="412"/>
        <v>28.706625492238246</v>
      </c>
      <c r="Y75" s="100">
        <f t="shared" si="413"/>
        <v>1.25</v>
      </c>
      <c r="Z75" s="98">
        <f t="shared" si="414"/>
        <v>0.36005150028211053</v>
      </c>
      <c r="AA75" s="98">
        <f t="shared" si="415"/>
        <v>1.2666666666666666</v>
      </c>
      <c r="AB75" s="98">
        <f t="shared" si="416"/>
        <v>38.499601135653471</v>
      </c>
      <c r="AC75" s="100">
        <f t="shared" si="333"/>
        <v>599.42240955652187</v>
      </c>
      <c r="AD75" s="100">
        <f t="shared" si="334"/>
        <v>5.3578611580451085E-4</v>
      </c>
      <c r="AE75" s="100">
        <f t="shared" si="335"/>
        <v>1.2833333333333334</v>
      </c>
      <c r="AF75" s="100">
        <f t="shared" si="336"/>
        <v>-148.1935512025623</v>
      </c>
      <c r="AG75" s="100">
        <f t="shared" si="337"/>
        <v>2.1517360486224962E-3</v>
      </c>
      <c r="AH75">
        <f t="shared" si="417"/>
        <v>9.691001300805642E-2</v>
      </c>
      <c r="AI75">
        <f t="shared" si="418"/>
        <v>1.45798214351586</v>
      </c>
      <c r="AJ75" s="61"/>
      <c r="AK75" s="49">
        <v>435.00718384872681</v>
      </c>
      <c r="AL75" s="49">
        <v>69</v>
      </c>
      <c r="AM75" s="22">
        <f t="shared" si="419"/>
        <v>1.2666666666666666</v>
      </c>
      <c r="AN75" s="98">
        <f t="shared" si="420"/>
        <v>40.689101473082673</v>
      </c>
      <c r="AO75" s="100">
        <f t="shared" si="421"/>
        <v>1.2666666666666666</v>
      </c>
      <c r="AP75" s="98">
        <f t="shared" si="422"/>
        <v>0.3479198848774902</v>
      </c>
      <c r="AQ75" s="98">
        <f t="shared" si="423"/>
        <v>1.2833333333333332</v>
      </c>
      <c r="AR75" s="98">
        <f t="shared" si="424"/>
        <v>56.129565485952746</v>
      </c>
      <c r="AS75" s="100">
        <f t="shared" si="338"/>
        <v>1000.3811771028878</v>
      </c>
      <c r="AT75" s="100">
        <f t="shared" si="339"/>
        <v>7.8113645301284239E-4</v>
      </c>
      <c r="AU75" s="100">
        <f t="shared" si="340"/>
        <v>1.3</v>
      </c>
      <c r="AV75" s="100">
        <f t="shared" si="341"/>
        <v>-210.71604136975145</v>
      </c>
      <c r="AW75" s="100">
        <f t="shared" si="342"/>
        <v>2.031615316716803E-3</v>
      </c>
      <c r="AX75">
        <f t="shared" si="343"/>
        <v>0.10266234189714769</v>
      </c>
      <c r="AY75">
        <f t="shared" si="344"/>
        <v>1.6094780995463147</v>
      </c>
      <c r="AZ75" s="61"/>
      <c r="BA75" s="49">
        <v>359.50312933269441</v>
      </c>
      <c r="BB75" s="49">
        <v>69</v>
      </c>
      <c r="BC75" s="22">
        <f t="shared" si="345"/>
        <v>1.4333333333333331</v>
      </c>
      <c r="BD75" s="98">
        <f t="shared" si="425"/>
        <v>29.603353864681683</v>
      </c>
      <c r="BE75" s="100">
        <f t="shared" si="426"/>
        <v>1.4333333333333331</v>
      </c>
      <c r="BF75" s="98">
        <f t="shared" si="346"/>
        <v>0.2818824117206789</v>
      </c>
      <c r="BG75" s="98">
        <f t="shared" si="427"/>
        <v>1.45</v>
      </c>
      <c r="BH75" s="98">
        <f t="shared" si="428"/>
        <v>38.286077070821115</v>
      </c>
      <c r="BI75" s="100">
        <f t="shared" si="347"/>
        <v>751.03633070471915</v>
      </c>
      <c r="BJ75" s="100">
        <f t="shared" si="348"/>
        <v>5.3281457256892722E-4</v>
      </c>
      <c r="BK75" s="100">
        <f t="shared" si="349"/>
        <v>1.4666666666666668</v>
      </c>
      <c r="BL75" s="100">
        <f t="shared" si="350"/>
        <v>-110.75068984926376</v>
      </c>
      <c r="BM75" s="100">
        <f t="shared" si="351"/>
        <v>2.0714685826364473E-3</v>
      </c>
      <c r="BN75">
        <f t="shared" si="352"/>
        <v>0.15634720085992401</v>
      </c>
      <c r="BO75">
        <f t="shared" si="353"/>
        <v>1.4713409165458167</v>
      </c>
      <c r="BP75" s="61"/>
      <c r="BQ75" s="49">
        <v>735.9772414959582</v>
      </c>
      <c r="BR75" s="49">
        <v>69</v>
      </c>
      <c r="BS75" s="22">
        <f t="shared" si="354"/>
        <v>1.2999999999999998</v>
      </c>
      <c r="BT75" s="98">
        <f t="shared" si="355"/>
        <v>70.361112953724486</v>
      </c>
      <c r="BU75" s="100">
        <f t="shared" si="429"/>
        <v>1.2999999999999998</v>
      </c>
      <c r="BV75" s="98">
        <f t="shared" si="356"/>
        <v>1.041681266951983</v>
      </c>
      <c r="BW75" s="98">
        <f t="shared" si="430"/>
        <v>1.3166666666666664</v>
      </c>
      <c r="BX75" s="98">
        <f t="shared" si="431"/>
        <v>66.241511072624434</v>
      </c>
      <c r="BY75" s="100">
        <f t="shared" si="357"/>
        <v>1031.3521441406904</v>
      </c>
      <c r="BZ75" s="100">
        <f t="shared" si="358"/>
        <v>9.2186102909402347E-4</v>
      </c>
      <c r="CA75" s="100">
        <f t="shared" si="359"/>
        <v>1.3333333333333333</v>
      </c>
      <c r="CB75" s="100">
        <f t="shared" si="360"/>
        <v>-130.22646627120886</v>
      </c>
      <c r="CC75" s="100">
        <f t="shared" si="361"/>
        <v>1.3085732922026093E-3</v>
      </c>
      <c r="CD75">
        <f t="shared" si="362"/>
        <v>0.11394335230683671</v>
      </c>
      <c r="CE75">
        <f t="shared" si="363"/>
        <v>1.8473327003965434</v>
      </c>
      <c r="CF75" s="61"/>
      <c r="CG75" s="49">
        <v>662.61319787640809</v>
      </c>
      <c r="CH75" s="49">
        <v>69</v>
      </c>
      <c r="CI75" s="22">
        <f t="shared" si="364"/>
        <v>1.2999999999999998</v>
      </c>
      <c r="CJ75" s="98">
        <f t="shared" si="365"/>
        <v>64.375128521947744</v>
      </c>
      <c r="CK75" s="100">
        <f t="shared" si="432"/>
        <v>1.2999999999999998</v>
      </c>
      <c r="CL75" s="98">
        <f t="shared" si="366"/>
        <v>0.87380994022112579</v>
      </c>
      <c r="CM75" s="98">
        <f t="shared" si="433"/>
        <v>1.3166666666666664</v>
      </c>
      <c r="CN75" s="98">
        <f t="shared" si="434"/>
        <v>61.338801004438558</v>
      </c>
      <c r="CO75" s="100">
        <f t="shared" si="367"/>
        <v>1093.2238904692188</v>
      </c>
      <c r="CP75" s="100">
        <f t="shared" si="368"/>
        <v>8.5363164731177014E-4</v>
      </c>
      <c r="CQ75" s="100">
        <f t="shared" si="243"/>
        <v>1.3333333333333333</v>
      </c>
      <c r="CR75" s="100">
        <f t="shared" si="244"/>
        <v>87.393419194972438</v>
      </c>
      <c r="CS75" s="100">
        <f t="shared" si="369"/>
        <v>1.3044145327915466E-3</v>
      </c>
      <c r="CT75">
        <f t="shared" si="370"/>
        <v>0.11394335230683671</v>
      </c>
      <c r="CU75">
        <f t="shared" si="371"/>
        <v>1.8087181090988318</v>
      </c>
      <c r="CV75" s="61"/>
      <c r="CW75" s="49">
        <v>907.96324264807106</v>
      </c>
      <c r="CX75" s="49">
        <v>69</v>
      </c>
      <c r="CY75" s="22">
        <f t="shared" si="372"/>
        <v>1.3666666666666667</v>
      </c>
      <c r="CZ75" s="98">
        <f t="shared" si="373"/>
        <v>86.365760738901457</v>
      </c>
      <c r="DA75" s="100">
        <f t="shared" si="435"/>
        <v>1.3666666666666667</v>
      </c>
      <c r="DB75" s="98">
        <f t="shared" si="374"/>
        <v>0.97745982341933157</v>
      </c>
      <c r="DC75" s="98">
        <f t="shared" si="436"/>
        <v>1.3833333333333335</v>
      </c>
      <c r="DD75" s="98">
        <f t="shared" si="437"/>
        <v>86.369085672912178</v>
      </c>
      <c r="DE75" s="100">
        <f t="shared" si="375"/>
        <v>1694.2535290339767</v>
      </c>
      <c r="DF75" s="100">
        <f t="shared" si="376"/>
        <v>1.2019697756146946E-3</v>
      </c>
      <c r="DG75" s="100">
        <f t="shared" si="229"/>
        <v>1.3999999999999997</v>
      </c>
      <c r="DH75" s="100">
        <f t="shared" si="230"/>
        <v>-111.93179498682267</v>
      </c>
      <c r="DI75" s="100">
        <f t="shared" si="377"/>
        <v>1.1955033922236944E-3</v>
      </c>
      <c r="DJ75">
        <f t="shared" si="438"/>
        <v>0.13566260200007307</v>
      </c>
      <c r="DK75">
        <f t="shared" si="439"/>
        <v>1.9363416027876648</v>
      </c>
      <c r="DL75" s="61"/>
      <c r="DM75" s="49">
        <v>893.2961435044931</v>
      </c>
      <c r="DN75" s="49">
        <v>69</v>
      </c>
      <c r="DO75" s="22">
        <f t="shared" si="378"/>
        <v>1.25</v>
      </c>
      <c r="DP75" s="98">
        <f t="shared" si="379"/>
        <v>85.156925024260545</v>
      </c>
      <c r="DQ75" s="100">
        <f t="shared" si="440"/>
        <v>1.25</v>
      </c>
      <c r="DR75" s="98">
        <f t="shared" si="380"/>
        <v>0.7779466671691011</v>
      </c>
      <c r="DS75" s="98">
        <f t="shared" si="441"/>
        <v>1.2666666666666666</v>
      </c>
      <c r="DT75" s="98">
        <f t="shared" si="442"/>
        <v>90.129619929557236</v>
      </c>
      <c r="DU75" s="100">
        <f t="shared" si="381"/>
        <v>1403.279835555411</v>
      </c>
      <c r="DV75" s="100">
        <f t="shared" si="382"/>
        <v>1.2543038773530049E-3</v>
      </c>
      <c r="DW75" s="100">
        <f t="shared" si="231"/>
        <v>1.2833333333333334</v>
      </c>
      <c r="DX75" s="100">
        <f t="shared" si="232"/>
        <v>126.45858128368548</v>
      </c>
      <c r="DY75" s="100">
        <f t="shared" si="383"/>
        <v>1.5212613664941004E-3</v>
      </c>
      <c r="DZ75">
        <f t="shared" si="384"/>
        <v>9.691001300805642E-2</v>
      </c>
      <c r="EA75">
        <f t="shared" si="385"/>
        <v>1.9302199708838697</v>
      </c>
      <c r="EB75" s="61"/>
      <c r="EC75"/>
      <c r="ER75" s="61"/>
      <c r="ES75"/>
      <c r="ET75" s="49"/>
      <c r="EU75" s="49"/>
      <c r="EV75" s="49"/>
      <c r="EW75" s="98"/>
      <c r="EX75" s="96"/>
      <c r="FD75" s="52"/>
      <c r="FE75" s="100"/>
      <c r="FG75"/>
      <c r="FH75" s="61"/>
      <c r="FI75" s="100">
        <v>817.29324602617385</v>
      </c>
      <c r="FJ75" s="100">
        <v>69</v>
      </c>
      <c r="FK75" s="22">
        <f t="shared" si="388"/>
        <v>1.2333333333333332</v>
      </c>
      <c r="FL75" s="98">
        <f t="shared" si="389"/>
        <v>101.98318517920812</v>
      </c>
      <c r="FM75" s="100">
        <f t="shared" si="443"/>
        <v>1.2333333333333332</v>
      </c>
      <c r="FN75" s="98">
        <f t="shared" si="390"/>
        <v>0.6683835686587567</v>
      </c>
      <c r="FO75" s="98">
        <f t="shared" si="444"/>
        <v>1.25</v>
      </c>
      <c r="FP75" s="98">
        <f t="shared" si="445"/>
        <v>119.92145479138151</v>
      </c>
      <c r="FQ75" s="100">
        <f t="shared" si="391"/>
        <v>1867.1260290539449</v>
      </c>
      <c r="FR75" s="100">
        <f t="shared" si="392"/>
        <v>1.6689069125133929E-3</v>
      </c>
      <c r="FS75" s="100">
        <f t="shared" si="241"/>
        <v>1.2666666666666666</v>
      </c>
      <c r="FT75" s="100">
        <f t="shared" si="242"/>
        <v>278.02359926816405</v>
      </c>
      <c r="FU75" s="100">
        <f t="shared" si="393"/>
        <v>1.5806442302330425E-3</v>
      </c>
      <c r="FV75">
        <f t="shared" si="446"/>
        <v>9.1080469347332507E-2</v>
      </c>
      <c r="FW75">
        <f t="shared" si="447"/>
        <v>2.0085285719004462</v>
      </c>
      <c r="FX75" s="61"/>
      <c r="FY75" s="100">
        <v>1059.6105416614162</v>
      </c>
      <c r="FZ75" s="100">
        <v>69</v>
      </c>
      <c r="GA75" s="22">
        <f t="shared" si="394"/>
        <v>1.2666666666666666</v>
      </c>
      <c r="GB75" s="98">
        <f t="shared" si="395"/>
        <v>131.72845779552409</v>
      </c>
      <c r="GC75" s="100">
        <f t="shared" si="448"/>
        <v>1.2666666666666666</v>
      </c>
      <c r="GD75" s="98">
        <f t="shared" si="396"/>
        <v>0.84059251454768436</v>
      </c>
      <c r="GE75" s="98">
        <f t="shared" si="449"/>
        <v>1.2833333333333332</v>
      </c>
      <c r="GF75" s="98">
        <f t="shared" si="450"/>
        <v>158.59547641609575</v>
      </c>
      <c r="GG75" s="100">
        <f t="shared" si="397"/>
        <v>2469.2640914158155</v>
      </c>
      <c r="GH75" s="100">
        <f t="shared" si="398"/>
        <v>2.2071203801239995E-3</v>
      </c>
      <c r="GI75" s="100">
        <f t="shared" si="235"/>
        <v>1.3</v>
      </c>
      <c r="GJ75" s="100">
        <f t="shared" si="236"/>
        <v>-452.07316528352237</v>
      </c>
      <c r="GK75" s="100">
        <f t="shared" si="399"/>
        <v>1.4094411434524845E-3</v>
      </c>
      <c r="GL75">
        <f t="shared" si="451"/>
        <v>0.10266234189714769</v>
      </c>
      <c r="GM75">
        <f t="shared" si="452"/>
        <v>2.1196796073724107</v>
      </c>
      <c r="GN75" s="65"/>
      <c r="GO75" s="100">
        <v>1063.994830814511</v>
      </c>
      <c r="GP75" s="100">
        <v>69</v>
      </c>
      <c r="GQ75" s="22">
        <f t="shared" si="400"/>
        <v>1.25</v>
      </c>
      <c r="GR75" s="98">
        <f t="shared" si="401"/>
        <v>132.58833002872484</v>
      </c>
      <c r="GS75" s="100">
        <f t="shared" si="453"/>
        <v>1.25</v>
      </c>
      <c r="GT75" s="100">
        <f t="shared" si="454"/>
        <v>0.9294900063607392</v>
      </c>
      <c r="GU75" s="98">
        <f t="shared" si="239"/>
        <v>1.2666666666666666</v>
      </c>
      <c r="GV75" s="98">
        <f t="shared" si="240"/>
        <v>141.85376386423098</v>
      </c>
      <c r="GW75" s="100">
        <f t="shared" si="402"/>
        <v>2208.6027499493975</v>
      </c>
      <c r="GX75" s="100">
        <f t="shared" si="403"/>
        <v>1.9741315471105483E-3</v>
      </c>
      <c r="GY75" s="100">
        <f t="shared" si="237"/>
        <v>1.2833333333333334</v>
      </c>
      <c r="GZ75" s="100">
        <f t="shared" si="238"/>
        <v>-46.540965987957605</v>
      </c>
      <c r="HA75" s="100">
        <f t="shared" si="404"/>
        <v>1.4172012199096353E-3</v>
      </c>
      <c r="HB75">
        <f t="shared" si="455"/>
        <v>9.691001300805642E-2</v>
      </c>
      <c r="HC75">
        <f t="shared" si="456"/>
        <v>2.1225053006361358</v>
      </c>
      <c r="HD75" s="65"/>
      <c r="HE75" s="100">
        <v>941.13256239490511</v>
      </c>
      <c r="HF75" s="100">
        <v>69</v>
      </c>
      <c r="HG75" s="22">
        <f t="shared" si="405"/>
        <v>1.2666666666666666</v>
      </c>
      <c r="HH75" s="98">
        <f t="shared" si="406"/>
        <v>88.961572452899844</v>
      </c>
      <c r="HI75" s="100">
        <f t="shared" si="457"/>
        <v>1.2666666666666666</v>
      </c>
      <c r="HJ75" s="98">
        <f t="shared" si="407"/>
        <v>0.90026596730318564</v>
      </c>
      <c r="HK75" s="98">
        <f t="shared" si="458"/>
        <v>1.2833333333333332</v>
      </c>
      <c r="HL75" s="98">
        <f t="shared" si="459"/>
        <v>92.641836674309985</v>
      </c>
      <c r="HM75" s="100">
        <f t="shared" si="408"/>
        <v>2080.2920999139706</v>
      </c>
      <c r="HN75" s="100">
        <f t="shared" si="409"/>
        <v>1.2892655603841477E-3</v>
      </c>
      <c r="HO75" s="100">
        <f t="shared" si="233"/>
        <v>1.3</v>
      </c>
      <c r="HP75" s="100">
        <f t="shared" si="234"/>
        <v>-57.392121712962272</v>
      </c>
      <c r="HQ75" s="100">
        <f t="shared" si="410"/>
        <v>1.1603026080792E-3</v>
      </c>
      <c r="HR75">
        <f t="shared" si="460"/>
        <v>0.10266234189714769</v>
      </c>
      <c r="HS75">
        <f t="shared" si="461"/>
        <v>1.9492024507395784</v>
      </c>
      <c r="HT75" s="65"/>
      <c r="HU75"/>
      <c r="IG75" s="49"/>
      <c r="IH75" s="49"/>
      <c r="II75" s="65"/>
      <c r="IJ75"/>
      <c r="IW75" s="61"/>
      <c r="IX75"/>
      <c r="JK75" s="61"/>
      <c r="JL75"/>
      <c r="JY75" s="61"/>
      <c r="JZ75"/>
      <c r="KM75" s="61"/>
      <c r="KN75"/>
      <c r="KS75"/>
      <c r="KT75"/>
      <c r="KU75"/>
    </row>
    <row r="76" spans="21:307" x14ac:dyDescent="0.25">
      <c r="U76" s="49">
        <v>355.50879032732792</v>
      </c>
      <c r="V76" s="49">
        <v>70</v>
      </c>
      <c r="W76" s="22">
        <f t="shared" si="411"/>
        <v>1.2666666666666668</v>
      </c>
      <c r="X76" s="98">
        <f t="shared" si="412"/>
        <v>29.451477949409988</v>
      </c>
      <c r="Y76" s="100">
        <f t="shared" si="413"/>
        <v>1.2666666666666668</v>
      </c>
      <c r="Z76" s="98">
        <f t="shared" si="414"/>
        <v>0.36112049778652477</v>
      </c>
      <c r="AA76" s="98">
        <f t="shared" si="415"/>
        <v>1.2833333333333334</v>
      </c>
      <c r="AB76" s="98">
        <f t="shared" si="416"/>
        <v>32.328301058963802</v>
      </c>
      <c r="AC76" s="100">
        <f t="shared" si="333"/>
        <v>503.3378930174681</v>
      </c>
      <c r="AD76" s="100">
        <f t="shared" si="334"/>
        <v>4.4990218973724633E-4</v>
      </c>
      <c r="AE76" s="100">
        <f t="shared" si="335"/>
        <v>1.3</v>
      </c>
      <c r="AF76" s="100">
        <f t="shared" si="336"/>
        <v>73.92965317616391</v>
      </c>
      <c r="AG76" s="100">
        <f t="shared" si="337"/>
        <v>2.1489781476924934E-3</v>
      </c>
      <c r="AH76">
        <f t="shared" si="417"/>
        <v>0.10266234189714778</v>
      </c>
      <c r="AI76">
        <f t="shared" si="418"/>
        <v>1.4691070936619255</v>
      </c>
      <c r="AJ76" s="61"/>
      <c r="AK76" s="49">
        <v>445.50701453512494</v>
      </c>
      <c r="AL76" s="49">
        <v>70</v>
      </c>
      <c r="AM76" s="22">
        <f t="shared" si="419"/>
        <v>1.2833333333333334</v>
      </c>
      <c r="AN76" s="98">
        <f t="shared" si="420"/>
        <v>41.671220141719665</v>
      </c>
      <c r="AO76" s="100">
        <f t="shared" si="421"/>
        <v>1.2833333333333334</v>
      </c>
      <c r="AP76" s="98">
        <f t="shared" si="422"/>
        <v>0.34913861871506452</v>
      </c>
      <c r="AQ76" s="98">
        <f t="shared" si="423"/>
        <v>1.3</v>
      </c>
      <c r="AR76" s="98">
        <f t="shared" si="424"/>
        <v>51.920354427233917</v>
      </c>
      <c r="AS76" s="100">
        <f t="shared" si="338"/>
        <v>925.36161339987916</v>
      </c>
      <c r="AT76" s="100">
        <f t="shared" si="339"/>
        <v>7.2255826577900546E-4</v>
      </c>
      <c r="AU76" s="100">
        <f t="shared" si="340"/>
        <v>1.3166666666666667</v>
      </c>
      <c r="AV76" s="100">
        <f t="shared" si="341"/>
        <v>-253.39370153540682</v>
      </c>
      <c r="AW76" s="100">
        <f t="shared" si="342"/>
        <v>2.0285555844086088E-3</v>
      </c>
      <c r="AX76">
        <f t="shared" si="343"/>
        <v>0.10833947478883828</v>
      </c>
      <c r="AY76">
        <f t="shared" si="344"/>
        <v>1.6198362168733595</v>
      </c>
      <c r="AZ76" s="61"/>
      <c r="BA76" s="49">
        <v>366.00546444008182</v>
      </c>
      <c r="BB76" s="49">
        <v>70</v>
      </c>
      <c r="BC76" s="22">
        <f t="shared" si="345"/>
        <v>1.4500000000000002</v>
      </c>
      <c r="BD76" s="98">
        <f t="shared" si="425"/>
        <v>30.138789891311081</v>
      </c>
      <c r="BE76" s="100">
        <f t="shared" si="426"/>
        <v>1.4500000000000002</v>
      </c>
      <c r="BF76" s="98">
        <f t="shared" si="346"/>
        <v>0.28245703332791788</v>
      </c>
      <c r="BG76" s="98">
        <f t="shared" si="427"/>
        <v>1.4666666666666668</v>
      </c>
      <c r="BH76" s="98">
        <f t="shared" si="428"/>
        <v>38.289965385021205</v>
      </c>
      <c r="BI76" s="100">
        <f t="shared" si="347"/>
        <v>751.11260556631066</v>
      </c>
      <c r="BJ76" s="100">
        <f t="shared" si="348"/>
        <v>5.3286868494154525E-4</v>
      </c>
      <c r="BK76" s="100">
        <f t="shared" si="349"/>
        <v>1.4833333333333334</v>
      </c>
      <c r="BL76" s="100">
        <f t="shared" si="350"/>
        <v>-37.053580411639821</v>
      </c>
      <c r="BM76" s="100">
        <f t="shared" si="351"/>
        <v>2.0696986255129904E-3</v>
      </c>
      <c r="BN76">
        <f t="shared" si="352"/>
        <v>0.16136800223497494</v>
      </c>
      <c r="BO76">
        <f t="shared" si="353"/>
        <v>1.4791258108825094</v>
      </c>
      <c r="BP76" s="61"/>
      <c r="BQ76" s="49">
        <v>748.52388071457017</v>
      </c>
      <c r="BR76" s="49">
        <v>70</v>
      </c>
      <c r="BS76" s="22">
        <f t="shared" si="354"/>
        <v>1.3166666666666667</v>
      </c>
      <c r="BT76" s="98">
        <f t="shared" si="355"/>
        <v>71.560600450723726</v>
      </c>
      <c r="BU76" s="100">
        <f t="shared" si="429"/>
        <v>1.3166666666666667</v>
      </c>
      <c r="BV76" s="98">
        <f t="shared" si="356"/>
        <v>1.0543122438824242</v>
      </c>
      <c r="BW76" s="98">
        <f t="shared" si="430"/>
        <v>1.3333333333333333</v>
      </c>
      <c r="BX76" s="98">
        <f t="shared" si="431"/>
        <v>58.971661526617744</v>
      </c>
      <c r="BY76" s="100">
        <f t="shared" si="357"/>
        <v>918.16367975566175</v>
      </c>
      <c r="BZ76" s="100">
        <f t="shared" si="358"/>
        <v>8.2068895624543036E-4</v>
      </c>
      <c r="CA76" s="100">
        <f t="shared" si="359"/>
        <v>1.3499999999999999</v>
      </c>
      <c r="CB76" s="100">
        <f t="shared" si="360"/>
        <v>344.04786893527728</v>
      </c>
      <c r="CC76" s="100">
        <f t="shared" si="361"/>
        <v>1.3020855813367517E-3</v>
      </c>
      <c r="CD76">
        <f t="shared" si="362"/>
        <v>0.11947584090679779</v>
      </c>
      <c r="CE76">
        <f t="shared" si="363"/>
        <v>1.8546739759889899</v>
      </c>
      <c r="CF76" s="61"/>
      <c r="CG76" s="49">
        <v>673.14671506291995</v>
      </c>
      <c r="CH76" s="49">
        <v>70</v>
      </c>
      <c r="CI76" s="22">
        <f t="shared" si="364"/>
        <v>1.3166666666666667</v>
      </c>
      <c r="CJ76" s="98">
        <f t="shared" si="365"/>
        <v>65.398495585632944</v>
      </c>
      <c r="CK76" s="100">
        <f t="shared" si="432"/>
        <v>1.3166666666666667</v>
      </c>
      <c r="CL76" s="98">
        <f t="shared" si="366"/>
        <v>0.88307499465288275</v>
      </c>
      <c r="CM76" s="98">
        <f t="shared" si="433"/>
        <v>1.3333333333333333</v>
      </c>
      <c r="CN76" s="98">
        <f t="shared" si="434"/>
        <v>62.795986676043974</v>
      </c>
      <c r="CO76" s="100">
        <f t="shared" si="367"/>
        <v>1119.1948935368073</v>
      </c>
      <c r="CP76" s="100">
        <f t="shared" si="368"/>
        <v>8.7391081457494535E-4</v>
      </c>
      <c r="CQ76" s="100">
        <f t="shared" si="243"/>
        <v>1.3499999999999999</v>
      </c>
      <c r="CR76" s="100">
        <f t="shared" si="244"/>
        <v>39.806697549659376</v>
      </c>
      <c r="CS76" s="100">
        <f t="shared" si="369"/>
        <v>1.2989258116943129E-3</v>
      </c>
      <c r="CT76">
        <f t="shared" si="370"/>
        <v>0.11947584090679779</v>
      </c>
      <c r="CU76">
        <f t="shared" si="371"/>
        <v>1.8155677580127547</v>
      </c>
      <c r="CV76" s="61"/>
      <c r="CW76" s="49">
        <v>922.7221954629681</v>
      </c>
      <c r="CX76" s="49">
        <v>70</v>
      </c>
      <c r="CY76" s="22">
        <f t="shared" si="372"/>
        <v>1.3833333333333333</v>
      </c>
      <c r="CZ76" s="98">
        <f t="shared" si="373"/>
        <v>87.769637159989358</v>
      </c>
      <c r="DA76" s="100">
        <f t="shared" si="435"/>
        <v>1.3833333333333333</v>
      </c>
      <c r="DB76" s="98">
        <f t="shared" si="374"/>
        <v>0.98916873900045221</v>
      </c>
      <c r="DC76" s="98">
        <f t="shared" si="436"/>
        <v>1.3999999999999997</v>
      </c>
      <c r="DD76" s="98">
        <f t="shared" si="437"/>
        <v>85.598437622853552</v>
      </c>
      <c r="DE76" s="100">
        <f t="shared" si="375"/>
        <v>1679.136161884813</v>
      </c>
      <c r="DF76" s="100">
        <f t="shared" si="376"/>
        <v>1.1912449235847119E-3</v>
      </c>
      <c r="DG76" s="100">
        <f t="shared" si="229"/>
        <v>1.4166666666666667</v>
      </c>
      <c r="DH76" s="100">
        <f t="shared" si="230"/>
        <v>-44.356462615804155</v>
      </c>
      <c r="DI76" s="100">
        <f t="shared" si="377"/>
        <v>1.1897123397839563E-3</v>
      </c>
      <c r="DJ76">
        <f t="shared" si="438"/>
        <v>0.14092684199243027</v>
      </c>
      <c r="DK76">
        <f t="shared" si="439"/>
        <v>1.9433443029852775</v>
      </c>
      <c r="DL76" s="61"/>
      <c r="DM76" s="49">
        <v>909.80355022389313</v>
      </c>
      <c r="DN76" s="49">
        <v>70</v>
      </c>
      <c r="DO76" s="22">
        <f t="shared" si="378"/>
        <v>1.2666666666666668</v>
      </c>
      <c r="DP76" s="98">
        <f t="shared" si="379"/>
        <v>86.730557695318694</v>
      </c>
      <c r="DQ76" s="100">
        <f t="shared" si="440"/>
        <v>1.2666666666666668</v>
      </c>
      <c r="DR76" s="98">
        <f t="shared" si="380"/>
        <v>0.78627371342743602</v>
      </c>
      <c r="DS76" s="98">
        <f t="shared" si="441"/>
        <v>1.2833333333333334</v>
      </c>
      <c r="DT76" s="98">
        <f t="shared" si="442"/>
        <v>88.700213054454082</v>
      </c>
      <c r="DU76" s="100">
        <f t="shared" si="381"/>
        <v>1381.024578668671</v>
      </c>
      <c r="DV76" s="100">
        <f t="shared" si="382"/>
        <v>1.2344112983411527E-3</v>
      </c>
      <c r="DW76" s="100">
        <f t="shared" si="231"/>
        <v>1.3</v>
      </c>
      <c r="DX76" s="100">
        <f t="shared" si="232"/>
        <v>126.44944013686614</v>
      </c>
      <c r="DY76" s="100">
        <f t="shared" si="383"/>
        <v>1.5143886738851991E-3</v>
      </c>
      <c r="DZ76">
        <f t="shared" si="384"/>
        <v>0.10266234189714778</v>
      </c>
      <c r="EA76">
        <f t="shared" si="385"/>
        <v>1.9381721390021129</v>
      </c>
      <c r="EB76" s="61"/>
      <c r="EC76"/>
      <c r="ER76" s="61"/>
      <c r="ES76"/>
      <c r="ET76" s="49"/>
      <c r="EU76" s="49"/>
      <c r="EV76" s="49"/>
      <c r="EW76" s="98"/>
      <c r="EX76" s="96"/>
      <c r="FD76" s="52"/>
      <c r="FE76" s="100"/>
      <c r="FG76"/>
      <c r="FH76" s="61"/>
      <c r="FI76" s="100">
        <v>833.79928639931086</v>
      </c>
      <c r="FJ76" s="100">
        <v>70</v>
      </c>
      <c r="FK76" s="22">
        <f t="shared" si="388"/>
        <v>1.25</v>
      </c>
      <c r="FL76" s="98">
        <f t="shared" si="389"/>
        <v>104.04283583719877</v>
      </c>
      <c r="FM76" s="100">
        <f t="shared" si="443"/>
        <v>1.25</v>
      </c>
      <c r="FN76" s="98">
        <f t="shared" si="390"/>
        <v>0.67870145562754103</v>
      </c>
      <c r="FO76" s="98">
        <f t="shared" si="444"/>
        <v>1.2666666666666666</v>
      </c>
      <c r="FP76" s="98">
        <f t="shared" si="445"/>
        <v>121.8739232402622</v>
      </c>
      <c r="FQ76" s="100">
        <f t="shared" si="391"/>
        <v>1897.5251321014648</v>
      </c>
      <c r="FR76" s="100">
        <f t="shared" si="392"/>
        <v>1.696078765093649E-3</v>
      </c>
      <c r="FS76" s="100">
        <f t="shared" si="241"/>
        <v>1.2833333333333332</v>
      </c>
      <c r="FT76" s="100">
        <f t="shared" si="242"/>
        <v>275.53058865979563</v>
      </c>
      <c r="FU76" s="100">
        <f t="shared" si="393"/>
        <v>1.5705569535544282E-3</v>
      </c>
      <c r="FV76">
        <f t="shared" si="446"/>
        <v>9.691001300805642E-2</v>
      </c>
      <c r="FW76">
        <f t="shared" si="447"/>
        <v>2.0172121810061734</v>
      </c>
      <c r="FX76" s="61"/>
      <c r="FY76" s="100">
        <v>1080.6343044712212</v>
      </c>
      <c r="FZ76" s="100">
        <v>70</v>
      </c>
      <c r="GA76" s="22">
        <f t="shared" si="394"/>
        <v>1.2833333333333334</v>
      </c>
      <c r="GB76" s="98">
        <f t="shared" si="395"/>
        <v>134.34208586273093</v>
      </c>
      <c r="GC76" s="100">
        <f t="shared" si="448"/>
        <v>1.2833333333333334</v>
      </c>
      <c r="GD76" s="98">
        <f t="shared" si="396"/>
        <v>0.8531972669111737</v>
      </c>
      <c r="GE76" s="98">
        <f t="shared" si="449"/>
        <v>1.3</v>
      </c>
      <c r="GF76" s="98">
        <f t="shared" si="450"/>
        <v>156.40035257265595</v>
      </c>
      <c r="GG76" s="100">
        <f t="shared" si="397"/>
        <v>2435.0869471157116</v>
      </c>
      <c r="GH76" s="100">
        <f t="shared" si="398"/>
        <v>2.1765715733027954E-3</v>
      </c>
      <c r="GI76" s="100">
        <f t="shared" si="235"/>
        <v>1.3166666666666667</v>
      </c>
      <c r="GJ76" s="100">
        <f t="shared" si="236"/>
        <v>-881.7310632450708</v>
      </c>
      <c r="GK76" s="100">
        <f t="shared" si="399"/>
        <v>1.4003665869255224E-3</v>
      </c>
      <c r="GL76">
        <f t="shared" si="451"/>
        <v>0.10833947478883828</v>
      </c>
      <c r="GM76">
        <f t="shared" si="452"/>
        <v>2.1282120870893779</v>
      </c>
      <c r="GN76" s="65"/>
      <c r="GO76" s="100">
        <v>1083.4558135890913</v>
      </c>
      <c r="GP76" s="100">
        <v>70</v>
      </c>
      <c r="GQ76" s="22">
        <f t="shared" si="400"/>
        <v>1.2666666666666668</v>
      </c>
      <c r="GR76" s="98">
        <f t="shared" si="401"/>
        <v>135.01343504998147</v>
      </c>
      <c r="GS76" s="100">
        <f t="shared" si="453"/>
        <v>1.2666666666666668</v>
      </c>
      <c r="GT76" s="100">
        <f t="shared" si="454"/>
        <v>0.94252154265875809</v>
      </c>
      <c r="GU76" s="98">
        <f t="shared" si="239"/>
        <v>1.2833333333333334</v>
      </c>
      <c r="GV76" s="98">
        <f t="shared" si="240"/>
        <v>138.43467705849739</v>
      </c>
      <c r="GW76" s="100">
        <f t="shared" si="402"/>
        <v>2155.3690230763737</v>
      </c>
      <c r="GX76" s="100">
        <f t="shared" si="403"/>
        <v>1.9265492557307556E-3</v>
      </c>
      <c r="GY76" s="100">
        <f t="shared" si="237"/>
        <v>1.3</v>
      </c>
      <c r="GZ76" s="100">
        <f t="shared" si="238"/>
        <v>-114.39298958798288</v>
      </c>
      <c r="HA76" s="100">
        <f t="shared" si="404"/>
        <v>1.4086362667303299E-3</v>
      </c>
      <c r="HB76">
        <f t="shared" si="455"/>
        <v>0.10266234189714778</v>
      </c>
      <c r="HC76">
        <f t="shared" si="456"/>
        <v>2.1303769868487503</v>
      </c>
      <c r="HD76" s="65"/>
      <c r="HE76" s="100">
        <v>957.77411219973987</v>
      </c>
      <c r="HF76" s="100">
        <v>70</v>
      </c>
      <c r="HG76" s="22">
        <f t="shared" si="405"/>
        <v>1.2833333333333334</v>
      </c>
      <c r="HH76" s="98">
        <f t="shared" si="406"/>
        <v>90.534632931143236</v>
      </c>
      <c r="HI76" s="100">
        <f t="shared" si="457"/>
        <v>1.2833333333333334</v>
      </c>
      <c r="HJ76" s="98">
        <f t="shared" si="407"/>
        <v>0.9116724141542546</v>
      </c>
      <c r="HK76" s="98">
        <f t="shared" si="458"/>
        <v>1.3</v>
      </c>
      <c r="HL76" s="98">
        <f t="shared" si="459"/>
        <v>93.619328272350131</v>
      </c>
      <c r="HM76" s="100">
        <f t="shared" si="408"/>
        <v>2102.2418811589605</v>
      </c>
      <c r="HN76" s="100">
        <f t="shared" si="409"/>
        <v>1.3028689851235396E-3</v>
      </c>
      <c r="HO76" s="100">
        <f t="shared" si="233"/>
        <v>1.3166666666666667</v>
      </c>
      <c r="HP76" s="100">
        <f t="shared" si="234"/>
        <v>-222.25471259185264</v>
      </c>
      <c r="HQ76" s="100">
        <f t="shared" si="410"/>
        <v>1.1544485965159657E-3</v>
      </c>
      <c r="HR76">
        <f t="shared" si="460"/>
        <v>0.10833947478883828</v>
      </c>
      <c r="HS76">
        <f t="shared" si="461"/>
        <v>1.9568147451020552</v>
      </c>
      <c r="HT76" s="65"/>
      <c r="HU76"/>
      <c r="IG76" s="49"/>
      <c r="IH76" s="49"/>
      <c r="II76" s="65"/>
      <c r="IJ76"/>
      <c r="IW76" s="61"/>
      <c r="IX76"/>
      <c r="JK76" s="61"/>
      <c r="JL76"/>
      <c r="JY76" s="61"/>
      <c r="JZ76"/>
      <c r="KM76" s="61"/>
      <c r="KN76"/>
      <c r="KS76"/>
      <c r="KT76"/>
      <c r="KU76"/>
    </row>
    <row r="77" spans="21:307" x14ac:dyDescent="0.25">
      <c r="U77" s="49">
        <v>362.00863249375698</v>
      </c>
      <c r="V77" s="49">
        <v>71</v>
      </c>
      <c r="W77" s="22">
        <f t="shared" si="411"/>
        <v>1.2833333333333334</v>
      </c>
      <c r="X77" s="98">
        <f t="shared" si="412"/>
        <v>29.989945530093365</v>
      </c>
      <c r="Y77" s="100">
        <f t="shared" si="413"/>
        <v>1.2833333333333334</v>
      </c>
      <c r="Z77" s="98">
        <f t="shared" si="414"/>
        <v>0.36189329580097196</v>
      </c>
      <c r="AA77" s="98">
        <f t="shared" si="415"/>
        <v>1.3</v>
      </c>
      <c r="AB77" s="98">
        <f t="shared" si="416"/>
        <v>33.559816095568046</v>
      </c>
      <c r="AC77" s="100">
        <f t="shared" si="333"/>
        <v>522.51205817428001</v>
      </c>
      <c r="AD77" s="100">
        <f t="shared" si="334"/>
        <v>4.670407739966554E-4</v>
      </c>
      <c r="AE77" s="100">
        <f t="shared" si="335"/>
        <v>1.3166666666666667</v>
      </c>
      <c r="AF77" s="100">
        <f t="shared" si="336"/>
        <v>148.83242929915892</v>
      </c>
      <c r="AG77" s="100">
        <f t="shared" si="337"/>
        <v>2.1469910013442537E-3</v>
      </c>
      <c r="AH77">
        <f t="shared" si="417"/>
        <v>0.10833947478883828</v>
      </c>
      <c r="AI77">
        <f t="shared" si="418"/>
        <v>1.4769756769632163</v>
      </c>
      <c r="AJ77" s="61"/>
      <c r="AK77" s="49">
        <v>455.00989000240423</v>
      </c>
      <c r="AL77" s="49">
        <v>71</v>
      </c>
      <c r="AM77" s="22">
        <f t="shared" si="419"/>
        <v>1.3</v>
      </c>
      <c r="AN77" s="98">
        <f t="shared" si="420"/>
        <v>42.560086989281103</v>
      </c>
      <c r="AO77" s="100">
        <f t="shared" si="421"/>
        <v>1.3</v>
      </c>
      <c r="AP77" s="98">
        <f t="shared" si="422"/>
        <v>0.35024163420475524</v>
      </c>
      <c r="AQ77" s="98">
        <f t="shared" si="423"/>
        <v>1.3166666666666667</v>
      </c>
      <c r="AR77" s="98">
        <f t="shared" si="424"/>
        <v>49.105697440294342</v>
      </c>
      <c r="AS77" s="100">
        <f t="shared" si="338"/>
        <v>875.19678769068742</v>
      </c>
      <c r="AT77" s="100">
        <f t="shared" si="339"/>
        <v>6.8338762271076298E-4</v>
      </c>
      <c r="AU77" s="100">
        <f t="shared" si="340"/>
        <v>1.3333333333333333</v>
      </c>
      <c r="AV77" s="100">
        <f t="shared" si="341"/>
        <v>-126.85146531264647</v>
      </c>
      <c r="AW77" s="100">
        <f t="shared" si="342"/>
        <v>2.0257982574342611E-3</v>
      </c>
      <c r="AX77">
        <f t="shared" si="343"/>
        <v>0.11394335230683679</v>
      </c>
      <c r="AY77">
        <f t="shared" si="344"/>
        <v>1.6290025069497305</v>
      </c>
      <c r="AZ77" s="61"/>
      <c r="BA77" s="49">
        <v>375.00133333096295</v>
      </c>
      <c r="BB77" s="49">
        <v>71</v>
      </c>
      <c r="BC77" s="22">
        <f t="shared" si="345"/>
        <v>1.4666666666666668</v>
      </c>
      <c r="BD77" s="98">
        <f t="shared" si="425"/>
        <v>30.879556433709066</v>
      </c>
      <c r="BE77" s="100">
        <f t="shared" si="426"/>
        <v>1.4666666666666668</v>
      </c>
      <c r="BF77" s="98">
        <f t="shared" si="346"/>
        <v>0.28325201244775999</v>
      </c>
      <c r="BG77" s="98">
        <f t="shared" si="427"/>
        <v>1.4833333333333334</v>
      </c>
      <c r="BH77" s="98">
        <f t="shared" si="428"/>
        <v>34.594387409178978</v>
      </c>
      <c r="BI77" s="100">
        <f t="shared" si="347"/>
        <v>678.61854153160675</v>
      </c>
      <c r="BJ77" s="100">
        <f t="shared" si="348"/>
        <v>4.8143855811107422E-4</v>
      </c>
      <c r="BK77" s="100">
        <f t="shared" si="349"/>
        <v>1.5</v>
      </c>
      <c r="BL77" s="100">
        <f t="shared" si="350"/>
        <v>36.483926237855954</v>
      </c>
      <c r="BM77" s="100">
        <f t="shared" si="351"/>
        <v>2.0672573838067779E-3</v>
      </c>
      <c r="BN77">
        <f t="shared" si="352"/>
        <v>0.16633142176652502</v>
      </c>
      <c r="BO77">
        <f t="shared" si="353"/>
        <v>1.4896710533289812</v>
      </c>
      <c r="BP77" s="61"/>
      <c r="BQ77" s="49">
        <v>759.0734483566132</v>
      </c>
      <c r="BR77" s="49">
        <v>71</v>
      </c>
      <c r="BS77" s="22">
        <f t="shared" si="354"/>
        <v>1.3333333333333333</v>
      </c>
      <c r="BT77" s="98">
        <f t="shared" si="355"/>
        <v>72.569163322811974</v>
      </c>
      <c r="BU77" s="100">
        <f t="shared" si="429"/>
        <v>1.3333333333333333</v>
      </c>
      <c r="BV77" s="98">
        <f t="shared" si="356"/>
        <v>1.0649327250480183</v>
      </c>
      <c r="BW77" s="98">
        <f t="shared" si="430"/>
        <v>1.3499999999999999</v>
      </c>
      <c r="BX77" s="98">
        <f t="shared" si="431"/>
        <v>61.900628863584124</v>
      </c>
      <c r="BY77" s="100">
        <f t="shared" si="357"/>
        <v>963.76645502729548</v>
      </c>
      <c r="BZ77" s="100">
        <f t="shared" si="358"/>
        <v>8.6145041835154594E-4</v>
      </c>
      <c r="CA77" s="100">
        <f t="shared" si="359"/>
        <v>1.3666666666666665</v>
      </c>
      <c r="CB77" s="100">
        <f t="shared" si="360"/>
        <v>294.00303147319494</v>
      </c>
      <c r="CC77" s="100">
        <f t="shared" si="361"/>
        <v>1.296704573388907E-3</v>
      </c>
      <c r="CD77">
        <f t="shared" si="362"/>
        <v>0.12493873660829993</v>
      </c>
      <c r="CE77">
        <f t="shared" si="363"/>
        <v>1.8607521159659217</v>
      </c>
      <c r="CF77" s="61"/>
      <c r="CG77" s="49">
        <v>683.6585405010311</v>
      </c>
      <c r="CH77" s="49">
        <v>71</v>
      </c>
      <c r="CI77" s="22">
        <f t="shared" si="364"/>
        <v>1.3333333333333333</v>
      </c>
      <c r="CJ77" s="98">
        <f t="shared" si="365"/>
        <v>66.419755222095702</v>
      </c>
      <c r="CK77" s="100">
        <f t="shared" si="432"/>
        <v>1.3333333333333333</v>
      </c>
      <c r="CL77" s="98">
        <f t="shared" si="366"/>
        <v>0.89232096949079731</v>
      </c>
      <c r="CM77" s="98">
        <f t="shared" si="433"/>
        <v>1.3499999999999999</v>
      </c>
      <c r="CN77" s="98">
        <f t="shared" si="434"/>
        <v>64.251914977604315</v>
      </c>
      <c r="CO77" s="100">
        <f t="shared" si="367"/>
        <v>1145.1434868580375</v>
      </c>
      <c r="CP77" s="100">
        <f t="shared" si="368"/>
        <v>8.9417248343832674E-4</v>
      </c>
      <c r="CQ77" s="100">
        <f t="shared" si="243"/>
        <v>1.3666666666666665</v>
      </c>
      <c r="CR77" s="100">
        <f t="shared" si="244"/>
        <v>81.576841865961768</v>
      </c>
      <c r="CS77" s="100">
        <f t="shared" si="369"/>
        <v>1.2935168908196645E-3</v>
      </c>
      <c r="CT77">
        <f t="shared" si="370"/>
        <v>0.12493873660829993</v>
      </c>
      <c r="CU77">
        <f t="shared" si="371"/>
        <v>1.8222972707521434</v>
      </c>
      <c r="CV77" s="61"/>
      <c r="CW77" s="49">
        <v>938.2298492373817</v>
      </c>
      <c r="CX77" s="49">
        <v>71</v>
      </c>
      <c r="CY77" s="22">
        <f t="shared" si="372"/>
        <v>1.4</v>
      </c>
      <c r="CZ77" s="98">
        <f t="shared" si="373"/>
        <v>89.244730261331853</v>
      </c>
      <c r="DA77" s="100">
        <f t="shared" si="435"/>
        <v>1.4</v>
      </c>
      <c r="DB77" s="98">
        <f t="shared" si="374"/>
        <v>1.0014716314334831</v>
      </c>
      <c r="DC77" s="98">
        <f t="shared" si="436"/>
        <v>1.4166666666666667</v>
      </c>
      <c r="DD77" s="98">
        <f t="shared" si="437"/>
        <v>82.638025840018102</v>
      </c>
      <c r="DE77" s="100">
        <f t="shared" si="375"/>
        <v>1621.0634374674489</v>
      </c>
      <c r="DF77" s="100">
        <f t="shared" si="376"/>
        <v>1.1500458596069186E-3</v>
      </c>
      <c r="DG77" s="100">
        <f t="shared" si="229"/>
        <v>1.4333333333333333</v>
      </c>
      <c r="DH77" s="100">
        <f t="shared" si="230"/>
        <v>9.8927127834494755</v>
      </c>
      <c r="DI77" s="100">
        <f t="shared" si="377"/>
        <v>1.1837172774236042E-3</v>
      </c>
      <c r="DJ77">
        <f t="shared" si="438"/>
        <v>0.14612803567823801</v>
      </c>
      <c r="DK77">
        <f t="shared" si="439"/>
        <v>1.9505825812436965</v>
      </c>
      <c r="DL77" s="61"/>
      <c r="DM77" s="49">
        <v>924.81146727319515</v>
      </c>
      <c r="DN77" s="49">
        <v>71</v>
      </c>
      <c r="DO77" s="22">
        <f t="shared" si="378"/>
        <v>1.2833333333333334</v>
      </c>
      <c r="DP77" s="98">
        <f t="shared" si="379"/>
        <v>88.161245688579129</v>
      </c>
      <c r="DQ77" s="100">
        <f t="shared" si="440"/>
        <v>1.2833333333333334</v>
      </c>
      <c r="DR77" s="98">
        <f t="shared" si="380"/>
        <v>0.79384435257355446</v>
      </c>
      <c r="DS77" s="98">
        <f t="shared" si="441"/>
        <v>1.3</v>
      </c>
      <c r="DT77" s="98">
        <f t="shared" si="442"/>
        <v>94.344905972346766</v>
      </c>
      <c r="DU77" s="100">
        <f t="shared" si="381"/>
        <v>1468.9100457967045</v>
      </c>
      <c r="DV77" s="100">
        <f t="shared" si="382"/>
        <v>1.3129666081151592E-3</v>
      </c>
      <c r="DW77" s="100">
        <f t="shared" si="231"/>
        <v>1.3166666666666667</v>
      </c>
      <c r="DX77" s="100">
        <f t="shared" si="232"/>
        <v>-84.658475953386031</v>
      </c>
      <c r="DY77" s="100">
        <f t="shared" si="383"/>
        <v>1.508220449264743E-3</v>
      </c>
      <c r="DZ77">
        <f t="shared" si="384"/>
        <v>0.10833947478883828</v>
      </c>
      <c r="EA77">
        <f t="shared" si="385"/>
        <v>1.9452777179851828</v>
      </c>
      <c r="EB77" s="61"/>
      <c r="EC77"/>
      <c r="ER77" s="61"/>
      <c r="ES77"/>
      <c r="ET77" s="49"/>
      <c r="EU77" s="49"/>
      <c r="EV77" s="49"/>
      <c r="EW77" s="98"/>
      <c r="EX77" s="96"/>
      <c r="FD77" s="52"/>
      <c r="FE77" s="100"/>
      <c r="FG77"/>
      <c r="FH77" s="61"/>
      <c r="FI77" s="100">
        <v>849.32826398277837</v>
      </c>
      <c r="FJ77" s="100">
        <v>71</v>
      </c>
      <c r="FK77" s="22">
        <f t="shared" si="388"/>
        <v>1.2666666666666666</v>
      </c>
      <c r="FL77" s="98">
        <f t="shared" si="389"/>
        <v>105.98056700558752</v>
      </c>
      <c r="FM77" s="100">
        <f t="shared" si="443"/>
        <v>1.2666666666666666</v>
      </c>
      <c r="FN77" s="98">
        <f t="shared" si="390"/>
        <v>0.68840858294729224</v>
      </c>
      <c r="FO77" s="98">
        <f t="shared" si="444"/>
        <v>1.2833333333333332</v>
      </c>
      <c r="FP77" s="98">
        <f t="shared" si="445"/>
        <v>129.18890810032028</v>
      </c>
      <c r="FQ77" s="100">
        <f t="shared" si="391"/>
        <v>2011.4163341229025</v>
      </c>
      <c r="FR77" s="100">
        <f t="shared" si="392"/>
        <v>1.7978789710627907E-3</v>
      </c>
      <c r="FS77" s="100">
        <f t="shared" si="241"/>
        <v>1.2999999999999998</v>
      </c>
      <c r="FT77" s="100">
        <f t="shared" si="242"/>
        <v>117.11804900278607</v>
      </c>
      <c r="FU77" s="100">
        <f t="shared" si="393"/>
        <v>1.5612409870685083E-3</v>
      </c>
      <c r="FV77">
        <f t="shared" si="446"/>
        <v>0.10266234189714769</v>
      </c>
      <c r="FW77">
        <f t="shared" si="447"/>
        <v>2.0252262386991555</v>
      </c>
      <c r="FX77" s="61"/>
      <c r="FY77" s="100">
        <v>1102.1347467528642</v>
      </c>
      <c r="FZ77" s="100">
        <v>71</v>
      </c>
      <c r="GA77" s="22">
        <f t="shared" si="394"/>
        <v>1.3</v>
      </c>
      <c r="GB77" s="98">
        <f t="shared" si="395"/>
        <v>137.01497367606063</v>
      </c>
      <c r="GC77" s="100">
        <f t="shared" si="448"/>
        <v>1.3</v>
      </c>
      <c r="GD77" s="98">
        <f t="shared" si="396"/>
        <v>0.86608781144011082</v>
      </c>
      <c r="GE77" s="98">
        <f t="shared" si="449"/>
        <v>1.3166666666666667</v>
      </c>
      <c r="GF77" s="98">
        <f t="shared" si="450"/>
        <v>143.52637090664496</v>
      </c>
      <c r="GG77" s="100">
        <f t="shared" si="397"/>
        <v>2234.6445299686852</v>
      </c>
      <c r="GH77" s="100">
        <f t="shared" si="398"/>
        <v>1.9974086617841427E-3</v>
      </c>
      <c r="GI77" s="100">
        <f t="shared" si="235"/>
        <v>1.3333333333333333</v>
      </c>
      <c r="GJ77" s="100">
        <f t="shared" si="236"/>
        <v>-721.518331464477</v>
      </c>
      <c r="GK77" s="100">
        <f t="shared" si="399"/>
        <v>1.3912652165886062E-3</v>
      </c>
      <c r="GL77">
        <f t="shared" si="451"/>
        <v>0.11394335230683679</v>
      </c>
      <c r="GM77">
        <f t="shared" si="452"/>
        <v>2.1367680316055657</v>
      </c>
      <c r="GN77" s="65"/>
      <c r="GO77" s="100">
        <v>1101.9397669564339</v>
      </c>
      <c r="GP77" s="100">
        <v>71</v>
      </c>
      <c r="GQ77" s="22">
        <f t="shared" si="400"/>
        <v>1.2833333333333334</v>
      </c>
      <c r="GR77" s="98">
        <f t="shared" si="401"/>
        <v>137.31678882419922</v>
      </c>
      <c r="GS77" s="100">
        <f t="shared" si="453"/>
        <v>1.2833333333333334</v>
      </c>
      <c r="GT77" s="100">
        <f t="shared" si="454"/>
        <v>0.95489883685954446</v>
      </c>
      <c r="GU77" s="98">
        <f t="shared" si="239"/>
        <v>1.3</v>
      </c>
      <c r="GV77" s="98">
        <f t="shared" si="240"/>
        <v>140.30239833129906</v>
      </c>
      <c r="GW77" s="100">
        <f t="shared" si="402"/>
        <v>2184.4486486490646</v>
      </c>
      <c r="GX77" s="100">
        <f t="shared" si="403"/>
        <v>1.952541710110579E-3</v>
      </c>
      <c r="GY77" s="100">
        <f t="shared" si="237"/>
        <v>1.3166666666666667</v>
      </c>
      <c r="GZ77" s="100">
        <f t="shared" si="238"/>
        <v>-109.73219873353922</v>
      </c>
      <c r="HA77" s="100">
        <f t="shared" si="404"/>
        <v>1.400643457536976E-3</v>
      </c>
      <c r="HB77">
        <f t="shared" si="455"/>
        <v>0.10833947478883828</v>
      </c>
      <c r="HC77">
        <f t="shared" si="456"/>
        <v>2.1377236388242267</v>
      </c>
      <c r="HD77" s="65"/>
      <c r="HE77" s="100">
        <v>973.80144280032778</v>
      </c>
      <c r="HF77" s="100">
        <v>71</v>
      </c>
      <c r="HG77" s="22">
        <f t="shared" si="405"/>
        <v>1.3</v>
      </c>
      <c r="HH77" s="98">
        <f t="shared" si="406"/>
        <v>92.049633675376853</v>
      </c>
      <c r="HI77" s="100">
        <f t="shared" si="457"/>
        <v>1.3</v>
      </c>
      <c r="HJ77" s="98">
        <f t="shared" si="407"/>
        <v>0.92265786303396224</v>
      </c>
      <c r="HK77" s="98">
        <f t="shared" si="458"/>
        <v>1.3166666666666667</v>
      </c>
      <c r="HL77" s="98">
        <f t="shared" si="459"/>
        <v>90.72876595054457</v>
      </c>
      <c r="HM77" s="100">
        <f t="shared" si="408"/>
        <v>2037.3336908831022</v>
      </c>
      <c r="HN77" s="100">
        <f t="shared" si="409"/>
        <v>1.2626419928117455E-3</v>
      </c>
      <c r="HO77" s="100">
        <f t="shared" si="233"/>
        <v>1.3333333333333333</v>
      </c>
      <c r="HP77" s="100">
        <f t="shared" si="234"/>
        <v>-9.5410679511571104</v>
      </c>
      <c r="HQ77" s="100">
        <f t="shared" si="410"/>
        <v>1.1488935980982992E-3</v>
      </c>
      <c r="HR77">
        <f t="shared" si="460"/>
        <v>0.11394335230683679</v>
      </c>
      <c r="HS77">
        <f t="shared" si="461"/>
        <v>1.9640220645067474</v>
      </c>
      <c r="HT77" s="65"/>
      <c r="HU77"/>
      <c r="IG77" s="49"/>
      <c r="IH77" s="49"/>
      <c r="II77" s="65"/>
      <c r="IJ77"/>
      <c r="IW77" s="61"/>
      <c r="IX77"/>
      <c r="JK77" s="61"/>
      <c r="JL77"/>
      <c r="JY77" s="61"/>
      <c r="JZ77"/>
      <c r="KM77" s="61"/>
      <c r="KN77"/>
      <c r="KS77"/>
      <c r="KT77"/>
      <c r="KU77"/>
    </row>
    <row r="78" spans="21:307" x14ac:dyDescent="0.25">
      <c r="U78" s="49">
        <v>368.51662106341962</v>
      </c>
      <c r="V78" s="49">
        <v>72</v>
      </c>
      <c r="W78" s="22">
        <f t="shared" si="411"/>
        <v>1.3</v>
      </c>
      <c r="X78" s="98">
        <f t="shared" si="412"/>
        <v>30.529087984708777</v>
      </c>
      <c r="Y78" s="100">
        <f t="shared" si="413"/>
        <v>1.3</v>
      </c>
      <c r="Z78" s="98">
        <f t="shared" si="414"/>
        <v>0.36266706238112945</v>
      </c>
      <c r="AA78" s="98">
        <f t="shared" si="415"/>
        <v>1.3166666666666667</v>
      </c>
      <c r="AB78" s="98">
        <f t="shared" si="416"/>
        <v>34.792622831502591</v>
      </c>
      <c r="AC78" s="100">
        <f t="shared" si="333"/>
        <v>541.70633454009555</v>
      </c>
      <c r="AD78" s="100">
        <f t="shared" si="334"/>
        <v>4.8419733440507781E-4</v>
      </c>
      <c r="AE78" s="100">
        <f t="shared" si="335"/>
        <v>1.3333333333333333</v>
      </c>
      <c r="AF78" s="100">
        <f t="shared" si="336"/>
        <v>74.254375374161924</v>
      </c>
      <c r="AG78" s="100">
        <f t="shared" si="337"/>
        <v>2.145006877126709E-3</v>
      </c>
      <c r="AH78">
        <f t="shared" si="417"/>
        <v>0.11394335230683679</v>
      </c>
      <c r="AI78">
        <f t="shared" si="418"/>
        <v>1.4847138305310708</v>
      </c>
      <c r="AJ78" s="61"/>
      <c r="AK78" s="49">
        <v>464.00969817451016</v>
      </c>
      <c r="AL78" s="49">
        <v>72</v>
      </c>
      <c r="AM78" s="22">
        <f t="shared" si="419"/>
        <v>1.3166666666666667</v>
      </c>
      <c r="AN78" s="98">
        <f t="shared" si="420"/>
        <v>43.401898622627456</v>
      </c>
      <c r="AO78" s="100">
        <f t="shared" si="421"/>
        <v>1.3166666666666667</v>
      </c>
      <c r="AP78" s="98">
        <f t="shared" si="422"/>
        <v>0.35128625778761274</v>
      </c>
      <c r="AQ78" s="98">
        <f t="shared" si="423"/>
        <v>1.3333333333333333</v>
      </c>
      <c r="AR78" s="98">
        <f t="shared" si="424"/>
        <v>43.473897709387053</v>
      </c>
      <c r="AS78" s="100">
        <f t="shared" si="338"/>
        <v>774.82283333640441</v>
      </c>
      <c r="AT78" s="100">
        <f t="shared" si="339"/>
        <v>6.050117431223033E-4</v>
      </c>
      <c r="AU78" s="100">
        <f t="shared" si="340"/>
        <v>1.3500000000000003</v>
      </c>
      <c r="AV78" s="100">
        <f t="shared" si="341"/>
        <v>253.30835857587869</v>
      </c>
      <c r="AW78" s="100">
        <f t="shared" si="342"/>
        <v>2.0231972388095741E-3</v>
      </c>
      <c r="AX78">
        <f t="shared" si="343"/>
        <v>0.11947584090679779</v>
      </c>
      <c r="AY78">
        <f t="shared" si="344"/>
        <v>1.6375087282059388</v>
      </c>
      <c r="AZ78" s="61"/>
      <c r="BA78" s="49">
        <v>381.50524242793836</v>
      </c>
      <c r="BB78" s="49">
        <v>72</v>
      </c>
      <c r="BC78" s="22">
        <f t="shared" si="345"/>
        <v>1.4833333333333334</v>
      </c>
      <c r="BD78" s="98">
        <f t="shared" si="425"/>
        <v>31.415122070811783</v>
      </c>
      <c r="BE78" s="100">
        <f t="shared" si="426"/>
        <v>1.4833333333333334</v>
      </c>
      <c r="BF78" s="98">
        <f t="shared" si="346"/>
        <v>0.28382677315094096</v>
      </c>
      <c r="BG78" s="98">
        <f t="shared" si="427"/>
        <v>1.5</v>
      </c>
      <c r="BH78" s="98">
        <f t="shared" si="428"/>
        <v>37.054846037966549</v>
      </c>
      <c r="BI78" s="100">
        <f t="shared" si="347"/>
        <v>726.88396755050053</v>
      </c>
      <c r="BJ78" s="100">
        <f t="shared" si="348"/>
        <v>5.1567994069503457E-4</v>
      </c>
      <c r="BK78" s="100">
        <f t="shared" si="349"/>
        <v>1.5166666666666666</v>
      </c>
      <c r="BL78" s="100">
        <f t="shared" si="350"/>
        <v>-0.15651351233287925</v>
      </c>
      <c r="BM78" s="100">
        <f t="shared" si="351"/>
        <v>2.065497765021788E-3</v>
      </c>
      <c r="BN78">
        <f t="shared" si="352"/>
        <v>0.17123875626126916</v>
      </c>
      <c r="BO78">
        <f t="shared" si="353"/>
        <v>1.4971387516081243</v>
      </c>
      <c r="BP78" s="61"/>
      <c r="BQ78" s="49">
        <v>769.08533336685082</v>
      </c>
      <c r="BR78" s="49">
        <v>72</v>
      </c>
      <c r="BS78" s="22">
        <f t="shared" si="354"/>
        <v>1.3499999999999999</v>
      </c>
      <c r="BT78" s="98">
        <f t="shared" si="355"/>
        <v>73.526322501610977</v>
      </c>
      <c r="BU78" s="100">
        <f t="shared" si="429"/>
        <v>1.3499999999999999</v>
      </c>
      <c r="BV78" s="98">
        <f t="shared" si="356"/>
        <v>1.0750119093133113</v>
      </c>
      <c r="BW78" s="98">
        <f t="shared" si="430"/>
        <v>1.3666666666666665</v>
      </c>
      <c r="BX78" s="98">
        <f t="shared" si="431"/>
        <v>70.43992382446028</v>
      </c>
      <c r="BY78" s="100">
        <f t="shared" si="357"/>
        <v>1096.7196444207827</v>
      </c>
      <c r="BZ78" s="100">
        <f t="shared" si="358"/>
        <v>9.8028893989040569E-4</v>
      </c>
      <c r="CA78" s="100">
        <f t="shared" si="359"/>
        <v>1.3833333333333335</v>
      </c>
      <c r="CB78" s="100">
        <f t="shared" si="360"/>
        <v>-257.79160337681259</v>
      </c>
      <c r="CC78" s="100">
        <f t="shared" si="361"/>
        <v>1.2916590355668111E-3</v>
      </c>
      <c r="CD78">
        <f t="shared" si="362"/>
        <v>0.13033376849500608</v>
      </c>
      <c r="CE78">
        <f t="shared" si="363"/>
        <v>1.8664428448076213</v>
      </c>
      <c r="CF78" s="61"/>
      <c r="CG78" s="49">
        <v>694.69201809147057</v>
      </c>
      <c r="CH78" s="49">
        <v>72</v>
      </c>
      <c r="CI78" s="22">
        <f t="shared" si="364"/>
        <v>1.3499999999999999</v>
      </c>
      <c r="CJ78" s="98">
        <f t="shared" si="365"/>
        <v>67.491695141501069</v>
      </c>
      <c r="CK78" s="100">
        <f t="shared" si="432"/>
        <v>1.3499999999999999</v>
      </c>
      <c r="CL78" s="98">
        <f t="shared" si="366"/>
        <v>0.90202577830602326</v>
      </c>
      <c r="CM78" s="98">
        <f t="shared" si="433"/>
        <v>1.3666666666666665</v>
      </c>
      <c r="CN78" s="98">
        <f t="shared" si="434"/>
        <v>64.122876594365948</v>
      </c>
      <c r="CO78" s="100">
        <f t="shared" si="367"/>
        <v>1142.8436726941854</v>
      </c>
      <c r="CP78" s="100">
        <f t="shared" si="368"/>
        <v>8.9237669927159295E-4</v>
      </c>
      <c r="CQ78" s="100">
        <f t="shared" si="243"/>
        <v>1.3833333333333335</v>
      </c>
      <c r="CR78" s="100">
        <f t="shared" si="244"/>
        <v>85.506185114193315</v>
      </c>
      <c r="CS78" s="100">
        <f t="shared" si="369"/>
        <v>1.28791160976496E-3</v>
      </c>
      <c r="CT78">
        <f t="shared" si="370"/>
        <v>0.13033376849500608</v>
      </c>
      <c r="CU78">
        <f t="shared" si="371"/>
        <v>1.8292503361478298</v>
      </c>
      <c r="CV78" s="61"/>
      <c r="CW78" s="49">
        <v>952.71874128726995</v>
      </c>
      <c r="CX78" s="49">
        <v>72</v>
      </c>
      <c r="CY78" s="22">
        <f t="shared" si="372"/>
        <v>1.4166666666666665</v>
      </c>
      <c r="CZ78" s="98">
        <f t="shared" si="373"/>
        <v>90.622918414084467</v>
      </c>
      <c r="DA78" s="100">
        <f t="shared" si="435"/>
        <v>1.4166666666666665</v>
      </c>
      <c r="DB78" s="98">
        <f t="shared" si="374"/>
        <v>1.0129662961298074</v>
      </c>
      <c r="DC78" s="98">
        <f t="shared" si="436"/>
        <v>1.4333333333333333</v>
      </c>
      <c r="DD78" s="98">
        <f t="shared" si="437"/>
        <v>84.119888868993399</v>
      </c>
      <c r="DE78" s="100">
        <f t="shared" si="375"/>
        <v>1650.1323068068148</v>
      </c>
      <c r="DF78" s="100">
        <f t="shared" si="376"/>
        <v>1.1706684534268249E-3</v>
      </c>
      <c r="DG78" s="100">
        <f t="shared" si="229"/>
        <v>1.45</v>
      </c>
      <c r="DH78" s="100">
        <f t="shared" si="230"/>
        <v>-75.660485414022716</v>
      </c>
      <c r="DI78" s="100">
        <f t="shared" si="377"/>
        <v>1.1781971767026555E-3</v>
      </c>
      <c r="DJ78">
        <f t="shared" si="438"/>
        <v>0.15126767533064905</v>
      </c>
      <c r="DK78">
        <f t="shared" si="439"/>
        <v>1.9572380440572932</v>
      </c>
      <c r="DL78" s="61"/>
      <c r="DM78" s="49">
        <v>940.81905805526708</v>
      </c>
      <c r="DN78" s="49">
        <v>72</v>
      </c>
      <c r="DO78" s="22">
        <f t="shared" si="378"/>
        <v>1.3</v>
      </c>
      <c r="DP78" s="98">
        <f t="shared" si="379"/>
        <v>89.687231463800487</v>
      </c>
      <c r="DQ78" s="100">
        <f t="shared" si="440"/>
        <v>1.3</v>
      </c>
      <c r="DR78" s="98">
        <f t="shared" si="380"/>
        <v>0.80191927016616205</v>
      </c>
      <c r="DS78" s="98">
        <f t="shared" si="441"/>
        <v>1.3166666666666667</v>
      </c>
      <c r="DT78" s="98">
        <f t="shared" si="442"/>
        <v>92.915194392349605</v>
      </c>
      <c r="DU78" s="100">
        <f t="shared" si="381"/>
        <v>1446.6500447844053</v>
      </c>
      <c r="DV78" s="100">
        <f t="shared" si="382"/>
        <v>1.2930697886268656E-3</v>
      </c>
      <c r="DW78" s="100">
        <f t="shared" si="231"/>
        <v>1.3333333333333333</v>
      </c>
      <c r="DX78" s="100">
        <f t="shared" si="232"/>
        <v>-44.874477821919058</v>
      </c>
      <c r="DY78" s="100">
        <f t="shared" si="383"/>
        <v>1.5017237216566786E-3</v>
      </c>
      <c r="DZ78">
        <f t="shared" si="384"/>
        <v>0.11394335230683679</v>
      </c>
      <c r="EA78">
        <f t="shared" si="385"/>
        <v>1.9527306180772028</v>
      </c>
      <c r="EB78" s="61"/>
      <c r="EC78"/>
      <c r="ER78" s="61"/>
      <c r="ES78"/>
      <c r="ET78" s="49"/>
      <c r="EU78" s="49"/>
      <c r="EV78" s="49"/>
      <c r="EW78" s="98"/>
      <c r="EX78" s="96"/>
      <c r="FD78" s="52"/>
      <c r="FE78" s="100"/>
      <c r="FG78"/>
      <c r="FH78" s="61"/>
      <c r="FI78" s="100">
        <v>866.35587376089279</v>
      </c>
      <c r="FJ78" s="100">
        <v>72</v>
      </c>
      <c r="FK78" s="22">
        <f t="shared" si="388"/>
        <v>1.2833333333333332</v>
      </c>
      <c r="FL78" s="98">
        <f t="shared" si="389"/>
        <v>108.10529994520749</v>
      </c>
      <c r="FM78" s="100">
        <f t="shared" si="443"/>
        <v>1.2833333333333332</v>
      </c>
      <c r="FN78" s="98">
        <f t="shared" si="390"/>
        <v>0.69905250172293487</v>
      </c>
      <c r="FO78" s="98">
        <f t="shared" si="444"/>
        <v>1.2999999999999998</v>
      </c>
      <c r="FP78" s="98">
        <f t="shared" si="445"/>
        <v>131.05827619558869</v>
      </c>
      <c r="FQ78" s="100">
        <f t="shared" si="391"/>
        <v>2040.5216000207404</v>
      </c>
      <c r="FR78" s="100">
        <f t="shared" si="392"/>
        <v>1.8238943437219428E-3</v>
      </c>
      <c r="FS78" s="100">
        <f t="shared" si="241"/>
        <v>1.3166666666666664</v>
      </c>
      <c r="FT78" s="100">
        <f t="shared" si="242"/>
        <v>-275.52921986025609</v>
      </c>
      <c r="FU78" s="100">
        <f t="shared" si="393"/>
        <v>1.5512141144478915E-3</v>
      </c>
      <c r="FV78">
        <f t="shared" si="446"/>
        <v>0.10833947478883819</v>
      </c>
      <c r="FW78">
        <f t="shared" si="447"/>
        <v>2.0338469860951687</v>
      </c>
      <c r="FX78" s="61"/>
      <c r="FY78" s="100">
        <v>1122.5699310065274</v>
      </c>
      <c r="FZ78" s="100">
        <v>72</v>
      </c>
      <c r="GA78" s="22">
        <f t="shared" si="394"/>
        <v>1.3166666666666667</v>
      </c>
      <c r="GB78" s="98">
        <f t="shared" si="395"/>
        <v>139.55543094848611</v>
      </c>
      <c r="GC78" s="100">
        <f t="shared" si="448"/>
        <v>1.3166666666666667</v>
      </c>
      <c r="GD78" s="98">
        <f t="shared" si="396"/>
        <v>0.87833968277969676</v>
      </c>
      <c r="GE78" s="98">
        <f t="shared" si="449"/>
        <v>1.3333333333333333</v>
      </c>
      <c r="GF78" s="98">
        <f t="shared" si="450"/>
        <v>127.00931713115369</v>
      </c>
      <c r="GG78" s="100">
        <f t="shared" si="397"/>
        <v>1977.4810300665822</v>
      </c>
      <c r="GH78" s="100">
        <f t="shared" si="398"/>
        <v>1.7675463300752224E-3</v>
      </c>
      <c r="GI78" s="100">
        <f t="shared" si="235"/>
        <v>1.3500000000000003</v>
      </c>
      <c r="GJ78" s="100">
        <f t="shared" si="236"/>
        <v>226.07240977117607</v>
      </c>
      <c r="GK78" s="100">
        <f t="shared" si="399"/>
        <v>1.3827772443274315E-3</v>
      </c>
      <c r="GL78">
        <f t="shared" si="451"/>
        <v>0.11947584090679779</v>
      </c>
      <c r="GM78">
        <f t="shared" si="452"/>
        <v>2.1447467421866282</v>
      </c>
      <c r="GN78" s="65"/>
      <c r="GO78" s="100">
        <v>1120.486166804392</v>
      </c>
      <c r="GP78" s="100">
        <v>72</v>
      </c>
      <c r="GQ78" s="22">
        <f t="shared" si="400"/>
        <v>1.3</v>
      </c>
      <c r="GR78" s="98">
        <f t="shared" si="401"/>
        <v>139.6279242852647</v>
      </c>
      <c r="GS78" s="100">
        <f t="shared" si="453"/>
        <v>1.3</v>
      </c>
      <c r="GT78" s="100">
        <f t="shared" si="454"/>
        <v>0.96731794670696347</v>
      </c>
      <c r="GU78" s="98">
        <f t="shared" si="239"/>
        <v>1.3166666666666667</v>
      </c>
      <c r="GV78" s="98">
        <f t="shared" si="240"/>
        <v>134.62157740556464</v>
      </c>
      <c r="GW78" s="100">
        <f t="shared" si="402"/>
        <v>2096.0006838100376</v>
      </c>
      <c r="GX78" s="100">
        <f t="shared" si="403"/>
        <v>1.8734836188941078E-3</v>
      </c>
      <c r="GY78" s="100">
        <f t="shared" si="237"/>
        <v>1.3333333333333333</v>
      </c>
      <c r="GZ78" s="100">
        <f t="shared" si="238"/>
        <v>392.22639186354957</v>
      </c>
      <c r="HA78" s="100">
        <f t="shared" si="404"/>
        <v>1.3927588547029519E-3</v>
      </c>
      <c r="HB78">
        <f t="shared" si="455"/>
        <v>0.11394335230683679</v>
      </c>
      <c r="HC78">
        <f t="shared" si="456"/>
        <v>2.1449722818275494</v>
      </c>
      <c r="HD78" s="65"/>
      <c r="HE78" s="100">
        <v>990.78769168778035</v>
      </c>
      <c r="HF78" s="100">
        <v>72</v>
      </c>
      <c r="HG78" s="22">
        <f t="shared" si="405"/>
        <v>1.3166666666666667</v>
      </c>
      <c r="HH78" s="98">
        <f t="shared" si="406"/>
        <v>93.655277206888229</v>
      </c>
      <c r="HI78" s="100">
        <f t="shared" si="457"/>
        <v>1.3166666666666667</v>
      </c>
      <c r="HJ78" s="98">
        <f t="shared" si="407"/>
        <v>0.93430057344290895</v>
      </c>
      <c r="HK78" s="98">
        <f t="shared" si="458"/>
        <v>1.3333333333333333</v>
      </c>
      <c r="HL78" s="98">
        <f t="shared" si="459"/>
        <v>86.210837852621736</v>
      </c>
      <c r="HM78" s="100">
        <f t="shared" si="408"/>
        <v>1935.8826567986873</v>
      </c>
      <c r="HN78" s="100">
        <f t="shared" si="409"/>
        <v>1.1997674934489861E-3</v>
      </c>
      <c r="HO78" s="100">
        <f t="shared" si="233"/>
        <v>1.3500000000000003</v>
      </c>
      <c r="HP78" s="100">
        <f t="shared" si="234"/>
        <v>343.81294217130113</v>
      </c>
      <c r="HQ78" s="100">
        <f t="shared" si="410"/>
        <v>1.1430928969853554E-3</v>
      </c>
      <c r="HR78">
        <f t="shared" si="460"/>
        <v>0.11947584090679779</v>
      </c>
      <c r="HS78">
        <f t="shared" si="461"/>
        <v>1.9715322536521027</v>
      </c>
      <c r="HT78" s="65"/>
      <c r="HU78"/>
      <c r="IG78" s="49"/>
      <c r="IH78" s="49"/>
      <c r="II78" s="65"/>
      <c r="IJ78"/>
      <c r="IW78" s="61"/>
      <c r="IX78"/>
      <c r="JK78" s="61"/>
      <c r="JL78"/>
      <c r="JY78" s="61"/>
      <c r="JZ78"/>
      <c r="KM78" s="61"/>
      <c r="KN78"/>
      <c r="KS78"/>
      <c r="KT78"/>
      <c r="KU78"/>
    </row>
    <row r="79" spans="21:307" x14ac:dyDescent="0.25">
      <c r="U79" s="49">
        <v>375.51198383007699</v>
      </c>
      <c r="V79" s="49">
        <v>73</v>
      </c>
      <c r="W79" s="22">
        <f t="shared" si="411"/>
        <v>1.3166666666666667</v>
      </c>
      <c r="X79" s="98">
        <f t="shared" si="412"/>
        <v>31.108606066612296</v>
      </c>
      <c r="Y79" s="100">
        <f t="shared" si="413"/>
        <v>1.3166666666666667</v>
      </c>
      <c r="Z79" s="98">
        <f t="shared" si="414"/>
        <v>0.36349877526245644</v>
      </c>
      <c r="AA79" s="98">
        <f t="shared" si="415"/>
        <v>1.3333333333333333</v>
      </c>
      <c r="AB79" s="98">
        <f t="shared" si="416"/>
        <v>38.520897072206658</v>
      </c>
      <c r="AC79" s="100">
        <f t="shared" si="333"/>
        <v>599.75397822803859</v>
      </c>
      <c r="AD79" s="100">
        <f t="shared" si="334"/>
        <v>5.3608248425487612E-4</v>
      </c>
      <c r="AE79" s="100">
        <f t="shared" si="335"/>
        <v>1.3500000000000003</v>
      </c>
      <c r="AF79" s="100">
        <f t="shared" si="336"/>
        <v>111.38110990122809</v>
      </c>
      <c r="AG79" s="100">
        <f t="shared" si="337"/>
        <v>2.1428802867769717E-3</v>
      </c>
      <c r="AH79">
        <f t="shared" si="417"/>
        <v>0.11947584090679779</v>
      </c>
      <c r="AI79">
        <f t="shared" si="418"/>
        <v>1.4928805514127446</v>
      </c>
      <c r="AJ79" s="61"/>
      <c r="AK79" s="49">
        <v>472.50952371354379</v>
      </c>
      <c r="AL79" s="49">
        <v>73</v>
      </c>
      <c r="AM79" s="22">
        <f t="shared" si="419"/>
        <v>1.3333333333333333</v>
      </c>
      <c r="AN79" s="98">
        <f t="shared" si="420"/>
        <v>44.196943570624242</v>
      </c>
      <c r="AO79" s="100">
        <f t="shared" si="421"/>
        <v>1.3333333333333333</v>
      </c>
      <c r="AP79" s="98">
        <f t="shared" si="422"/>
        <v>0.35227284750579907</v>
      </c>
      <c r="AQ79" s="98">
        <f t="shared" si="423"/>
        <v>1.3500000000000003</v>
      </c>
      <c r="AR79" s="98">
        <f t="shared" si="424"/>
        <v>44.877315263206086</v>
      </c>
      <c r="AS79" s="100">
        <f t="shared" si="338"/>
        <v>799.83554263321332</v>
      </c>
      <c r="AT79" s="100">
        <f t="shared" si="339"/>
        <v>6.2454263741295137E-4</v>
      </c>
      <c r="AU79" s="100">
        <f t="shared" si="340"/>
        <v>1.3666666666666665</v>
      </c>
      <c r="AV79" s="100">
        <f t="shared" si="341"/>
        <v>253.29462102077923</v>
      </c>
      <c r="AW79" s="100">
        <f t="shared" si="342"/>
        <v>2.0207498961014878E-3</v>
      </c>
      <c r="AX79">
        <f t="shared" si="343"/>
        <v>0.12493873660829993</v>
      </c>
      <c r="AY79">
        <f t="shared" si="344"/>
        <v>1.6453922368534166</v>
      </c>
      <c r="AZ79" s="61"/>
      <c r="BA79" s="49">
        <v>389.00514135419854</v>
      </c>
      <c r="BB79" s="49">
        <v>73</v>
      </c>
      <c r="BC79" s="22">
        <f t="shared" si="345"/>
        <v>1.5</v>
      </c>
      <c r="BD79" s="98">
        <f t="shared" si="425"/>
        <v>32.032702680681695</v>
      </c>
      <c r="BE79" s="100">
        <f t="shared" si="426"/>
        <v>1.5</v>
      </c>
      <c r="BF79" s="98">
        <f t="shared" si="346"/>
        <v>0.28448955104595314</v>
      </c>
      <c r="BG79" s="98">
        <f t="shared" si="427"/>
        <v>1.5166666666666666</v>
      </c>
      <c r="BH79" s="98">
        <f t="shared" si="428"/>
        <v>35.810518283774172</v>
      </c>
      <c r="BI79" s="100">
        <f t="shared" si="347"/>
        <v>702.47469341739986</v>
      </c>
      <c r="BJ79" s="100">
        <f t="shared" si="348"/>
        <v>4.9836304611585727E-4</v>
      </c>
      <c r="BK79" s="100">
        <f t="shared" si="349"/>
        <v>1.5333333333333332</v>
      </c>
      <c r="BL79" s="100">
        <f t="shared" si="350"/>
        <v>74.507015725486298</v>
      </c>
      <c r="BM79" s="100">
        <f t="shared" si="351"/>
        <v>2.0634742507215425E-3</v>
      </c>
      <c r="BN79">
        <f t="shared" si="352"/>
        <v>0.17609125905568124</v>
      </c>
      <c r="BO79">
        <f t="shared" si="353"/>
        <v>1.5055935827408897</v>
      </c>
      <c r="BP79" s="61"/>
      <c r="BQ79" s="49">
        <v>780.65613428704955</v>
      </c>
      <c r="BR79" s="49">
        <v>73</v>
      </c>
      <c r="BS79" s="22">
        <f t="shared" si="354"/>
        <v>1.3666666666666665</v>
      </c>
      <c r="BT79" s="98">
        <f t="shared" si="355"/>
        <v>74.632517618264771</v>
      </c>
      <c r="BU79" s="100">
        <f t="shared" si="429"/>
        <v>1.3666666666666665</v>
      </c>
      <c r="BV79" s="98">
        <f t="shared" si="356"/>
        <v>1.0866604884222852</v>
      </c>
      <c r="BW79" s="98">
        <f t="shared" si="430"/>
        <v>1.3833333333333335</v>
      </c>
      <c r="BX79" s="98">
        <f t="shared" si="431"/>
        <v>71.700729912690718</v>
      </c>
      <c r="BY79" s="100">
        <f t="shared" si="357"/>
        <v>1116.3498587891786</v>
      </c>
      <c r="BZ79" s="100">
        <f t="shared" si="358"/>
        <v>9.9783515795161259E-4</v>
      </c>
      <c r="CA79" s="100">
        <f t="shared" si="359"/>
        <v>1.3999999999999997</v>
      </c>
      <c r="CB79" s="100">
        <f t="shared" si="360"/>
        <v>-381.58202530578762</v>
      </c>
      <c r="CC79" s="100">
        <f t="shared" si="361"/>
        <v>1.2859006026506336E-3</v>
      </c>
      <c r="CD79">
        <f t="shared" si="362"/>
        <v>0.13566260200007299</v>
      </c>
      <c r="CE79">
        <f t="shared" si="363"/>
        <v>1.8729280921533955</v>
      </c>
      <c r="CF79" s="61"/>
      <c r="CG79" s="49">
        <v>705.703372529847</v>
      </c>
      <c r="CH79" s="49">
        <v>73</v>
      </c>
      <c r="CI79" s="22">
        <f t="shared" si="364"/>
        <v>1.3666666666666665</v>
      </c>
      <c r="CJ79" s="98">
        <f t="shared" si="365"/>
        <v>68.561485721349172</v>
      </c>
      <c r="CK79" s="100">
        <f t="shared" si="432"/>
        <v>1.3666666666666665</v>
      </c>
      <c r="CL79" s="98">
        <f t="shared" si="366"/>
        <v>0.91171112807405386</v>
      </c>
      <c r="CM79" s="98">
        <f t="shared" si="433"/>
        <v>1.3833333333333335</v>
      </c>
      <c r="CN79" s="98">
        <f t="shared" si="434"/>
        <v>66.971143039803067</v>
      </c>
      <c r="CO79" s="100">
        <f t="shared" si="367"/>
        <v>1193.6075101605938</v>
      </c>
      <c r="CP79" s="100">
        <f t="shared" si="368"/>
        <v>9.3201507397059279E-4</v>
      </c>
      <c r="CQ79" s="100">
        <f t="shared" si="243"/>
        <v>1.3999999999999997</v>
      </c>
      <c r="CR79" s="100">
        <f t="shared" si="244"/>
        <v>-87.242408765211962</v>
      </c>
      <c r="CS79" s="100">
        <f t="shared" si="369"/>
        <v>1.2823895950183372E-3</v>
      </c>
      <c r="CT79">
        <f t="shared" si="370"/>
        <v>0.13566260200007299</v>
      </c>
      <c r="CU79">
        <f t="shared" si="371"/>
        <v>1.8360802201402349</v>
      </c>
      <c r="CV79" s="61"/>
      <c r="CW79" s="49">
        <v>967.18896809258536</v>
      </c>
      <c r="CX79" s="49">
        <v>73</v>
      </c>
      <c r="CY79" s="22">
        <f t="shared" si="372"/>
        <v>1.4333333333333331</v>
      </c>
      <c r="CZ79" s="98">
        <f t="shared" si="373"/>
        <v>91.99933112266578</v>
      </c>
      <c r="DA79" s="100">
        <f t="shared" si="435"/>
        <v>1.4333333333333331</v>
      </c>
      <c r="DB79" s="98">
        <f t="shared" si="374"/>
        <v>1.0244461528803548</v>
      </c>
      <c r="DC79" s="98">
        <f t="shared" si="436"/>
        <v>1.45</v>
      </c>
      <c r="DD79" s="98">
        <f t="shared" si="437"/>
        <v>82.96778293279975</v>
      </c>
      <c r="DE79" s="100">
        <f t="shared" si="375"/>
        <v>1627.5320959442226</v>
      </c>
      <c r="DF79" s="100">
        <f t="shared" si="376"/>
        <v>1.1546349791481301E-3</v>
      </c>
      <c r="DG79" s="100">
        <f t="shared" si="229"/>
        <v>1.4666666666666668</v>
      </c>
      <c r="DH79" s="100">
        <f t="shared" si="230"/>
        <v>1.9026261218633007</v>
      </c>
      <c r="DI79" s="100">
        <f t="shared" si="377"/>
        <v>1.172760553512729E-3</v>
      </c>
      <c r="DJ79">
        <f t="shared" si="438"/>
        <v>0.15634720085992401</v>
      </c>
      <c r="DK79">
        <f t="shared" si="439"/>
        <v>1.9637846698369541</v>
      </c>
      <c r="DL79" s="61"/>
      <c r="DM79" s="49">
        <v>957.80073606152553</v>
      </c>
      <c r="DN79" s="49">
        <v>73</v>
      </c>
      <c r="DO79" s="22">
        <f t="shared" si="378"/>
        <v>1.3166666666666667</v>
      </c>
      <c r="DP79" s="98">
        <f t="shared" si="379"/>
        <v>91.306075887657343</v>
      </c>
      <c r="DQ79" s="100">
        <f t="shared" si="440"/>
        <v>1.3166666666666667</v>
      </c>
      <c r="DR79" s="98">
        <f t="shared" si="380"/>
        <v>0.81048555926934829</v>
      </c>
      <c r="DS79" s="98">
        <f t="shared" si="441"/>
        <v>1.3333333333333333</v>
      </c>
      <c r="DT79" s="98">
        <f t="shared" si="442"/>
        <v>91.522956773900574</v>
      </c>
      <c r="DU79" s="100">
        <f t="shared" si="381"/>
        <v>1424.9734974096557</v>
      </c>
      <c r="DV79" s="100">
        <f t="shared" si="382"/>
        <v>1.2736944817701163E-3</v>
      </c>
      <c r="DW79" s="100">
        <f t="shared" si="231"/>
        <v>1.3500000000000003</v>
      </c>
      <c r="DX79" s="100">
        <f t="shared" si="232"/>
        <v>-175.57143366181711</v>
      </c>
      <c r="DY79" s="100">
        <f t="shared" si="383"/>
        <v>1.4949226083951774E-3</v>
      </c>
      <c r="DZ79">
        <f t="shared" si="384"/>
        <v>0.11947584090679779</v>
      </c>
      <c r="EA79">
        <f t="shared" si="385"/>
        <v>1.9604996782646871</v>
      </c>
      <c r="EB79" s="61"/>
      <c r="EC79"/>
      <c r="ER79" s="61"/>
      <c r="ES79"/>
      <c r="ET79" s="49"/>
      <c r="EU79" s="49"/>
      <c r="EV79" s="49"/>
      <c r="EW79" s="98"/>
      <c r="EX79" s="96"/>
      <c r="FD79" s="52"/>
      <c r="FE79" s="100"/>
      <c r="FG79"/>
      <c r="FH79" s="61"/>
      <c r="FI79" s="100">
        <v>883.83892763331039</v>
      </c>
      <c r="FJ79" s="100">
        <v>73</v>
      </c>
      <c r="FK79" s="22">
        <f t="shared" si="388"/>
        <v>1.2999999999999998</v>
      </c>
      <c r="FL79" s="98">
        <f t="shared" si="389"/>
        <v>110.28686394226484</v>
      </c>
      <c r="FM79" s="100">
        <f t="shared" si="443"/>
        <v>1.2999999999999998</v>
      </c>
      <c r="FN79" s="98">
        <f t="shared" si="390"/>
        <v>0.70998111752944526</v>
      </c>
      <c r="FO79" s="98">
        <f t="shared" si="444"/>
        <v>1.3166666666666664</v>
      </c>
      <c r="FP79" s="98">
        <f t="shared" si="445"/>
        <v>133.0928430670798</v>
      </c>
      <c r="FQ79" s="100">
        <f t="shared" si="391"/>
        <v>2072.1989405785275</v>
      </c>
      <c r="FR79" s="100">
        <f t="shared" si="392"/>
        <v>1.8522087326835275E-3</v>
      </c>
      <c r="FS79" s="100">
        <f t="shared" si="241"/>
        <v>1.3333333333333333</v>
      </c>
      <c r="FT79" s="100">
        <f t="shared" si="242"/>
        <v>-624.43814843008204</v>
      </c>
      <c r="FU79" s="100">
        <f t="shared" si="393"/>
        <v>1.5411174543556246E-3</v>
      </c>
      <c r="FV79">
        <f t="shared" si="446"/>
        <v>0.11394335230683671</v>
      </c>
      <c r="FW79">
        <f t="shared" si="447"/>
        <v>2.0425237875342455</v>
      </c>
      <c r="FX79" s="61"/>
      <c r="FY79" s="100">
        <v>1140.6184725840626</v>
      </c>
      <c r="FZ79" s="100">
        <v>73</v>
      </c>
      <c r="GA79" s="22">
        <f t="shared" si="394"/>
        <v>1.3333333333333333</v>
      </c>
      <c r="GB79" s="98">
        <f t="shared" si="395"/>
        <v>141.79918603961545</v>
      </c>
      <c r="GC79" s="100">
        <f t="shared" si="448"/>
        <v>1.3333333333333333</v>
      </c>
      <c r="GD79" s="98">
        <f t="shared" si="396"/>
        <v>0.88916064756916224</v>
      </c>
      <c r="GE79" s="98">
        <f t="shared" si="449"/>
        <v>1.3500000000000003</v>
      </c>
      <c r="GF79" s="98">
        <f t="shared" si="450"/>
        <v>119.47575985782882</v>
      </c>
      <c r="GG79" s="100">
        <f t="shared" si="397"/>
        <v>1860.1867485648836</v>
      </c>
      <c r="GH79" s="100">
        <f t="shared" si="398"/>
        <v>1.6627043246881181E-3</v>
      </c>
      <c r="GI79" s="100">
        <f t="shared" si="235"/>
        <v>1.3666666666666665</v>
      </c>
      <c r="GJ79" s="100">
        <f t="shared" si="236"/>
        <v>1013.4902583106335</v>
      </c>
      <c r="GK79" s="100">
        <f t="shared" si="399"/>
        <v>1.3754083793504506E-3</v>
      </c>
      <c r="GL79">
        <f t="shared" si="451"/>
        <v>0.12493873660829993</v>
      </c>
      <c r="GM79">
        <f t="shared" si="452"/>
        <v>2.1516737379026325</v>
      </c>
      <c r="GN79" s="65"/>
      <c r="GO79" s="100">
        <v>1139.469723160734</v>
      </c>
      <c r="GP79" s="100">
        <v>73</v>
      </c>
      <c r="GQ79" s="22">
        <f t="shared" si="400"/>
        <v>1.3166666666666667</v>
      </c>
      <c r="GR79" s="98">
        <f t="shared" si="401"/>
        <v>141.99353543524251</v>
      </c>
      <c r="GS79" s="100">
        <f t="shared" si="453"/>
        <v>1.3166666666666667</v>
      </c>
      <c r="GT79" s="100">
        <f t="shared" si="454"/>
        <v>0.98002978693562293</v>
      </c>
      <c r="GU79" s="98">
        <f t="shared" si="239"/>
        <v>1.3333333333333333</v>
      </c>
      <c r="GV79" s="98">
        <f t="shared" si="240"/>
        <v>136.64465837351443</v>
      </c>
      <c r="GW79" s="100">
        <f t="shared" si="402"/>
        <v>2127.4991937365048</v>
      </c>
      <c r="GX79" s="100">
        <f t="shared" si="403"/>
        <v>1.9016381623647429E-3</v>
      </c>
      <c r="GY79" s="100">
        <f t="shared" si="237"/>
        <v>1.3500000000000003</v>
      </c>
      <c r="GZ79" s="100">
        <f t="shared" si="238"/>
        <v>165.75748665056298</v>
      </c>
      <c r="HA79" s="100">
        <f t="shared" si="404"/>
        <v>1.3848247384160601E-3</v>
      </c>
      <c r="HB79">
        <f t="shared" si="455"/>
        <v>0.11947584090679779</v>
      </c>
      <c r="HC79">
        <f t="shared" si="456"/>
        <v>2.1522685726315745</v>
      </c>
      <c r="HD79" s="65"/>
      <c r="HE79" s="100">
        <v>1005.7957049023424</v>
      </c>
      <c r="HF79" s="100">
        <v>73</v>
      </c>
      <c r="HG79" s="22">
        <f t="shared" si="405"/>
        <v>1.3333333333333333</v>
      </c>
      <c r="HH79" s="98">
        <f t="shared" si="406"/>
        <v>95.073925873728328</v>
      </c>
      <c r="HI79" s="100">
        <f t="shared" si="457"/>
        <v>1.3333333333333333</v>
      </c>
      <c r="HJ79" s="98">
        <f t="shared" si="407"/>
        <v>0.94458736205813221</v>
      </c>
      <c r="HK79" s="98">
        <f t="shared" si="458"/>
        <v>1.3500000000000003</v>
      </c>
      <c r="HL79" s="98">
        <f t="shared" si="459"/>
        <v>90.410730352172664</v>
      </c>
      <c r="HM79" s="100">
        <f t="shared" si="408"/>
        <v>2030.192134038645</v>
      </c>
      <c r="HN79" s="100">
        <f t="shared" si="409"/>
        <v>1.2582159974010697E-3</v>
      </c>
      <c r="HO79" s="100">
        <f t="shared" si="233"/>
        <v>1.3666666666666665</v>
      </c>
      <c r="HP79" s="100">
        <f t="shared" si="234"/>
        <v>263.36810668980229</v>
      </c>
      <c r="HQ79" s="100">
        <f t="shared" si="410"/>
        <v>1.1380402003341613E-3</v>
      </c>
      <c r="HR79">
        <f t="shared" si="460"/>
        <v>0.12493873660829993</v>
      </c>
      <c r="HS79">
        <f t="shared" si="461"/>
        <v>1.9780614275388104</v>
      </c>
      <c r="HT79" s="65"/>
      <c r="HU79"/>
      <c r="IG79" s="49"/>
      <c r="IH79" s="49"/>
      <c r="II79" s="65"/>
      <c r="IJ79"/>
      <c r="IW79" s="61"/>
      <c r="IX79"/>
      <c r="JK79" s="61"/>
      <c r="JL79"/>
      <c r="JY79" s="61"/>
      <c r="JZ79"/>
      <c r="KM79" s="61"/>
      <c r="KN79"/>
      <c r="KS79"/>
      <c r="KT79"/>
      <c r="KU79"/>
    </row>
    <row r="80" spans="21:307" x14ac:dyDescent="0.25">
      <c r="U80" s="49">
        <v>382.5160127367219</v>
      </c>
      <c r="V80" s="49">
        <v>74</v>
      </c>
      <c r="W80" s="22">
        <f t="shared" si="411"/>
        <v>1.3333333333333335</v>
      </c>
      <c r="X80" s="98">
        <f t="shared" si="412"/>
        <v>31.688842079092201</v>
      </c>
      <c r="Y80" s="100">
        <f t="shared" si="413"/>
        <v>1.3333333333333335</v>
      </c>
      <c r="Z80" s="98">
        <f t="shared" si="414"/>
        <v>0.36433151850353729</v>
      </c>
      <c r="AA80" s="98">
        <f t="shared" si="415"/>
        <v>1.3500000000000003</v>
      </c>
      <c r="AB80" s="98">
        <f t="shared" si="416"/>
        <v>37.267768677308013</v>
      </c>
      <c r="AC80" s="100">
        <f t="shared" si="333"/>
        <v>580.24330227825033</v>
      </c>
      <c r="AD80" s="100">
        <f t="shared" si="334"/>
        <v>5.1864311409253658E-4</v>
      </c>
      <c r="AE80" s="100">
        <f t="shared" si="335"/>
        <v>1.3666666666666665</v>
      </c>
      <c r="AF80" s="100">
        <f t="shared" si="336"/>
        <v>298.099254287289</v>
      </c>
      <c r="AG80" s="100">
        <f t="shared" si="337"/>
        <v>2.1407573861230498E-3</v>
      </c>
      <c r="AH80">
        <f t="shared" si="417"/>
        <v>0.1249387366083</v>
      </c>
      <c r="AI80">
        <f t="shared" si="418"/>
        <v>1.5009063702143364</v>
      </c>
      <c r="AJ80" s="61"/>
      <c r="AK80" s="49">
        <v>479.50234618821207</v>
      </c>
      <c r="AL80" s="49">
        <v>74</v>
      </c>
      <c r="AM80" s="22">
        <f t="shared" si="419"/>
        <v>1.35</v>
      </c>
      <c r="AN80" s="98">
        <f t="shared" si="420"/>
        <v>44.851028546273696</v>
      </c>
      <c r="AO80" s="100">
        <f t="shared" si="421"/>
        <v>1.35</v>
      </c>
      <c r="AP80" s="98">
        <f t="shared" si="422"/>
        <v>0.35308451672452928</v>
      </c>
      <c r="AQ80" s="98">
        <f t="shared" si="423"/>
        <v>1.3666666666666665</v>
      </c>
      <c r="AR80" s="98">
        <f t="shared" si="424"/>
        <v>51.917509661916313</v>
      </c>
      <c r="AS80" s="100">
        <f t="shared" si="338"/>
        <v>925.3109119620118</v>
      </c>
      <c r="AT80" s="100">
        <f t="shared" si="339"/>
        <v>7.2251867612833551E-4</v>
      </c>
      <c r="AU80" s="100">
        <f t="shared" si="340"/>
        <v>1.3833333333333335</v>
      </c>
      <c r="AV80" s="100">
        <f t="shared" si="341"/>
        <v>168.21197479364216</v>
      </c>
      <c r="AW80" s="100">
        <f t="shared" si="342"/>
        <v>2.018743107820528E-3</v>
      </c>
      <c r="AX80">
        <f t="shared" si="343"/>
        <v>0.13033376849500614</v>
      </c>
      <c r="AY80">
        <f t="shared" si="344"/>
        <v>1.6517724069531126</v>
      </c>
      <c r="AZ80" s="61"/>
      <c r="BA80" s="49">
        <v>396.50504410410718</v>
      </c>
      <c r="BB80" s="49">
        <v>74</v>
      </c>
      <c r="BC80" s="22">
        <f t="shared" si="345"/>
        <v>1.5166666666666666</v>
      </c>
      <c r="BD80" s="98">
        <f t="shared" si="425"/>
        <v>32.650283605410664</v>
      </c>
      <c r="BE80" s="100">
        <f t="shared" si="426"/>
        <v>1.5166666666666666</v>
      </c>
      <c r="BF80" s="98">
        <f t="shared" si="346"/>
        <v>0.28515232927886708</v>
      </c>
      <c r="BG80" s="98">
        <f t="shared" si="427"/>
        <v>1.5333333333333332</v>
      </c>
      <c r="BH80" s="98">
        <f t="shared" si="428"/>
        <v>37.049628920888786</v>
      </c>
      <c r="BI80" s="100">
        <f t="shared" si="347"/>
        <v>726.78162631403234</v>
      </c>
      <c r="BJ80" s="100">
        <f t="shared" si="348"/>
        <v>5.1560733581570224E-4</v>
      </c>
      <c r="BK80" s="100">
        <f t="shared" si="349"/>
        <v>1.5499999999999998</v>
      </c>
      <c r="BL80" s="100">
        <f t="shared" si="350"/>
        <v>0.16408565996926031</v>
      </c>
      <c r="BM80" s="100">
        <f t="shared" si="351"/>
        <v>2.0614566709179654E-3</v>
      </c>
      <c r="BN80">
        <f t="shared" si="352"/>
        <v>0.18089014193744996</v>
      </c>
      <c r="BO80">
        <f t="shared" si="353"/>
        <v>1.513886957976482</v>
      </c>
      <c r="BP80" s="61"/>
      <c r="BQ80" s="49">
        <v>793.64538680697945</v>
      </c>
      <c r="BR80" s="49">
        <v>74</v>
      </c>
      <c r="BS80" s="22">
        <f t="shared" si="354"/>
        <v>1.3833333333333333</v>
      </c>
      <c r="BT80" s="98">
        <f t="shared" si="355"/>
        <v>75.874319962426327</v>
      </c>
      <c r="BU80" s="100">
        <f t="shared" si="429"/>
        <v>1.3833333333333333</v>
      </c>
      <c r="BV80" s="98">
        <f t="shared" si="356"/>
        <v>1.0997370538725395</v>
      </c>
      <c r="BW80" s="98">
        <f t="shared" si="430"/>
        <v>1.3999999999999997</v>
      </c>
      <c r="BX80" s="98">
        <f t="shared" si="431"/>
        <v>61.846870378566557</v>
      </c>
      <c r="BY80" s="100">
        <f t="shared" si="357"/>
        <v>962.92945828777601</v>
      </c>
      <c r="BZ80" s="100">
        <f t="shared" si="358"/>
        <v>8.6070227943505146E-4</v>
      </c>
      <c r="CA80" s="100">
        <f t="shared" si="359"/>
        <v>1.4166666666666667</v>
      </c>
      <c r="CB80" s="100">
        <f t="shared" si="360"/>
        <v>-5.3089592433958384</v>
      </c>
      <c r="CC80" s="100">
        <f t="shared" si="361"/>
        <v>1.2795271141832236E-3</v>
      </c>
      <c r="CD80">
        <f t="shared" si="362"/>
        <v>0.14092684199243027</v>
      </c>
      <c r="CE80">
        <f t="shared" si="363"/>
        <v>1.8800948116564378</v>
      </c>
      <c r="CF80" s="61"/>
      <c r="CG80" s="49">
        <v>716.69257705099756</v>
      </c>
      <c r="CH80" s="49">
        <v>74</v>
      </c>
      <c r="CI80" s="22">
        <f t="shared" si="364"/>
        <v>1.3833333333333333</v>
      </c>
      <c r="CJ80" s="98">
        <f t="shared" si="365"/>
        <v>69.629124361313274</v>
      </c>
      <c r="CK80" s="100">
        <f t="shared" si="432"/>
        <v>1.3833333333333333</v>
      </c>
      <c r="CL80" s="98">
        <f t="shared" si="366"/>
        <v>0.92137699525282934</v>
      </c>
      <c r="CM80" s="98">
        <f t="shared" si="433"/>
        <v>1.3999999999999997</v>
      </c>
      <c r="CN80" s="98">
        <f t="shared" si="434"/>
        <v>66.973082764839049</v>
      </c>
      <c r="CO80" s="100">
        <f t="shared" si="367"/>
        <v>1193.6420813246132</v>
      </c>
      <c r="CP80" s="100">
        <f t="shared" si="368"/>
        <v>9.3204206847734348E-4</v>
      </c>
      <c r="CQ80" s="100">
        <f t="shared" si="243"/>
        <v>1.4166666666666667</v>
      </c>
      <c r="CR80" s="100">
        <f t="shared" si="244"/>
        <v>-87.249829731133417</v>
      </c>
      <c r="CS80" s="100">
        <f t="shared" si="369"/>
        <v>1.2769489011768967E-3</v>
      </c>
      <c r="CT80">
        <f t="shared" si="370"/>
        <v>0.14092684199243027</v>
      </c>
      <c r="CU80">
        <f t="shared" si="371"/>
        <v>1.8427909336296808</v>
      </c>
      <c r="CV80" s="61"/>
      <c r="CW80" s="49">
        <v>982.19715434326122</v>
      </c>
      <c r="CX80" s="49">
        <v>74</v>
      </c>
      <c r="CY80" s="22">
        <f t="shared" si="372"/>
        <v>1.4500000000000002</v>
      </c>
      <c r="CZ80" s="98">
        <f t="shared" si="373"/>
        <v>93.426914709717607</v>
      </c>
      <c r="DA80" s="100">
        <f t="shared" si="435"/>
        <v>1.4500000000000002</v>
      </c>
      <c r="DB80" s="98">
        <f t="shared" si="374"/>
        <v>1.0363527961252281</v>
      </c>
      <c r="DC80" s="98">
        <f t="shared" si="436"/>
        <v>1.4666666666666668</v>
      </c>
      <c r="DD80" s="98">
        <f t="shared" si="437"/>
        <v>81.597872688525968</v>
      </c>
      <c r="DE80" s="100">
        <f t="shared" si="375"/>
        <v>1600.6593410952205</v>
      </c>
      <c r="DF80" s="100">
        <f t="shared" si="376"/>
        <v>1.1355703949153199E-3</v>
      </c>
      <c r="DG80" s="100">
        <f t="shared" si="229"/>
        <v>1.4833333333333334</v>
      </c>
      <c r="DH80" s="100">
        <f t="shared" si="230"/>
        <v>250.00304316420628</v>
      </c>
      <c r="DI80" s="100">
        <f t="shared" si="377"/>
        <v>1.167200572452715E-3</v>
      </c>
      <c r="DJ80">
        <f t="shared" si="438"/>
        <v>0.16136800223497494</v>
      </c>
      <c r="DK80">
        <f t="shared" si="439"/>
        <v>1.9704720071301183</v>
      </c>
      <c r="DL80" s="61"/>
      <c r="DM80" s="49">
        <v>973.30840436112544</v>
      </c>
      <c r="DN80" s="49">
        <v>74</v>
      </c>
      <c r="DO80" s="22">
        <f t="shared" si="378"/>
        <v>1.3333333333333335</v>
      </c>
      <c r="DP80" s="98">
        <f t="shared" si="379"/>
        <v>92.78440461021215</v>
      </c>
      <c r="DQ80" s="100">
        <f t="shared" si="440"/>
        <v>1.3333333333333335</v>
      </c>
      <c r="DR80" s="98">
        <f t="shared" si="380"/>
        <v>0.81830829445027287</v>
      </c>
      <c r="DS80" s="98">
        <f t="shared" si="441"/>
        <v>1.3500000000000003</v>
      </c>
      <c r="DT80" s="98">
        <f t="shared" si="442"/>
        <v>91.419378464952288</v>
      </c>
      <c r="DU80" s="100">
        <f t="shared" si="381"/>
        <v>1423.3608272079878</v>
      </c>
      <c r="DV80" s="100">
        <f t="shared" si="382"/>
        <v>1.2722530169705863E-3</v>
      </c>
      <c r="DW80" s="100">
        <f t="shared" si="231"/>
        <v>1.3666666666666665</v>
      </c>
      <c r="DX80" s="100">
        <f t="shared" si="232"/>
        <v>-856.54510593723251</v>
      </c>
      <c r="DY80" s="100">
        <f t="shared" si="383"/>
        <v>1.4887918805666109E-3</v>
      </c>
      <c r="DZ80">
        <f t="shared" si="384"/>
        <v>0.1249387366083</v>
      </c>
      <c r="EA80">
        <f t="shared" si="385"/>
        <v>1.9674749852608324</v>
      </c>
      <c r="EB80" s="61"/>
      <c r="EC80"/>
      <c r="ER80" s="61"/>
      <c r="ES80"/>
      <c r="ET80" s="49"/>
      <c r="EU80" s="49"/>
      <c r="EV80" s="49"/>
      <c r="EW80" s="98"/>
      <c r="EX80" s="96"/>
      <c r="FD80" s="52"/>
      <c r="FE80" s="100"/>
      <c r="FG80"/>
      <c r="FH80" s="61"/>
      <c r="FI80" s="100">
        <v>901.36590794194115</v>
      </c>
      <c r="FJ80" s="100">
        <v>74</v>
      </c>
      <c r="FK80" s="22">
        <f t="shared" si="388"/>
        <v>1.3166666666666667</v>
      </c>
      <c r="FL80" s="98">
        <f t="shared" si="389"/>
        <v>112.47390915172713</v>
      </c>
      <c r="FM80" s="100">
        <f t="shared" si="443"/>
        <v>1.3166666666666667</v>
      </c>
      <c r="FN80" s="98">
        <f t="shared" si="390"/>
        <v>0.7209371916477948</v>
      </c>
      <c r="FO80" s="98">
        <f t="shared" si="444"/>
        <v>1.3333333333333333</v>
      </c>
      <c r="FP80" s="98">
        <f t="shared" si="445"/>
        <v>121.87396886691346</v>
      </c>
      <c r="FQ80" s="100">
        <f t="shared" si="391"/>
        <v>1897.5258424890126</v>
      </c>
      <c r="FR80" s="100">
        <f t="shared" si="392"/>
        <v>1.696079400064546E-3</v>
      </c>
      <c r="FS80" s="100">
        <f t="shared" si="241"/>
        <v>1.3499999999999999</v>
      </c>
      <c r="FT80" s="100">
        <f t="shared" si="242"/>
        <v>-4.959719993050431</v>
      </c>
      <c r="FU80" s="100">
        <f t="shared" si="393"/>
        <v>1.5311907766465424E-3</v>
      </c>
      <c r="FV80">
        <f t="shared" si="446"/>
        <v>0.11947584090679779</v>
      </c>
      <c r="FW80">
        <f t="shared" si="447"/>
        <v>2.0510517897755207</v>
      </c>
      <c r="FX80" s="61"/>
      <c r="FY80" s="100">
        <v>1156.6249392089037</v>
      </c>
      <c r="FZ80" s="100">
        <v>74</v>
      </c>
      <c r="GA80" s="22">
        <f t="shared" si="394"/>
        <v>1.35</v>
      </c>
      <c r="GB80" s="98">
        <f t="shared" si="395"/>
        <v>143.78907485285791</v>
      </c>
      <c r="GC80" s="100">
        <f t="shared" si="448"/>
        <v>1.35</v>
      </c>
      <c r="GD80" s="98">
        <f t="shared" si="396"/>
        <v>0.89875729065564547</v>
      </c>
      <c r="GE80" s="98">
        <f t="shared" si="449"/>
        <v>1.3666666666666665</v>
      </c>
      <c r="GF80" s="98">
        <f t="shared" si="450"/>
        <v>134.5450641235262</v>
      </c>
      <c r="GG80" s="100">
        <f t="shared" si="397"/>
        <v>2094.8094045622097</v>
      </c>
      <c r="GH80" s="100">
        <f t="shared" si="398"/>
        <v>1.8724188090524067E-3</v>
      </c>
      <c r="GI80" s="100">
        <f t="shared" si="235"/>
        <v>1.3833333333333335</v>
      </c>
      <c r="GJ80" s="100">
        <f t="shared" si="236"/>
        <v>607.29697254132225</v>
      </c>
      <c r="GK80" s="100">
        <f t="shared" si="399"/>
        <v>1.3689708786141605E-3</v>
      </c>
      <c r="GL80">
        <f t="shared" si="451"/>
        <v>0.13033376849500614</v>
      </c>
      <c r="GM80">
        <f t="shared" si="452"/>
        <v>2.1577258894448721</v>
      </c>
      <c r="GN80" s="65"/>
      <c r="GO80" s="100">
        <v>1156.4965412831982</v>
      </c>
      <c r="GP80" s="100">
        <v>74</v>
      </c>
      <c r="GQ80" s="22">
        <f t="shared" si="400"/>
        <v>1.3333333333333335</v>
      </c>
      <c r="GR80" s="98">
        <f t="shared" si="401"/>
        <v>144.11531019878353</v>
      </c>
      <c r="GS80" s="100">
        <f t="shared" si="453"/>
        <v>1.3333333333333335</v>
      </c>
      <c r="GT80" s="100">
        <f t="shared" si="454"/>
        <v>0.99143134876694428</v>
      </c>
      <c r="GU80" s="98">
        <f t="shared" si="239"/>
        <v>1.3500000000000003</v>
      </c>
      <c r="GV80" s="98">
        <f t="shared" si="240"/>
        <v>147.69579046768308</v>
      </c>
      <c r="GW80" s="100">
        <f t="shared" si="402"/>
        <v>2299.5606186035639</v>
      </c>
      <c r="GX80" s="100">
        <f t="shared" si="403"/>
        <v>2.0554330840085898E-3</v>
      </c>
      <c r="GY80" s="100">
        <f t="shared" si="237"/>
        <v>1.3666666666666665</v>
      </c>
      <c r="GZ80" s="100">
        <f t="shared" si="238"/>
        <v>-273.19068433988105</v>
      </c>
      <c r="HA80" s="100">
        <f t="shared" si="404"/>
        <v>1.3778225962939696E-3</v>
      </c>
      <c r="HB80">
        <f t="shared" si="455"/>
        <v>0.1249387366083</v>
      </c>
      <c r="HC80">
        <f t="shared" si="456"/>
        <v>2.158710120867064</v>
      </c>
      <c r="HD80" s="65"/>
      <c r="HE80" s="100">
        <v>1021.1887680541732</v>
      </c>
      <c r="HF80" s="100">
        <v>74</v>
      </c>
      <c r="HG80" s="22">
        <f t="shared" si="405"/>
        <v>1.35</v>
      </c>
      <c r="HH80" s="98">
        <f t="shared" si="406"/>
        <v>96.528971801975629</v>
      </c>
      <c r="HI80" s="100">
        <f t="shared" si="457"/>
        <v>1.35</v>
      </c>
      <c r="HJ80" s="98">
        <f t="shared" si="407"/>
        <v>0.95513807150380492</v>
      </c>
      <c r="HK80" s="98">
        <f t="shared" si="458"/>
        <v>1.3666666666666665</v>
      </c>
      <c r="HL80" s="98">
        <f t="shared" si="459"/>
        <v>97.671269258331733</v>
      </c>
      <c r="HM80" s="100">
        <f t="shared" si="408"/>
        <v>2193.2290757683331</v>
      </c>
      <c r="HN80" s="100">
        <f t="shared" si="409"/>
        <v>1.3592584971784502E-3</v>
      </c>
      <c r="HO80" s="100">
        <f t="shared" si="233"/>
        <v>1.3833333333333335</v>
      </c>
      <c r="HP80" s="100">
        <f t="shared" si="234"/>
        <v>12.093519512168053</v>
      </c>
      <c r="HQ80" s="100">
        <f t="shared" si="410"/>
        <v>1.1329268499558642E-3</v>
      </c>
      <c r="HR80">
        <f t="shared" si="460"/>
        <v>0.13033376849500614</v>
      </c>
      <c r="HS80">
        <f t="shared" si="461"/>
        <v>1.9846576802385216</v>
      </c>
      <c r="HT80" s="65"/>
      <c r="HU80"/>
      <c r="IG80" s="49"/>
      <c r="IH80" s="49"/>
      <c r="II80" s="65"/>
      <c r="IJ80"/>
      <c r="IW80" s="61"/>
      <c r="IX80"/>
      <c r="JK80" s="61"/>
      <c r="JL80"/>
      <c r="JY80" s="61"/>
      <c r="JZ80"/>
      <c r="KM80" s="61"/>
      <c r="KN80"/>
      <c r="KS80"/>
      <c r="KT80"/>
      <c r="KU80"/>
    </row>
    <row r="81" spans="21:307" x14ac:dyDescent="0.25">
      <c r="U81" s="49">
        <v>391.0115087820306</v>
      </c>
      <c r="V81" s="49">
        <v>75</v>
      </c>
      <c r="W81" s="22">
        <f t="shared" si="411"/>
        <v>1.35</v>
      </c>
      <c r="X81" s="98">
        <f t="shared" si="412"/>
        <v>32.392635969019189</v>
      </c>
      <c r="Y81" s="100">
        <f t="shared" si="413"/>
        <v>1.35</v>
      </c>
      <c r="Z81" s="98">
        <f t="shared" si="414"/>
        <v>0.36534158956487295</v>
      </c>
      <c r="AA81" s="98">
        <f t="shared" si="415"/>
        <v>1.3666666666666665</v>
      </c>
      <c r="AB81" s="98">
        <f t="shared" si="416"/>
        <v>42.233600735580914</v>
      </c>
      <c r="AC81" s="100">
        <f t="shared" si="333"/>
        <v>657.55919465164902</v>
      </c>
      <c r="AD81" s="100">
        <f t="shared" si="334"/>
        <v>5.877509435701678E-4</v>
      </c>
      <c r="AE81" s="100">
        <f t="shared" si="335"/>
        <v>1.3833333333333335</v>
      </c>
      <c r="AF81" s="100">
        <f t="shared" si="336"/>
        <v>-36.801036651851994</v>
      </c>
      <c r="AG81" s="100">
        <f t="shared" si="337"/>
        <v>2.138190874110588E-3</v>
      </c>
      <c r="AH81">
        <f t="shared" si="417"/>
        <v>0.13033376849500614</v>
      </c>
      <c r="AI81">
        <f t="shared" si="418"/>
        <v>1.5104462904065772</v>
      </c>
      <c r="AJ81" s="61"/>
      <c r="AK81" s="49">
        <v>488.50230296284172</v>
      </c>
      <c r="AL81" s="49">
        <v>75</v>
      </c>
      <c r="AM81" s="22">
        <f t="shared" si="419"/>
        <v>1.3666666666666667</v>
      </c>
      <c r="AN81" s="98">
        <f t="shared" si="420"/>
        <v>45.692854079397783</v>
      </c>
      <c r="AO81" s="100">
        <f t="shared" si="421"/>
        <v>1.3666666666666667</v>
      </c>
      <c r="AP81" s="98">
        <f t="shared" si="422"/>
        <v>0.35412915755594332</v>
      </c>
      <c r="AQ81" s="98">
        <f t="shared" si="423"/>
        <v>1.3833333333333335</v>
      </c>
      <c r="AR81" s="98">
        <f t="shared" si="424"/>
        <v>53.32046929723203</v>
      </c>
      <c r="AS81" s="100">
        <f t="shared" si="338"/>
        <v>950.31545990842733</v>
      </c>
      <c r="AT81" s="100">
        <f t="shared" si="339"/>
        <v>7.4204319771981248E-4</v>
      </c>
      <c r="AU81" s="100">
        <f t="shared" si="340"/>
        <v>1.4000000000000001</v>
      </c>
      <c r="AV81" s="100">
        <f t="shared" si="341"/>
        <v>210.00764787194524</v>
      </c>
      <c r="AW81" s="100">
        <f t="shared" si="342"/>
        <v>2.0161690931152516E-3</v>
      </c>
      <c r="AX81">
        <f t="shared" si="343"/>
        <v>0.13566260200007307</v>
      </c>
      <c r="AY81">
        <f t="shared" si="344"/>
        <v>1.6598482859222234</v>
      </c>
      <c r="AZ81" s="61"/>
      <c r="BA81" s="49">
        <v>403.50123915547027</v>
      </c>
      <c r="BB81" s="49">
        <v>75</v>
      </c>
      <c r="BC81" s="22">
        <f t="shared" si="345"/>
        <v>1.5333333333333332</v>
      </c>
      <c r="BD81" s="98">
        <f t="shared" si="425"/>
        <v>33.226386623474163</v>
      </c>
      <c r="BE81" s="100">
        <f t="shared" si="426"/>
        <v>1.5333333333333332</v>
      </c>
      <c r="BF81" s="98">
        <f t="shared" si="346"/>
        <v>0.28577059406814326</v>
      </c>
      <c r="BG81" s="98">
        <f t="shared" si="427"/>
        <v>1.5499999999999998</v>
      </c>
      <c r="BH81" s="98">
        <f t="shared" si="428"/>
        <v>38.294085474623706</v>
      </c>
      <c r="BI81" s="100">
        <f t="shared" si="347"/>
        <v>751.19342703494829</v>
      </c>
      <c r="BJ81" s="100">
        <f t="shared" si="348"/>
        <v>5.3292602285518007E-4</v>
      </c>
      <c r="BK81" s="100">
        <f t="shared" si="349"/>
        <v>1.5666666666666664</v>
      </c>
      <c r="BL81" s="100">
        <f t="shared" si="350"/>
        <v>-74.22447686148962</v>
      </c>
      <c r="BM81" s="100">
        <f t="shared" si="351"/>
        <v>2.059579921029361E-3</v>
      </c>
      <c r="BN81">
        <f t="shared" si="352"/>
        <v>0.1856365769619116</v>
      </c>
      <c r="BO81">
        <f t="shared" si="353"/>
        <v>1.5214831142304923</v>
      </c>
      <c r="BP81" s="61"/>
      <c r="BQ81" s="49">
        <v>805.65578878327437</v>
      </c>
      <c r="BR81" s="49">
        <v>75</v>
      </c>
      <c r="BS81" s="22">
        <f t="shared" si="354"/>
        <v>1.4</v>
      </c>
      <c r="BT81" s="98">
        <f t="shared" si="355"/>
        <v>77.022541948687802</v>
      </c>
      <c r="BU81" s="100">
        <f t="shared" si="429"/>
        <v>1.4</v>
      </c>
      <c r="BV81" s="98">
        <f t="shared" si="356"/>
        <v>1.111828189007984</v>
      </c>
      <c r="BW81" s="98">
        <f t="shared" si="430"/>
        <v>1.4166666666666667</v>
      </c>
      <c r="BX81" s="98">
        <f t="shared" si="431"/>
        <v>58.981329069164509</v>
      </c>
      <c r="BY81" s="100">
        <f t="shared" si="357"/>
        <v>918.31419927994079</v>
      </c>
      <c r="BZ81" s="100">
        <f t="shared" si="358"/>
        <v>8.2082349621253952E-4</v>
      </c>
      <c r="CA81" s="100">
        <f t="shared" si="359"/>
        <v>1.4333333333333333</v>
      </c>
      <c r="CB81" s="100">
        <f t="shared" si="360"/>
        <v>292.08634291076248</v>
      </c>
      <c r="CC81" s="100">
        <f t="shared" si="361"/>
        <v>1.273717472291282E-3</v>
      </c>
      <c r="CD81">
        <f t="shared" si="362"/>
        <v>0.14612803567823801</v>
      </c>
      <c r="CE81">
        <f t="shared" si="363"/>
        <v>1.8866178473959239</v>
      </c>
      <c r="CF81" s="61"/>
      <c r="CG81" s="49">
        <v>728.68117170680353</v>
      </c>
      <c r="CH81" s="49">
        <v>75</v>
      </c>
      <c r="CI81" s="22">
        <f t="shared" si="364"/>
        <v>1.4</v>
      </c>
      <c r="CJ81" s="98">
        <f t="shared" si="365"/>
        <v>70.793857156009281</v>
      </c>
      <c r="CK81" s="100">
        <f t="shared" si="432"/>
        <v>1.4</v>
      </c>
      <c r="CL81" s="98">
        <f t="shared" si="366"/>
        <v>0.93192190442984635</v>
      </c>
      <c r="CM81" s="98">
        <f t="shared" si="433"/>
        <v>1.4166666666666667</v>
      </c>
      <c r="CN81" s="98">
        <f t="shared" si="434"/>
        <v>64.063062747629345</v>
      </c>
      <c r="CO81" s="100">
        <f t="shared" si="367"/>
        <v>1141.7776276270738</v>
      </c>
      <c r="CP81" s="100">
        <f t="shared" si="368"/>
        <v>8.9154428990450858E-4</v>
      </c>
      <c r="CQ81" s="100">
        <f t="shared" si="243"/>
        <v>1.4333333333333333</v>
      </c>
      <c r="CR81" s="100">
        <f t="shared" si="244"/>
        <v>-43.583301380154126</v>
      </c>
      <c r="CS81" s="100">
        <f t="shared" si="369"/>
        <v>1.2710916819549773E-3</v>
      </c>
      <c r="CT81">
        <f t="shared" si="370"/>
        <v>0.14612803567823801</v>
      </c>
      <c r="CU81">
        <f t="shared" si="371"/>
        <v>1.8499955752181756</v>
      </c>
      <c r="CV81" s="61"/>
      <c r="CW81" s="49">
        <v>996.2636448250031</v>
      </c>
      <c r="CX81" s="49">
        <v>75</v>
      </c>
      <c r="CY81" s="22">
        <f t="shared" si="372"/>
        <v>1.4666666666666668</v>
      </c>
      <c r="CZ81" s="98">
        <f t="shared" si="373"/>
        <v>94.764923887092465</v>
      </c>
      <c r="DA81" s="100">
        <f t="shared" si="435"/>
        <v>1.4666666666666668</v>
      </c>
      <c r="DB81" s="98">
        <f t="shared" si="374"/>
        <v>1.0475123513890072</v>
      </c>
      <c r="DC81" s="98">
        <f t="shared" si="436"/>
        <v>1.4833333333333334</v>
      </c>
      <c r="DD81" s="98">
        <f t="shared" si="437"/>
        <v>83.031203803528527</v>
      </c>
      <c r="DE81" s="100">
        <f t="shared" si="375"/>
        <v>1628.7761873133682</v>
      </c>
      <c r="DF81" s="100">
        <f t="shared" si="376"/>
        <v>1.1555175862657723E-3</v>
      </c>
      <c r="DG81" s="100">
        <f t="shared" si="229"/>
        <v>1.5</v>
      </c>
      <c r="DH81" s="100">
        <f t="shared" si="230"/>
        <v>455.15384223676182</v>
      </c>
      <c r="DI81" s="100">
        <f t="shared" si="377"/>
        <v>1.1620606073424117E-3</v>
      </c>
      <c r="DJ81">
        <f t="shared" si="438"/>
        <v>0.16633142176652502</v>
      </c>
      <c r="DK81">
        <f t="shared" si="439"/>
        <v>1.9766476181275303</v>
      </c>
      <c r="DL81" s="61"/>
      <c r="DM81" s="49">
        <v>989.80326328013291</v>
      </c>
      <c r="DN81" s="49">
        <v>75</v>
      </c>
      <c r="DO81" s="22">
        <f t="shared" si="378"/>
        <v>1.35</v>
      </c>
      <c r="DP81" s="98">
        <f t="shared" si="379"/>
        <v>94.356841113454038</v>
      </c>
      <c r="DQ81" s="100">
        <f t="shared" si="440"/>
        <v>1.35</v>
      </c>
      <c r="DR81" s="98">
        <f t="shared" si="380"/>
        <v>0.82662901105816122</v>
      </c>
      <c r="DS81" s="98">
        <f t="shared" si="441"/>
        <v>1.3666666666666665</v>
      </c>
      <c r="DT81" s="98">
        <f t="shared" si="442"/>
        <v>85.670575651840025</v>
      </c>
      <c r="DU81" s="100">
        <f t="shared" si="381"/>
        <v>1333.8544133062123</v>
      </c>
      <c r="DV81" s="100">
        <f t="shared" si="382"/>
        <v>1.1922488444881072E-3</v>
      </c>
      <c r="DW81" s="100">
        <f t="shared" si="231"/>
        <v>1.3833333333333335</v>
      </c>
      <c r="DX81" s="100">
        <f t="shared" si="232"/>
        <v>-3426.8230260735827</v>
      </c>
      <c r="DY81" s="100">
        <f t="shared" si="383"/>
        <v>1.4823529549868454E-3</v>
      </c>
      <c r="DZ81">
        <f t="shared" si="384"/>
        <v>0.13033376849500614</v>
      </c>
      <c r="EA81">
        <f t="shared" si="385"/>
        <v>1.9747733931084319</v>
      </c>
      <c r="EB81" s="61"/>
      <c r="EC81"/>
      <c r="ER81" s="61"/>
      <c r="ES81"/>
      <c r="ET81" s="49"/>
      <c r="EU81" s="49"/>
      <c r="EV81" s="49"/>
      <c r="EW81" s="98"/>
      <c r="EX81" s="96"/>
      <c r="FD81" s="52"/>
      <c r="FE81" s="100"/>
      <c r="FG81"/>
      <c r="FH81" s="61"/>
      <c r="FI81" s="100">
        <v>919.39246244462981</v>
      </c>
      <c r="FJ81" s="100">
        <v>75</v>
      </c>
      <c r="FK81" s="22">
        <f t="shared" si="388"/>
        <v>1.3333333333333333</v>
      </c>
      <c r="FL81" s="98">
        <f t="shared" si="389"/>
        <v>114.72329204450085</v>
      </c>
      <c r="FM81" s="100">
        <f t="shared" si="443"/>
        <v>1.3333333333333333</v>
      </c>
      <c r="FN81" s="98">
        <f t="shared" si="390"/>
        <v>0.73220554841845109</v>
      </c>
      <c r="FO81" s="98">
        <f t="shared" si="444"/>
        <v>1.3499999999999999</v>
      </c>
      <c r="FP81" s="98">
        <f t="shared" si="445"/>
        <v>112.27823811941033</v>
      </c>
      <c r="FQ81" s="100">
        <f t="shared" si="391"/>
        <v>1748.124397371254</v>
      </c>
      <c r="FR81" s="100">
        <f t="shared" si="392"/>
        <v>1.5625388138284606E-3</v>
      </c>
      <c r="FS81" s="100">
        <f t="shared" si="241"/>
        <v>1.3666666666666665</v>
      </c>
      <c r="FT81" s="100">
        <f t="shared" si="242"/>
        <v>565.8821099210802</v>
      </c>
      <c r="FU81" s="100">
        <f t="shared" si="393"/>
        <v>1.5211786530039818E-3</v>
      </c>
      <c r="FV81">
        <f t="shared" si="446"/>
        <v>0.12493873660829993</v>
      </c>
      <c r="FW81">
        <f t="shared" si="447"/>
        <v>2.0596516008084484</v>
      </c>
      <c r="FX81" s="61"/>
      <c r="FY81" s="100">
        <v>1172.6535080747424</v>
      </c>
      <c r="FZ81" s="100">
        <v>75</v>
      </c>
      <c r="GA81" s="22">
        <f t="shared" si="394"/>
        <v>1.3666666666666667</v>
      </c>
      <c r="GB81" s="98">
        <f t="shared" si="395"/>
        <v>145.78171136820976</v>
      </c>
      <c r="GC81" s="100">
        <f t="shared" si="448"/>
        <v>1.3666666666666667</v>
      </c>
      <c r="GD81" s="98">
        <f t="shared" si="396"/>
        <v>0.90836718509380043</v>
      </c>
      <c r="GE81" s="98">
        <f t="shared" si="449"/>
        <v>1.3833333333333335</v>
      </c>
      <c r="GF81" s="98">
        <f t="shared" si="450"/>
        <v>153.25876846818315</v>
      </c>
      <c r="GG81" s="100">
        <f t="shared" si="397"/>
        <v>2386.1738192344042</v>
      </c>
      <c r="GH81" s="100">
        <f t="shared" si="398"/>
        <v>2.1328511945155493E-3</v>
      </c>
      <c r="GI81" s="100">
        <f t="shared" si="235"/>
        <v>1.4000000000000001</v>
      </c>
      <c r="GJ81" s="100">
        <f t="shared" si="236"/>
        <v>-352.77593601594117</v>
      </c>
      <c r="GK81" s="100">
        <f t="shared" si="399"/>
        <v>1.3626142262066485E-3</v>
      </c>
      <c r="GL81">
        <f t="shared" si="451"/>
        <v>0.13566260200007307</v>
      </c>
      <c r="GM81">
        <f t="shared" si="452"/>
        <v>2.1637030442147496</v>
      </c>
      <c r="GN81" s="65"/>
      <c r="GO81" s="11">
        <v>1176.0212583112602</v>
      </c>
      <c r="GP81" s="11">
        <v>75</v>
      </c>
      <c r="GQ81" s="38">
        <f t="shared" si="400"/>
        <v>1.35</v>
      </c>
      <c r="GR81" s="11">
        <f t="shared" si="401"/>
        <v>146.54835738102634</v>
      </c>
      <c r="GS81" s="100">
        <f t="shared" si="453"/>
        <v>1.35</v>
      </c>
      <c r="GT81" s="11">
        <f t="shared" si="454"/>
        <v>1.0045055630348938</v>
      </c>
      <c r="GU81" s="11">
        <f t="shared" si="239"/>
        <v>1.3666666666666665</v>
      </c>
      <c r="GV81" s="11">
        <f t="shared" si="240"/>
        <v>142.16990792853318</v>
      </c>
      <c r="GW81" s="11">
        <f t="shared" si="402"/>
        <v>2213.5249785232286</v>
      </c>
      <c r="GX81" s="11">
        <f t="shared" si="403"/>
        <v>1.9785312186720869E-3</v>
      </c>
      <c r="GY81" s="11">
        <f t="shared" si="237"/>
        <v>1.3833333333333335</v>
      </c>
      <c r="GZ81" s="11">
        <f t="shared" si="238"/>
        <v>-224.11019954501265</v>
      </c>
      <c r="HA81" s="11">
        <f t="shared" si="404"/>
        <v>1.3699224789695986E-3</v>
      </c>
      <c r="HB81" s="10">
        <f t="shared" si="455"/>
        <v>0.13033376849500614</v>
      </c>
      <c r="HC81" s="10">
        <f t="shared" si="456"/>
        <v>2.1659809549180631</v>
      </c>
      <c r="HD81" s="65"/>
      <c r="HE81" s="100">
        <v>1037.6778160874405</v>
      </c>
      <c r="HF81" s="100">
        <v>75</v>
      </c>
      <c r="HG81" s="22">
        <f t="shared" si="405"/>
        <v>1.3666666666666667</v>
      </c>
      <c r="HH81" s="98">
        <f t="shared" si="406"/>
        <v>98.087616885467426</v>
      </c>
      <c r="HI81" s="100">
        <f t="shared" si="457"/>
        <v>1.3666666666666667</v>
      </c>
      <c r="HJ81" s="98">
        <f t="shared" si="407"/>
        <v>0.96643999062924268</v>
      </c>
      <c r="HK81" s="98">
        <f t="shared" si="458"/>
        <v>1.3833333333333335</v>
      </c>
      <c r="HL81" s="98">
        <f t="shared" si="459"/>
        <v>99.189667241832709</v>
      </c>
      <c r="HM81" s="100">
        <f t="shared" si="408"/>
        <v>2227.3250246721427</v>
      </c>
      <c r="HN81" s="100">
        <f t="shared" si="409"/>
        <v>1.380389535782172E-3</v>
      </c>
      <c r="HO81" s="100">
        <f t="shared" si="233"/>
        <v>1.4000000000000001</v>
      </c>
      <c r="HP81" s="100">
        <f t="shared" si="234"/>
        <v>-283.68578358676643</v>
      </c>
      <c r="HQ81" s="100">
        <f t="shared" si="410"/>
        <v>1.1275251692651487E-3</v>
      </c>
      <c r="HR81">
        <f t="shared" si="460"/>
        <v>0.13566260200007307</v>
      </c>
      <c r="HS81">
        <f t="shared" si="461"/>
        <v>1.9916141831417751</v>
      </c>
      <c r="HT81" s="65"/>
      <c r="HU81"/>
      <c r="IG81" s="49"/>
      <c r="IH81" s="49"/>
      <c r="II81" s="65"/>
      <c r="IJ81"/>
      <c r="IW81" s="61"/>
      <c r="IX81"/>
      <c r="JK81" s="61"/>
      <c r="JL81"/>
      <c r="JY81" s="61"/>
      <c r="JZ81"/>
      <c r="KM81" s="61"/>
      <c r="KN81"/>
      <c r="KS81"/>
      <c r="KT81"/>
      <c r="KU81"/>
    </row>
    <row r="82" spans="21:307" x14ac:dyDescent="0.25">
      <c r="U82" s="49">
        <v>397.51132059351465</v>
      </c>
      <c r="V82" s="49">
        <v>76</v>
      </c>
      <c r="W82" s="22">
        <f t="shared" si="411"/>
        <v>1.3666666666666667</v>
      </c>
      <c r="X82" s="98">
        <f t="shared" si="412"/>
        <v>32.931101035002463</v>
      </c>
      <c r="Y82" s="100">
        <f t="shared" si="413"/>
        <v>1.3666666666666667</v>
      </c>
      <c r="Z82" s="98">
        <f t="shared" si="414"/>
        <v>0.36611438397027246</v>
      </c>
      <c r="AA82" s="98">
        <f t="shared" si="415"/>
        <v>1.3833333333333335</v>
      </c>
      <c r="AB82" s="98">
        <f t="shared" si="416"/>
        <v>47.204410486884278</v>
      </c>
      <c r="AC82" s="100">
        <f t="shared" si="333"/>
        <v>734.95258758771183</v>
      </c>
      <c r="AD82" s="100">
        <f t="shared" si="334"/>
        <v>6.569280459424729E-4</v>
      </c>
      <c r="AE82" s="100">
        <f t="shared" si="335"/>
        <v>1.4000000000000001</v>
      </c>
      <c r="AF82" s="100">
        <f t="shared" si="336"/>
        <v>-223.35463838715398</v>
      </c>
      <c r="AG82" s="100">
        <f t="shared" si="337"/>
        <v>2.1362334845167752E-3</v>
      </c>
      <c r="AH82">
        <f t="shared" si="417"/>
        <v>0.13566260200007307</v>
      </c>
      <c r="AI82">
        <f t="shared" si="418"/>
        <v>1.5176062513748934</v>
      </c>
      <c r="AJ82" s="61"/>
      <c r="AK82" s="49">
        <v>498.00401604806359</v>
      </c>
      <c r="AL82" s="49">
        <v>76</v>
      </c>
      <c r="AM82" s="22">
        <f t="shared" si="419"/>
        <v>1.3833333333333333</v>
      </c>
      <c r="AN82" s="98">
        <f t="shared" si="420"/>
        <v>46.5816122016709</v>
      </c>
      <c r="AO82" s="100">
        <f t="shared" si="421"/>
        <v>1.3833333333333333</v>
      </c>
      <c r="AP82" s="98">
        <f t="shared" si="422"/>
        <v>0.35523203812590182</v>
      </c>
      <c r="AQ82" s="98">
        <f t="shared" si="423"/>
        <v>1.4000000000000001</v>
      </c>
      <c r="AR82" s="98">
        <f t="shared" si="424"/>
        <v>57.524575488371106</v>
      </c>
      <c r="AS82" s="100">
        <f t="shared" si="338"/>
        <v>1025.2440410179638</v>
      </c>
      <c r="AT82" s="100">
        <f t="shared" si="339"/>
        <v>8.0055034221316473E-4</v>
      </c>
      <c r="AU82" s="100">
        <f t="shared" si="340"/>
        <v>1.4166666666666667</v>
      </c>
      <c r="AV82" s="100">
        <f t="shared" si="341"/>
        <v>-84.474747756635665</v>
      </c>
      <c r="AW82" s="100">
        <f t="shared" si="342"/>
        <v>2.0134622309089939E-3</v>
      </c>
      <c r="AX82">
        <f t="shared" si="343"/>
        <v>0.14092684199243027</v>
      </c>
      <c r="AY82">
        <f t="shared" si="344"/>
        <v>1.6682145155033572</v>
      </c>
      <c r="AZ82" s="61"/>
      <c r="BA82" s="49">
        <v>411.5027338912829</v>
      </c>
      <c r="BB82" s="49">
        <v>76</v>
      </c>
      <c r="BC82" s="22">
        <f t="shared" si="345"/>
        <v>1.5499999999999998</v>
      </c>
      <c r="BD82" s="98">
        <f t="shared" si="425"/>
        <v>33.885271236106952</v>
      </c>
      <c r="BE82" s="100">
        <f t="shared" si="426"/>
        <v>1.5499999999999998</v>
      </c>
      <c r="BF82" s="98">
        <f t="shared" si="346"/>
        <v>0.28647769877583257</v>
      </c>
      <c r="BG82" s="98">
        <f t="shared" si="427"/>
        <v>1.5666666666666664</v>
      </c>
      <c r="BH82" s="98">
        <f t="shared" si="428"/>
        <v>37.055098442887761</v>
      </c>
      <c r="BI82" s="100">
        <f t="shared" si="347"/>
        <v>726.88891883515487</v>
      </c>
      <c r="BJ82" s="100">
        <f t="shared" si="348"/>
        <v>5.1568345333018802E-4</v>
      </c>
      <c r="BK82" s="100">
        <f t="shared" si="349"/>
        <v>1.5833333333333333</v>
      </c>
      <c r="BL82" s="100">
        <f t="shared" si="350"/>
        <v>4.8419259854880805E-4</v>
      </c>
      <c r="BM82" s="100">
        <f t="shared" si="351"/>
        <v>2.0574397672600236E-3</v>
      </c>
      <c r="BN82">
        <f t="shared" si="352"/>
        <v>0.19033169817029144</v>
      </c>
      <c r="BO82">
        <f t="shared" si="353"/>
        <v>1.5300109663187649</v>
      </c>
      <c r="BP82" s="61"/>
      <c r="BQ82" s="49">
        <v>815.20932894563953</v>
      </c>
      <c r="BR82" s="49">
        <v>76</v>
      </c>
      <c r="BS82" s="22">
        <f t="shared" si="354"/>
        <v>1.4166666666666665</v>
      </c>
      <c r="BT82" s="98">
        <f t="shared" si="355"/>
        <v>77.935882308378538</v>
      </c>
      <c r="BU82" s="100">
        <f t="shared" si="429"/>
        <v>1.4166666666666665</v>
      </c>
      <c r="BV82" s="98">
        <f t="shared" si="356"/>
        <v>1.1214459474604526</v>
      </c>
      <c r="BW82" s="98">
        <f t="shared" si="430"/>
        <v>1.4333333333333333</v>
      </c>
      <c r="BX82" s="98">
        <f t="shared" si="431"/>
        <v>61.66990507045336</v>
      </c>
      <c r="BY82" s="100">
        <f t="shared" si="357"/>
        <v>960.17418373250575</v>
      </c>
      <c r="BZ82" s="100">
        <f t="shared" si="358"/>
        <v>8.5823951223047603E-4</v>
      </c>
      <c r="CA82" s="100">
        <f t="shared" si="359"/>
        <v>1.45</v>
      </c>
      <c r="CB82" s="100">
        <f t="shared" si="360"/>
        <v>297.46819866750968</v>
      </c>
      <c r="CC82" s="100">
        <f t="shared" si="361"/>
        <v>1.2691523441495287E-3</v>
      </c>
      <c r="CD82">
        <f t="shared" si="362"/>
        <v>0.15126767533064905</v>
      </c>
      <c r="CE82">
        <f t="shared" si="363"/>
        <v>1.8917374563964953</v>
      </c>
      <c r="CF82" s="61"/>
      <c r="CG82" s="49">
        <v>739.67104174761369</v>
      </c>
      <c r="CH82" s="49">
        <v>76</v>
      </c>
      <c r="CI82" s="22">
        <f t="shared" si="364"/>
        <v>1.4166666666666665</v>
      </c>
      <c r="CJ82" s="98">
        <f t="shared" si="365"/>
        <v>71.861560453474567</v>
      </c>
      <c r="CK82" s="100">
        <f t="shared" si="432"/>
        <v>1.4166666666666665</v>
      </c>
      <c r="CL82" s="98">
        <f t="shared" si="366"/>
        <v>0.94158835698535426</v>
      </c>
      <c r="CM82" s="98">
        <f t="shared" si="433"/>
        <v>1.4333333333333333</v>
      </c>
      <c r="CN82" s="98">
        <f t="shared" si="434"/>
        <v>64.064755107134573</v>
      </c>
      <c r="CO82" s="100">
        <f t="shared" si="367"/>
        <v>1141.8077900660535</v>
      </c>
      <c r="CP82" s="100">
        <f t="shared" si="368"/>
        <v>8.9156784190762305E-4</v>
      </c>
      <c r="CQ82" s="100">
        <f t="shared" si="243"/>
        <v>1.45</v>
      </c>
      <c r="CR82" s="100">
        <f t="shared" si="244"/>
        <v>-41.816112265994228</v>
      </c>
      <c r="CS82" s="100">
        <f t="shared" si="369"/>
        <v>1.2657926136618101E-3</v>
      </c>
      <c r="CT82">
        <f t="shared" si="370"/>
        <v>0.15126767533064905</v>
      </c>
      <c r="CU82">
        <f t="shared" si="371"/>
        <v>1.8564966435529506</v>
      </c>
      <c r="CV82" s="61"/>
      <c r="CW82" s="49">
        <v>1010.7917688624102</v>
      </c>
      <c r="CX82" s="49">
        <v>76</v>
      </c>
      <c r="CY82" s="22">
        <f t="shared" si="372"/>
        <v>1.4833333333333334</v>
      </c>
      <c r="CZ82" s="98">
        <f t="shared" si="373"/>
        <v>96.14684379933513</v>
      </c>
      <c r="DA82" s="100">
        <f t="shared" si="435"/>
        <v>1.4833333333333334</v>
      </c>
      <c r="DB82" s="98">
        <f t="shared" si="374"/>
        <v>1.0590381405177827</v>
      </c>
      <c r="DC82" s="98">
        <f t="shared" si="436"/>
        <v>1.5</v>
      </c>
      <c r="DD82" s="98">
        <f t="shared" si="437"/>
        <v>89.931307460666147</v>
      </c>
      <c r="DE82" s="100">
        <f t="shared" si="375"/>
        <v>1764.1316201134648</v>
      </c>
      <c r="DF82" s="100">
        <f t="shared" si="376"/>
        <v>1.2515440288276042E-3</v>
      </c>
      <c r="DG82" s="100">
        <f t="shared" si="229"/>
        <v>1.5166666666666666</v>
      </c>
      <c r="DH82" s="100">
        <f t="shared" si="230"/>
        <v>167.78813021000192</v>
      </c>
      <c r="DI82" s="100">
        <f t="shared" si="377"/>
        <v>1.1568226034861812E-3</v>
      </c>
      <c r="DJ82">
        <f t="shared" si="438"/>
        <v>0.17123875626126916</v>
      </c>
      <c r="DK82">
        <f t="shared" si="439"/>
        <v>1.9829350322767294</v>
      </c>
      <c r="DL82" s="61"/>
      <c r="DM82" s="49">
        <v>1005.2747136977036</v>
      </c>
      <c r="DN82" s="49">
        <v>76</v>
      </c>
      <c r="DO82" s="22">
        <f t="shared" si="378"/>
        <v>1.3666666666666667</v>
      </c>
      <c r="DP82" s="98">
        <f t="shared" si="379"/>
        <v>95.831717225710548</v>
      </c>
      <c r="DQ82" s="100">
        <f t="shared" si="440"/>
        <v>1.3666666666666667</v>
      </c>
      <c r="DR82" s="98">
        <f t="shared" si="380"/>
        <v>0.83443347638094523</v>
      </c>
      <c r="DS82" s="98">
        <f t="shared" si="441"/>
        <v>1.3833333333333335</v>
      </c>
      <c r="DT82" s="98">
        <f t="shared" si="442"/>
        <v>62.867874933711306</v>
      </c>
      <c r="DU82" s="100">
        <f t="shared" si="381"/>
        <v>978.82606481251969</v>
      </c>
      <c r="DV82" s="100">
        <f t="shared" si="382"/>
        <v>8.7491125949414918E-4</v>
      </c>
      <c r="DW82" s="100">
        <f t="shared" si="231"/>
        <v>1.3916666666666666</v>
      </c>
      <c r="DX82" s="100">
        <f t="shared" si="232"/>
        <v>-3772.0724960226917</v>
      </c>
      <c r="DY82" s="100">
        <f t="shared" si="383"/>
        <v>1.4763888385970624E-3</v>
      </c>
      <c r="DZ82">
        <f t="shared" si="384"/>
        <v>0.13566260200007307</v>
      </c>
      <c r="EA82">
        <f t="shared" si="385"/>
        <v>1.9815092704186041</v>
      </c>
      <c r="EB82" s="61"/>
      <c r="EC82"/>
      <c r="ER82" s="61"/>
      <c r="ES82"/>
      <c r="ET82" s="49"/>
      <c r="EU82" s="49"/>
      <c r="EV82" s="49"/>
      <c r="EW82" s="98"/>
      <c r="EX82" s="96"/>
      <c r="FD82" s="52"/>
      <c r="FE82" s="100"/>
      <c r="FG82"/>
      <c r="FH82" s="61"/>
      <c r="FI82" s="100">
        <v>933.92250749192249</v>
      </c>
      <c r="FJ82" s="100">
        <v>76</v>
      </c>
      <c r="FK82" s="22">
        <f t="shared" si="388"/>
        <v>1.3499999999999999</v>
      </c>
      <c r="FL82" s="98">
        <f t="shared" si="389"/>
        <v>116.53637478062423</v>
      </c>
      <c r="FM82" s="100">
        <f t="shared" si="443"/>
        <v>1.3499999999999999</v>
      </c>
      <c r="FN82" s="98">
        <f t="shared" si="390"/>
        <v>0.74128824536212845</v>
      </c>
      <c r="FO82" s="98">
        <f t="shared" si="444"/>
        <v>1.3666666666666665</v>
      </c>
      <c r="FP82" s="98">
        <f t="shared" si="445"/>
        <v>121.70864486714511</v>
      </c>
      <c r="FQ82" s="100">
        <f t="shared" si="391"/>
        <v>1894.9518181517346</v>
      </c>
      <c r="FR82" s="100">
        <f t="shared" si="392"/>
        <v>1.6937786410677696E-3</v>
      </c>
      <c r="FS82" s="100">
        <f t="shared" si="241"/>
        <v>1.3833333333333335</v>
      </c>
      <c r="FT82" s="100">
        <f t="shared" si="242"/>
        <v>282.96761352126282</v>
      </c>
      <c r="FU82" s="100">
        <f t="shared" si="393"/>
        <v>1.5132499284752539E-3</v>
      </c>
      <c r="FV82">
        <f t="shared" si="446"/>
        <v>0.13033376849500608</v>
      </c>
      <c r="FW82">
        <f t="shared" si="447"/>
        <v>2.0664615039097964</v>
      </c>
      <c r="FX82" s="61"/>
      <c r="FY82" s="100">
        <v>1192.7005072523446</v>
      </c>
      <c r="FZ82" s="100">
        <v>76</v>
      </c>
      <c r="GA82" s="22">
        <f t="shared" si="394"/>
        <v>1.3833333333333333</v>
      </c>
      <c r="GB82" s="98">
        <f t="shared" si="395"/>
        <v>148.2739103236421</v>
      </c>
      <c r="GC82" s="100">
        <f t="shared" si="448"/>
        <v>1.3833333333333333</v>
      </c>
      <c r="GD82" s="98">
        <f t="shared" si="396"/>
        <v>0.92038632089507111</v>
      </c>
      <c r="GE82" s="98">
        <f t="shared" si="449"/>
        <v>1.4000000000000001</v>
      </c>
      <c r="GF82" s="98">
        <f t="shared" si="450"/>
        <v>154.78829654157047</v>
      </c>
      <c r="GG82" s="100">
        <f t="shared" si="397"/>
        <v>2409.9879205806415</v>
      </c>
      <c r="GH82" s="100">
        <f t="shared" si="398"/>
        <v>2.1541371268701892E-3</v>
      </c>
      <c r="GI82" s="100">
        <f t="shared" si="235"/>
        <v>1.4166666666666667</v>
      </c>
      <c r="GJ82" s="100">
        <f t="shared" si="236"/>
        <v>-952.50079422838053</v>
      </c>
      <c r="GK82" s="100">
        <f t="shared" si="399"/>
        <v>1.3547871823419296E-3</v>
      </c>
      <c r="GL82">
        <f t="shared" si="451"/>
        <v>0.14092684199243027</v>
      </c>
      <c r="GM82">
        <f t="shared" si="452"/>
        <v>2.1710647410535886</v>
      </c>
      <c r="GN82" s="65"/>
      <c r="GO82" s="100">
        <v>1196.0041805947001</v>
      </c>
      <c r="GP82" s="100">
        <v>76</v>
      </c>
      <c r="GQ82" s="22">
        <f t="shared" si="400"/>
        <v>1.3666666666666667</v>
      </c>
      <c r="GR82" s="98">
        <f t="shared" si="401"/>
        <v>149.03850321437295</v>
      </c>
      <c r="GS82" s="100">
        <f t="shared" si="453"/>
        <v>1.3666666666666667</v>
      </c>
      <c r="GT82" s="100">
        <f t="shared" si="454"/>
        <v>1.0178866024250157</v>
      </c>
      <c r="GU82" s="98">
        <f t="shared" si="239"/>
        <v>1.3833333333333335</v>
      </c>
      <c r="GV82" s="98">
        <f t="shared" si="240"/>
        <v>138.58943432302041</v>
      </c>
      <c r="GW82" s="100">
        <f t="shared" si="402"/>
        <v>2157.7785278416281</v>
      </c>
      <c r="GX82" s="100">
        <f t="shared" si="403"/>
        <v>1.9287029609953673E-3</v>
      </c>
      <c r="GY82" s="100">
        <f t="shared" si="237"/>
        <v>1.4000000000000001</v>
      </c>
      <c r="GZ82" s="100">
        <f t="shared" si="238"/>
        <v>-235.68214070404562</v>
      </c>
      <c r="HA82" s="100">
        <f t="shared" si="404"/>
        <v>1.3619760500777523E-3</v>
      </c>
      <c r="HB82">
        <f t="shared" si="455"/>
        <v>0.13566260200007307</v>
      </c>
      <c r="HC82">
        <f t="shared" si="456"/>
        <v>2.1732984803140947</v>
      </c>
      <c r="HD82" s="65"/>
      <c r="HE82" s="100">
        <v>1055.6312092771793</v>
      </c>
      <c r="HF82" s="100">
        <v>76</v>
      </c>
      <c r="HG82" s="22">
        <f t="shared" si="405"/>
        <v>1.3833333333333333</v>
      </c>
      <c r="HH82" s="98">
        <f t="shared" si="406"/>
        <v>99.784680777253342</v>
      </c>
      <c r="HI82" s="100">
        <f t="shared" si="457"/>
        <v>1.3833333333333333</v>
      </c>
      <c r="HJ82" s="98">
        <f t="shared" si="407"/>
        <v>0.97874560084083539</v>
      </c>
      <c r="HK82" s="98">
        <f t="shared" si="458"/>
        <v>1.4000000000000001</v>
      </c>
      <c r="HL82" s="98">
        <f t="shared" si="459"/>
        <v>98.074386575404006</v>
      </c>
      <c r="HM82" s="100">
        <f t="shared" si="408"/>
        <v>2202.2811606594405</v>
      </c>
      <c r="HN82" s="100">
        <f t="shared" si="409"/>
        <v>1.3648685465077058E-3</v>
      </c>
      <c r="HO82" s="100">
        <f t="shared" si="233"/>
        <v>1.4166666666666667</v>
      </c>
      <c r="HP82" s="100">
        <f t="shared" si="234"/>
        <v>-468.93527846123754</v>
      </c>
      <c r="HQ82" s="100">
        <f t="shared" si="410"/>
        <v>1.1217307515380959E-3</v>
      </c>
      <c r="HR82">
        <f t="shared" si="460"/>
        <v>0.14092684199243027</v>
      </c>
      <c r="HS82">
        <f t="shared" si="461"/>
        <v>1.9990638723036287</v>
      </c>
      <c r="HT82" s="65"/>
      <c r="HU82"/>
      <c r="IG82" s="49"/>
      <c r="IH82" s="49"/>
      <c r="II82" s="65"/>
      <c r="IJ82"/>
      <c r="IW82" s="61"/>
      <c r="IX82"/>
      <c r="JK82" s="61"/>
      <c r="JL82"/>
      <c r="JY82" s="61"/>
      <c r="JZ82"/>
      <c r="KM82" s="61"/>
      <c r="KN82"/>
      <c r="KS82"/>
      <c r="KT82"/>
      <c r="KU82"/>
    </row>
    <row r="83" spans="21:307" x14ac:dyDescent="0.25">
      <c r="U83" s="49">
        <v>408.00490193133709</v>
      </c>
      <c r="V83" s="49">
        <v>77</v>
      </c>
      <c r="W83" s="22">
        <f t="shared" si="411"/>
        <v>1.3833333333333333</v>
      </c>
      <c r="X83" s="98">
        <f t="shared" si="412"/>
        <v>33.800422660205214</v>
      </c>
      <c r="Y83" s="100">
        <f t="shared" si="413"/>
        <v>1.3833333333333333</v>
      </c>
      <c r="Z83" s="98">
        <f t="shared" si="414"/>
        <v>0.36736201716115113</v>
      </c>
      <c r="AA83" s="98">
        <f t="shared" si="415"/>
        <v>1.4000000000000001</v>
      </c>
      <c r="AB83" s="98">
        <f t="shared" si="416"/>
        <v>41.006899513852503</v>
      </c>
      <c r="AC83" s="100">
        <f t="shared" si="333"/>
        <v>638.45997854435734</v>
      </c>
      <c r="AD83" s="100">
        <f t="shared" si="334"/>
        <v>5.7067935156778068E-4</v>
      </c>
      <c r="AE83" s="100">
        <f t="shared" si="335"/>
        <v>1.4166666666666667</v>
      </c>
      <c r="AF83" s="100">
        <f t="shared" si="336"/>
        <v>-74.811204883955455</v>
      </c>
      <c r="AG83" s="100">
        <f t="shared" si="337"/>
        <v>2.1330847024938816E-3</v>
      </c>
      <c r="AH83">
        <f t="shared" si="417"/>
        <v>0.14092684199243027</v>
      </c>
      <c r="AI83">
        <f t="shared" si="418"/>
        <v>1.5289221309831924</v>
      </c>
      <c r="AJ83" s="61"/>
      <c r="AK83" s="49">
        <v>507.50394087139853</v>
      </c>
      <c r="AL83" s="49">
        <v>77</v>
      </c>
      <c r="AM83" s="22">
        <f t="shared" si="419"/>
        <v>1.4</v>
      </c>
      <c r="AN83" s="98">
        <f t="shared" si="420"/>
        <v>47.470203055972178</v>
      </c>
      <c r="AO83" s="100">
        <f t="shared" si="421"/>
        <v>1.4</v>
      </c>
      <c r="AP83" s="98">
        <f t="shared" si="422"/>
        <v>0.35633471112915388</v>
      </c>
      <c r="AQ83" s="98">
        <f t="shared" si="423"/>
        <v>1.4166666666666667</v>
      </c>
      <c r="AR83" s="98">
        <f t="shared" si="424"/>
        <v>60.320724226296846</v>
      </c>
      <c r="AS83" s="100">
        <f t="shared" si="338"/>
        <v>1075.0789995034513</v>
      </c>
      <c r="AT83" s="100">
        <f t="shared" si="339"/>
        <v>8.3946341214929791E-4</v>
      </c>
      <c r="AU83" s="100">
        <f t="shared" si="340"/>
        <v>1.4333333333333333</v>
      </c>
      <c r="AV83" s="100">
        <f t="shared" si="341"/>
        <v>-210.14622154439675</v>
      </c>
      <c r="AW83" s="100">
        <f t="shared" si="342"/>
        <v>2.010766748399959E-3</v>
      </c>
      <c r="AX83">
        <f t="shared" si="343"/>
        <v>0.14612803567823801</v>
      </c>
      <c r="AY83">
        <f t="shared" si="344"/>
        <v>1.6764210894369111</v>
      </c>
      <c r="AZ83" s="61"/>
      <c r="BA83" s="49">
        <v>419.00268495559789</v>
      </c>
      <c r="BB83" s="49">
        <v>77</v>
      </c>
      <c r="BC83" s="22">
        <f t="shared" si="345"/>
        <v>1.5666666666666664</v>
      </c>
      <c r="BD83" s="98">
        <f t="shared" si="425"/>
        <v>34.502856139294948</v>
      </c>
      <c r="BE83" s="100">
        <f t="shared" si="426"/>
        <v>1.5666666666666664</v>
      </c>
      <c r="BF83" s="98">
        <f t="shared" si="346"/>
        <v>0.28714048127836683</v>
      </c>
      <c r="BG83" s="98">
        <f t="shared" si="427"/>
        <v>1.5833333333333333</v>
      </c>
      <c r="BH83" s="98">
        <f t="shared" si="428"/>
        <v>35.819936245907378</v>
      </c>
      <c r="BI83" s="100">
        <f t="shared" si="347"/>
        <v>702.65944025657484</v>
      </c>
      <c r="BJ83" s="100">
        <f t="shared" si="348"/>
        <v>4.9849411275554453E-4</v>
      </c>
      <c r="BK83" s="100">
        <f t="shared" si="349"/>
        <v>1.6000000000000003</v>
      </c>
      <c r="BL83" s="100">
        <f t="shared" si="350"/>
        <v>-37.054697198541497</v>
      </c>
      <c r="BM83" s="100">
        <f t="shared" si="351"/>
        <v>2.0554398065573166E-3</v>
      </c>
      <c r="BN83">
        <f t="shared" si="352"/>
        <v>0.19497660321605495</v>
      </c>
      <c r="BO83">
        <f t="shared" si="353"/>
        <v>1.5378550473687429</v>
      </c>
      <c r="BP83" s="61"/>
      <c r="BQ83" s="49">
        <v>826.22061218538965</v>
      </c>
      <c r="BR83" s="49">
        <v>77</v>
      </c>
      <c r="BS83" s="22">
        <f t="shared" si="354"/>
        <v>1.4333333333333331</v>
      </c>
      <c r="BT83" s="98">
        <f t="shared" si="355"/>
        <v>78.988586250993279</v>
      </c>
      <c r="BU83" s="100">
        <f t="shared" si="429"/>
        <v>1.4333333333333331</v>
      </c>
      <c r="BV83" s="98">
        <f t="shared" si="356"/>
        <v>1.132531247846672</v>
      </c>
      <c r="BW83" s="98">
        <f t="shared" si="430"/>
        <v>1.45</v>
      </c>
      <c r="BX83" s="98">
        <f t="shared" si="431"/>
        <v>68.717540499523224</v>
      </c>
      <c r="BY83" s="100">
        <f t="shared" si="357"/>
        <v>1069.9028688605383</v>
      </c>
      <c r="BZ83" s="100">
        <f t="shared" si="358"/>
        <v>9.5631910528503174E-4</v>
      </c>
      <c r="CA83" s="100">
        <f t="shared" si="359"/>
        <v>1.4666666666666666</v>
      </c>
      <c r="CB83" s="100">
        <f t="shared" si="360"/>
        <v>-41.11174773527339</v>
      </c>
      <c r="CC83" s="100">
        <f t="shared" si="361"/>
        <v>1.2639510420836631E-3</v>
      </c>
      <c r="CD83">
        <f t="shared" si="362"/>
        <v>0.15634720085992401</v>
      </c>
      <c r="CE83">
        <f t="shared" si="363"/>
        <v>1.8975643408305798</v>
      </c>
      <c r="CF83" s="61"/>
      <c r="CG83" s="49">
        <v>750.66120853551502</v>
      </c>
      <c r="CH83" s="49">
        <v>77</v>
      </c>
      <c r="CI83" s="22">
        <f t="shared" si="364"/>
        <v>1.4333333333333331</v>
      </c>
      <c r="CJ83" s="98">
        <f t="shared" si="365"/>
        <v>72.929292580930252</v>
      </c>
      <c r="CK83" s="100">
        <f t="shared" si="432"/>
        <v>1.4333333333333331</v>
      </c>
      <c r="CL83" s="98">
        <f t="shared" si="366"/>
        <v>0.95125507055320058</v>
      </c>
      <c r="CM83" s="98">
        <f t="shared" si="433"/>
        <v>1.45</v>
      </c>
      <c r="CN83" s="98">
        <f t="shared" si="434"/>
        <v>62.610286034957547</v>
      </c>
      <c r="CO83" s="100">
        <f t="shared" si="367"/>
        <v>1115.8852041723796</v>
      </c>
      <c r="CP83" s="100">
        <f t="shared" si="368"/>
        <v>8.7132648065315948E-4</v>
      </c>
      <c r="CQ83" s="100">
        <f t="shared" si="243"/>
        <v>1.4666666666666666</v>
      </c>
      <c r="CR83" s="100">
        <f t="shared" si="244"/>
        <v>47.295096252091142</v>
      </c>
      <c r="CS83" s="100">
        <f t="shared" si="369"/>
        <v>1.260559131143886E-3</v>
      </c>
      <c r="CT83">
        <f t="shared" si="370"/>
        <v>0.15634720085992401</v>
      </c>
      <c r="CU83">
        <f t="shared" si="371"/>
        <v>1.862902000897587</v>
      </c>
      <c r="CV83" s="61"/>
      <c r="CW83" s="49">
        <v>1025.3605463445529</v>
      </c>
      <c r="CX83" s="49">
        <v>77</v>
      </c>
      <c r="CY83" s="22">
        <f t="shared" si="372"/>
        <v>1.5</v>
      </c>
      <c r="CZ83" s="98">
        <f t="shared" si="373"/>
        <v>97.532630680543406</v>
      </c>
      <c r="DA83" s="100">
        <f t="shared" si="435"/>
        <v>1.5</v>
      </c>
      <c r="DB83" s="98">
        <f t="shared" si="374"/>
        <v>1.0705961817824963</v>
      </c>
      <c r="DC83" s="98">
        <f t="shared" si="436"/>
        <v>1.5166666666666666</v>
      </c>
      <c r="DD83" s="98">
        <f t="shared" si="437"/>
        <v>98.202998544753868</v>
      </c>
      <c r="DE83" s="100">
        <f t="shared" si="375"/>
        <v>1926.3927081070108</v>
      </c>
      <c r="DF83" s="100">
        <f t="shared" si="376"/>
        <v>1.3666583964144917E-3</v>
      </c>
      <c r="DG83" s="100">
        <f t="shared" ref="DG83:DG89" si="462">DC84</f>
        <v>1.5333333333333332</v>
      </c>
      <c r="DH83" s="100">
        <f t="shared" ref="DH83:DH89" si="463">(DD85-DD83)/(DC85-DC83)</f>
        <v>-415.91708933255802</v>
      </c>
      <c r="DI83" s="100">
        <f t="shared" si="377"/>
        <v>1.1516404343131189E-3</v>
      </c>
      <c r="DJ83">
        <f t="shared" si="438"/>
        <v>0.17609125905568124</v>
      </c>
      <c r="DK83">
        <f t="shared" si="439"/>
        <v>1.9891499383000268</v>
      </c>
      <c r="DL83" s="61"/>
      <c r="DM83" s="49">
        <v>1019.7594078997262</v>
      </c>
      <c r="DN83" s="49">
        <v>77</v>
      </c>
      <c r="DO83" s="22">
        <f t="shared" si="378"/>
        <v>1.3833333333333333</v>
      </c>
      <c r="DP83" s="98">
        <f t="shared" si="379"/>
        <v>97.212526968515363</v>
      </c>
      <c r="DQ83" s="100">
        <f t="shared" si="440"/>
        <v>1.3833333333333333</v>
      </c>
      <c r="DR83" s="98">
        <f t="shared" si="380"/>
        <v>0.84174017940876389</v>
      </c>
      <c r="DS83" s="98">
        <f t="shared" si="441"/>
        <v>1.3916666666666666</v>
      </c>
      <c r="DT83" s="98"/>
      <c r="DU83" s="100"/>
      <c r="DW83" s="100">
        <f t="shared" ref="DW83:DW84" si="464">DS84</f>
        <v>1.4000000000000001</v>
      </c>
      <c r="DX83" s="100">
        <f t="shared" ref="DX83:DX84" si="465">(DT85-DT83)/(DS85-DS83)</f>
        <v>0</v>
      </c>
      <c r="DY83" s="100">
        <f t="shared" si="383"/>
        <v>1.470869863029537E-3</v>
      </c>
      <c r="DZ83">
        <f t="shared" si="384"/>
        <v>0.14092684199243027</v>
      </c>
      <c r="EA83">
        <f t="shared" si="385"/>
        <v>1.9877222324443513</v>
      </c>
      <c r="EB83" s="61"/>
      <c r="EC83"/>
      <c r="EN83" s="52"/>
      <c r="EO83" s="100"/>
      <c r="ER83" s="61"/>
      <c r="ES83"/>
      <c r="ET83" s="49"/>
      <c r="EU83" s="49"/>
      <c r="EV83" s="49"/>
      <c r="EW83" s="98"/>
      <c r="EX83" s="96"/>
      <c r="FG83"/>
      <c r="FH83" s="61"/>
      <c r="FI83" s="100">
        <v>949.38572245426144</v>
      </c>
      <c r="FJ83" s="100">
        <v>77</v>
      </c>
      <c r="FK83" s="22">
        <f t="shared" si="388"/>
        <v>1.3666666666666665</v>
      </c>
      <c r="FL83" s="98">
        <f t="shared" si="389"/>
        <v>118.46589998181452</v>
      </c>
      <c r="FM83" s="100">
        <f t="shared" si="443"/>
        <v>1.3666666666666665</v>
      </c>
      <c r="FN83" s="98">
        <f t="shared" si="390"/>
        <v>0.75095426462227044</v>
      </c>
      <c r="FO83" s="98">
        <f t="shared" si="444"/>
        <v>1.3833333333333335</v>
      </c>
      <c r="FP83" s="98">
        <f t="shared" si="445"/>
        <v>131.14097511677986</v>
      </c>
      <c r="FQ83" s="100">
        <f t="shared" si="391"/>
        <v>2041.8091870384205</v>
      </c>
      <c r="FR83" s="100">
        <f t="shared" si="392"/>
        <v>1.8250452370418531E-3</v>
      </c>
      <c r="FS83" s="100">
        <f t="shared" si="241"/>
        <v>1.3999999999999997</v>
      </c>
      <c r="FT83" s="100">
        <f t="shared" si="242"/>
        <v>-165.85710881620645</v>
      </c>
      <c r="FU83" s="100">
        <f t="shared" si="393"/>
        <v>1.5049466932177376E-3</v>
      </c>
      <c r="FV83">
        <f t="shared" si="446"/>
        <v>0.13566260200007299</v>
      </c>
      <c r="FW83">
        <f t="shared" si="447"/>
        <v>2.0735933581018031</v>
      </c>
      <c r="FX83" s="61"/>
      <c r="FY83" s="100">
        <v>1213.7467816641163</v>
      </c>
      <c r="FZ83" s="100">
        <v>77</v>
      </c>
      <c r="GA83" s="22">
        <f t="shared" si="394"/>
        <v>1.4</v>
      </c>
      <c r="GB83" s="98">
        <f t="shared" si="395"/>
        <v>150.89033698381584</v>
      </c>
      <c r="GC83" s="100">
        <f t="shared" si="448"/>
        <v>1.4</v>
      </c>
      <c r="GD83" s="98">
        <f t="shared" si="396"/>
        <v>0.93300457004173198</v>
      </c>
      <c r="GE83" s="98">
        <f t="shared" si="449"/>
        <v>1.4166666666666667</v>
      </c>
      <c r="GF83" s="98">
        <f t="shared" si="450"/>
        <v>141.49957060098515</v>
      </c>
      <c r="GG83" s="100">
        <f t="shared" si="397"/>
        <v>2203.0881115365105</v>
      </c>
      <c r="GH83" s="100">
        <f t="shared" si="398"/>
        <v>1.969202357530377E-3</v>
      </c>
      <c r="GI83" s="100">
        <f t="shared" si="235"/>
        <v>1.4333333333333333</v>
      </c>
      <c r="GJ83" s="100">
        <f t="shared" si="236"/>
        <v>-497.88405655449475</v>
      </c>
      <c r="GK83" s="100">
        <f t="shared" si="399"/>
        <v>1.3467134029024194E-3</v>
      </c>
      <c r="GL83">
        <f t="shared" si="451"/>
        <v>0.14612803567823801</v>
      </c>
      <c r="GM83">
        <f t="shared" si="452"/>
        <v>2.1786614284503454</v>
      </c>
      <c r="GN83" s="65"/>
      <c r="GO83" s="100">
        <v>1214.0507608827565</v>
      </c>
      <c r="GP83" s="100">
        <v>77</v>
      </c>
      <c r="GQ83" s="22">
        <f t="shared" si="400"/>
        <v>1.3833333333333333</v>
      </c>
      <c r="GR83" s="98">
        <f t="shared" si="401"/>
        <v>151.28735431197742</v>
      </c>
      <c r="GS83" s="100">
        <f t="shared" si="453"/>
        <v>1.3833333333333333</v>
      </c>
      <c r="GT83" s="100">
        <f t="shared" si="454"/>
        <v>1.0299710212235411</v>
      </c>
      <c r="GU83" s="98">
        <f t="shared" si="239"/>
        <v>1.4000000000000001</v>
      </c>
      <c r="GV83" s="98">
        <f t="shared" si="240"/>
        <v>134.69956794369935</v>
      </c>
      <c r="GW83" s="100">
        <f t="shared" si="402"/>
        <v>2097.2149633067684</v>
      </c>
      <c r="GX83" s="100">
        <f t="shared" si="403"/>
        <v>1.8745689872164831E-3</v>
      </c>
      <c r="GY83" s="100">
        <f t="shared" si="237"/>
        <v>1.4166666666666667</v>
      </c>
      <c r="GZ83" s="100">
        <f t="shared" si="238"/>
        <v>221.79261926582245</v>
      </c>
      <c r="HA83" s="100">
        <f t="shared" si="404"/>
        <v>1.3549172083956267E-3</v>
      </c>
      <c r="HB83">
        <f t="shared" si="455"/>
        <v>0.14092684199243027</v>
      </c>
      <c r="HC83">
        <f t="shared" si="456"/>
        <v>2.1798026280757301</v>
      </c>
      <c r="HD83" s="65"/>
      <c r="HE83" s="100">
        <v>1072.6556996539011</v>
      </c>
      <c r="HF83" s="100">
        <v>77</v>
      </c>
      <c r="HG83" s="22">
        <f t="shared" si="405"/>
        <v>1.4</v>
      </c>
      <c r="HH83" s="98">
        <f t="shared" si="406"/>
        <v>101.39393912686184</v>
      </c>
      <c r="HI83" s="100">
        <f t="shared" si="457"/>
        <v>1.4</v>
      </c>
      <c r="HJ83" s="98">
        <f t="shared" si="407"/>
        <v>0.99041452272166852</v>
      </c>
      <c r="HK83" s="98">
        <f t="shared" si="458"/>
        <v>1.4166666666666667</v>
      </c>
      <c r="HL83" s="98">
        <f t="shared" si="459"/>
        <v>89.733474455607194</v>
      </c>
      <c r="HM83" s="100">
        <f t="shared" si="408"/>
        <v>2014.9842091763783</v>
      </c>
      <c r="HN83" s="100">
        <f t="shared" si="409"/>
        <v>1.2487908528405337E-3</v>
      </c>
      <c r="HO83" s="100">
        <f t="shared" si="233"/>
        <v>1.4333333333333333</v>
      </c>
      <c r="HP83" s="100">
        <f t="shared" si="234"/>
        <v>239.41181213229513</v>
      </c>
      <c r="HQ83" s="100">
        <f t="shared" si="410"/>
        <v>1.1163178517514581E-3</v>
      </c>
      <c r="HR83">
        <f t="shared" si="460"/>
        <v>0.14612803567823801</v>
      </c>
      <c r="HS83">
        <f t="shared" si="461"/>
        <v>2.0060119956045313</v>
      </c>
      <c r="HT83" s="65"/>
      <c r="HU83"/>
      <c r="IB83" s="72"/>
      <c r="IC83" s="86"/>
      <c r="ID83" s="100"/>
      <c r="IE83" s="52"/>
      <c r="IF83" s="100"/>
      <c r="IG83" s="49"/>
      <c r="IH83" s="49"/>
      <c r="II83" s="65"/>
      <c r="IJ83"/>
      <c r="IQ83" s="52"/>
      <c r="IR83" s="86"/>
      <c r="IS83" s="100"/>
      <c r="IT83" s="100"/>
      <c r="IW83" s="61"/>
      <c r="IX83"/>
      <c r="JK83" s="61"/>
      <c r="JL83"/>
      <c r="JY83" s="61"/>
      <c r="JZ83"/>
      <c r="KM83" s="61"/>
      <c r="KN83"/>
      <c r="KS83"/>
      <c r="KT83"/>
      <c r="KU83"/>
    </row>
    <row r="84" spans="21:307" x14ac:dyDescent="0.25">
      <c r="U84" s="49">
        <v>416.5048018930874</v>
      </c>
      <c r="V84" s="49">
        <v>78</v>
      </c>
      <c r="W84" s="22">
        <f t="shared" si="411"/>
        <v>1.4000000000000001</v>
      </c>
      <c r="X84" s="98">
        <f t="shared" si="412"/>
        <v>34.504581384565277</v>
      </c>
      <c r="Y84" s="100">
        <f t="shared" si="413"/>
        <v>1.4000000000000001</v>
      </c>
      <c r="Z84" s="98">
        <f t="shared" si="414"/>
        <v>0.3683726118256444</v>
      </c>
      <c r="AA84" s="98">
        <f t="shared" si="415"/>
        <v>1.4166666666666667</v>
      </c>
      <c r="AB84" s="98">
        <f t="shared" si="416"/>
        <v>39.759255873979171</v>
      </c>
      <c r="AC84" s="100">
        <f t="shared" si="333"/>
        <v>619.03469789675717</v>
      </c>
      <c r="AD84" s="100">
        <f t="shared" si="334"/>
        <v>5.5331631091287692E-4</v>
      </c>
      <c r="AE84" s="100">
        <f t="shared" si="335"/>
        <v>1.4333333333333336</v>
      </c>
      <c r="AF84" s="100">
        <f t="shared" si="336"/>
        <v>-111.78474467045115</v>
      </c>
      <c r="AG84" s="100">
        <f t="shared" si="337"/>
        <v>2.1305443410766776E-3</v>
      </c>
      <c r="AH84">
        <f t="shared" si="417"/>
        <v>0.14612803567823807</v>
      </c>
      <c r="AI84">
        <f t="shared" si="418"/>
        <v>1.5378767628396508</v>
      </c>
      <c r="AJ84" s="61"/>
      <c r="AK84" s="49">
        <v>518.50385726626951</v>
      </c>
      <c r="AL84" s="49">
        <v>78</v>
      </c>
      <c r="AM84" s="22">
        <f t="shared" si="419"/>
        <v>1.4166666666666667</v>
      </c>
      <c r="AN84" s="98">
        <f t="shared" si="420"/>
        <v>48.499098051283276</v>
      </c>
      <c r="AO84" s="100">
        <f t="shared" si="421"/>
        <v>1.4166666666666667</v>
      </c>
      <c r="AP84" s="98">
        <f t="shared" si="422"/>
        <v>0.35761149079554261</v>
      </c>
      <c r="AQ84" s="98">
        <f t="shared" si="423"/>
        <v>1.4333333333333333</v>
      </c>
      <c r="AR84" s="98">
        <f t="shared" si="424"/>
        <v>54.708750563149927</v>
      </c>
      <c r="AS84" s="100">
        <f t="shared" si="338"/>
        <v>975.05839947913194</v>
      </c>
      <c r="AT84" s="100">
        <f t="shared" si="339"/>
        <v>7.6136344533717006E-4</v>
      </c>
      <c r="AU84" s="100">
        <f t="shared" si="340"/>
        <v>1.45</v>
      </c>
      <c r="AV84" s="100">
        <f t="shared" si="341"/>
        <v>252.85324457280851</v>
      </c>
      <c r="AW84" s="100">
        <f t="shared" si="342"/>
        <v>2.007659146039589E-3</v>
      </c>
      <c r="AX84">
        <f t="shared" si="343"/>
        <v>0.15126767533064914</v>
      </c>
      <c r="AY84">
        <f t="shared" si="344"/>
        <v>1.6857336620044703</v>
      </c>
      <c r="AZ84" s="61"/>
      <c r="BA84" s="49">
        <v>426.50263774096402</v>
      </c>
      <c r="BB84" s="49">
        <v>78</v>
      </c>
      <c r="BC84" s="22">
        <f t="shared" si="345"/>
        <v>1.5833333333333335</v>
      </c>
      <c r="BD84" s="98">
        <f t="shared" si="425"/>
        <v>35.120441184203223</v>
      </c>
      <c r="BE84" s="100">
        <f t="shared" si="426"/>
        <v>1.5833333333333335</v>
      </c>
      <c r="BF84" s="98">
        <f t="shared" si="346"/>
        <v>0.28780326393299305</v>
      </c>
      <c r="BG84" s="98">
        <f t="shared" si="427"/>
        <v>1.6000000000000003</v>
      </c>
      <c r="BH84" s="98">
        <f t="shared" si="428"/>
        <v>37.055114582641046</v>
      </c>
      <c r="BI84" s="100">
        <f t="shared" si="347"/>
        <v>726.88923543957128</v>
      </c>
      <c r="BJ84" s="100">
        <f t="shared" si="348"/>
        <v>5.1568367794175467E-4</v>
      </c>
      <c r="BK84" s="100">
        <f t="shared" si="349"/>
        <v>1.6166666666666665</v>
      </c>
      <c r="BL84" s="100">
        <f t="shared" si="350"/>
        <v>-148.07742749468648</v>
      </c>
      <c r="BM84" s="100">
        <f t="shared" si="351"/>
        <v>2.0534456663442568E-3</v>
      </c>
      <c r="BN84">
        <f t="shared" si="352"/>
        <v>0.19957235490520417</v>
      </c>
      <c r="BO84">
        <f t="shared" si="353"/>
        <v>1.5455599628907133</v>
      </c>
      <c r="BP84" s="61"/>
      <c r="BQ84" s="49">
        <v>836.71156918020438</v>
      </c>
      <c r="BR84" s="49">
        <v>78</v>
      </c>
      <c r="BS84" s="22">
        <f t="shared" si="354"/>
        <v>1.45</v>
      </c>
      <c r="BT84" s="98">
        <f t="shared" si="355"/>
        <v>79.99154581072699</v>
      </c>
      <c r="BU84" s="100">
        <f t="shared" si="429"/>
        <v>1.45</v>
      </c>
      <c r="BV84" s="98">
        <f t="shared" si="356"/>
        <v>1.1430927243879903</v>
      </c>
      <c r="BW84" s="98">
        <f t="shared" si="430"/>
        <v>1.4666666666666666</v>
      </c>
      <c r="BX84" s="98">
        <f t="shared" si="431"/>
        <v>71.585511692703648</v>
      </c>
      <c r="BY84" s="100">
        <f t="shared" si="357"/>
        <v>1114.5559601249793</v>
      </c>
      <c r="BZ84" s="100">
        <f t="shared" si="358"/>
        <v>9.9623170439012607E-4</v>
      </c>
      <c r="CA84" s="100">
        <f t="shared" si="359"/>
        <v>1.4833333333333332</v>
      </c>
      <c r="CB84" s="100">
        <f t="shared" si="360"/>
        <v>-252.71818688744651</v>
      </c>
      <c r="CC84" s="100">
        <f t="shared" si="361"/>
        <v>1.2590545446674473E-3</v>
      </c>
      <c r="CD84">
        <f t="shared" si="362"/>
        <v>0.16136800223497488</v>
      </c>
      <c r="CE84">
        <f t="shared" si="363"/>
        <v>1.9030440894698584</v>
      </c>
      <c r="CF84" s="61"/>
      <c r="CG84" s="49">
        <v>761.65165922487165</v>
      </c>
      <c r="CH84" s="49">
        <v>78</v>
      </c>
      <c r="CI84" s="22">
        <f t="shared" si="364"/>
        <v>1.45</v>
      </c>
      <c r="CJ84" s="98">
        <f t="shared" si="365"/>
        <v>73.99705229037906</v>
      </c>
      <c r="CK84" s="100">
        <f t="shared" si="432"/>
        <v>1.45</v>
      </c>
      <c r="CL84" s="98">
        <f t="shared" si="366"/>
        <v>0.96092203383464092</v>
      </c>
      <c r="CM84" s="98">
        <f t="shared" si="433"/>
        <v>1.4666666666666666</v>
      </c>
      <c r="CN84" s="98">
        <f t="shared" si="434"/>
        <v>62.670884698268104</v>
      </c>
      <c r="CO84" s="100">
        <f t="shared" si="367"/>
        <v>1116.9652368006145</v>
      </c>
      <c r="CP84" s="100">
        <f t="shared" si="368"/>
        <v>8.7216981205089799E-4</v>
      </c>
      <c r="CQ84" s="100">
        <f t="shared" si="243"/>
        <v>1.4833333333333332</v>
      </c>
      <c r="CR84" s="100">
        <f t="shared" si="244"/>
        <v>87.382845682117193</v>
      </c>
      <c r="CS84" s="100">
        <f t="shared" si="369"/>
        <v>1.2553898979977553E-3</v>
      </c>
      <c r="CT84">
        <f t="shared" si="370"/>
        <v>0.16136800223497488</v>
      </c>
      <c r="CU84">
        <f t="shared" si="371"/>
        <v>1.8692144197374563</v>
      </c>
      <c r="CV84" s="61"/>
      <c r="CW84" s="49">
        <v>1042.3066967068762</v>
      </c>
      <c r="CX84" s="49">
        <v>78</v>
      </c>
      <c r="CY84" s="22">
        <f t="shared" si="372"/>
        <v>1.5166666666666666</v>
      </c>
      <c r="CZ84" s="98">
        <f t="shared" si="373"/>
        <v>99.144554048023991</v>
      </c>
      <c r="DA84" s="100">
        <f t="shared" si="435"/>
        <v>1.5166666666666666</v>
      </c>
      <c r="DB84" s="98">
        <f t="shared" si="374"/>
        <v>1.0840402957725583</v>
      </c>
      <c r="DC84" s="98">
        <f t="shared" si="436"/>
        <v>1.5333333333333332</v>
      </c>
      <c r="DD84" s="98">
        <f t="shared" si="437"/>
        <v>95.524245134332858</v>
      </c>
      <c r="DE84" s="100">
        <f t="shared" si="375"/>
        <v>1873.8451167592768</v>
      </c>
      <c r="DF84" s="100">
        <f t="shared" si="376"/>
        <v>1.3293790781194659E-3</v>
      </c>
      <c r="DG84" s="100">
        <f t="shared" si="462"/>
        <v>1.55</v>
      </c>
      <c r="DH84" s="100">
        <f t="shared" si="463"/>
        <v>-722.16926483014038</v>
      </c>
      <c r="DI84" s="100">
        <f t="shared" si="377"/>
        <v>1.1456993593715978E-3</v>
      </c>
      <c r="DJ84">
        <f t="shared" si="438"/>
        <v>0.18089014193744996</v>
      </c>
      <c r="DK84">
        <f t="shared" si="439"/>
        <v>1.9962688636563113</v>
      </c>
      <c r="DL84" s="61"/>
      <c r="DM84" s="49">
        <v>1027.2575139661915</v>
      </c>
      <c r="DN84" s="49">
        <v>78</v>
      </c>
      <c r="DO84" s="22">
        <f t="shared" si="378"/>
        <v>1.4000000000000001</v>
      </c>
      <c r="DP84" s="98">
        <f t="shared" si="379"/>
        <v>97.927313056834265</v>
      </c>
      <c r="DQ84" s="100">
        <f t="shared" si="440"/>
        <v>1.4000000000000001</v>
      </c>
      <c r="DR84" s="98">
        <f t="shared" si="380"/>
        <v>0.84552254675008476</v>
      </c>
      <c r="DS84" s="98">
        <f t="shared" si="441"/>
        <v>1.4000000000000001</v>
      </c>
      <c r="DT84" s="98"/>
      <c r="DU84" s="100"/>
      <c r="DW84" s="100">
        <f t="shared" si="464"/>
        <v>0</v>
      </c>
      <c r="DX84" s="100">
        <f t="shared" si="465"/>
        <v>0</v>
      </c>
      <c r="DY84" s="100">
        <f t="shared" si="383"/>
        <v>1.4680371295873532E-3</v>
      </c>
      <c r="DZ84">
        <f t="shared" si="384"/>
        <v>0.14612803567823807</v>
      </c>
      <c r="EA84">
        <f t="shared" si="385"/>
        <v>1.9909038384374738</v>
      </c>
      <c r="EB84" s="61"/>
      <c r="EC84"/>
      <c r="EN84" s="52"/>
      <c r="EO84" s="100"/>
      <c r="ER84" s="61"/>
      <c r="ES84"/>
      <c r="ET84" s="49"/>
      <c r="EU84" s="49"/>
      <c r="EV84" s="49"/>
      <c r="EW84" s="98"/>
      <c r="EX84" s="96"/>
      <c r="FG84"/>
      <c r="FH84" s="61"/>
      <c r="FI84" s="100">
        <v>966.43494349076593</v>
      </c>
      <c r="FJ84" s="100">
        <v>78</v>
      </c>
      <c r="FK84" s="22">
        <f t="shared" si="388"/>
        <v>1.3833333333333333</v>
      </c>
      <c r="FL84" s="98">
        <f t="shared" si="389"/>
        <v>120.59332960952908</v>
      </c>
      <c r="FM84" s="100">
        <f t="shared" si="443"/>
        <v>1.3833333333333333</v>
      </c>
      <c r="FN84" s="98">
        <f t="shared" si="390"/>
        <v>0.76161169254464223</v>
      </c>
      <c r="FO84" s="98">
        <f t="shared" si="444"/>
        <v>1.3999999999999997</v>
      </c>
      <c r="FP84" s="98">
        <f t="shared" si="445"/>
        <v>131.14089865118717</v>
      </c>
      <c r="FQ84" s="100">
        <f t="shared" si="391"/>
        <v>2041.8079965016755</v>
      </c>
      <c r="FR84" s="100">
        <f t="shared" si="392"/>
        <v>1.8250441728956885E-3</v>
      </c>
      <c r="FS84" s="100">
        <f t="shared" si="241"/>
        <v>1.4166666666666667</v>
      </c>
      <c r="FT84" s="100">
        <f t="shared" si="242"/>
        <v>-280.48720241365965</v>
      </c>
      <c r="FU84" s="100">
        <f t="shared" si="393"/>
        <v>1.4959483883282328E-3</v>
      </c>
      <c r="FV84">
        <f t="shared" si="446"/>
        <v>0.14092684199243027</v>
      </c>
      <c r="FW84">
        <f t="shared" si="447"/>
        <v>2.0813232862959166</v>
      </c>
      <c r="FX84" s="61"/>
      <c r="FY84" s="100">
        <v>1234.2038932040361</v>
      </c>
      <c r="FZ84" s="100">
        <v>78</v>
      </c>
      <c r="GA84" s="22">
        <f t="shared" si="394"/>
        <v>1.4166666666666667</v>
      </c>
      <c r="GB84" s="98">
        <f t="shared" si="395"/>
        <v>153.43352020836113</v>
      </c>
      <c r="GC84" s="100">
        <f t="shared" si="448"/>
        <v>1.4166666666666667</v>
      </c>
      <c r="GD84" s="98">
        <f t="shared" si="396"/>
        <v>0.94526958783924597</v>
      </c>
      <c r="GE84" s="98">
        <f t="shared" si="449"/>
        <v>1.4333333333333333</v>
      </c>
      <c r="GF84" s="98">
        <f t="shared" si="450"/>
        <v>123.03827006729124</v>
      </c>
      <c r="GG84" s="100">
        <f t="shared" si="397"/>
        <v>1915.6535168127259</v>
      </c>
      <c r="GH84" s="100">
        <f t="shared" si="398"/>
        <v>1.7122825917698032E-3</v>
      </c>
      <c r="GI84" s="100">
        <f t="shared" si="235"/>
        <v>1.45</v>
      </c>
      <c r="GJ84" s="100">
        <f t="shared" si="236"/>
        <v>563.79954417873512</v>
      </c>
      <c r="GK84" s="100">
        <f t="shared" si="399"/>
        <v>1.3390023883295043E-3</v>
      </c>
      <c r="GL84">
        <f t="shared" si="451"/>
        <v>0.15126767533064914</v>
      </c>
      <c r="GM84">
        <f t="shared" si="452"/>
        <v>2.1859202491254996</v>
      </c>
      <c r="GN84" s="65"/>
      <c r="GO84" s="100">
        <v>1233.0759303465461</v>
      </c>
      <c r="GP84" s="100">
        <v>78</v>
      </c>
      <c r="GQ84" s="22">
        <f t="shared" si="400"/>
        <v>1.4000000000000001</v>
      </c>
      <c r="GR84" s="98">
        <f t="shared" si="401"/>
        <v>153.65815102514031</v>
      </c>
      <c r="GS84" s="100">
        <f t="shared" si="453"/>
        <v>1.4000000000000001</v>
      </c>
      <c r="GT84" s="100">
        <f t="shared" si="454"/>
        <v>1.0427107265773312</v>
      </c>
      <c r="GU84" s="98">
        <f t="shared" si="239"/>
        <v>1.4166666666666667</v>
      </c>
      <c r="GV84" s="98">
        <f t="shared" si="240"/>
        <v>130.73336296621892</v>
      </c>
      <c r="GW84" s="100">
        <f t="shared" si="402"/>
        <v>2035.4628392777556</v>
      </c>
      <c r="GX84" s="100">
        <f t="shared" si="403"/>
        <v>1.8193726346132138E-3</v>
      </c>
      <c r="GY84" s="100">
        <f t="shared" si="237"/>
        <v>1.4333333333333336</v>
      </c>
      <c r="GZ84" s="100">
        <f t="shared" si="238"/>
        <v>459.75419591763654</v>
      </c>
      <c r="HA84" s="100">
        <f t="shared" si="404"/>
        <v>1.3475931647867327E-3</v>
      </c>
      <c r="HB84">
        <f t="shared" si="455"/>
        <v>0.14612803567823807</v>
      </c>
      <c r="HC84">
        <f t="shared" si="456"/>
        <v>2.1865556030001274</v>
      </c>
      <c r="HD84" s="65"/>
      <c r="HE84" s="11">
        <v>1090.215804324997</v>
      </c>
      <c r="HF84" s="11">
        <v>78</v>
      </c>
      <c r="HG84" s="38">
        <f t="shared" si="405"/>
        <v>1.4166666666666667</v>
      </c>
      <c r="HH84" s="11">
        <f t="shared" si="406"/>
        <v>103.05382699643349</v>
      </c>
      <c r="HI84" s="100">
        <f t="shared" si="457"/>
        <v>1.4166666666666667</v>
      </c>
      <c r="HJ84" s="11">
        <f t="shared" si="407"/>
        <v>1.002450565216453</v>
      </c>
      <c r="HK84" s="11">
        <f t="shared" si="458"/>
        <v>1.4333333333333333</v>
      </c>
      <c r="HL84" s="11">
        <f t="shared" si="459"/>
        <v>82.443210626696143</v>
      </c>
      <c r="HM84" s="11">
        <f t="shared" si="408"/>
        <v>1851.279787999053</v>
      </c>
      <c r="HN84" s="11">
        <f t="shared" si="409"/>
        <v>1.1473346812215215E-3</v>
      </c>
      <c r="HO84" s="11">
        <f t="shared" ref="HO84:HO87" si="466">HK85</f>
        <v>1.45</v>
      </c>
      <c r="HP84" s="11">
        <f t="shared" ref="HP84:HP87" si="467">(HL86-HL84)/(HK86-HK84)</f>
        <v>-3297.7284250678281</v>
      </c>
      <c r="HQ84" s="11">
        <f t="shared" si="410"/>
        <v>1.1108159461952305E-3</v>
      </c>
      <c r="HR84" s="10">
        <f t="shared" si="460"/>
        <v>0.15126767533064914</v>
      </c>
      <c r="HS84" s="10">
        <f t="shared" si="461"/>
        <v>2.0130641243303913</v>
      </c>
      <c r="HT84" s="65"/>
      <c r="HU84"/>
      <c r="IA84" s="52"/>
      <c r="IB84" s="56"/>
      <c r="IC84" s="56"/>
      <c r="ID84" s="56"/>
      <c r="IE84" s="56"/>
      <c r="IF84" s="56"/>
      <c r="IG84" s="49"/>
      <c r="IH84" s="49"/>
      <c r="II84" s="65"/>
      <c r="IJ84"/>
      <c r="IP84" s="52"/>
      <c r="IQ84" s="56"/>
      <c r="IR84" s="56"/>
      <c r="IS84" s="56"/>
      <c r="IT84" s="56"/>
      <c r="IW84" s="61"/>
      <c r="IX84"/>
      <c r="JK84" s="61"/>
      <c r="JL84"/>
      <c r="JY84" s="61"/>
      <c r="JZ84"/>
      <c r="KM84" s="61"/>
      <c r="KN84"/>
      <c r="KS84"/>
      <c r="KT84"/>
      <c r="KU84"/>
    </row>
    <row r="85" spans="21:307" x14ac:dyDescent="0.25">
      <c r="U85" s="49">
        <v>424.50471139906091</v>
      </c>
      <c r="V85" s="49">
        <v>79</v>
      </c>
      <c r="W85" s="22">
        <f t="shared" si="411"/>
        <v>1.4166666666666667</v>
      </c>
      <c r="X85" s="98">
        <f t="shared" si="412"/>
        <v>35.167319310666969</v>
      </c>
      <c r="Y85" s="100">
        <f t="shared" si="413"/>
        <v>1.4166666666666667</v>
      </c>
      <c r="Z85" s="98">
        <f t="shared" si="414"/>
        <v>0.36932376018027757</v>
      </c>
      <c r="AA85" s="98">
        <f t="shared" si="415"/>
        <v>1.4333333333333336</v>
      </c>
      <c r="AB85" s="98">
        <f t="shared" si="416"/>
        <v>38.513192684387313</v>
      </c>
      <c r="AC85" s="100">
        <f t="shared" si="333"/>
        <v>599.63402418761746</v>
      </c>
      <c r="AD85" s="100">
        <f t="shared" si="334"/>
        <v>5.3597526485772348E-4</v>
      </c>
      <c r="AE85" s="100">
        <f t="shared" si="335"/>
        <v>1.4500000000000002</v>
      </c>
      <c r="AF85" s="100">
        <f t="shared" si="336"/>
        <v>-111.32801377477958</v>
      </c>
      <c r="AG85" s="100">
        <f t="shared" si="337"/>
        <v>2.1281616839235688E-3</v>
      </c>
      <c r="AH85">
        <f t="shared" si="417"/>
        <v>0.15126767533064914</v>
      </c>
      <c r="AI85">
        <f t="shared" si="418"/>
        <v>1.5461392647356005</v>
      </c>
      <c r="AJ85" s="61"/>
      <c r="AK85" s="49">
        <v>529.00023629484326</v>
      </c>
      <c r="AL85" s="49">
        <v>79</v>
      </c>
      <c r="AM85" s="22">
        <f t="shared" si="419"/>
        <v>1.4333333333333333</v>
      </c>
      <c r="AN85" s="98">
        <f t="shared" si="420"/>
        <v>49.480893863515412</v>
      </c>
      <c r="AO85" s="100">
        <f t="shared" si="421"/>
        <v>1.4333333333333333</v>
      </c>
      <c r="AP85" s="98">
        <f t="shared" si="422"/>
        <v>0.35882982399311486</v>
      </c>
      <c r="AQ85" s="98">
        <f t="shared" si="423"/>
        <v>1.45</v>
      </c>
      <c r="AR85" s="98">
        <f t="shared" si="424"/>
        <v>53.31585017481698</v>
      </c>
      <c r="AS85" s="100">
        <f t="shared" si="338"/>
        <v>950.23313461196813</v>
      </c>
      <c r="AT85" s="100">
        <f t="shared" si="339"/>
        <v>7.4197891493286972E-4</v>
      </c>
      <c r="AU85" s="100">
        <f t="shared" si="340"/>
        <v>1.4666666666666668</v>
      </c>
      <c r="AV85" s="100">
        <f t="shared" si="341"/>
        <v>294.64028406208286</v>
      </c>
      <c r="AW85" s="100">
        <f t="shared" si="342"/>
        <v>2.0047071929186486E-3</v>
      </c>
      <c r="AX85">
        <f t="shared" si="343"/>
        <v>0.1563472008599241</v>
      </c>
      <c r="AY85">
        <f t="shared" si="344"/>
        <v>1.6944375364802422</v>
      </c>
      <c r="AZ85" s="61"/>
      <c r="BA85" s="49">
        <v>433.50259514794141</v>
      </c>
      <c r="BB85" s="49">
        <v>79</v>
      </c>
      <c r="BC85" s="22">
        <f t="shared" si="345"/>
        <v>1.6</v>
      </c>
      <c r="BD85" s="98">
        <f t="shared" si="425"/>
        <v>35.696854014158539</v>
      </c>
      <c r="BE85" s="100">
        <f t="shared" si="426"/>
        <v>1.6</v>
      </c>
      <c r="BF85" s="98">
        <f t="shared" si="346"/>
        <v>0.2884218612075678</v>
      </c>
      <c r="BG85" s="98">
        <f t="shared" si="427"/>
        <v>1.6166666666666665</v>
      </c>
      <c r="BH85" s="98">
        <f t="shared" si="428"/>
        <v>34.584779672622666</v>
      </c>
      <c r="BI85" s="100">
        <f t="shared" si="347"/>
        <v>678.43007199485373</v>
      </c>
      <c r="BJ85" s="100">
        <f t="shared" si="348"/>
        <v>4.8130485044399891E-4</v>
      </c>
      <c r="BK85" s="100">
        <f t="shared" si="349"/>
        <v>1.6333333333333335</v>
      </c>
      <c r="BL85" s="100">
        <f t="shared" si="350"/>
        <v>37.19586559912819</v>
      </c>
      <c r="BM85" s="100">
        <f t="shared" si="351"/>
        <v>2.0515896953472918E-3</v>
      </c>
      <c r="BN85">
        <f t="shared" si="352"/>
        <v>0.20411998265592479</v>
      </c>
      <c r="BO85">
        <f t="shared" si="353"/>
        <v>1.5526299431571493</v>
      </c>
      <c r="BP85" s="61"/>
      <c r="BQ85" s="49">
        <v>850.1801279728902</v>
      </c>
      <c r="BR85" s="49">
        <v>79</v>
      </c>
      <c r="BS85" s="22">
        <f t="shared" si="354"/>
        <v>1.4666666666666666</v>
      </c>
      <c r="BT85" s="98">
        <f t="shared" si="355"/>
        <v>81.279170934310727</v>
      </c>
      <c r="BU85" s="100">
        <f t="shared" si="429"/>
        <v>1.4666666666666666</v>
      </c>
      <c r="BV85" s="98">
        <f t="shared" si="356"/>
        <v>1.1566518179773193</v>
      </c>
      <c r="BW85" s="98">
        <f t="shared" si="430"/>
        <v>1.4833333333333332</v>
      </c>
      <c r="BX85" s="98">
        <f t="shared" si="431"/>
        <v>67.347148908347449</v>
      </c>
      <c r="BY85" s="100">
        <f t="shared" si="357"/>
        <v>1048.5664548357743</v>
      </c>
      <c r="BZ85" s="100">
        <f t="shared" si="358"/>
        <v>9.3724782230783553E-4</v>
      </c>
      <c r="CA85" s="100">
        <f t="shared" si="359"/>
        <v>1.5</v>
      </c>
      <c r="CB85" s="100">
        <f t="shared" si="360"/>
        <v>-168.56170703735029</v>
      </c>
      <c r="CC85" s="100">
        <f t="shared" si="361"/>
        <v>1.252850930712874E-3</v>
      </c>
      <c r="CD85">
        <f t="shared" si="362"/>
        <v>0.16633142176652496</v>
      </c>
      <c r="CE85">
        <f t="shared" si="363"/>
        <v>1.9099792650617644</v>
      </c>
      <c r="CF85" s="61"/>
      <c r="CG85" s="49">
        <v>772.14279767410903</v>
      </c>
      <c r="CH85" s="49">
        <v>79</v>
      </c>
      <c r="CI85" s="22">
        <f t="shared" si="364"/>
        <v>1.4666666666666666</v>
      </c>
      <c r="CJ85" s="98">
        <f t="shared" si="365"/>
        <v>75.016302115428843</v>
      </c>
      <c r="CK85" s="100">
        <f t="shared" si="432"/>
        <v>1.4666666666666666</v>
      </c>
      <c r="CL85" s="98">
        <f t="shared" si="366"/>
        <v>0.97014981284351265</v>
      </c>
      <c r="CM85" s="98">
        <f t="shared" si="433"/>
        <v>1.4833333333333332</v>
      </c>
      <c r="CN85" s="98">
        <f t="shared" si="434"/>
        <v>64.186789243360579</v>
      </c>
      <c r="CO85" s="100">
        <f t="shared" si="367"/>
        <v>1143.9827695405525</v>
      </c>
      <c r="CP85" s="100">
        <f t="shared" si="368"/>
        <v>8.9326615030343472E-4</v>
      </c>
      <c r="CQ85" s="100">
        <f t="shared" si="243"/>
        <v>1.5</v>
      </c>
      <c r="CR85" s="100">
        <f t="shared" si="244"/>
        <v>40.15008086872443</v>
      </c>
      <c r="CS85" s="100">
        <f t="shared" si="369"/>
        <v>1.2505143714206344E-3</v>
      </c>
      <c r="CT85">
        <f t="shared" si="370"/>
        <v>0.16633142176652496</v>
      </c>
      <c r="CU85">
        <f t="shared" si="371"/>
        <v>1.8751556520508275</v>
      </c>
      <c r="CV85" s="61"/>
      <c r="CW85" s="49">
        <v>1059.7741504679193</v>
      </c>
      <c r="CX85" s="49">
        <v>79</v>
      </c>
      <c r="CY85" s="22">
        <f t="shared" si="372"/>
        <v>1.5333333333333332</v>
      </c>
      <c r="CZ85" s="98">
        <f t="shared" si="373"/>
        <v>100.80606396536852</v>
      </c>
      <c r="DA85" s="100">
        <f t="shared" si="435"/>
        <v>1.5333333333333332</v>
      </c>
      <c r="DB85" s="98">
        <f t="shared" si="374"/>
        <v>1.0978979822947852</v>
      </c>
      <c r="DC85" s="98">
        <f t="shared" si="436"/>
        <v>1.55</v>
      </c>
      <c r="DD85" s="98">
        <f t="shared" si="437"/>
        <v>84.339095567001891</v>
      </c>
      <c r="DE85" s="100">
        <f t="shared" si="375"/>
        <v>1654.4323606836763</v>
      </c>
      <c r="DF85" s="100">
        <f t="shared" si="376"/>
        <v>1.1737190799741097E-3</v>
      </c>
      <c r="DG85" s="100">
        <f t="shared" si="462"/>
        <v>1.5666666666666667</v>
      </c>
      <c r="DH85" s="100">
        <f t="shared" si="463"/>
        <v>-134.9199274693631</v>
      </c>
      <c r="DI85" s="100">
        <f t="shared" si="377"/>
        <v>1.1396707483409861E-3</v>
      </c>
      <c r="DJ85">
        <f t="shared" si="438"/>
        <v>0.1856365769619116</v>
      </c>
      <c r="DK85">
        <f t="shared" si="439"/>
        <v>2.0034866577790127</v>
      </c>
      <c r="DL85" s="61"/>
      <c r="DM85"/>
      <c r="DO85"/>
      <c r="DP85"/>
      <c r="DQ85"/>
      <c r="DR85"/>
      <c r="DS85" s="72"/>
      <c r="DT85" s="52"/>
      <c r="DU85" s="86"/>
      <c r="DW85" s="72"/>
      <c r="DX85"/>
      <c r="DY85"/>
      <c r="DZ85"/>
      <c r="EB85" s="65"/>
      <c r="EC85" s="49"/>
      <c r="ED85" s="49"/>
      <c r="EE85" s="49"/>
      <c r="EF85" s="49"/>
      <c r="EG85" s="98"/>
      <c r="EH85" s="96"/>
      <c r="EN85" s="52"/>
      <c r="EO85" s="100"/>
      <c r="EP85" s="49"/>
      <c r="EQ85" s="49"/>
      <c r="ER85" s="65"/>
      <c r="ES85" s="49"/>
      <c r="FG85"/>
      <c r="FH85" s="61"/>
      <c r="FI85" s="100">
        <v>984.4178482737907</v>
      </c>
      <c r="FJ85" s="100">
        <v>79</v>
      </c>
      <c r="FK85" s="22">
        <f t="shared" si="388"/>
        <v>1.4</v>
      </c>
      <c r="FL85" s="98">
        <f t="shared" si="389"/>
        <v>122.83726581904052</v>
      </c>
      <c r="FM85" s="100">
        <f t="shared" si="443"/>
        <v>1.4</v>
      </c>
      <c r="FN85" s="98">
        <f t="shared" si="390"/>
        <v>0.77285276397832325</v>
      </c>
      <c r="FO85" s="98">
        <f t="shared" si="444"/>
        <v>1.4166666666666667</v>
      </c>
      <c r="FP85" s="98">
        <f t="shared" si="445"/>
        <v>125.61240482290633</v>
      </c>
      <c r="FQ85" s="100">
        <f t="shared" si="391"/>
        <v>1955.7316997605767</v>
      </c>
      <c r="FR85" s="100">
        <f t="shared" si="392"/>
        <v>1.7481059671187803E-3</v>
      </c>
      <c r="FS85" s="100">
        <f t="shared" si="241"/>
        <v>1.4333333333333333</v>
      </c>
      <c r="FT85" s="100">
        <f t="shared" si="242"/>
        <v>-53.567711143272923</v>
      </c>
      <c r="FU85" s="100">
        <f t="shared" si="393"/>
        <v>1.4866300489126895E-3</v>
      </c>
      <c r="FV85">
        <f t="shared" si="446"/>
        <v>0.14612803567823801</v>
      </c>
      <c r="FW85">
        <f t="shared" si="447"/>
        <v>2.0893301411077418</v>
      </c>
      <c r="FX85" s="61"/>
      <c r="FY85" s="100">
        <v>1251.6870615293585</v>
      </c>
      <c r="FZ85" s="100">
        <v>79</v>
      </c>
      <c r="GA85" s="22">
        <f t="shared" si="394"/>
        <v>1.4333333333333333</v>
      </c>
      <c r="GB85" s="98">
        <f t="shared" si="395"/>
        <v>155.60698933718203</v>
      </c>
      <c r="GC85" s="100">
        <f t="shared" si="448"/>
        <v>1.4333333333333333</v>
      </c>
      <c r="GD85" s="98">
        <f t="shared" si="396"/>
        <v>0.95575158429551843</v>
      </c>
      <c r="GE85" s="98">
        <f t="shared" si="449"/>
        <v>1.45</v>
      </c>
      <c r="GF85" s="98">
        <f t="shared" si="450"/>
        <v>124.90343538250205</v>
      </c>
      <c r="GG85" s="100">
        <f t="shared" si="397"/>
        <v>1944.6933472131909</v>
      </c>
      <c r="GH85" s="100">
        <f t="shared" si="398"/>
        <v>1.7382394757398205E-3</v>
      </c>
      <c r="GI85" s="100">
        <f t="shared" si="235"/>
        <v>1.4666666666666668</v>
      </c>
      <c r="GJ85" s="100">
        <f t="shared" si="236"/>
        <v>741.13107928460784</v>
      </c>
      <c r="GK85" s="100">
        <f t="shared" si="399"/>
        <v>1.3325162848355457E-3</v>
      </c>
      <c r="GL85">
        <f t="shared" si="451"/>
        <v>0.1563472008599241</v>
      </c>
      <c r="GM85">
        <f t="shared" si="452"/>
        <v>2.1920291001240986</v>
      </c>
      <c r="GN85" s="61"/>
      <c r="GO85" s="100">
        <v>1250.0819973105765</v>
      </c>
      <c r="GP85" s="100">
        <v>79</v>
      </c>
      <c r="GQ85" s="22">
        <f t="shared" si="400"/>
        <v>1.4166666666666667</v>
      </c>
      <c r="GR85" s="98">
        <f t="shared" si="401"/>
        <v>155.77733991010075</v>
      </c>
      <c r="GS85" s="100">
        <f t="shared" si="453"/>
        <v>1.4166666666666667</v>
      </c>
      <c r="GT85" s="100">
        <f t="shared" si="454"/>
        <v>1.0540983929400893</v>
      </c>
      <c r="GU85" s="98">
        <f t="shared" si="239"/>
        <v>1.4333333333333336</v>
      </c>
      <c r="GV85" s="98">
        <f t="shared" si="240"/>
        <v>142.09265525256012</v>
      </c>
      <c r="GW85" s="100">
        <f t="shared" si="402"/>
        <v>2212.322187226423</v>
      </c>
      <c r="GX85" s="100">
        <f t="shared" si="403"/>
        <v>1.9774561189314617E-3</v>
      </c>
      <c r="GY85" s="100">
        <f t="shared" si="237"/>
        <v>1.4500000000000002</v>
      </c>
      <c r="GZ85" s="100">
        <f t="shared" si="238"/>
        <v>116.69282416499796</v>
      </c>
      <c r="HA85" s="100">
        <f t="shared" si="404"/>
        <v>1.3411459587594483E-3</v>
      </c>
      <c r="HB85">
        <f t="shared" si="455"/>
        <v>0.15126767533064914</v>
      </c>
      <c r="HC85">
        <f t="shared" si="456"/>
        <v>2.1925042834537622</v>
      </c>
      <c r="HD85" s="61"/>
      <c r="HE85" s="100">
        <v>1104.2989857823832</v>
      </c>
      <c r="HF85" s="100">
        <v>79</v>
      </c>
      <c r="HG85" s="22">
        <f t="shared" si="405"/>
        <v>1.4333333333333333</v>
      </c>
      <c r="HH85" s="98">
        <f t="shared" si="406"/>
        <v>104.38505494204875</v>
      </c>
      <c r="HI85" s="100">
        <f t="shared" si="457"/>
        <v>1.4333333333333333</v>
      </c>
      <c r="HJ85" s="98">
        <f t="shared" si="407"/>
        <v>1.0121034558829802</v>
      </c>
      <c r="HK85" s="98">
        <f t="shared" si="458"/>
        <v>1.45</v>
      </c>
      <c r="HL85" s="98">
        <f t="shared" si="459"/>
        <v>97.713868193350336</v>
      </c>
      <c r="HM85" s="100">
        <f t="shared" si="408"/>
        <v>2194.1856438931154</v>
      </c>
      <c r="HN85" s="100">
        <f t="shared" si="409"/>
        <v>1.3598513323574591E-3</v>
      </c>
      <c r="HO85" s="100">
        <f t="shared" si="466"/>
        <v>1.4583333333333335</v>
      </c>
      <c r="HP85" s="100">
        <f t="shared" si="467"/>
        <v>-5862.8320916009625</v>
      </c>
      <c r="HQ85" s="100">
        <f t="shared" si="410"/>
        <v>1.1064617290426676E-3</v>
      </c>
      <c r="HR85">
        <f t="shared" si="460"/>
        <v>0.1563472008599241</v>
      </c>
      <c r="HS85">
        <f t="shared" si="461"/>
        <v>2.0186383241373926</v>
      </c>
      <c r="HT85" s="61"/>
      <c r="HU85"/>
      <c r="HW85" s="22"/>
      <c r="HX85" s="49"/>
      <c r="HY85" s="98"/>
      <c r="HZ85" s="96"/>
      <c r="IA85" s="56"/>
      <c r="IB85" s="56"/>
      <c r="IC85" s="56"/>
      <c r="ID85" s="56"/>
      <c r="IE85" s="56"/>
      <c r="IF85" s="56"/>
      <c r="II85" s="61"/>
      <c r="IJ85"/>
      <c r="IL85" s="22"/>
      <c r="IM85" s="49"/>
      <c r="IN85" s="98"/>
      <c r="IO85" s="96"/>
      <c r="IP85" s="56"/>
      <c r="IQ85" s="56"/>
      <c r="IR85" s="56"/>
      <c r="IS85" s="56"/>
      <c r="IT85" s="56"/>
      <c r="IW85" s="61"/>
      <c r="IX85"/>
      <c r="JK85" s="61"/>
      <c r="JL85"/>
      <c r="JY85" s="61"/>
      <c r="JZ85"/>
      <c r="KM85" s="61"/>
      <c r="KN85"/>
      <c r="KS85"/>
      <c r="KT85"/>
      <c r="KU85"/>
    </row>
    <row r="86" spans="21:307" x14ac:dyDescent="0.25">
      <c r="U86" s="49">
        <v>432.50260114824744</v>
      </c>
      <c r="V86" s="49">
        <v>80</v>
      </c>
      <c r="W86" s="22">
        <f t="shared" si="411"/>
        <v>1.4333333333333333</v>
      </c>
      <c r="X86" s="98">
        <f t="shared" si="412"/>
        <v>35.829889913697912</v>
      </c>
      <c r="Y86" s="100">
        <f t="shared" si="413"/>
        <v>1.4333333333333333</v>
      </c>
      <c r="Z86" s="98">
        <f t="shared" si="414"/>
        <v>0.37027466839615125</v>
      </c>
      <c r="AA86" s="98">
        <f t="shared" si="415"/>
        <v>1.4500000000000002</v>
      </c>
      <c r="AB86" s="98">
        <f t="shared" si="416"/>
        <v>36.033097718297455</v>
      </c>
      <c r="AC86" s="100">
        <f t="shared" si="333"/>
        <v>561.02000075229773</v>
      </c>
      <c r="AD86" s="100">
        <f t="shared" si="334"/>
        <v>5.01460609912973E-4</v>
      </c>
      <c r="AE86" s="100">
        <f t="shared" si="335"/>
        <v>1.4666666666666668</v>
      </c>
      <c r="AF86" s="100">
        <f t="shared" si="336"/>
        <v>0.10791924740175357</v>
      </c>
      <c r="AG86" s="100">
        <f t="shared" si="337"/>
        <v>2.1257876012806421E-3</v>
      </c>
      <c r="AH86">
        <f t="shared" si="417"/>
        <v>0.1563472008599241</v>
      </c>
      <c r="AI86">
        <f t="shared" si="418"/>
        <v>1.5542454738109062</v>
      </c>
      <c r="AJ86" s="61"/>
      <c r="AK86" s="49">
        <v>538.00023234195726</v>
      </c>
      <c r="AL86" s="49">
        <v>80</v>
      </c>
      <c r="AM86" s="22">
        <f t="shared" si="419"/>
        <v>1.45</v>
      </c>
      <c r="AN86" s="98">
        <f t="shared" si="420"/>
        <v>50.322723070054934</v>
      </c>
      <c r="AO86" s="100">
        <f t="shared" si="421"/>
        <v>1.45</v>
      </c>
      <c r="AP86" s="98">
        <f t="shared" si="422"/>
        <v>0.35987446938295542</v>
      </c>
      <c r="AQ86" s="98">
        <f t="shared" si="423"/>
        <v>1.4666666666666668</v>
      </c>
      <c r="AR86" s="98">
        <f t="shared" si="424"/>
        <v>63.137192048910237</v>
      </c>
      <c r="AS86" s="100">
        <f t="shared" si="338"/>
        <v>1125.2760992184583</v>
      </c>
      <c r="AT86" s="100">
        <f t="shared" si="339"/>
        <v>8.7865925601400086E-4</v>
      </c>
      <c r="AU86" s="100">
        <f t="shared" si="340"/>
        <v>1.4833333333333334</v>
      </c>
      <c r="AV86" s="100">
        <f t="shared" si="341"/>
        <v>-84.182866010859684</v>
      </c>
      <c r="AW86" s="100">
        <f t="shared" si="342"/>
        <v>2.0021864178449071E-3</v>
      </c>
      <c r="AX86">
        <f t="shared" si="343"/>
        <v>0.16136800223497488</v>
      </c>
      <c r="AY86">
        <f t="shared" si="344"/>
        <v>1.7017641336753131</v>
      </c>
      <c r="AZ86" s="61"/>
      <c r="BA86" s="49">
        <v>441.50254812401704</v>
      </c>
      <c r="BB86" s="49">
        <v>80</v>
      </c>
      <c r="BC86" s="22">
        <f t="shared" si="345"/>
        <v>1.6166666666666667</v>
      </c>
      <c r="BD86" s="98">
        <f t="shared" si="425"/>
        <v>36.355611670291253</v>
      </c>
      <c r="BE86" s="100">
        <f t="shared" si="426"/>
        <v>1.6166666666666667</v>
      </c>
      <c r="BF86" s="98">
        <f t="shared" si="346"/>
        <v>0.28912882966751791</v>
      </c>
      <c r="BG86" s="98">
        <f t="shared" si="427"/>
        <v>1.6333333333333335</v>
      </c>
      <c r="BH86" s="98">
        <f t="shared" si="428"/>
        <v>32.119200332818181</v>
      </c>
      <c r="BI86" s="100">
        <f t="shared" si="347"/>
        <v>630.06419588268886</v>
      </c>
      <c r="BJ86" s="100">
        <f t="shared" si="348"/>
        <v>4.4699220463171978E-4</v>
      </c>
      <c r="BK86" s="100">
        <f t="shared" si="349"/>
        <v>1.6499999999999997</v>
      </c>
      <c r="BL86" s="100">
        <f t="shared" si="350"/>
        <v>148.25122947576236</v>
      </c>
      <c r="BM86" s="100">
        <f t="shared" si="351"/>
        <v>2.0494747349579768E-3</v>
      </c>
      <c r="BN86">
        <f t="shared" si="352"/>
        <v>0.20862048388260124</v>
      </c>
      <c r="BO86">
        <f t="shared" si="353"/>
        <v>1.5605714558922079</v>
      </c>
      <c r="BP86" s="61"/>
      <c r="BQ86" s="49">
        <v>861.67105092372697</v>
      </c>
      <c r="BR86" s="49">
        <v>80</v>
      </c>
      <c r="BS86" s="22">
        <f t="shared" si="354"/>
        <v>1.4833333333333332</v>
      </c>
      <c r="BT86" s="98">
        <f t="shared" si="355"/>
        <v>82.377729533817103</v>
      </c>
      <c r="BU86" s="100">
        <f t="shared" si="429"/>
        <v>1.4833333333333332</v>
      </c>
      <c r="BV86" s="98">
        <f t="shared" si="356"/>
        <v>1.1682199821822952</v>
      </c>
      <c r="BW86" s="98">
        <f t="shared" si="430"/>
        <v>1.5</v>
      </c>
      <c r="BX86" s="98">
        <f t="shared" si="431"/>
        <v>63.161572129788738</v>
      </c>
      <c r="BY86" s="100">
        <f t="shared" si="357"/>
        <v>983.39880519838539</v>
      </c>
      <c r="BZ86" s="100">
        <f t="shared" si="358"/>
        <v>8.7899854547289328E-4</v>
      </c>
      <c r="CA86" s="100">
        <f t="shared" si="359"/>
        <v>1.5166666666666666</v>
      </c>
      <c r="CB86" s="100">
        <f t="shared" si="360"/>
        <v>41.291458148582343</v>
      </c>
      <c r="CC86" s="100">
        <f t="shared" si="361"/>
        <v>1.2476300848841559E-3</v>
      </c>
      <c r="CD86">
        <f t="shared" si="362"/>
        <v>0.17123875626126911</v>
      </c>
      <c r="CE86">
        <f t="shared" si="363"/>
        <v>1.9158098179126657</v>
      </c>
      <c r="CF86" s="61"/>
      <c r="CG86" s="49">
        <v>783.15403976484731</v>
      </c>
      <c r="CH86" s="49">
        <v>80</v>
      </c>
      <c r="CI86" s="22">
        <f t="shared" si="364"/>
        <v>1.4833333333333332</v>
      </c>
      <c r="CJ86" s="98">
        <f t="shared" si="365"/>
        <v>76.086081780321322</v>
      </c>
      <c r="CK86" s="100">
        <f t="shared" si="432"/>
        <v>1.4833333333333332</v>
      </c>
      <c r="CL86" s="98">
        <f t="shared" si="366"/>
        <v>0.97983506379298491</v>
      </c>
      <c r="CM86" s="98">
        <f t="shared" si="433"/>
        <v>1.5</v>
      </c>
      <c r="CN86" s="98">
        <f t="shared" si="434"/>
        <v>65.583646221005353</v>
      </c>
      <c r="CO86" s="100">
        <f t="shared" si="367"/>
        <v>1168.878551566344</v>
      </c>
      <c r="CP86" s="100">
        <f t="shared" si="368"/>
        <v>9.1270574324232455E-4</v>
      </c>
      <c r="CQ86" s="100">
        <f t="shared" si="243"/>
        <v>1.5166666666666666</v>
      </c>
      <c r="CR86" s="100">
        <f t="shared" si="244"/>
        <v>1.8085159852887566E-2</v>
      </c>
      <c r="CS86" s="100">
        <f t="shared" si="369"/>
        <v>1.2454577469182577E-3</v>
      </c>
      <c r="CT86">
        <f t="shared" si="370"/>
        <v>0.17123875626126911</v>
      </c>
      <c r="CU86">
        <f t="shared" si="371"/>
        <v>1.8813052197294122</v>
      </c>
      <c r="CV86" s="61"/>
      <c r="CW86" s="49">
        <v>1075.7815763434508</v>
      </c>
      <c r="CX86" s="49">
        <v>80</v>
      </c>
      <c r="CY86" s="22">
        <f t="shared" si="372"/>
        <v>1.5499999999999998</v>
      </c>
      <c r="CZ86" s="98">
        <f t="shared" si="373"/>
        <v>102.32869555250174</v>
      </c>
      <c r="DA86" s="100">
        <f t="shared" si="435"/>
        <v>1.5499999999999998</v>
      </c>
      <c r="DB86" s="98">
        <f t="shared" si="374"/>
        <v>1.1105973655503818</v>
      </c>
      <c r="DC86" s="98">
        <f t="shared" si="436"/>
        <v>1.5666666666666667</v>
      </c>
      <c r="DD86" s="98">
        <f t="shared" si="437"/>
        <v>71.451936306661437</v>
      </c>
      <c r="DE86" s="100">
        <f t="shared" si="375"/>
        <v>1401.6322426096865</v>
      </c>
      <c r="DF86" s="100">
        <f t="shared" si="376"/>
        <v>9.9437278026770514E-4</v>
      </c>
      <c r="DG86" s="100">
        <f t="shared" si="462"/>
        <v>1.5833333333333333</v>
      </c>
      <c r="DH86" s="100">
        <f t="shared" si="463"/>
        <v>-2858.0774522664424</v>
      </c>
      <c r="DI86" s="100">
        <f t="shared" si="377"/>
        <v>1.1342287998260673E-3</v>
      </c>
      <c r="DJ86">
        <f t="shared" si="438"/>
        <v>0.19033169817029144</v>
      </c>
      <c r="DK86">
        <f t="shared" si="439"/>
        <v>2.0099974379405916</v>
      </c>
      <c r="DL86" s="61"/>
      <c r="DM86"/>
      <c r="DO86"/>
      <c r="DP86"/>
      <c r="DQ86"/>
      <c r="DR86"/>
      <c r="DS86" s="72"/>
      <c r="DT86" s="52"/>
      <c r="DU86" s="86"/>
      <c r="DW86" s="72"/>
      <c r="DX86"/>
      <c r="DY86"/>
      <c r="DZ86"/>
      <c r="EB86" s="65"/>
      <c r="EC86" s="49"/>
      <c r="ED86" s="49"/>
      <c r="EE86" s="49"/>
      <c r="EF86" s="49"/>
      <c r="EG86" s="98"/>
      <c r="EH86" s="96"/>
      <c r="EN86" s="52"/>
      <c r="EO86" s="100"/>
      <c r="EP86" s="49"/>
      <c r="EQ86" s="49"/>
      <c r="ER86" s="61"/>
      <c r="ES86" s="49"/>
      <c r="FG86"/>
      <c r="FH86" s="61"/>
      <c r="FI86" s="100">
        <v>1001.4670488837863</v>
      </c>
      <c r="FJ86" s="100">
        <v>80</v>
      </c>
      <c r="FK86" s="22">
        <f t="shared" si="388"/>
        <v>1.4166666666666665</v>
      </c>
      <c r="FL86" s="98">
        <f t="shared" si="389"/>
        <v>124.96469289790197</v>
      </c>
      <c r="FM86" s="100">
        <f t="shared" si="443"/>
        <v>1.4166666666666665</v>
      </c>
      <c r="FN86" s="98">
        <f t="shared" si="390"/>
        <v>0.7835101791321325</v>
      </c>
      <c r="FO86" s="98">
        <f t="shared" si="444"/>
        <v>1.4333333333333333</v>
      </c>
      <c r="FP86" s="98">
        <f t="shared" si="445"/>
        <v>121.79132523739842</v>
      </c>
      <c r="FQ86" s="100">
        <f t="shared" si="391"/>
        <v>1896.2391163392053</v>
      </c>
      <c r="FR86" s="100">
        <f t="shared" si="392"/>
        <v>1.6949292762204616E-3</v>
      </c>
      <c r="FS86" s="100">
        <f t="shared" si="241"/>
        <v>1.45</v>
      </c>
      <c r="FT86" s="100">
        <f t="shared" si="242"/>
        <v>280.4870725947174</v>
      </c>
      <c r="FU86" s="100">
        <f t="shared" si="393"/>
        <v>1.4779544469363526E-3</v>
      </c>
      <c r="FV86">
        <f t="shared" si="446"/>
        <v>0.15126767533064905</v>
      </c>
      <c r="FW86">
        <f t="shared" si="447"/>
        <v>2.0967873262434789</v>
      </c>
      <c r="FX86" s="61"/>
      <c r="FY86" s="100">
        <v>1267.1941445571788</v>
      </c>
      <c r="FZ86" s="100">
        <v>80</v>
      </c>
      <c r="GA86" s="22">
        <f t="shared" si="394"/>
        <v>1.45</v>
      </c>
      <c r="GB86" s="98">
        <f t="shared" si="395"/>
        <v>157.53479587727082</v>
      </c>
      <c r="GC86" s="100">
        <f t="shared" si="448"/>
        <v>1.45</v>
      </c>
      <c r="GD86" s="98">
        <f t="shared" si="396"/>
        <v>0.96504882300649664</v>
      </c>
      <c r="GE86" s="98">
        <f t="shared" si="449"/>
        <v>1.4666666666666668</v>
      </c>
      <c r="GF86" s="98">
        <f t="shared" si="450"/>
        <v>141.83158820658247</v>
      </c>
      <c r="GG86" s="100">
        <f t="shared" si="397"/>
        <v>2208.2574843947145</v>
      </c>
      <c r="GH86" s="100">
        <f t="shared" si="398"/>
        <v>1.9738229358749397E-3</v>
      </c>
      <c r="GI86" s="100">
        <f t="shared" si="235"/>
        <v>1.4833333333333334</v>
      </c>
      <c r="GJ86" s="100">
        <f t="shared" si="236"/>
        <v>114.2077307666578</v>
      </c>
      <c r="GK86" s="100">
        <f t="shared" si="399"/>
        <v>1.3268414833615973E-3</v>
      </c>
      <c r="GL86">
        <f t="shared" si="451"/>
        <v>0.16136800223497488</v>
      </c>
      <c r="GM86">
        <f t="shared" si="452"/>
        <v>2.1973764945602667</v>
      </c>
      <c r="GN86" s="61"/>
      <c r="GO86" s="100">
        <v>1268.0462333842563</v>
      </c>
      <c r="GP86" s="100">
        <v>80</v>
      </c>
      <c r="GQ86" s="22">
        <f t="shared" si="400"/>
        <v>1.4333333333333333</v>
      </c>
      <c r="GR86" s="98">
        <f t="shared" si="401"/>
        <v>158.01592979068093</v>
      </c>
      <c r="GS86" s="100">
        <f t="shared" si="453"/>
        <v>1.4333333333333333</v>
      </c>
      <c r="GT86" s="100">
        <f t="shared" si="454"/>
        <v>1.0661276720968502</v>
      </c>
      <c r="GU86" s="98">
        <f t="shared" si="239"/>
        <v>1.4500000000000002</v>
      </c>
      <c r="GV86" s="98">
        <f t="shared" si="240"/>
        <v>146.05850283014018</v>
      </c>
      <c r="GW86" s="100">
        <f t="shared" si="402"/>
        <v>2274.0687466910467</v>
      </c>
      <c r="GX86" s="100">
        <f t="shared" si="403"/>
        <v>2.0326474977194514E-3</v>
      </c>
      <c r="GY86" s="100">
        <f t="shared" si="237"/>
        <v>1.4666666666666668</v>
      </c>
      <c r="GZ86" s="100">
        <f t="shared" si="238"/>
        <v>-228.71163084405279</v>
      </c>
      <c r="HA86" s="100">
        <f t="shared" si="404"/>
        <v>1.3344350051050305E-3</v>
      </c>
      <c r="HB86">
        <f t="shared" si="455"/>
        <v>0.1563472008599241</v>
      </c>
      <c r="HC86">
        <f t="shared" si="456"/>
        <v>2.1987008709510145</v>
      </c>
      <c r="HD86" s="61"/>
      <c r="HE86" s="100">
        <v>1119.2882783269017</v>
      </c>
      <c r="HF86" s="100">
        <v>80</v>
      </c>
      <c r="HG86" s="22">
        <f t="shared" si="405"/>
        <v>1.45</v>
      </c>
      <c r="HH86" s="98">
        <f t="shared" si="406"/>
        <v>105.80193401732335</v>
      </c>
      <c r="HI86" s="100">
        <f t="shared" si="457"/>
        <v>1.45</v>
      </c>
      <c r="HJ86" s="98">
        <f t="shared" si="407"/>
        <v>1.022377412981285</v>
      </c>
      <c r="HK86" s="98">
        <f t="shared" si="458"/>
        <v>1.4583333333333335</v>
      </c>
      <c r="HL86" s="98"/>
      <c r="HM86" s="100"/>
      <c r="HN86" s="100"/>
      <c r="HO86" s="100">
        <f t="shared" si="466"/>
        <v>1.4666666666666668</v>
      </c>
      <c r="HP86" s="100">
        <f t="shared" si="467"/>
        <v>0</v>
      </c>
      <c r="HQ86" s="100">
        <f t="shared" si="410"/>
        <v>1.1018831522282052E-3</v>
      </c>
      <c r="HR86">
        <f t="shared" si="460"/>
        <v>0.16136800223497488</v>
      </c>
      <c r="HS86">
        <f t="shared" si="461"/>
        <v>2.0244936065023293</v>
      </c>
      <c r="HT86" s="61"/>
      <c r="HU86" s="12"/>
      <c r="HV86" s="12"/>
      <c r="HW86" s="57"/>
      <c r="HX86" s="56"/>
      <c r="HY86" s="56"/>
      <c r="HZ86" s="56"/>
      <c r="IA86" s="56"/>
      <c r="IB86" s="56"/>
      <c r="IC86" s="56"/>
      <c r="ID86" s="56"/>
      <c r="IE86" s="56"/>
      <c r="IF86" s="56"/>
      <c r="IG86" s="12"/>
      <c r="IH86" s="12"/>
      <c r="II86" s="61"/>
      <c r="IJ86" s="12"/>
      <c r="IK86" s="12"/>
      <c r="IL86" s="57"/>
      <c r="IM86" s="56"/>
      <c r="IN86" s="56"/>
      <c r="IO86" s="56"/>
      <c r="IP86" s="56"/>
      <c r="IQ86" s="56"/>
      <c r="IR86" s="56"/>
      <c r="IS86" s="56"/>
      <c r="IT86" s="56"/>
      <c r="IU86" s="12"/>
      <c r="IV86" s="12"/>
      <c r="IW86" s="61"/>
      <c r="IX86"/>
      <c r="JK86" s="61"/>
      <c r="JL86"/>
      <c r="JY86" s="61"/>
      <c r="JZ86"/>
      <c r="KM86" s="61"/>
      <c r="KN86"/>
      <c r="KS86"/>
      <c r="KT86"/>
      <c r="KU86"/>
    </row>
    <row r="87" spans="21:307" x14ac:dyDescent="0.25">
      <c r="U87" s="49">
        <v>440.00113636216895</v>
      </c>
      <c r="V87" s="49">
        <v>81</v>
      </c>
      <c r="W87" s="22">
        <f t="shared" si="411"/>
        <v>1.4500000000000002</v>
      </c>
      <c r="X87" s="98">
        <f t="shared" si="412"/>
        <v>36.45109240014655</v>
      </c>
      <c r="Y87" s="100">
        <f t="shared" si="413"/>
        <v>1.4500000000000002</v>
      </c>
      <c r="Z87" s="98">
        <f t="shared" si="414"/>
        <v>0.37116620590986366</v>
      </c>
      <c r="AA87" s="98">
        <f t="shared" si="415"/>
        <v>1.4666666666666668</v>
      </c>
      <c r="AB87" s="98">
        <f t="shared" si="416"/>
        <v>34.802258891894674</v>
      </c>
      <c r="AC87" s="100">
        <f t="shared" si="333"/>
        <v>541.85636390062064</v>
      </c>
      <c r="AD87" s="100">
        <f t="shared" si="334"/>
        <v>4.8433143624553423E-4</v>
      </c>
      <c r="AE87" s="100">
        <f t="shared" si="335"/>
        <v>1.4833333333333334</v>
      </c>
      <c r="AF87" s="100">
        <f t="shared" si="336"/>
        <v>74.304629661820684</v>
      </c>
      <c r="AG87" s="100">
        <f t="shared" si="337"/>
        <v>2.1235689477708429E-3</v>
      </c>
      <c r="AH87">
        <f t="shared" si="417"/>
        <v>0.16136800223497494</v>
      </c>
      <c r="AI87">
        <f t="shared" si="418"/>
        <v>1.5617105481888802</v>
      </c>
      <c r="AJ87" s="61"/>
      <c r="AK87" s="49">
        <v>548.00022810214227</v>
      </c>
      <c r="AL87" s="49">
        <v>81</v>
      </c>
      <c r="AM87" s="22">
        <f t="shared" si="419"/>
        <v>1.4666666666666668</v>
      </c>
      <c r="AN87" s="98">
        <f t="shared" si="420"/>
        <v>51.25808886934265</v>
      </c>
      <c r="AO87" s="100">
        <f t="shared" si="421"/>
        <v>1.4666666666666668</v>
      </c>
      <c r="AP87" s="98">
        <f t="shared" si="422"/>
        <v>0.36103518650045374</v>
      </c>
      <c r="AQ87" s="98">
        <f t="shared" si="423"/>
        <v>1.4833333333333334</v>
      </c>
      <c r="AR87" s="98">
        <f t="shared" si="424"/>
        <v>63.137192976886439</v>
      </c>
      <c r="AS87" s="100">
        <f t="shared" si="338"/>
        <v>1125.2761157575126</v>
      </c>
      <c r="AT87" s="100">
        <f t="shared" si="339"/>
        <v>8.7865926892833647E-4</v>
      </c>
      <c r="AU87" s="100">
        <f t="shared" si="340"/>
        <v>1.5</v>
      </c>
      <c r="AV87" s="100">
        <f t="shared" si="341"/>
        <v>-168.38360292597511</v>
      </c>
      <c r="AW87" s="100">
        <f t="shared" si="342"/>
        <v>1.9993966786775799E-3</v>
      </c>
      <c r="AX87">
        <f t="shared" si="343"/>
        <v>0.16633142176652502</v>
      </c>
      <c r="AY87">
        <f t="shared" si="344"/>
        <v>1.7097624097106632</v>
      </c>
      <c r="AZ87" s="61"/>
      <c r="BA87" s="49">
        <v>447.50251395941899</v>
      </c>
      <c r="BB87" s="49">
        <v>81</v>
      </c>
      <c r="BC87" s="22">
        <f t="shared" si="345"/>
        <v>1.6333333333333333</v>
      </c>
      <c r="BD87" s="98">
        <f t="shared" si="425"/>
        <v>36.849680003245957</v>
      </c>
      <c r="BE87" s="100">
        <f t="shared" si="426"/>
        <v>1.6333333333333333</v>
      </c>
      <c r="BF87" s="98">
        <f t="shared" si="346"/>
        <v>0.28965905610998482</v>
      </c>
      <c r="BG87" s="98">
        <f t="shared" si="427"/>
        <v>1.6499999999999997</v>
      </c>
      <c r="BH87" s="98">
        <f t="shared" si="428"/>
        <v>35.824641859260268</v>
      </c>
      <c r="BI87" s="100">
        <f t="shared" si="347"/>
        <v>702.75174761362609</v>
      </c>
      <c r="BJ87" s="100">
        <f t="shared" si="348"/>
        <v>4.9855959920803885E-4</v>
      </c>
      <c r="BK87" s="100">
        <f t="shared" si="349"/>
        <v>1.6666666666666667</v>
      </c>
      <c r="BL87" s="100">
        <f t="shared" si="350"/>
        <v>-0.14427534994687932</v>
      </c>
      <c r="BM87" s="100">
        <f t="shared" si="351"/>
        <v>2.0478927998238759E-3</v>
      </c>
      <c r="BN87">
        <f t="shared" si="352"/>
        <v>0.21307482530885122</v>
      </c>
      <c r="BO87">
        <f t="shared" si="353"/>
        <v>1.5664337208673114</v>
      </c>
      <c r="BP87" s="61"/>
      <c r="BQ87" s="49">
        <v>873.66183389226751</v>
      </c>
      <c r="BR87" s="49">
        <v>81</v>
      </c>
      <c r="BS87" s="22">
        <f t="shared" si="354"/>
        <v>1.5</v>
      </c>
      <c r="BT87" s="98">
        <f t="shared" si="355"/>
        <v>83.524075897922316</v>
      </c>
      <c r="BU87" s="100">
        <f t="shared" si="429"/>
        <v>1.5</v>
      </c>
      <c r="BV87" s="98">
        <f t="shared" si="356"/>
        <v>1.1802913664322616</v>
      </c>
      <c r="BW87" s="98">
        <f t="shared" si="430"/>
        <v>1.5166666666666666</v>
      </c>
      <c r="BX87" s="98">
        <f t="shared" si="431"/>
        <v>61.728425340435756</v>
      </c>
      <c r="BY87" s="100">
        <f t="shared" si="357"/>
        <v>961.08531943796788</v>
      </c>
      <c r="BZ87" s="100">
        <f t="shared" si="358"/>
        <v>8.5905391932106429E-4</v>
      </c>
      <c r="CA87" s="100">
        <f t="shared" si="359"/>
        <v>1.5333333333333332</v>
      </c>
      <c r="CB87" s="100">
        <f t="shared" si="360"/>
        <v>218.35860393890471</v>
      </c>
      <c r="CC87" s="100">
        <f t="shared" si="361"/>
        <v>1.2422511234680938E-3</v>
      </c>
      <c r="CD87">
        <f t="shared" si="362"/>
        <v>0.17609125905568124</v>
      </c>
      <c r="CE87">
        <f t="shared" si="363"/>
        <v>1.9218116793457487</v>
      </c>
      <c r="CF87" s="61"/>
      <c r="CG87" s="11">
        <v>794.16528506350619</v>
      </c>
      <c r="CH87" s="11">
        <v>81</v>
      </c>
      <c r="CI87" s="38">
        <f t="shared" si="364"/>
        <v>1.5</v>
      </c>
      <c r="CJ87" s="11">
        <f t="shared" si="365"/>
        <v>77.155861756874202</v>
      </c>
      <c r="CK87" s="100">
        <f t="shared" si="432"/>
        <v>1.5</v>
      </c>
      <c r="CL87" s="11">
        <f t="shared" si="366"/>
        <v>0.98952031756407488</v>
      </c>
      <c r="CM87" s="11">
        <f t="shared" si="433"/>
        <v>1.5166666666666666</v>
      </c>
      <c r="CN87" s="11">
        <f t="shared" si="434"/>
        <v>65.525125272318064</v>
      </c>
      <c r="CO87" s="11">
        <f t="shared" si="367"/>
        <v>1167.8355494510395</v>
      </c>
      <c r="CP87" s="11">
        <f t="shared" si="368"/>
        <v>9.1189132670642652E-4</v>
      </c>
      <c r="CQ87" s="11">
        <f t="shared" si="243"/>
        <v>1.5333333333333332</v>
      </c>
      <c r="CR87" s="11">
        <f t="shared" si="244"/>
        <v>-45.281556899559114</v>
      </c>
      <c r="CS87" s="11">
        <f t="shared" si="369"/>
        <v>1.2404619704687112E-3</v>
      </c>
      <c r="CT87" s="10">
        <f t="shared" si="370"/>
        <v>0.17609125905568124</v>
      </c>
      <c r="CU87" s="10">
        <f t="shared" si="371"/>
        <v>1.8873689262767956</v>
      </c>
      <c r="CV87" s="61"/>
      <c r="CW87" s="49">
        <v>1089.3293808577826</v>
      </c>
      <c r="CX87" s="49">
        <v>81</v>
      </c>
      <c r="CY87" s="22">
        <f t="shared" si="372"/>
        <v>1.5666666666666669</v>
      </c>
      <c r="CZ87" s="98">
        <f t="shared" si="373"/>
        <v>103.61736715093528</v>
      </c>
      <c r="DA87" s="100">
        <f t="shared" si="435"/>
        <v>1.5666666666666669</v>
      </c>
      <c r="DB87" s="98">
        <f t="shared" si="374"/>
        <v>1.1213454248034558</v>
      </c>
      <c r="DC87" s="98">
        <f t="shared" si="436"/>
        <v>1.5833333333333333</v>
      </c>
      <c r="DD87" s="98">
        <f t="shared" si="437"/>
        <v>79.84176465135647</v>
      </c>
      <c r="DE87" s="100">
        <f t="shared" si="375"/>
        <v>1566.2107624613436</v>
      </c>
      <c r="DF87" s="100">
        <f t="shared" si="376"/>
        <v>1.1111312247313776E-3</v>
      </c>
      <c r="DG87" s="100">
        <f t="shared" si="462"/>
        <v>1.5916666666666668</v>
      </c>
      <c r="DH87" s="100">
        <f t="shared" si="463"/>
        <v>-4790.5058790813418</v>
      </c>
      <c r="DI87" s="100">
        <f t="shared" si="377"/>
        <v>1.1296834400889163E-3</v>
      </c>
      <c r="DJ87">
        <f t="shared" si="438"/>
        <v>0.19497660321605509</v>
      </c>
      <c r="DK87">
        <f t="shared" si="439"/>
        <v>2.0154325529545063</v>
      </c>
      <c r="DL87" s="61"/>
      <c r="DM87"/>
      <c r="DO87"/>
      <c r="DP87"/>
      <c r="DQ87"/>
      <c r="DR87"/>
      <c r="DS87" s="72"/>
      <c r="DT87" s="52"/>
      <c r="DU87" s="86"/>
      <c r="DW87" s="72"/>
      <c r="DX87"/>
      <c r="DY87"/>
      <c r="DZ87"/>
      <c r="EB87" s="61"/>
      <c r="EC87"/>
      <c r="ED87" s="49"/>
      <c r="EE87" s="49"/>
      <c r="EF87" s="49"/>
      <c r="EG87" s="98"/>
      <c r="EH87" s="96"/>
      <c r="EN87" s="52"/>
      <c r="EO87" s="100"/>
      <c r="ER87" s="61"/>
      <c r="ES87"/>
      <c r="FG87"/>
      <c r="FH87" s="61"/>
      <c r="FI87" s="100">
        <v>1017.9731086821498</v>
      </c>
      <c r="FJ87" s="100">
        <v>81</v>
      </c>
      <c r="FK87" s="22">
        <f t="shared" si="388"/>
        <v>1.4333333333333333</v>
      </c>
      <c r="FL87" s="98">
        <f t="shared" si="389"/>
        <v>127.02434597980408</v>
      </c>
      <c r="FM87" s="100">
        <f t="shared" si="443"/>
        <v>1.4333333333333333</v>
      </c>
      <c r="FN87" s="98">
        <f t="shared" si="390"/>
        <v>0.79382807824357993</v>
      </c>
      <c r="FO87" s="98">
        <f t="shared" si="444"/>
        <v>1.45</v>
      </c>
      <c r="FP87" s="98">
        <f t="shared" si="445"/>
        <v>123.8268144514639</v>
      </c>
      <c r="FQ87" s="100">
        <f t="shared" si="391"/>
        <v>1927.9308173784536</v>
      </c>
      <c r="FR87" s="100">
        <f t="shared" si="392"/>
        <v>1.7232565011162063E-3</v>
      </c>
      <c r="FS87" s="100">
        <f t="shared" si="241"/>
        <v>1.4666666666666666</v>
      </c>
      <c r="FT87" s="100">
        <f t="shared" si="242"/>
        <v>-117.15518726471059</v>
      </c>
      <c r="FU87" s="100">
        <f t="shared" si="393"/>
        <v>1.469698305991318E-3</v>
      </c>
      <c r="FV87">
        <f t="shared" si="446"/>
        <v>0.1563472008599241</v>
      </c>
      <c r="FW87">
        <f t="shared" si="447"/>
        <v>2.1038869675020866</v>
      </c>
      <c r="FX87" s="61"/>
      <c r="FY87" s="100">
        <v>1285.1774196584688</v>
      </c>
      <c r="FZ87" s="100">
        <v>81</v>
      </c>
      <c r="GA87" s="22">
        <f t="shared" si="394"/>
        <v>1.4666666666666668</v>
      </c>
      <c r="GB87" s="98">
        <f t="shared" si="395"/>
        <v>159.77043718326544</v>
      </c>
      <c r="GC87" s="100">
        <f t="shared" si="448"/>
        <v>1.4666666666666668</v>
      </c>
      <c r="GD87" s="98">
        <f t="shared" si="396"/>
        <v>0.97583065741867669</v>
      </c>
      <c r="GE87" s="98">
        <f t="shared" si="449"/>
        <v>1.4833333333333334</v>
      </c>
      <c r="GF87" s="98">
        <f t="shared" si="450"/>
        <v>149.60780469198906</v>
      </c>
      <c r="GG87" s="100">
        <f t="shared" si="397"/>
        <v>2329.3298665861998</v>
      </c>
      <c r="GH87" s="100">
        <f t="shared" si="398"/>
        <v>2.0820419486301811E-3</v>
      </c>
      <c r="GI87" s="100">
        <f t="shared" ref="GI87:GI102" si="468">GE88</f>
        <v>1.5</v>
      </c>
      <c r="GJ87" s="100">
        <f t="shared" ref="GJ87:GJ102" si="469">(GF89-GF87)/(GE89-GE87)</f>
        <v>-517.63545522089646</v>
      </c>
      <c r="GK87" s="100">
        <f t="shared" si="399"/>
        <v>1.3203504465970517E-3</v>
      </c>
      <c r="GL87">
        <f t="shared" si="451"/>
        <v>0.16633142176652502</v>
      </c>
      <c r="GM87">
        <f t="shared" si="452"/>
        <v>2.2034964235641992</v>
      </c>
      <c r="GN87" s="61"/>
      <c r="GO87" s="100">
        <v>1288.0908353062682</v>
      </c>
      <c r="GP87" s="100">
        <v>81</v>
      </c>
      <c r="GQ87" s="22">
        <f t="shared" si="400"/>
        <v>1.4500000000000002</v>
      </c>
      <c r="GR87" s="98">
        <f t="shared" si="401"/>
        <v>160.51376175185277</v>
      </c>
      <c r="GS87" s="100">
        <f t="shared" si="453"/>
        <v>1.4500000000000002</v>
      </c>
      <c r="GT87" s="100">
        <f t="shared" si="454"/>
        <v>1.0795500136379583</v>
      </c>
      <c r="GU87" s="98">
        <f t="shared" si="239"/>
        <v>1.4666666666666668</v>
      </c>
      <c r="GV87" s="98">
        <f t="shared" si="240"/>
        <v>145.98241605806004</v>
      </c>
      <c r="GW87" s="100">
        <f t="shared" si="402"/>
        <v>2272.8841080218058</v>
      </c>
      <c r="GX87" s="100">
        <f t="shared" si="403"/>
        <v>2.0315886234746694E-3</v>
      </c>
      <c r="GY87" s="100">
        <f t="shared" ref="GY87:GY103" si="470">GU88</f>
        <v>1.4833333333333334</v>
      </c>
      <c r="GZ87" s="100">
        <f t="shared" ref="GZ87:GZ103" si="471">(GV89-GV87)/(GU89-GU87)</f>
        <v>-564.91448016181869</v>
      </c>
      <c r="HA87" s="100">
        <f t="shared" si="404"/>
        <v>1.3270645109285596E-3</v>
      </c>
      <c r="HB87">
        <f t="shared" si="455"/>
        <v>0.16136800223497494</v>
      </c>
      <c r="HC87">
        <f t="shared" si="456"/>
        <v>2.2055122728572618</v>
      </c>
      <c r="HD87" s="61"/>
      <c r="HE87" s="100">
        <v>1138.7564489389292</v>
      </c>
      <c r="HF87" s="100">
        <v>81</v>
      </c>
      <c r="HG87" s="22">
        <f t="shared" si="405"/>
        <v>1.4666666666666668</v>
      </c>
      <c r="HH87" s="98">
        <f t="shared" si="406"/>
        <v>107.64218388182711</v>
      </c>
      <c r="HI87" s="100">
        <f t="shared" si="457"/>
        <v>1.4666666666666668</v>
      </c>
      <c r="HJ87" s="98">
        <f t="shared" si="407"/>
        <v>1.0357212815498917</v>
      </c>
      <c r="HK87" s="98">
        <f t="shared" si="458"/>
        <v>1.4666666666666668</v>
      </c>
      <c r="HL87" s="98"/>
      <c r="HM87" s="100"/>
      <c r="HN87" s="100"/>
      <c r="HO87" s="100">
        <f t="shared" si="466"/>
        <v>0</v>
      </c>
      <c r="HP87" s="100">
        <f t="shared" si="467"/>
        <v>0</v>
      </c>
      <c r="HQ87" s="100">
        <f t="shared" si="410"/>
        <v>1.096020457294903E-3</v>
      </c>
      <c r="HR87">
        <f t="shared" si="460"/>
        <v>0.16633142176652502</v>
      </c>
      <c r="HS87">
        <f t="shared" si="461"/>
        <v>2.0319825002976382</v>
      </c>
      <c r="HT87" s="61"/>
      <c r="HU87" s="12"/>
      <c r="HV87" s="12"/>
      <c r="HW87" s="57"/>
      <c r="HX87" s="56"/>
      <c r="HY87" s="56"/>
      <c r="HZ87" s="56"/>
      <c r="IA87" s="56"/>
      <c r="IB87" s="56"/>
      <c r="IC87" s="56"/>
      <c r="ID87" s="56"/>
      <c r="IE87" s="56"/>
      <c r="IF87" s="56"/>
      <c r="IG87" s="12"/>
      <c r="IH87" s="12"/>
      <c r="II87" s="61"/>
      <c r="IJ87" s="12"/>
      <c r="IK87" s="12"/>
      <c r="IL87" s="57"/>
      <c r="IM87" s="56"/>
      <c r="IN87" s="56"/>
      <c r="IO87" s="56"/>
      <c r="IP87" s="56"/>
      <c r="IQ87" s="56"/>
      <c r="IR87" s="56"/>
      <c r="IS87" s="56"/>
      <c r="IT87" s="56"/>
      <c r="IU87" s="12"/>
      <c r="IV87" s="12"/>
      <c r="IW87" s="61"/>
      <c r="IX87"/>
      <c r="JK87" s="61"/>
      <c r="JL87"/>
      <c r="JY87" s="61"/>
      <c r="JZ87"/>
      <c r="KM87" s="61"/>
      <c r="KN87"/>
      <c r="KS87"/>
      <c r="KT87"/>
      <c r="KU87"/>
    </row>
    <row r="88" spans="21:307" x14ac:dyDescent="0.25">
      <c r="U88" s="49">
        <v>447.0011185668331</v>
      </c>
      <c r="V88" s="49">
        <v>82</v>
      </c>
      <c r="W88" s="22">
        <f t="shared" si="411"/>
        <v>1.4666666666666668</v>
      </c>
      <c r="X88" s="98">
        <f t="shared" si="412"/>
        <v>37.030993170974497</v>
      </c>
      <c r="Y88" s="100">
        <f t="shared" si="413"/>
        <v>1.4666666666666668</v>
      </c>
      <c r="Z88" s="98">
        <f t="shared" si="414"/>
        <v>0.37199846801876085</v>
      </c>
      <c r="AA88" s="98">
        <f t="shared" si="415"/>
        <v>1.4833333333333334</v>
      </c>
      <c r="AB88" s="98">
        <f t="shared" si="416"/>
        <v>36.03669502654418</v>
      </c>
      <c r="AC88" s="100">
        <f t="shared" si="333"/>
        <v>561.07600931118043</v>
      </c>
      <c r="AD88" s="100">
        <f t="shared" si="334"/>
        <v>5.015106724527398E-4</v>
      </c>
      <c r="AE88" s="100">
        <f t="shared" si="335"/>
        <v>1.5</v>
      </c>
      <c r="AF88" s="100">
        <f t="shared" si="336"/>
        <v>187.27336359982027</v>
      </c>
      <c r="AG88" s="100">
        <f t="shared" si="337"/>
        <v>2.121504062204199E-3</v>
      </c>
      <c r="AH88">
        <f t="shared" si="417"/>
        <v>0.16633142176652502</v>
      </c>
      <c r="AI88">
        <f t="shared" si="418"/>
        <v>1.5685653599805698</v>
      </c>
      <c r="AJ88" s="61"/>
      <c r="AK88" s="49">
        <v>560.5002230151207</v>
      </c>
      <c r="AL88" s="49">
        <v>82</v>
      </c>
      <c r="AM88" s="22">
        <f t="shared" si="419"/>
        <v>1.4833333333333334</v>
      </c>
      <c r="AN88" s="98">
        <f t="shared" si="420"/>
        <v>52.427296138351949</v>
      </c>
      <c r="AO88" s="100">
        <f t="shared" si="421"/>
        <v>1.4833333333333334</v>
      </c>
      <c r="AP88" s="98">
        <f t="shared" si="422"/>
        <v>0.36248608292202056</v>
      </c>
      <c r="AQ88" s="98">
        <f t="shared" si="423"/>
        <v>1.5</v>
      </c>
      <c r="AR88" s="98">
        <f t="shared" si="424"/>
        <v>60.331096515214924</v>
      </c>
      <c r="AS88" s="100">
        <f t="shared" si="338"/>
        <v>1075.2638618394997</v>
      </c>
      <c r="AT88" s="100">
        <f t="shared" si="339"/>
        <v>8.3960775983674119E-4</v>
      </c>
      <c r="AU88" s="100">
        <f t="shared" si="340"/>
        <v>1.5166666666666666</v>
      </c>
      <c r="AV88" s="100">
        <f t="shared" si="341"/>
        <v>-294.65773868285373</v>
      </c>
      <c r="AW88" s="100">
        <f t="shared" si="342"/>
        <v>1.995925848224331E-3</v>
      </c>
      <c r="AX88">
        <f t="shared" si="343"/>
        <v>0.17123875626126916</v>
      </c>
      <c r="AY88">
        <f t="shared" si="344"/>
        <v>1.7195574601841839</v>
      </c>
      <c r="AZ88" s="61"/>
      <c r="BA88" s="49">
        <v>454.5044004187418</v>
      </c>
      <c r="BB88" s="49">
        <v>82</v>
      </c>
      <c r="BC88" s="22">
        <f t="shared" si="345"/>
        <v>1.65</v>
      </c>
      <c r="BD88" s="98">
        <f t="shared" si="425"/>
        <v>37.426251681385189</v>
      </c>
      <c r="BE88" s="100">
        <f t="shared" si="426"/>
        <v>1.65</v>
      </c>
      <c r="BF88" s="98">
        <f t="shared" si="346"/>
        <v>0.29027782385795736</v>
      </c>
      <c r="BG88" s="98">
        <f t="shared" si="427"/>
        <v>1.6666666666666667</v>
      </c>
      <c r="BH88" s="98">
        <f t="shared" si="428"/>
        <v>37.060907982010242</v>
      </c>
      <c r="BI88" s="100">
        <f t="shared" si="347"/>
        <v>727.0028812799768</v>
      </c>
      <c r="BJ88" s="100">
        <f t="shared" si="348"/>
        <v>5.1576430274964257E-4</v>
      </c>
      <c r="BK88" s="100">
        <f t="shared" si="349"/>
        <v>1.6833333333333333</v>
      </c>
      <c r="BL88" s="100">
        <f t="shared" si="350"/>
        <v>37.082515374712408</v>
      </c>
      <c r="BM88" s="100">
        <f t="shared" si="351"/>
        <v>2.0460513246048496E-3</v>
      </c>
      <c r="BN88">
        <f t="shared" si="352"/>
        <v>0.21748394421390627</v>
      </c>
      <c r="BO88">
        <f t="shared" si="353"/>
        <v>1.5731763337773759</v>
      </c>
      <c r="BP88" s="61"/>
      <c r="BQ88" s="49">
        <v>883.69338573964671</v>
      </c>
      <c r="BR88" s="49">
        <v>82</v>
      </c>
      <c r="BS88" s="22">
        <f t="shared" si="354"/>
        <v>1.5166666666666666</v>
      </c>
      <c r="BT88" s="98">
        <f t="shared" si="355"/>
        <v>84.483115271476734</v>
      </c>
      <c r="BU88" s="100">
        <f t="shared" si="429"/>
        <v>1.5166666666666666</v>
      </c>
      <c r="BV88" s="98">
        <f t="shared" si="356"/>
        <v>1.1903903497339261</v>
      </c>
      <c r="BW88" s="98">
        <f t="shared" si="430"/>
        <v>1.5333333333333332</v>
      </c>
      <c r="BX88" s="98">
        <f t="shared" si="431"/>
        <v>64.537954068074811</v>
      </c>
      <c r="BY88" s="100">
        <f t="shared" si="357"/>
        <v>1004.8284863789903</v>
      </c>
      <c r="BZ88" s="100">
        <f t="shared" si="358"/>
        <v>8.981531941140412E-4</v>
      </c>
      <c r="CA88" s="100">
        <f t="shared" si="359"/>
        <v>1.5499999999999998</v>
      </c>
      <c r="CB88" s="100">
        <f t="shared" si="360"/>
        <v>137.59358416497497</v>
      </c>
      <c r="CC88" s="100">
        <f t="shared" si="361"/>
        <v>1.2378041099803318E-3</v>
      </c>
      <c r="CD88">
        <f t="shared" si="362"/>
        <v>0.18089014193744996</v>
      </c>
      <c r="CE88">
        <f t="shared" si="363"/>
        <v>1.9267699198709289</v>
      </c>
      <c r="CF88" s="61"/>
      <c r="CG88" s="49">
        <v>805.65578878327437</v>
      </c>
      <c r="CH88" s="49">
        <v>82</v>
      </c>
      <c r="CI88" s="22">
        <f t="shared" si="364"/>
        <v>1.5166666666666666</v>
      </c>
      <c r="CJ88" s="98">
        <f t="shared" si="365"/>
        <v>78.272203321021507</v>
      </c>
      <c r="CK88" s="100">
        <f t="shared" si="432"/>
        <v>1.5166666666666666</v>
      </c>
      <c r="CL88" s="98">
        <f t="shared" si="366"/>
        <v>0.99962711670124071</v>
      </c>
      <c r="CM88" s="98">
        <f t="shared" si="433"/>
        <v>1.5333333333333332</v>
      </c>
      <c r="CN88" s="98">
        <f t="shared" si="434"/>
        <v>65.584249059667115</v>
      </c>
      <c r="CO88" s="100">
        <f t="shared" si="367"/>
        <v>1168.8892957872342</v>
      </c>
      <c r="CP88" s="100">
        <f t="shared" si="368"/>
        <v>9.1271413274703419E-4</v>
      </c>
      <c r="CQ88" s="100">
        <f t="shared" si="243"/>
        <v>1.5499999999999998</v>
      </c>
      <c r="CR88" s="100">
        <f t="shared" si="244"/>
        <v>-92.40910173821544</v>
      </c>
      <c r="CS88" s="100">
        <f t="shared" si="369"/>
        <v>1.2353123262084393E-3</v>
      </c>
      <c r="CT88">
        <f t="shared" si="370"/>
        <v>0.18089014193744996</v>
      </c>
      <c r="CU88">
        <f t="shared" si="371"/>
        <v>1.8936075591513435</v>
      </c>
      <c r="CV88" s="61"/>
      <c r="CW88" s="49">
        <v>1100.8207165565154</v>
      </c>
      <c r="CX88" s="49">
        <v>82</v>
      </c>
      <c r="CY88" s="22">
        <f t="shared" si="372"/>
        <v>1.5833333333333335</v>
      </c>
      <c r="CZ88" s="98">
        <f t="shared" si="373"/>
        <v>104.71042676272381</v>
      </c>
      <c r="DA88" s="100">
        <f t="shared" si="435"/>
        <v>1.5833333333333335</v>
      </c>
      <c r="DB88" s="98">
        <f t="shared" si="374"/>
        <v>1.1304619984044617</v>
      </c>
      <c r="DC88" s="98">
        <f t="shared" si="436"/>
        <v>1.5916666666666668</v>
      </c>
      <c r="DD88" s="98"/>
      <c r="DE88" s="100"/>
      <c r="DG88" s="100">
        <f t="shared" si="462"/>
        <v>1.6</v>
      </c>
      <c r="DH88" s="100">
        <f t="shared" si="463"/>
        <v>0</v>
      </c>
      <c r="DI88" s="100">
        <f t="shared" si="377"/>
        <v>1.1258705718146292E-3</v>
      </c>
      <c r="DJ88">
        <f t="shared" si="438"/>
        <v>0.19957235490520417</v>
      </c>
      <c r="DK88">
        <f t="shared" si="439"/>
        <v>2.019989929625841</v>
      </c>
      <c r="DL88" s="61"/>
      <c r="DM88"/>
      <c r="DO88"/>
      <c r="DP88"/>
      <c r="DQ88"/>
      <c r="DR88"/>
      <c r="DS88" s="72"/>
      <c r="DT88" s="52"/>
      <c r="DU88" s="86"/>
      <c r="DW88" s="72"/>
      <c r="DX88" s="52"/>
      <c r="DZ88"/>
      <c r="EB88" s="61"/>
      <c r="EC88"/>
      <c r="ED88" s="49"/>
      <c r="EE88" s="49"/>
      <c r="EF88" s="49"/>
      <c r="EG88" s="98"/>
      <c r="EH88" s="96"/>
      <c r="ER88" s="61"/>
      <c r="ES88"/>
      <c r="FG88"/>
      <c r="FH88" s="61"/>
      <c r="FI88" s="100">
        <v>1034.0015715655368</v>
      </c>
      <c r="FJ88" s="100">
        <v>82</v>
      </c>
      <c r="FK88" s="22">
        <f t="shared" si="388"/>
        <v>1.45</v>
      </c>
      <c r="FL88" s="98">
        <f t="shared" si="389"/>
        <v>129.0244037391486</v>
      </c>
      <c r="FM88" s="100">
        <f t="shared" si="443"/>
        <v>1.45</v>
      </c>
      <c r="FN88" s="98">
        <f t="shared" si="390"/>
        <v>0.80384743264812164</v>
      </c>
      <c r="FO88" s="98">
        <f t="shared" si="444"/>
        <v>1.4666666666666666</v>
      </c>
      <c r="FP88" s="98">
        <f t="shared" si="445"/>
        <v>131.14089432388897</v>
      </c>
      <c r="FQ88" s="100">
        <f t="shared" si="391"/>
        <v>2041.8079291274837</v>
      </c>
      <c r="FR88" s="100">
        <f t="shared" si="392"/>
        <v>1.8250441126741218E-3</v>
      </c>
      <c r="FS88" s="100">
        <f t="shared" si="241"/>
        <v>1.4833333333333332</v>
      </c>
      <c r="FT88" s="100">
        <f t="shared" si="242"/>
        <v>-336.58412313470575</v>
      </c>
      <c r="FU88" s="100">
        <f t="shared" si="393"/>
        <v>1.4618120399976188E-3</v>
      </c>
      <c r="FV88">
        <f t="shared" si="446"/>
        <v>0.16136800223497488</v>
      </c>
      <c r="FW88">
        <f t="shared" si="447"/>
        <v>2.1106718607402777</v>
      </c>
      <c r="FX88" s="61"/>
      <c r="FY88" s="100">
        <v>1305.2234483030099</v>
      </c>
      <c r="FZ88" s="100">
        <v>82</v>
      </c>
      <c r="GA88" s="22">
        <f t="shared" si="394"/>
        <v>1.4833333333333334</v>
      </c>
      <c r="GB88" s="98">
        <f t="shared" si="395"/>
        <v>162.26251548415692</v>
      </c>
      <c r="GC88" s="100">
        <f t="shared" si="448"/>
        <v>1.4833333333333334</v>
      </c>
      <c r="GD88" s="98">
        <f t="shared" si="396"/>
        <v>0.98784921133891068</v>
      </c>
      <c r="GE88" s="98">
        <f t="shared" si="449"/>
        <v>1.5</v>
      </c>
      <c r="GF88" s="98">
        <f t="shared" si="450"/>
        <v>145.63851256547105</v>
      </c>
      <c r="GG88" s="100">
        <f t="shared" si="397"/>
        <v>2267.5296769601373</v>
      </c>
      <c r="GH88" s="100">
        <f t="shared" si="398"/>
        <v>2.026802633202806E-3</v>
      </c>
      <c r="GI88" s="100">
        <f t="shared" si="468"/>
        <v>1.5166666666666666</v>
      </c>
      <c r="GJ88" s="100">
        <f t="shared" si="469"/>
        <v>-731.42835347988</v>
      </c>
      <c r="GK88" s="100">
        <f t="shared" si="399"/>
        <v>1.3132259535331117E-3</v>
      </c>
      <c r="GL88">
        <f t="shared" si="451"/>
        <v>0.17123875626126916</v>
      </c>
      <c r="GM88">
        <f t="shared" si="452"/>
        <v>2.2102182043696823</v>
      </c>
      <c r="GN88" s="61"/>
      <c r="GO88" s="100">
        <v>1307.1159091679667</v>
      </c>
      <c r="GP88" s="100">
        <v>82</v>
      </c>
      <c r="GQ88" s="22">
        <f t="shared" si="400"/>
        <v>1.4666666666666668</v>
      </c>
      <c r="GR88" s="98">
        <f t="shared" si="401"/>
        <v>162.88454655168562</v>
      </c>
      <c r="GS88" s="100">
        <f t="shared" si="453"/>
        <v>1.4666666666666668</v>
      </c>
      <c r="GT88" s="100">
        <f t="shared" si="454"/>
        <v>1.0922896549743175</v>
      </c>
      <c r="GU88" s="98">
        <f t="shared" ref="GU88:GU103" si="472">AVERAGE(GQ88:GQ90)</f>
        <v>1.4833333333333334</v>
      </c>
      <c r="GV88" s="98">
        <f t="shared" ref="GV88:GV101" si="473">(GR90-GR88)/(GQ90-GQ88)</f>
        <v>138.43478180200512</v>
      </c>
      <c r="GW88" s="100">
        <f t="shared" si="402"/>
        <v>2155.3706538882243</v>
      </c>
      <c r="GX88" s="100">
        <f t="shared" si="403"/>
        <v>1.926550713411238E-3</v>
      </c>
      <c r="GY88" s="100">
        <f t="shared" si="470"/>
        <v>1.5</v>
      </c>
      <c r="GZ88" s="100">
        <f t="shared" si="471"/>
        <v>-58.333219982184438</v>
      </c>
      <c r="HA88" s="100">
        <f t="shared" si="404"/>
        <v>1.32018068872441E-3</v>
      </c>
      <c r="HB88">
        <f t="shared" si="455"/>
        <v>0.16633142176652502</v>
      </c>
      <c r="HC88">
        <f t="shared" si="456"/>
        <v>2.2118798831686433</v>
      </c>
      <c r="HD88" s="61"/>
      <c r="HE88" s="100"/>
      <c r="HH88" s="22"/>
      <c r="HI88" s="22"/>
      <c r="HJ88" s="22"/>
      <c r="HR88" s="49"/>
      <c r="HT88" s="61"/>
      <c r="HU88" s="12"/>
      <c r="HV88" s="12"/>
      <c r="HW88" s="57"/>
      <c r="HX88" s="56"/>
      <c r="HY88" s="56"/>
      <c r="HZ88" s="56"/>
      <c r="IA88" s="56"/>
      <c r="IB88" s="12"/>
      <c r="IC88" s="12"/>
      <c r="ID88" s="12"/>
      <c r="IE88" s="12"/>
      <c r="IF88" s="12"/>
      <c r="IG88" s="12"/>
      <c r="IH88" s="12"/>
      <c r="II88" s="61"/>
      <c r="IJ88" s="12"/>
      <c r="IK88" s="12"/>
      <c r="IL88" s="57"/>
      <c r="IM88" s="56"/>
      <c r="IN88" s="56"/>
      <c r="IO88" s="56"/>
      <c r="IP88" s="56"/>
      <c r="IQ88" s="12"/>
      <c r="IR88" s="12"/>
      <c r="IS88" s="12"/>
      <c r="IT88" s="12"/>
      <c r="IU88" s="12"/>
      <c r="IV88" s="12"/>
      <c r="IW88" s="61"/>
      <c r="IX88"/>
      <c r="JK88" s="61"/>
      <c r="JL88"/>
      <c r="JY88" s="61"/>
      <c r="JZ88"/>
      <c r="KM88" s="61"/>
      <c r="KN88"/>
      <c r="KS88"/>
      <c r="KT88"/>
      <c r="KU88"/>
    </row>
    <row r="89" spans="21:307" x14ac:dyDescent="0.25">
      <c r="U89" s="49">
        <v>454.00440526497096</v>
      </c>
      <c r="V89" s="49">
        <v>83</v>
      </c>
      <c r="W89" s="22">
        <f t="shared" si="411"/>
        <v>1.4833333333333334</v>
      </c>
      <c r="X89" s="98">
        <f t="shared" si="412"/>
        <v>37.611167696543035</v>
      </c>
      <c r="Y89" s="100">
        <f t="shared" si="413"/>
        <v>1.4833333333333334</v>
      </c>
      <c r="Z89" s="98">
        <f t="shared" si="414"/>
        <v>0.37283112301504345</v>
      </c>
      <c r="AA89" s="98">
        <f t="shared" si="415"/>
        <v>1.5</v>
      </c>
      <c r="AB89" s="98">
        <f t="shared" si="416"/>
        <v>37.279079880622021</v>
      </c>
      <c r="AC89" s="100">
        <f t="shared" si="333"/>
        <v>580.41941290135958</v>
      </c>
      <c r="AD89" s="100">
        <f t="shared" si="334"/>
        <v>5.188005283386565E-4</v>
      </c>
      <c r="AE89" s="100">
        <f t="shared" si="335"/>
        <v>1.5166666666666666</v>
      </c>
      <c r="AF89" s="100">
        <f t="shared" si="336"/>
        <v>187.64138814234283</v>
      </c>
      <c r="AG89" s="100">
        <f t="shared" si="337"/>
        <v>2.1194442178978164E-3</v>
      </c>
      <c r="AH89">
        <f t="shared" si="417"/>
        <v>0.17123875626126916</v>
      </c>
      <c r="AI89">
        <f t="shared" si="418"/>
        <v>1.5753168169717975</v>
      </c>
      <c r="AJ89" s="61"/>
      <c r="AK89" s="49">
        <v>570.50021910600526</v>
      </c>
      <c r="AL89" s="49">
        <v>83</v>
      </c>
      <c r="AM89" s="22">
        <f t="shared" si="419"/>
        <v>1.5</v>
      </c>
      <c r="AN89" s="98">
        <f t="shared" si="420"/>
        <v>53.362661968572191</v>
      </c>
      <c r="AO89" s="100">
        <f t="shared" si="421"/>
        <v>1.5</v>
      </c>
      <c r="AP89" s="98">
        <f t="shared" si="422"/>
        <v>0.36364680007790373</v>
      </c>
      <c r="AQ89" s="98">
        <f t="shared" si="423"/>
        <v>1.5166666666666666</v>
      </c>
      <c r="AR89" s="98">
        <f t="shared" si="424"/>
        <v>57.524406212687289</v>
      </c>
      <c r="AS89" s="100">
        <f t="shared" si="338"/>
        <v>1025.2410240659106</v>
      </c>
      <c r="AT89" s="100">
        <f t="shared" si="339"/>
        <v>8.0054798645989823E-4</v>
      </c>
      <c r="AU89" s="100">
        <f t="shared" si="340"/>
        <v>1.5333333333333332</v>
      </c>
      <c r="AV89" s="100">
        <f t="shared" si="341"/>
        <v>-126.18698907237504</v>
      </c>
      <c r="AW89" s="100">
        <f t="shared" si="342"/>
        <v>1.9931621605991626E-3</v>
      </c>
      <c r="AX89">
        <f t="shared" si="343"/>
        <v>0.17609125905568124</v>
      </c>
      <c r="AY89">
        <f t="shared" si="344"/>
        <v>1.7272374860026876</v>
      </c>
      <c r="AZ89" s="61"/>
      <c r="BA89" s="49">
        <v>462.0043289840475</v>
      </c>
      <c r="BB89" s="49">
        <v>83</v>
      </c>
      <c r="BC89" s="22">
        <f t="shared" si="345"/>
        <v>1.6666666666666665</v>
      </c>
      <c r="BD89" s="98">
        <f t="shared" si="425"/>
        <v>38.043834731887962</v>
      </c>
      <c r="BE89" s="100">
        <f t="shared" si="426"/>
        <v>1.6666666666666665</v>
      </c>
      <c r="BF89" s="98">
        <f t="shared" si="346"/>
        <v>0.29094060437221869</v>
      </c>
      <c r="BG89" s="98">
        <f t="shared" si="427"/>
        <v>1.6833333333333333</v>
      </c>
      <c r="BH89" s="98">
        <f t="shared" si="428"/>
        <v>35.819832680928705</v>
      </c>
      <c r="BI89" s="100">
        <f t="shared" si="347"/>
        <v>702.6574086809336</v>
      </c>
      <c r="BJ89" s="100">
        <f t="shared" si="348"/>
        <v>4.9849267147625785E-4</v>
      </c>
      <c r="BK89" s="100">
        <f t="shared" si="349"/>
        <v>1.7</v>
      </c>
      <c r="BL89" s="100">
        <f t="shared" si="350"/>
        <v>148.59650558458031</v>
      </c>
      <c r="BM89" s="100">
        <f t="shared" si="351"/>
        <v>2.0440843654958921E-3</v>
      </c>
      <c r="BN89">
        <f t="shared" si="352"/>
        <v>0.22184874961635634</v>
      </c>
      <c r="BO89">
        <f t="shared" si="353"/>
        <v>1.5802842863663566</v>
      </c>
      <c r="BP89" s="61"/>
      <c r="BQ89" s="49">
        <v>895.18447819429934</v>
      </c>
      <c r="BR89" s="49">
        <v>83</v>
      </c>
      <c r="BS89" s="22">
        <f t="shared" si="354"/>
        <v>1.5333333333333332</v>
      </c>
      <c r="BT89" s="98">
        <f t="shared" si="355"/>
        <v>85.581690075936834</v>
      </c>
      <c r="BU89" s="100">
        <f t="shared" si="429"/>
        <v>1.5333333333333332</v>
      </c>
      <c r="BV89" s="98">
        <f t="shared" si="356"/>
        <v>1.2019586845821117</v>
      </c>
      <c r="BW89" s="98">
        <f t="shared" si="430"/>
        <v>1.5499999999999998</v>
      </c>
      <c r="BX89" s="98">
        <f t="shared" si="431"/>
        <v>69.007045471732553</v>
      </c>
      <c r="BY89" s="100">
        <f t="shared" si="357"/>
        <v>1074.4103381044108</v>
      </c>
      <c r="BZ89" s="100">
        <f t="shared" si="358"/>
        <v>9.603480494816116E-4</v>
      </c>
      <c r="CA89" s="100">
        <f t="shared" si="359"/>
        <v>1.5666666666666664</v>
      </c>
      <c r="CB89" s="100">
        <f t="shared" si="360"/>
        <v>-171.83685438899562</v>
      </c>
      <c r="CC89" s="100">
        <f t="shared" si="361"/>
        <v>1.2327682977499599E-3</v>
      </c>
      <c r="CD89">
        <f t="shared" si="362"/>
        <v>0.1856365769619116</v>
      </c>
      <c r="CE89">
        <f t="shared" si="363"/>
        <v>1.9323808587242852</v>
      </c>
      <c r="CF89" s="61"/>
      <c r="CG89" s="49">
        <v>816.64695554443847</v>
      </c>
      <c r="CH89" s="49">
        <v>83</v>
      </c>
      <c r="CI89" s="22">
        <f t="shared" si="364"/>
        <v>1.5333333333333332</v>
      </c>
      <c r="CJ89" s="98">
        <f t="shared" si="365"/>
        <v>79.340032599284797</v>
      </c>
      <c r="CK89" s="100">
        <f t="shared" si="432"/>
        <v>1.5333333333333332</v>
      </c>
      <c r="CL89" s="98">
        <f t="shared" si="366"/>
        <v>1.0092947098239922</v>
      </c>
      <c r="CM89" s="98">
        <f t="shared" si="433"/>
        <v>1.5499999999999998</v>
      </c>
      <c r="CN89" s="98">
        <f t="shared" si="434"/>
        <v>64.015740042332766</v>
      </c>
      <c r="CO89" s="100">
        <f t="shared" si="367"/>
        <v>1140.9342085979326</v>
      </c>
      <c r="CP89" s="100">
        <f t="shared" si="368"/>
        <v>8.9088571558913103E-4</v>
      </c>
      <c r="CQ89" s="100">
        <f t="shared" si="243"/>
        <v>1.5666666666666664</v>
      </c>
      <c r="CR89" s="100">
        <f t="shared" si="244"/>
        <v>-36.894808077892193</v>
      </c>
      <c r="CS89" s="100">
        <f t="shared" si="369"/>
        <v>1.2304460056743883E-3</v>
      </c>
      <c r="CT89">
        <f t="shared" si="370"/>
        <v>0.1856365769619116</v>
      </c>
      <c r="CU89">
        <f t="shared" si="371"/>
        <v>1.8994923745813708</v>
      </c>
      <c r="CV89" s="61"/>
      <c r="CW89" s="49">
        <v>1117.3085965837729</v>
      </c>
      <c r="CX89" s="49">
        <v>83</v>
      </c>
      <c r="CY89" s="22">
        <f t="shared" si="372"/>
        <v>1.6</v>
      </c>
      <c r="CZ89" s="98">
        <f t="shared" si="373"/>
        <v>106.27875930598049</v>
      </c>
      <c r="DA89" s="100">
        <f t="shared" si="435"/>
        <v>1.6</v>
      </c>
      <c r="DB89" s="98">
        <f t="shared" si="374"/>
        <v>1.1435425467178855</v>
      </c>
      <c r="DC89" s="98">
        <f t="shared" si="436"/>
        <v>1.6</v>
      </c>
      <c r="DD89" s="98"/>
      <c r="DE89" s="100"/>
      <c r="DG89" s="100">
        <f t="shared" si="462"/>
        <v>0</v>
      </c>
      <c r="DH89" s="100">
        <f t="shared" si="463"/>
        <v>0</v>
      </c>
      <c r="DI89" s="100">
        <f t="shared" si="377"/>
        <v>1.1204666540352553E-3</v>
      </c>
      <c r="DJ89">
        <f t="shared" si="438"/>
        <v>0.20411998265592479</v>
      </c>
      <c r="DK89">
        <f t="shared" si="439"/>
        <v>2.0264464758312819</v>
      </c>
      <c r="DL89" s="61"/>
      <c r="DM89"/>
      <c r="DO89"/>
      <c r="DP89"/>
      <c r="DQ89"/>
      <c r="DR89"/>
      <c r="DS89" s="72"/>
      <c r="DT89" s="52"/>
      <c r="DU89" s="86"/>
      <c r="DW89" s="72"/>
      <c r="DX89" s="52"/>
      <c r="DZ89"/>
      <c r="EB89" s="61"/>
      <c r="EC89"/>
      <c r="ED89" s="49"/>
      <c r="EE89" s="49"/>
      <c r="EF89" s="49"/>
      <c r="EG89" s="98"/>
      <c r="EH89" s="96"/>
      <c r="ER89" s="61"/>
      <c r="ES89"/>
      <c r="FG89"/>
      <c r="FH89" s="61"/>
      <c r="FI89" s="100">
        <v>1051.0513783826175</v>
      </c>
      <c r="FJ89" s="100">
        <v>83</v>
      </c>
      <c r="FK89" s="22">
        <f t="shared" si="388"/>
        <v>1.4666666666666666</v>
      </c>
      <c r="FL89" s="98">
        <f t="shared" si="389"/>
        <v>131.15190646151953</v>
      </c>
      <c r="FM89" s="100">
        <f t="shared" si="443"/>
        <v>1.4666666666666666</v>
      </c>
      <c r="FN89" s="98">
        <f t="shared" si="390"/>
        <v>0.81450522674055237</v>
      </c>
      <c r="FO89" s="98">
        <f t="shared" si="444"/>
        <v>1.4833333333333332</v>
      </c>
      <c r="FP89" s="98">
        <f t="shared" si="445"/>
        <v>119.92164154264023</v>
      </c>
      <c r="FQ89" s="100">
        <f t="shared" si="391"/>
        <v>1867.1289366915878</v>
      </c>
      <c r="FR89" s="100">
        <f t="shared" si="392"/>
        <v>1.6689095114684103E-3</v>
      </c>
      <c r="FS89" s="100">
        <f t="shared" ref="FS89:FS115" si="474">FO90</f>
        <v>1.5</v>
      </c>
      <c r="FT89" s="100">
        <f t="shared" ref="FT89:FT115" si="475">(FP91-FP89)/(FO91-FO89)</f>
        <v>331.60105570353363</v>
      </c>
      <c r="FU89" s="100">
        <f t="shared" si="393"/>
        <v>1.4535610423793458E-3</v>
      </c>
      <c r="FV89">
        <f t="shared" si="446"/>
        <v>0.16633142176652496</v>
      </c>
      <c r="FW89">
        <f t="shared" si="447"/>
        <v>2.1177746080007154</v>
      </c>
      <c r="FX89" s="61"/>
      <c r="FY89" s="100">
        <v>1325.2917603305318</v>
      </c>
      <c r="FZ89" s="100">
        <v>83</v>
      </c>
      <c r="GA89" s="22">
        <f t="shared" si="394"/>
        <v>1.5</v>
      </c>
      <c r="GB89" s="98">
        <f t="shared" si="395"/>
        <v>164.75736400633173</v>
      </c>
      <c r="GC89" s="100">
        <f t="shared" si="448"/>
        <v>1.5</v>
      </c>
      <c r="GD89" s="98">
        <f t="shared" si="396"/>
        <v>0.99988112521410799</v>
      </c>
      <c r="GE89" s="98">
        <f t="shared" si="449"/>
        <v>1.5166666666666666</v>
      </c>
      <c r="GF89" s="98">
        <f t="shared" si="450"/>
        <v>132.35328951795924</v>
      </c>
      <c r="GG89" s="100">
        <f t="shared" si="397"/>
        <v>2060.6844064708121</v>
      </c>
      <c r="GH89" s="100">
        <f t="shared" si="398"/>
        <v>1.8419166124582663E-3</v>
      </c>
      <c r="GI89" s="100">
        <f t="shared" si="468"/>
        <v>1.5333333333333332</v>
      </c>
      <c r="GJ89" s="100">
        <f t="shared" si="469"/>
        <v>-216.22740149409739</v>
      </c>
      <c r="GK89" s="100">
        <f t="shared" si="399"/>
        <v>1.3062078285973823E-3</v>
      </c>
      <c r="GL89">
        <f t="shared" si="451"/>
        <v>0.17609125905568124</v>
      </c>
      <c r="GM89">
        <f t="shared" si="452"/>
        <v>2.2168448349555239</v>
      </c>
      <c r="GN89" s="61"/>
      <c r="GO89" s="100">
        <v>1327.1401583856921</v>
      </c>
      <c r="GP89" s="100">
        <v>83</v>
      </c>
      <c r="GQ89" s="22">
        <f t="shared" si="400"/>
        <v>1.4833333333333334</v>
      </c>
      <c r="GR89" s="98">
        <f t="shared" si="401"/>
        <v>165.37984228712142</v>
      </c>
      <c r="GS89" s="100">
        <f t="shared" si="453"/>
        <v>1.4833333333333334</v>
      </c>
      <c r="GT89" s="100">
        <f t="shared" si="454"/>
        <v>1.1056983678612231</v>
      </c>
      <c r="GU89" s="98">
        <f t="shared" si="472"/>
        <v>1.5</v>
      </c>
      <c r="GV89" s="98">
        <f t="shared" si="473"/>
        <v>127.15193338599948</v>
      </c>
      <c r="GW89" s="100">
        <f t="shared" si="402"/>
        <v>1979.7015044767033</v>
      </c>
      <c r="GX89" s="100">
        <f t="shared" si="403"/>
        <v>1.7695310729551597E-3</v>
      </c>
      <c r="GY89" s="100">
        <f t="shared" si="470"/>
        <v>1.5166666666666666</v>
      </c>
      <c r="GZ89" s="100">
        <f t="shared" si="471"/>
        <v>396.82999371330868</v>
      </c>
      <c r="HA89" s="100">
        <f t="shared" si="404"/>
        <v>1.3130498082161877E-3</v>
      </c>
      <c r="HB89">
        <f t="shared" si="455"/>
        <v>0.17123875626126916</v>
      </c>
      <c r="HC89">
        <f t="shared" si="456"/>
        <v>2.2184825734331324</v>
      </c>
      <c r="HD89" s="61"/>
      <c r="HE89" s="100"/>
      <c r="HH89" s="22"/>
      <c r="HI89" s="22"/>
      <c r="HJ89" s="22"/>
      <c r="HR89" s="49"/>
      <c r="HT89" s="61"/>
      <c r="HU89" s="12"/>
      <c r="HV89" s="12"/>
      <c r="HW89" s="57"/>
      <c r="HX89" s="56"/>
      <c r="HY89" s="56"/>
      <c r="HZ89" s="56"/>
      <c r="IA89" s="12"/>
      <c r="IB89" s="12"/>
      <c r="IC89" s="12"/>
      <c r="ID89" s="12"/>
      <c r="IE89" s="12"/>
      <c r="IF89" s="12"/>
      <c r="IG89" s="12"/>
      <c r="IH89" s="12"/>
      <c r="II89" s="61"/>
      <c r="IJ89" s="12"/>
      <c r="IK89" s="12"/>
      <c r="IL89" s="57"/>
      <c r="IM89" s="56"/>
      <c r="IN89" s="56"/>
      <c r="IO89" s="56"/>
      <c r="IP89" s="12"/>
      <c r="IQ89" s="12"/>
      <c r="IR89" s="12"/>
      <c r="IS89" s="12"/>
      <c r="IT89" s="12"/>
      <c r="IU89" s="12"/>
      <c r="IV89" s="12"/>
      <c r="IW89" s="61"/>
      <c r="IX89"/>
      <c r="JK89" s="61"/>
      <c r="JL89"/>
      <c r="JY89" s="61"/>
      <c r="JZ89"/>
      <c r="KM89" s="61"/>
      <c r="KN89"/>
      <c r="KS89"/>
      <c r="KT89"/>
      <c r="KU89"/>
    </row>
    <row r="90" spans="21:307" x14ac:dyDescent="0.25">
      <c r="U90" s="49">
        <v>461.50108342234688</v>
      </c>
      <c r="V90" s="49">
        <v>84</v>
      </c>
      <c r="W90" s="22">
        <f t="shared" si="411"/>
        <v>1.5</v>
      </c>
      <c r="X90" s="98">
        <f t="shared" si="412"/>
        <v>38.232216338525966</v>
      </c>
      <c r="Y90" s="100">
        <f t="shared" si="413"/>
        <v>1.5</v>
      </c>
      <c r="Z90" s="98">
        <f t="shared" si="414"/>
        <v>0.37372243973422364</v>
      </c>
      <c r="AA90" s="98">
        <f t="shared" si="415"/>
        <v>1.5166666666666666</v>
      </c>
      <c r="AB90" s="98">
        <f t="shared" si="416"/>
        <v>42.279140479871501</v>
      </c>
      <c r="AC90" s="100">
        <f t="shared" si="333"/>
        <v>658.26822909481302</v>
      </c>
      <c r="AD90" s="100">
        <f t="shared" si="334"/>
        <v>5.8838470501154519E-4</v>
      </c>
      <c r="AE90" s="100">
        <f t="shared" si="335"/>
        <v>1.5333333333333334</v>
      </c>
      <c r="AF90" s="100">
        <f t="shared" si="336"/>
        <v>-0.30446761821302365</v>
      </c>
      <c r="AG90" s="100">
        <f t="shared" si="337"/>
        <v>2.1172458898801459E-3</v>
      </c>
      <c r="AH90">
        <f t="shared" si="417"/>
        <v>0.17609125905568124</v>
      </c>
      <c r="AI90">
        <f t="shared" si="418"/>
        <v>1.5824294749923939</v>
      </c>
      <c r="AJ90" s="61"/>
      <c r="AK90" s="49">
        <v>582.00021477659266</v>
      </c>
      <c r="AL90" s="49">
        <v>84</v>
      </c>
      <c r="AM90" s="22">
        <f t="shared" si="419"/>
        <v>1.5166666666666666</v>
      </c>
      <c r="AN90" s="98">
        <f t="shared" si="420"/>
        <v>54.438332688859106</v>
      </c>
      <c r="AO90" s="100">
        <f t="shared" si="421"/>
        <v>1.5166666666666666</v>
      </c>
      <c r="AP90" s="98">
        <f t="shared" si="422"/>
        <v>0.36498162482644547</v>
      </c>
      <c r="AQ90" s="98">
        <f t="shared" si="423"/>
        <v>1.5333333333333332</v>
      </c>
      <c r="AR90" s="98">
        <f t="shared" si="424"/>
        <v>50.509171892453168</v>
      </c>
      <c r="AS90" s="100">
        <f t="shared" si="338"/>
        <v>900.21051107031792</v>
      </c>
      <c r="AT90" s="100">
        <f t="shared" si="339"/>
        <v>7.0291930883664006E-4</v>
      </c>
      <c r="AU90" s="100">
        <f t="shared" si="340"/>
        <v>1.55</v>
      </c>
      <c r="AV90" s="100">
        <f t="shared" si="341"/>
        <v>84.354036037668109</v>
      </c>
      <c r="AW90" s="100">
        <f t="shared" si="342"/>
        <v>1.9899980682819901E-3</v>
      </c>
      <c r="AX90">
        <f t="shared" si="343"/>
        <v>0.18089014193744996</v>
      </c>
      <c r="AY90">
        <f t="shared" si="344"/>
        <v>1.7359048153719152</v>
      </c>
      <c r="AZ90" s="61"/>
      <c r="BA90" s="49">
        <v>469.50665596985948</v>
      </c>
      <c r="BB90" s="49">
        <v>84</v>
      </c>
      <c r="BC90" s="22">
        <f t="shared" si="345"/>
        <v>1.6833333333333331</v>
      </c>
      <c r="BD90" s="98">
        <f t="shared" si="425"/>
        <v>38.661615280785526</v>
      </c>
      <c r="BE90" s="100">
        <f t="shared" si="426"/>
        <v>1.6833333333333331</v>
      </c>
      <c r="BF90" s="98">
        <f t="shared" si="346"/>
        <v>0.29160359683868237</v>
      </c>
      <c r="BG90" s="98">
        <f t="shared" si="427"/>
        <v>1.7</v>
      </c>
      <c r="BH90" s="98">
        <f t="shared" si="428"/>
        <v>38.296991827833985</v>
      </c>
      <c r="BI90" s="100">
        <f t="shared" si="347"/>
        <v>751.25043932290714</v>
      </c>
      <c r="BJ90" s="100">
        <f t="shared" si="348"/>
        <v>5.3296646960402305E-4</v>
      </c>
      <c r="BK90" s="100">
        <f t="shared" si="349"/>
        <v>1.7166666666666668</v>
      </c>
      <c r="BL90" s="100">
        <f t="shared" si="350"/>
        <v>36.839036690194675</v>
      </c>
      <c r="BM90" s="100">
        <f t="shared" si="351"/>
        <v>2.0421224419692853E-3</v>
      </c>
      <c r="BN90">
        <f t="shared" si="352"/>
        <v>0.22617012339899889</v>
      </c>
      <c r="BO90">
        <f t="shared" si="353"/>
        <v>1.5872799948781833</v>
      </c>
      <c r="BP90" s="61"/>
      <c r="BQ90" s="49">
        <v>906.19561905804869</v>
      </c>
      <c r="BR90" s="49">
        <v>84</v>
      </c>
      <c r="BS90" s="22">
        <f t="shared" si="354"/>
        <v>1.5499999999999998</v>
      </c>
      <c r="BT90" s="98">
        <f t="shared" si="355"/>
        <v>86.63438040707922</v>
      </c>
      <c r="BU90" s="100">
        <f t="shared" si="429"/>
        <v>1.5499999999999998</v>
      </c>
      <c r="BV90" s="98">
        <f t="shared" si="356"/>
        <v>1.213043841635288</v>
      </c>
      <c r="BW90" s="98">
        <f t="shared" si="430"/>
        <v>1.5666666666666664</v>
      </c>
      <c r="BX90" s="98">
        <f t="shared" si="431"/>
        <v>69.12440687357396</v>
      </c>
      <c r="BY90" s="100">
        <f t="shared" si="357"/>
        <v>1076.2376051982394</v>
      </c>
      <c r="BZ90" s="100">
        <f t="shared" si="358"/>
        <v>9.619813289905711E-4</v>
      </c>
      <c r="CA90" s="100">
        <f t="shared" si="359"/>
        <v>1.5833333333333333</v>
      </c>
      <c r="CB90" s="100">
        <f t="shared" si="360"/>
        <v>-225.37685687440978</v>
      </c>
      <c r="CC90" s="100">
        <f t="shared" si="361"/>
        <v>1.2280000336438177E-3</v>
      </c>
      <c r="CD90">
        <f t="shared" si="362"/>
        <v>0.19033169817029144</v>
      </c>
      <c r="CE90">
        <f t="shared" si="363"/>
        <v>1.9376902737494375</v>
      </c>
      <c r="CF90" s="61"/>
      <c r="CG90" s="49">
        <v>828.15774463564605</v>
      </c>
      <c r="CH90" s="49">
        <v>84</v>
      </c>
      <c r="CI90" s="22">
        <f t="shared" si="364"/>
        <v>1.5499999999999998</v>
      </c>
      <c r="CJ90" s="98">
        <f t="shared" si="365"/>
        <v>80.458344956343737</v>
      </c>
      <c r="CK90" s="100">
        <f t="shared" si="432"/>
        <v>1.5499999999999998</v>
      </c>
      <c r="CL90" s="98">
        <f t="shared" si="366"/>
        <v>1.0194193515361714</v>
      </c>
      <c r="CM90" s="98">
        <f t="shared" si="433"/>
        <v>1.5666666666666664</v>
      </c>
      <c r="CN90" s="98">
        <f t="shared" si="434"/>
        <v>62.503945668393278</v>
      </c>
      <c r="CO90" s="100">
        <f t="shared" si="367"/>
        <v>1113.9899302618103</v>
      </c>
      <c r="CP90" s="100">
        <f t="shared" si="368"/>
        <v>8.6984657721847318E-4</v>
      </c>
      <c r="CQ90" s="100">
        <f t="shared" ref="CQ90:CQ118" si="476">CM91</f>
        <v>1.5833333333333333</v>
      </c>
      <c r="CR90" s="100">
        <f t="shared" ref="CR90:CR118" si="477">(CN92-CN90)/(CM92-CM90)</f>
        <v>53.809410742703861</v>
      </c>
      <c r="CS90" s="100">
        <f t="shared" si="369"/>
        <v>1.22541077554879E-3</v>
      </c>
      <c r="CT90">
        <f t="shared" si="370"/>
        <v>0.19033169817029144</v>
      </c>
      <c r="CU90">
        <f t="shared" si="371"/>
        <v>1.9055710948059628</v>
      </c>
      <c r="CV90" s="61"/>
      <c r="CW90"/>
      <c r="CY90"/>
      <c r="CZ90"/>
      <c r="DA90"/>
      <c r="DB90"/>
      <c r="DC90" s="72"/>
      <c r="DD90" s="52"/>
      <c r="DE90" s="86"/>
      <c r="DG90" s="72"/>
      <c r="DH90"/>
      <c r="DI90"/>
      <c r="DJ90"/>
      <c r="DK90"/>
      <c r="DL90" s="65"/>
      <c r="DM90" s="49"/>
      <c r="DN90" s="49"/>
      <c r="DR90" s="96"/>
      <c r="DS90" s="72"/>
      <c r="DT90" s="52"/>
      <c r="DU90" s="86"/>
      <c r="DW90" s="72"/>
      <c r="DX90" s="52"/>
      <c r="DZ90" s="49"/>
      <c r="EA90" s="49"/>
      <c r="EB90" s="66"/>
      <c r="EC90" s="49"/>
      <c r="ER90" s="61"/>
      <c r="ES90"/>
      <c r="FF90" s="49"/>
      <c r="FH90" s="61"/>
      <c r="FI90" s="100">
        <v>1069.0336758025915</v>
      </c>
      <c r="FJ90" s="100">
        <v>84</v>
      </c>
      <c r="FK90" s="22">
        <f t="shared" si="388"/>
        <v>1.4833333333333332</v>
      </c>
      <c r="FL90" s="98">
        <f t="shared" si="389"/>
        <v>133.39576688327821</v>
      </c>
      <c r="FM90" s="100">
        <f t="shared" si="443"/>
        <v>1.4833333333333332</v>
      </c>
      <c r="FN90" s="98">
        <f t="shared" si="390"/>
        <v>0.8257459185130207</v>
      </c>
      <c r="FO90" s="98">
        <f t="shared" si="444"/>
        <v>1.5</v>
      </c>
      <c r="FP90" s="98">
        <f t="shared" si="445"/>
        <v>119.92142355273208</v>
      </c>
      <c r="FQ90" s="100">
        <f t="shared" si="391"/>
        <v>1867.1255426814641</v>
      </c>
      <c r="FR90" s="100">
        <f t="shared" si="392"/>
        <v>1.6689064777755216E-3</v>
      </c>
      <c r="FS90" s="100">
        <f t="shared" si="474"/>
        <v>1.5166666666666666</v>
      </c>
      <c r="FT90" s="100">
        <f t="shared" si="475"/>
        <v>107.2931987253943</v>
      </c>
      <c r="FU90" s="100">
        <f t="shared" si="393"/>
        <v>1.4450084006383216E-3</v>
      </c>
      <c r="FV90">
        <f t="shared" si="446"/>
        <v>0.17123875626126911</v>
      </c>
      <c r="FW90">
        <f t="shared" si="447"/>
        <v>2.1251420481082439</v>
      </c>
      <c r="FX90" s="61"/>
      <c r="FY90" s="11">
        <v>1344.2735026771895</v>
      </c>
      <c r="FZ90" s="11">
        <v>84</v>
      </c>
      <c r="GA90" s="38">
        <f t="shared" si="394"/>
        <v>1.5166666666666666</v>
      </c>
      <c r="GB90" s="11">
        <f t="shared" si="395"/>
        <v>167.11713256967261</v>
      </c>
      <c r="GC90" s="100">
        <f t="shared" si="448"/>
        <v>1.5166666666666666</v>
      </c>
      <c r="GD90" s="11">
        <f t="shared" si="396"/>
        <v>1.0112615885437073</v>
      </c>
      <c r="GE90" s="11">
        <f t="shared" si="449"/>
        <v>1.5333333333333332</v>
      </c>
      <c r="GF90" s="11">
        <f t="shared" si="450"/>
        <v>121.25756744947513</v>
      </c>
      <c r="GG90" s="11">
        <f t="shared" si="397"/>
        <v>1887.9287346750107</v>
      </c>
      <c r="GH90" s="11">
        <f t="shared" si="398"/>
        <v>1.6875011470051959E-3</v>
      </c>
      <c r="GI90" s="11">
        <f t="shared" si="468"/>
        <v>1.55</v>
      </c>
      <c r="GJ90" s="11">
        <f t="shared" si="469"/>
        <v>617.22353700454494</v>
      </c>
      <c r="GK90" s="11">
        <f t="shared" si="399"/>
        <v>1.2996721893766925E-3</v>
      </c>
      <c r="GL90" s="10">
        <f t="shared" si="451"/>
        <v>0.18089014193744996</v>
      </c>
      <c r="GM90" s="10">
        <f t="shared" si="452"/>
        <v>2.2230209753216297</v>
      </c>
      <c r="GN90" s="61"/>
      <c r="GO90" s="100">
        <v>1344.1462904014577</v>
      </c>
      <c r="GP90" s="100">
        <v>84</v>
      </c>
      <c r="GQ90" s="22">
        <f t="shared" si="400"/>
        <v>1.5</v>
      </c>
      <c r="GR90" s="98">
        <f t="shared" si="401"/>
        <v>167.4990392784191</v>
      </c>
      <c r="GS90" s="100">
        <f t="shared" si="453"/>
        <v>1.5</v>
      </c>
      <c r="GT90" s="100">
        <f t="shared" si="454"/>
        <v>1.1170860777841682</v>
      </c>
      <c r="GU90" s="98">
        <f t="shared" si="472"/>
        <v>1.5166666666666666</v>
      </c>
      <c r="GV90" s="98">
        <f t="shared" si="473"/>
        <v>136.49034113593231</v>
      </c>
      <c r="GW90" s="100">
        <f t="shared" si="402"/>
        <v>2125.0965400035052</v>
      </c>
      <c r="GX90" s="100">
        <f t="shared" si="403"/>
        <v>1.8994905808083914E-3</v>
      </c>
      <c r="GY90" s="100">
        <f t="shared" si="470"/>
        <v>1.5333333333333334</v>
      </c>
      <c r="GZ90" s="100">
        <f t="shared" si="471"/>
        <v>179.72073609214675</v>
      </c>
      <c r="HA90" s="100">
        <f t="shared" si="404"/>
        <v>1.3070836067006395E-3</v>
      </c>
      <c r="HB90">
        <f t="shared" si="455"/>
        <v>0.17609125905568124</v>
      </c>
      <c r="HC90">
        <f t="shared" si="456"/>
        <v>2.2240123204040412</v>
      </c>
      <c r="HD90" s="61"/>
      <c r="HE90" s="100"/>
      <c r="HT90" s="61"/>
      <c r="HU90" s="12"/>
      <c r="HV90" s="12"/>
      <c r="HW90" s="12"/>
      <c r="HX90" s="12"/>
      <c r="HY90" s="12"/>
      <c r="HZ90" s="12"/>
      <c r="IA90" s="12"/>
      <c r="IB90" s="12"/>
      <c r="IC90" s="12"/>
      <c r="ID90" s="12"/>
      <c r="IE90" s="12"/>
      <c r="IF90" s="12"/>
      <c r="IG90" s="12"/>
      <c r="IH90" s="12"/>
      <c r="II90" s="61"/>
      <c r="IJ90" s="12"/>
      <c r="IK90" s="12"/>
      <c r="IL90" s="12"/>
      <c r="IM90" s="12"/>
      <c r="IN90" s="12"/>
      <c r="IO90" s="12"/>
      <c r="IP90" s="12"/>
      <c r="IQ90" s="12"/>
      <c r="IR90" s="12"/>
      <c r="IS90" s="12"/>
      <c r="IT90" s="12"/>
      <c r="IU90" s="12"/>
      <c r="IV90" s="12"/>
      <c r="IW90" s="61"/>
      <c r="IX90"/>
      <c r="JK90" s="61"/>
      <c r="JL90"/>
      <c r="JY90" s="61"/>
      <c r="JZ90"/>
      <c r="KM90" s="61"/>
      <c r="KN90"/>
      <c r="KS90"/>
      <c r="KT90"/>
      <c r="KU90"/>
    </row>
    <row r="91" spans="21:307" x14ac:dyDescent="0.25">
      <c r="U91" s="49">
        <v>469.00426437293726</v>
      </c>
      <c r="V91" s="49">
        <v>85</v>
      </c>
      <c r="W91" s="22">
        <f t="shared" si="411"/>
        <v>1.5166666666666668</v>
      </c>
      <c r="X91" s="98">
        <f t="shared" si="412"/>
        <v>38.853803692563773</v>
      </c>
      <c r="Y91" s="100">
        <f t="shared" si="413"/>
        <v>1.5166666666666668</v>
      </c>
      <c r="Z91" s="98">
        <f t="shared" si="414"/>
        <v>0.37461452960228275</v>
      </c>
      <c r="AA91" s="98">
        <f t="shared" si="415"/>
        <v>1.5333333333333334</v>
      </c>
      <c r="AB91" s="98">
        <f t="shared" si="416"/>
        <v>43.533792818700135</v>
      </c>
      <c r="AC91" s="100">
        <f t="shared" si="333"/>
        <v>677.80263220321081</v>
      </c>
      <c r="AD91" s="100">
        <f t="shared" si="334"/>
        <v>6.0584528339357698E-4</v>
      </c>
      <c r="AE91" s="100">
        <f t="shared" si="335"/>
        <v>1.55</v>
      </c>
      <c r="AF91" s="100">
        <f t="shared" si="336"/>
        <v>35.990336864226848</v>
      </c>
      <c r="AG91" s="100">
        <f t="shared" si="337"/>
        <v>2.1150524901397396E-3</v>
      </c>
      <c r="AH91">
        <f t="shared" si="417"/>
        <v>0.18089014193745001</v>
      </c>
      <c r="AI91">
        <f t="shared" si="418"/>
        <v>1.5894335415881315</v>
      </c>
      <c r="AJ91" s="61"/>
      <c r="AK91" s="49">
        <v>591</v>
      </c>
      <c r="AL91" s="49">
        <v>85</v>
      </c>
      <c r="AM91" s="22">
        <f t="shared" si="419"/>
        <v>1.5333333333333334</v>
      </c>
      <c r="AN91" s="98">
        <f t="shared" si="420"/>
        <v>55.280142175661773</v>
      </c>
      <c r="AO91" s="100">
        <f t="shared" si="421"/>
        <v>1.5333333333333334</v>
      </c>
      <c r="AP91" s="98">
        <f t="shared" si="422"/>
        <v>0.36602624574560705</v>
      </c>
      <c r="AQ91" s="98">
        <f t="shared" si="423"/>
        <v>1.55</v>
      </c>
      <c r="AR91" s="98">
        <f t="shared" si="424"/>
        <v>53.318173243608108</v>
      </c>
      <c r="AS91" s="100">
        <f t="shared" si="338"/>
        <v>950.27453800199339</v>
      </c>
      <c r="AT91" s="100">
        <f t="shared" si="339"/>
        <v>7.4201124430687963E-4</v>
      </c>
      <c r="AU91" s="100">
        <f t="shared" si="340"/>
        <v>1.5666666666666667</v>
      </c>
      <c r="AV91" s="100">
        <f t="shared" si="341"/>
        <v>-41.961598941287697</v>
      </c>
      <c r="AW91" s="100">
        <f t="shared" si="342"/>
        <v>1.9875323637609816E-3</v>
      </c>
      <c r="AX91">
        <f t="shared" si="343"/>
        <v>0.18563657696191166</v>
      </c>
      <c r="AY91">
        <f t="shared" si="344"/>
        <v>1.7425691513347739</v>
      </c>
      <c r="AZ91" s="61"/>
      <c r="BA91" s="49">
        <v>476.5041972532876</v>
      </c>
      <c r="BB91" s="49">
        <v>85</v>
      </c>
      <c r="BC91" s="22">
        <f t="shared" si="345"/>
        <v>1.7000000000000002</v>
      </c>
      <c r="BD91" s="98">
        <f t="shared" si="425"/>
        <v>39.237829154585597</v>
      </c>
      <c r="BE91" s="100">
        <f t="shared" si="426"/>
        <v>1.7000000000000002</v>
      </c>
      <c r="BF91" s="98">
        <f t="shared" si="346"/>
        <v>0.29222198059660903</v>
      </c>
      <c r="BG91" s="98">
        <f t="shared" si="427"/>
        <v>1.7166666666666668</v>
      </c>
      <c r="BH91" s="98">
        <f t="shared" si="428"/>
        <v>40.773049533748065</v>
      </c>
      <c r="BI91" s="100">
        <f t="shared" si="347"/>
        <v>799.82186361960316</v>
      </c>
      <c r="BJ91" s="100">
        <f t="shared" si="348"/>
        <v>5.6742493934466062E-4</v>
      </c>
      <c r="BK91" s="100">
        <f t="shared" si="349"/>
        <v>1.7333333333333334</v>
      </c>
      <c r="BL91" s="100">
        <f t="shared" si="350"/>
        <v>-148.36877473788758</v>
      </c>
      <c r="BM91" s="100">
        <f t="shared" si="351"/>
        <v>2.0402976069025642E-3</v>
      </c>
      <c r="BN91">
        <f t="shared" si="352"/>
        <v>0.23044892137827397</v>
      </c>
      <c r="BO91">
        <f t="shared" si="353"/>
        <v>1.5937049718918042</v>
      </c>
      <c r="BP91" s="61"/>
      <c r="BQ91" s="49">
        <v>919.24493471544349</v>
      </c>
      <c r="BR91" s="49">
        <v>85</v>
      </c>
      <c r="BS91" s="22">
        <f t="shared" si="354"/>
        <v>1.5666666666666667</v>
      </c>
      <c r="BT91" s="98">
        <f t="shared" si="355"/>
        <v>87.881924924994593</v>
      </c>
      <c r="BU91" s="100">
        <f t="shared" si="429"/>
        <v>1.5666666666666667</v>
      </c>
      <c r="BV91" s="98">
        <f t="shared" si="356"/>
        <v>1.226180873963602</v>
      </c>
      <c r="BW91" s="98">
        <f t="shared" si="430"/>
        <v>1.5833333333333333</v>
      </c>
      <c r="BX91" s="98">
        <f t="shared" si="431"/>
        <v>63.279150325432681</v>
      </c>
      <c r="BY91" s="100">
        <f t="shared" si="357"/>
        <v>985.22944767948206</v>
      </c>
      <c r="BZ91" s="100">
        <f t="shared" si="358"/>
        <v>8.8063484202893837E-4</v>
      </c>
      <c r="CA91" s="100">
        <f t="shared" si="359"/>
        <v>1.5999999999999999</v>
      </c>
      <c r="CB91" s="100">
        <f t="shared" si="360"/>
        <v>-42.874013439670414</v>
      </c>
      <c r="CC91" s="100">
        <f t="shared" si="361"/>
        <v>1.2224201649178961E-3</v>
      </c>
      <c r="CD91">
        <f t="shared" si="362"/>
        <v>0.19497660321605503</v>
      </c>
      <c r="CE91">
        <f t="shared" si="363"/>
        <v>1.9438995609379088</v>
      </c>
      <c r="CF91" s="61"/>
      <c r="CG91" s="49">
        <v>838.6107559529629</v>
      </c>
      <c r="CH91" s="49">
        <v>85</v>
      </c>
      <c r="CI91" s="22">
        <f t="shared" si="364"/>
        <v>1.5666666666666667</v>
      </c>
      <c r="CJ91" s="98">
        <f t="shared" si="365"/>
        <v>81.473890600695896</v>
      </c>
      <c r="CK91" s="100">
        <f t="shared" si="432"/>
        <v>1.5666666666666667</v>
      </c>
      <c r="CL91" s="98">
        <f t="shared" si="366"/>
        <v>1.0286135947424886</v>
      </c>
      <c r="CM91" s="98">
        <f t="shared" si="433"/>
        <v>1.5833333333333333</v>
      </c>
      <c r="CN91" s="98">
        <f t="shared" si="434"/>
        <v>62.785913106403022</v>
      </c>
      <c r="CO91" s="100">
        <f t="shared" si="367"/>
        <v>1119.0153551889189</v>
      </c>
      <c r="CP91" s="100">
        <f t="shared" si="368"/>
        <v>8.7377062406410893E-4</v>
      </c>
      <c r="CQ91" s="100">
        <f t="shared" si="476"/>
        <v>1.5999999999999999</v>
      </c>
      <c r="CR91" s="100">
        <f t="shared" si="477"/>
        <v>90.930219526183549</v>
      </c>
      <c r="CS91" s="100">
        <f t="shared" si="369"/>
        <v>1.2208914093267559E-3</v>
      </c>
      <c r="CT91">
        <f t="shared" si="370"/>
        <v>0.19497660321605503</v>
      </c>
      <c r="CU91">
        <f t="shared" si="371"/>
        <v>1.9110184555529379</v>
      </c>
      <c r="CV91" s="61"/>
      <c r="CW91"/>
      <c r="CY91"/>
      <c r="CZ91"/>
      <c r="DA91"/>
      <c r="DB91"/>
      <c r="DC91" s="72"/>
      <c r="DD91" s="52"/>
      <c r="DE91" s="86"/>
      <c r="DG91" s="72"/>
      <c r="DH91"/>
      <c r="DI91"/>
      <c r="DJ91"/>
      <c r="DK91"/>
      <c r="DL91" s="65"/>
      <c r="DM91" s="49"/>
      <c r="DN91" s="49"/>
      <c r="DR91" s="96"/>
      <c r="DS91" s="72"/>
      <c r="DT91" s="52"/>
      <c r="DU91" s="86"/>
      <c r="DW91" s="72"/>
      <c r="DX91" s="52"/>
      <c r="DZ91" s="49"/>
      <c r="EA91" s="49"/>
      <c r="EB91" s="65"/>
      <c r="EC91" s="49"/>
      <c r="ER91" s="61"/>
      <c r="ES91"/>
      <c r="FF91" s="49"/>
      <c r="FH91" s="61"/>
      <c r="FI91" s="100">
        <v>1083.0864462267082</v>
      </c>
      <c r="FJ91" s="100">
        <v>85</v>
      </c>
      <c r="FK91" s="22">
        <f t="shared" si="388"/>
        <v>1.5</v>
      </c>
      <c r="FL91" s="98">
        <f t="shared" si="389"/>
        <v>135.14929451294088</v>
      </c>
      <c r="FM91" s="100">
        <f t="shared" si="443"/>
        <v>1.5</v>
      </c>
      <c r="FN91" s="98">
        <f t="shared" si="390"/>
        <v>0.83453027221363796</v>
      </c>
      <c r="FO91" s="98">
        <f t="shared" si="444"/>
        <v>1.5166666666666666</v>
      </c>
      <c r="FP91" s="98">
        <f t="shared" si="445"/>
        <v>130.97501006609139</v>
      </c>
      <c r="FQ91" s="100">
        <f t="shared" si="391"/>
        <v>2039.225181811059</v>
      </c>
      <c r="FR91" s="100">
        <f t="shared" si="392"/>
        <v>1.8227355567531052E-3</v>
      </c>
      <c r="FS91" s="100">
        <f t="shared" si="474"/>
        <v>1.5333333333333332</v>
      </c>
      <c r="FT91" s="100">
        <f t="shared" si="475"/>
        <v>-334.06242307984576</v>
      </c>
      <c r="FU91" s="100">
        <f t="shared" si="393"/>
        <v>1.4384287860989089E-3</v>
      </c>
      <c r="FV91">
        <f t="shared" si="446"/>
        <v>0.17609125905568124</v>
      </c>
      <c r="FW91">
        <f t="shared" si="447"/>
        <v>2.130813782998588</v>
      </c>
      <c r="FX91" s="61"/>
      <c r="FY91" s="100">
        <v>1360.7796478489822</v>
      </c>
      <c r="FZ91" s="100">
        <v>85</v>
      </c>
      <c r="GA91" s="22">
        <f t="shared" si="394"/>
        <v>1.5333333333333334</v>
      </c>
      <c r="GB91" s="98">
        <f t="shared" si="395"/>
        <v>169.16914032359705</v>
      </c>
      <c r="GC91" s="100">
        <f t="shared" si="448"/>
        <v>1.5333333333333334</v>
      </c>
      <c r="GD91" s="98">
        <f t="shared" si="396"/>
        <v>1.0211578128423004</v>
      </c>
      <c r="GE91" s="98">
        <f t="shared" si="449"/>
        <v>1.55</v>
      </c>
      <c r="GF91" s="98">
        <f t="shared" si="450"/>
        <v>125.14570946815597</v>
      </c>
      <c r="GG91" s="100">
        <f t="shared" si="397"/>
        <v>1948.4654516483531</v>
      </c>
      <c r="GH91" s="100">
        <f t="shared" si="398"/>
        <v>1.7416111234318376E-3</v>
      </c>
      <c r="GI91" s="100">
        <f t="shared" si="468"/>
        <v>1.5666666666666667</v>
      </c>
      <c r="GJ91" s="100">
        <f t="shared" si="469"/>
        <v>663.40170522141864</v>
      </c>
      <c r="GK91" s="100">
        <f t="shared" si="399"/>
        <v>1.2940679688478271E-3</v>
      </c>
      <c r="GL91">
        <f t="shared" si="451"/>
        <v>0.18563657696191166</v>
      </c>
      <c r="GM91">
        <f t="shared" si="452"/>
        <v>2.228321142334754</v>
      </c>
      <c r="GN91" s="61"/>
      <c r="GO91" s="100">
        <v>1361.1524528868911</v>
      </c>
      <c r="GP91" s="100">
        <v>85</v>
      </c>
      <c r="GQ91" s="22">
        <f t="shared" si="400"/>
        <v>1.5166666666666668</v>
      </c>
      <c r="GR91" s="49">
        <f t="shared" si="401"/>
        <v>169.61824006665475</v>
      </c>
      <c r="GS91" s="100">
        <f t="shared" ref="GS91:GS103" si="478">GQ91/GR$4</f>
        <v>1.5166666666666668</v>
      </c>
      <c r="GT91" s="100">
        <f t="shared" si="454"/>
        <v>1.1284738081103267</v>
      </c>
      <c r="GU91" s="98">
        <f t="shared" si="472"/>
        <v>1.5333333333333334</v>
      </c>
      <c r="GV91" s="98">
        <f t="shared" si="473"/>
        <v>140.37959984310982</v>
      </c>
      <c r="GW91" s="100">
        <f t="shared" si="402"/>
        <v>2185.6506433416321</v>
      </c>
      <c r="GX91" s="100">
        <f t="shared" si="403"/>
        <v>1.953616097816612E-3</v>
      </c>
      <c r="GY91" s="100">
        <f t="shared" si="470"/>
        <v>1.55</v>
      </c>
      <c r="GZ91" s="100">
        <f t="shared" si="471"/>
        <v>177.61391937103502</v>
      </c>
      <c r="HA91" s="100">
        <f t="shared" si="404"/>
        <v>1.3011979897873558E-3</v>
      </c>
      <c r="HB91">
        <f t="shared" si="455"/>
        <v>0.18089014193745001</v>
      </c>
      <c r="HC91">
        <f t="shared" si="456"/>
        <v>2.2294725527223225</v>
      </c>
      <c r="HD91" s="61"/>
      <c r="HE91" s="100"/>
      <c r="HT91" s="61"/>
      <c r="HU91" s="12"/>
      <c r="HV91" s="12"/>
      <c r="HW91" s="12"/>
      <c r="HX91" s="12"/>
      <c r="HY91" s="12"/>
      <c r="HZ91" s="12"/>
      <c r="IA91" s="12"/>
      <c r="IB91" s="12"/>
      <c r="IC91" s="12"/>
      <c r="ID91" s="12"/>
      <c r="IE91" s="12"/>
      <c r="IF91" s="12"/>
      <c r="IG91" s="12"/>
      <c r="IH91" s="12"/>
      <c r="II91" s="61"/>
      <c r="IJ91" s="12"/>
      <c r="IK91" s="12"/>
      <c r="IL91" s="12"/>
      <c r="IM91" s="12"/>
      <c r="IN91" s="12"/>
      <c r="IO91" s="12"/>
      <c r="IP91" s="12"/>
      <c r="IQ91" s="12"/>
      <c r="IR91" s="12"/>
      <c r="IS91" s="12"/>
      <c r="IT91" s="12"/>
      <c r="IU91" s="12"/>
      <c r="IV91" s="12"/>
      <c r="IW91" s="61"/>
      <c r="IX91"/>
      <c r="JK91" s="61"/>
      <c r="JL91"/>
      <c r="JY91" s="61"/>
      <c r="JZ91"/>
      <c r="KM91" s="61"/>
      <c r="KN91"/>
      <c r="KS91"/>
      <c r="KT91"/>
      <c r="KU91"/>
    </row>
    <row r="92" spans="21:307" x14ac:dyDescent="0.25">
      <c r="U92" s="49">
        <v>478.51280024676458</v>
      </c>
      <c r="V92" s="49">
        <v>86</v>
      </c>
      <c r="W92" s="22">
        <f t="shared" si="411"/>
        <v>1.5333333333333334</v>
      </c>
      <c r="X92" s="98">
        <f t="shared" si="412"/>
        <v>39.641521021188353</v>
      </c>
      <c r="Y92" s="100">
        <f t="shared" si="413"/>
        <v>1.5333333333333334</v>
      </c>
      <c r="Z92" s="98">
        <f t="shared" si="414"/>
        <v>0.37574504592182462</v>
      </c>
      <c r="AA92" s="98">
        <f t="shared" si="415"/>
        <v>1.55</v>
      </c>
      <c r="AB92" s="98">
        <f t="shared" si="416"/>
        <v>42.2689915592644</v>
      </c>
      <c r="AC92" s="100">
        <f t="shared" si="333"/>
        <v>658.11021471894253</v>
      </c>
      <c r="AD92" s="100">
        <f t="shared" si="334"/>
        <v>5.8824346586642965E-4</v>
      </c>
      <c r="AE92" s="100">
        <f t="shared" si="335"/>
        <v>1.5666666666666667</v>
      </c>
      <c r="AF92" s="100">
        <f t="shared" si="336"/>
        <v>-38.207088341574213</v>
      </c>
      <c r="AG92" s="100">
        <f t="shared" si="337"/>
        <v>2.11228263486775E-3</v>
      </c>
      <c r="AH92">
        <f t="shared" si="417"/>
        <v>0.18563657696191166</v>
      </c>
      <c r="AI92">
        <f t="shared" si="418"/>
        <v>1.5981503097495631</v>
      </c>
      <c r="AJ92" s="61"/>
      <c r="AK92" s="49">
        <v>600</v>
      </c>
      <c r="AL92" s="49">
        <v>86</v>
      </c>
      <c r="AM92" s="22">
        <f t="shared" si="419"/>
        <v>1.55</v>
      </c>
      <c r="AN92" s="98">
        <f t="shared" si="420"/>
        <v>56.121971751940883</v>
      </c>
      <c r="AO92" s="100">
        <f t="shared" si="421"/>
        <v>1.55</v>
      </c>
      <c r="AP92" s="98">
        <f t="shared" si="422"/>
        <v>0.36707089159426604</v>
      </c>
      <c r="AQ92" s="98">
        <f t="shared" si="423"/>
        <v>1.5666666666666667</v>
      </c>
      <c r="AR92" s="98">
        <f t="shared" si="424"/>
        <v>53.32097309370878</v>
      </c>
      <c r="AS92" s="100">
        <f t="shared" si="338"/>
        <v>950.32443892880747</v>
      </c>
      <c r="AT92" s="100">
        <f t="shared" si="339"/>
        <v>7.4205020888744723E-4</v>
      </c>
      <c r="AU92" s="100">
        <f t="shared" si="340"/>
        <v>1.5833333333333333</v>
      </c>
      <c r="AV92" s="100">
        <f t="shared" si="341"/>
        <v>41.933808340494579</v>
      </c>
      <c r="AW92" s="100">
        <f t="shared" si="342"/>
        <v>1.9850757434533772E-3</v>
      </c>
      <c r="AX92">
        <f t="shared" si="343"/>
        <v>0.1903316981702915</v>
      </c>
      <c r="AY92">
        <f t="shared" si="344"/>
        <v>1.749132920837162</v>
      </c>
      <c r="AZ92" s="61"/>
      <c r="BA92" s="49">
        <v>485.00927826176684</v>
      </c>
      <c r="BB92" s="49">
        <v>86</v>
      </c>
      <c r="BC92" s="22">
        <f t="shared" si="345"/>
        <v>1.7166666666666668</v>
      </c>
      <c r="BD92" s="98">
        <f t="shared" si="425"/>
        <v>39.938181675046671</v>
      </c>
      <c r="BE92" s="100">
        <f t="shared" si="426"/>
        <v>1.7166666666666668</v>
      </c>
      <c r="BF92" s="98">
        <f t="shared" si="346"/>
        <v>0.29297358801733975</v>
      </c>
      <c r="BG92" s="98">
        <f t="shared" si="427"/>
        <v>1.7333333333333334</v>
      </c>
      <c r="BH92" s="98">
        <f t="shared" si="428"/>
        <v>39.524959717507144</v>
      </c>
      <c r="BI92" s="100">
        <f t="shared" si="347"/>
        <v>775.33879124199734</v>
      </c>
      <c r="BJ92" s="100">
        <f t="shared" si="348"/>
        <v>5.5005568940197445E-4</v>
      </c>
      <c r="BK92" s="100">
        <f t="shared" si="349"/>
        <v>1.75</v>
      </c>
      <c r="BL92" s="100">
        <f t="shared" si="350"/>
        <v>-148.41534513163072</v>
      </c>
      <c r="BM92" s="100">
        <f t="shared" si="351"/>
        <v>2.0380862046910056E-3</v>
      </c>
      <c r="BN92">
        <f t="shared" si="352"/>
        <v>0.2346859743215286</v>
      </c>
      <c r="BO92">
        <f t="shared" si="353"/>
        <v>1.6013882882144552</v>
      </c>
      <c r="BP92" s="61"/>
      <c r="BQ92" s="49">
        <v>930.29699558796813</v>
      </c>
      <c r="BR92" s="49">
        <v>86</v>
      </c>
      <c r="BS92" s="22">
        <f t="shared" si="354"/>
        <v>1.5833333333333333</v>
      </c>
      <c r="BT92" s="98">
        <f t="shared" si="355"/>
        <v>88.938527302865026</v>
      </c>
      <c r="BU92" s="100">
        <f t="shared" si="429"/>
        <v>1.5833333333333333</v>
      </c>
      <c r="BV92" s="98">
        <f t="shared" si="356"/>
        <v>1.2373072260872533</v>
      </c>
      <c r="BW92" s="98">
        <f t="shared" si="430"/>
        <v>1.5999999999999999</v>
      </c>
      <c r="BX92" s="98">
        <f t="shared" si="431"/>
        <v>61.611844977760278</v>
      </c>
      <c r="BY92" s="100">
        <f t="shared" si="357"/>
        <v>959.27021279165001</v>
      </c>
      <c r="BZ92" s="100">
        <f t="shared" si="358"/>
        <v>8.5743150927383065E-4</v>
      </c>
      <c r="CA92" s="100">
        <f t="shared" si="359"/>
        <v>1.6166666666666665</v>
      </c>
      <c r="CB92" s="100">
        <f t="shared" si="360"/>
        <v>139.6223685648809</v>
      </c>
      <c r="CC92" s="100">
        <f t="shared" si="361"/>
        <v>1.2177533425322368E-3</v>
      </c>
      <c r="CD92">
        <f t="shared" si="362"/>
        <v>0.19957235490520411</v>
      </c>
      <c r="CE92">
        <f t="shared" si="363"/>
        <v>1.9490899338656198</v>
      </c>
      <c r="CF92" s="61"/>
      <c r="CG92" s="49">
        <v>849.60284839447195</v>
      </c>
      <c r="CH92" s="49">
        <v>86</v>
      </c>
      <c r="CI92" s="22">
        <f t="shared" si="364"/>
        <v>1.5833333333333333</v>
      </c>
      <c r="CJ92" s="98">
        <f t="shared" si="365"/>
        <v>82.541809811956853</v>
      </c>
      <c r="CK92" s="100">
        <f t="shared" si="432"/>
        <v>1.5833333333333333</v>
      </c>
      <c r="CL92" s="98">
        <f t="shared" si="366"/>
        <v>1.0382820020736978</v>
      </c>
      <c r="CM92" s="98">
        <f t="shared" si="433"/>
        <v>1.5999999999999999</v>
      </c>
      <c r="CN92" s="98">
        <f t="shared" si="434"/>
        <v>64.297592693150079</v>
      </c>
      <c r="CO92" s="100">
        <f t="shared" si="367"/>
        <v>1145.9575877057712</v>
      </c>
      <c r="CP92" s="100">
        <f t="shared" si="368"/>
        <v>8.9480816497967215E-4</v>
      </c>
      <c r="CQ92" s="100">
        <f t="shared" si="476"/>
        <v>1.6166666666666665</v>
      </c>
      <c r="CR92" s="100">
        <f t="shared" si="477"/>
        <v>-88.987278450301574</v>
      </c>
      <c r="CS92" s="100">
        <f t="shared" si="369"/>
        <v>1.2161924968274252E-3</v>
      </c>
      <c r="CT92">
        <f t="shared" si="370"/>
        <v>0.19957235490520411</v>
      </c>
      <c r="CU92">
        <f t="shared" si="371"/>
        <v>1.9166739869878384</v>
      </c>
      <c r="CV92" s="61"/>
      <c r="CW92"/>
      <c r="CY92"/>
      <c r="CZ92"/>
      <c r="DA92"/>
      <c r="DB92"/>
      <c r="DC92" s="72"/>
      <c r="DD92" s="52"/>
      <c r="DE92" s="86"/>
      <c r="DG92" s="72"/>
      <c r="DH92"/>
      <c r="DI92"/>
      <c r="DJ92"/>
      <c r="DK92"/>
      <c r="DL92" s="65"/>
      <c r="DM92" s="49"/>
      <c r="DN92" s="49"/>
      <c r="DR92" s="96"/>
      <c r="DS92" s="72"/>
      <c r="DT92" s="52"/>
      <c r="DU92" s="86"/>
      <c r="DW92" s="72"/>
      <c r="DX92" s="52"/>
      <c r="DZ92" s="49"/>
      <c r="EA92" s="49"/>
      <c r="EB92" s="65"/>
      <c r="EC92" s="49"/>
      <c r="ER92" s="61"/>
      <c r="ES92"/>
      <c r="FF92" s="49"/>
      <c r="FH92" s="61"/>
      <c r="FI92" s="100">
        <v>1101.0686854143114</v>
      </c>
      <c r="FJ92" s="100">
        <v>86</v>
      </c>
      <c r="FK92" s="22">
        <f t="shared" si="388"/>
        <v>1.5166666666666666</v>
      </c>
      <c r="FL92" s="98">
        <f t="shared" si="389"/>
        <v>137.39314766836929</v>
      </c>
      <c r="FM92" s="100">
        <f t="shared" si="443"/>
        <v>1.5166666666666666</v>
      </c>
      <c r="FN92" s="98">
        <f t="shared" si="390"/>
        <v>0.84577092758518835</v>
      </c>
      <c r="FO92" s="98">
        <f t="shared" si="444"/>
        <v>1.5333333333333332</v>
      </c>
      <c r="FP92" s="98">
        <f t="shared" si="445"/>
        <v>123.49786351024521</v>
      </c>
      <c r="FQ92" s="100">
        <f t="shared" si="391"/>
        <v>1922.8091911798749</v>
      </c>
      <c r="FR92" s="100">
        <f t="shared" si="392"/>
        <v>1.7186786005175794E-3</v>
      </c>
      <c r="FS92" s="100">
        <f t="shared" si="474"/>
        <v>1.5499999999999998</v>
      </c>
      <c r="FT92" s="100">
        <f t="shared" si="475"/>
        <v>-165.82163101699837</v>
      </c>
      <c r="FU92" s="100">
        <f t="shared" si="393"/>
        <v>1.4301389984839098E-3</v>
      </c>
      <c r="FV92">
        <f t="shared" si="446"/>
        <v>0.18089014193744996</v>
      </c>
      <c r="FW92">
        <f t="shared" si="447"/>
        <v>2.137965073305593</v>
      </c>
      <c r="FX92" s="61"/>
      <c r="FY92" s="100">
        <v>1376.7862942374172</v>
      </c>
      <c r="FZ92" s="100">
        <v>86</v>
      </c>
      <c r="GA92" s="22">
        <f t="shared" si="394"/>
        <v>1.55</v>
      </c>
      <c r="GB92" s="98">
        <f t="shared" si="395"/>
        <v>171.15905148465512</v>
      </c>
      <c r="GC92" s="100">
        <f t="shared" si="448"/>
        <v>1.55</v>
      </c>
      <c r="GD92" s="98">
        <f t="shared" si="396"/>
        <v>1.030754563705665</v>
      </c>
      <c r="GE92" s="98">
        <f t="shared" si="449"/>
        <v>1.5666666666666667</v>
      </c>
      <c r="GF92" s="98">
        <f t="shared" si="450"/>
        <v>141.8316853496267</v>
      </c>
      <c r="GG92" s="100">
        <f t="shared" si="397"/>
        <v>2208.2589968705829</v>
      </c>
      <c r="GH92" s="100">
        <f t="shared" si="398"/>
        <v>1.9738242877823053E-3</v>
      </c>
      <c r="GI92" s="100">
        <f t="shared" si="468"/>
        <v>1.5833333333333333</v>
      </c>
      <c r="GJ92" s="100">
        <f t="shared" si="469"/>
        <v>162.90550331677093</v>
      </c>
      <c r="GK92" s="100">
        <f t="shared" si="399"/>
        <v>1.2887020018252291E-3</v>
      </c>
      <c r="GL92">
        <f t="shared" si="451"/>
        <v>0.1903316981702915</v>
      </c>
      <c r="GM92">
        <f t="shared" si="452"/>
        <v>2.2333998710806395</v>
      </c>
      <c r="GN92" s="61"/>
      <c r="GO92" s="100">
        <v>1380.656546719712</v>
      </c>
      <c r="GP92" s="100">
        <v>86</v>
      </c>
      <c r="GQ92" s="22">
        <f t="shared" si="400"/>
        <v>1.5333333333333334</v>
      </c>
      <c r="GR92" s="100">
        <f t="shared" ref="GR92:GR103" si="479">((GO92*(GP$2/GQ$2)))</f>
        <v>172.04871731628353</v>
      </c>
      <c r="GS92" s="100">
        <f t="shared" si="478"/>
        <v>1.5333333333333334</v>
      </c>
      <c r="GT92" s="100">
        <f t="shared" ref="GT92:GT103" si="480">((GR92+GO$4)-GT$4)/(GP$4-GT$4)</f>
        <v>1.1415342125969064</v>
      </c>
      <c r="GU92" s="98">
        <f t="shared" si="472"/>
        <v>1.55</v>
      </c>
      <c r="GV92" s="98">
        <f t="shared" si="473"/>
        <v>142.48103233900389</v>
      </c>
      <c r="GW92" s="100">
        <f t="shared" si="402"/>
        <v>2218.3690532225769</v>
      </c>
      <c r="GX92" s="100">
        <f t="shared" si="403"/>
        <v>1.9828610333844708E-3</v>
      </c>
      <c r="GY92" s="100">
        <f t="shared" si="470"/>
        <v>1.5666666666666667</v>
      </c>
      <c r="GZ92" s="100">
        <f t="shared" si="471"/>
        <v>-116.61634429099207</v>
      </c>
      <c r="HA92" s="100">
        <f t="shared" si="404"/>
        <v>1.294544772841424E-3</v>
      </c>
      <c r="HB92">
        <f t="shared" si="455"/>
        <v>0.18563657696191166</v>
      </c>
      <c r="HC92">
        <f t="shared" si="456"/>
        <v>2.2356514391508657</v>
      </c>
      <c r="HD92" s="61"/>
      <c r="HE92" s="100"/>
      <c r="HT92" s="61"/>
      <c r="HU92" s="12"/>
      <c r="HV92" s="12"/>
      <c r="HW92" s="12"/>
      <c r="HX92" s="12"/>
      <c r="HY92" s="12"/>
      <c r="HZ92" s="12"/>
      <c r="IA92" s="12"/>
      <c r="IB92" s="12"/>
      <c r="IC92" s="12"/>
      <c r="ID92" s="12"/>
      <c r="IE92" s="12"/>
      <c r="IF92" s="12"/>
      <c r="IG92" s="12"/>
      <c r="IH92" s="12"/>
      <c r="II92" s="61"/>
      <c r="IJ92" s="12"/>
      <c r="IK92" s="12"/>
      <c r="IL92" s="12"/>
      <c r="IM92" s="12"/>
      <c r="IN92" s="12"/>
      <c r="IO92" s="12"/>
      <c r="IP92" s="12"/>
      <c r="IQ92" s="12"/>
      <c r="IR92" s="12"/>
      <c r="IS92" s="12"/>
      <c r="IT92" s="12"/>
      <c r="IU92" s="12"/>
      <c r="IV92" s="12"/>
      <c r="IW92" s="61"/>
      <c r="IX92"/>
      <c r="JK92" s="61"/>
      <c r="JL92"/>
      <c r="JY92" s="61"/>
      <c r="JZ92"/>
      <c r="KM92" s="61"/>
      <c r="KN92"/>
      <c r="KS92"/>
      <c r="KT92"/>
      <c r="KU92"/>
    </row>
    <row r="93" spans="21:307" x14ac:dyDescent="0.25">
      <c r="U93" s="49">
        <v>486.52081147675483</v>
      </c>
      <c r="V93" s="49">
        <v>87</v>
      </c>
      <c r="W93" s="22">
        <f t="shared" si="411"/>
        <v>1.55</v>
      </c>
      <c r="X93" s="98">
        <f t="shared" si="412"/>
        <v>40.304930119853772</v>
      </c>
      <c r="Y93" s="100">
        <f t="shared" si="413"/>
        <v>1.55</v>
      </c>
      <c r="Z93" s="98">
        <f t="shared" si="414"/>
        <v>0.37669715753003741</v>
      </c>
      <c r="AA93" s="98">
        <f t="shared" si="415"/>
        <v>1.5666666666666667</v>
      </c>
      <c r="AB93" s="98">
        <f t="shared" si="416"/>
        <v>44.733470714174359</v>
      </c>
      <c r="AC93" s="100">
        <f t="shared" si="333"/>
        <v>696.48110661812882</v>
      </c>
      <c r="AD93" s="100">
        <f t="shared" si="334"/>
        <v>6.225408007722599E-4</v>
      </c>
      <c r="AE93" s="100">
        <f t="shared" si="335"/>
        <v>1.5833333333333333</v>
      </c>
      <c r="AF93" s="100">
        <f t="shared" si="336"/>
        <v>-261.51707083101104</v>
      </c>
      <c r="AG93" s="100">
        <f t="shared" si="337"/>
        <v>2.1099583079336368E-3</v>
      </c>
      <c r="AH93">
        <f t="shared" si="417"/>
        <v>0.1903316981702915</v>
      </c>
      <c r="AI93">
        <f t="shared" si="418"/>
        <v>1.6053581725155657</v>
      </c>
      <c r="AJ93" s="61"/>
      <c r="AK93" s="49">
        <v>610.00081967158042</v>
      </c>
      <c r="AL93" s="49">
        <v>87</v>
      </c>
      <c r="AM93" s="22">
        <f t="shared" si="419"/>
        <v>1.5666666666666667</v>
      </c>
      <c r="AN93" s="98">
        <f t="shared" si="420"/>
        <v>57.05741461711537</v>
      </c>
      <c r="AO93" s="100">
        <f t="shared" si="421"/>
        <v>1.5666666666666667</v>
      </c>
      <c r="AP93" s="98">
        <f t="shared" si="422"/>
        <v>0.36823170434461094</v>
      </c>
      <c r="AQ93" s="98">
        <f t="shared" si="423"/>
        <v>1.5833333333333333</v>
      </c>
      <c r="AR93" s="98">
        <f t="shared" si="424"/>
        <v>51.919453278898523</v>
      </c>
      <c r="AS93" s="100">
        <f t="shared" si="338"/>
        <v>925.3455524910745</v>
      </c>
      <c r="AT93" s="100">
        <f t="shared" si="339"/>
        <v>7.2254572479800449E-4</v>
      </c>
      <c r="AU93" s="100">
        <f t="shared" si="340"/>
        <v>1.6000000000000003</v>
      </c>
      <c r="AV93" s="100">
        <f t="shared" si="341"/>
        <v>83.862341521116988</v>
      </c>
      <c r="AW93" s="100">
        <f t="shared" si="342"/>
        <v>1.9823565978550326E-3</v>
      </c>
      <c r="AX93">
        <f t="shared" si="343"/>
        <v>0.19497660321605503</v>
      </c>
      <c r="AY93">
        <f t="shared" si="344"/>
        <v>1.7563120890357693</v>
      </c>
      <c r="AZ93" s="61"/>
      <c r="BA93" s="49">
        <v>493.00912770454869</v>
      </c>
      <c r="BB93" s="49">
        <v>87</v>
      </c>
      <c r="BC93" s="22">
        <f t="shared" si="345"/>
        <v>1.7333333333333334</v>
      </c>
      <c r="BD93" s="98">
        <f t="shared" si="425"/>
        <v>40.596930805710528</v>
      </c>
      <c r="BE93" s="100">
        <f t="shared" si="426"/>
        <v>1.7333333333333334</v>
      </c>
      <c r="BF93" s="98">
        <f t="shared" si="346"/>
        <v>0.2936805473278894</v>
      </c>
      <c r="BG93" s="98">
        <f t="shared" si="427"/>
        <v>1.75</v>
      </c>
      <c r="BH93" s="98">
        <f t="shared" si="428"/>
        <v>35.82742370915183</v>
      </c>
      <c r="BI93" s="100">
        <f t="shared" si="347"/>
        <v>702.80631759036373</v>
      </c>
      <c r="BJ93" s="100">
        <f t="shared" si="348"/>
        <v>4.9859831328569637E-4</v>
      </c>
      <c r="BK93" s="100">
        <f t="shared" si="349"/>
        <v>1.7666666666666666</v>
      </c>
      <c r="BL93" s="100">
        <f t="shared" si="350"/>
        <v>110.69066046105161</v>
      </c>
      <c r="BM93" s="100">
        <f t="shared" si="351"/>
        <v>2.0360127165522678E-3</v>
      </c>
      <c r="BN93">
        <f t="shared" si="352"/>
        <v>0.23888208891513674</v>
      </c>
      <c r="BO93">
        <f t="shared" si="353"/>
        <v>1.6084932014459494</v>
      </c>
      <c r="BP93" s="61"/>
      <c r="BQ93" s="49">
        <v>941.30826512891088</v>
      </c>
      <c r="BR93" s="49">
        <v>87</v>
      </c>
      <c r="BS93" s="22">
        <f t="shared" si="354"/>
        <v>1.5999999999999999</v>
      </c>
      <c r="BT93" s="98">
        <f t="shared" si="355"/>
        <v>89.991229935842341</v>
      </c>
      <c r="BU93" s="100">
        <f t="shared" si="429"/>
        <v>1.5999999999999999</v>
      </c>
      <c r="BV93" s="98">
        <f t="shared" si="356"/>
        <v>1.248392512682583</v>
      </c>
      <c r="BW93" s="98">
        <f t="shared" si="430"/>
        <v>1.6166666666666665</v>
      </c>
      <c r="BX93" s="98">
        <f t="shared" si="431"/>
        <v>61.850016544110339</v>
      </c>
      <c r="BY93" s="100">
        <f t="shared" si="357"/>
        <v>962.9784427467182</v>
      </c>
      <c r="BZ93" s="100">
        <f t="shared" si="358"/>
        <v>8.6074606357220231E-4</v>
      </c>
      <c r="CA93" s="100">
        <f t="shared" si="359"/>
        <v>1.6333333333333335</v>
      </c>
      <c r="CB93" s="100">
        <f t="shared" si="360"/>
        <v>123.51404032869362</v>
      </c>
      <c r="CC93" s="100">
        <f t="shared" si="361"/>
        <v>1.2131564971077362E-3</v>
      </c>
      <c r="CD93">
        <f t="shared" si="362"/>
        <v>0.20411998265592474</v>
      </c>
      <c r="CE93">
        <f t="shared" si="363"/>
        <v>1.9542001874831498</v>
      </c>
      <c r="CF93" s="61"/>
      <c r="CG93" s="49">
        <v>860.15260273976969</v>
      </c>
      <c r="CH93" s="49">
        <v>87</v>
      </c>
      <c r="CI93" s="22">
        <f t="shared" si="364"/>
        <v>1.5999999999999999</v>
      </c>
      <c r="CJ93" s="98">
        <f t="shared" si="365"/>
        <v>83.566754370909322</v>
      </c>
      <c r="CK93" s="100">
        <f t="shared" si="432"/>
        <v>1.5999999999999999</v>
      </c>
      <c r="CL93" s="98">
        <f t="shared" si="366"/>
        <v>1.0475613383599678</v>
      </c>
      <c r="CM93" s="98">
        <f t="shared" si="433"/>
        <v>1.6166666666666665</v>
      </c>
      <c r="CN93" s="98">
        <f t="shared" si="434"/>
        <v>65.816920423942463</v>
      </c>
      <c r="CO93" s="100">
        <f t="shared" si="367"/>
        <v>1173.0361309044624</v>
      </c>
      <c r="CP93" s="100">
        <f t="shared" si="368"/>
        <v>9.1595214256653273E-4</v>
      </c>
      <c r="CQ93" s="100">
        <f t="shared" si="476"/>
        <v>1.6333333333333335</v>
      </c>
      <c r="CR93" s="100">
        <f t="shared" si="477"/>
        <v>-43.431921181614698</v>
      </c>
      <c r="CS93" s="100">
        <f t="shared" si="369"/>
        <v>1.2117333227405541E-3</v>
      </c>
      <c r="CT93">
        <f t="shared" si="370"/>
        <v>0.20411998265592474</v>
      </c>
      <c r="CU93">
        <f t="shared" si="371"/>
        <v>1.9220335350357056</v>
      </c>
      <c r="CV93" s="61"/>
      <c r="CW93"/>
      <c r="CY93"/>
      <c r="CZ93"/>
      <c r="DA93"/>
      <c r="DB93"/>
      <c r="DC93" s="72"/>
      <c r="DD93" s="52"/>
      <c r="DE93" s="86"/>
      <c r="DG93" s="72"/>
      <c r="DH93"/>
      <c r="DI93"/>
      <c r="DJ93"/>
      <c r="DK93"/>
      <c r="DL93" s="65"/>
      <c r="DM93" s="49"/>
      <c r="DN93" s="49"/>
      <c r="DR93" s="96"/>
      <c r="DS93" s="72"/>
      <c r="DT93" s="52"/>
      <c r="DU93" s="86"/>
      <c r="DW93" s="72"/>
      <c r="DX93" s="52"/>
      <c r="DZ93" s="49"/>
      <c r="EA93" s="49"/>
      <c r="EB93" s="61"/>
      <c r="EC93" s="49"/>
      <c r="ER93" s="61"/>
      <c r="ES93"/>
      <c r="FF93" s="49"/>
      <c r="FH93" s="61"/>
      <c r="FI93" s="100">
        <v>1118.0742372490299</v>
      </c>
      <c r="FJ93" s="100">
        <v>87</v>
      </c>
      <c r="FK93" s="22">
        <f t="shared" si="388"/>
        <v>1.5333333333333332</v>
      </c>
      <c r="FL93" s="98">
        <f t="shared" si="389"/>
        <v>139.51512818181058</v>
      </c>
      <c r="FM93" s="100">
        <f t="shared" si="443"/>
        <v>1.5333333333333332</v>
      </c>
      <c r="FN93" s="98">
        <f t="shared" si="390"/>
        <v>0.856401057992356</v>
      </c>
      <c r="FO93" s="98">
        <f t="shared" si="444"/>
        <v>1.5499999999999998</v>
      </c>
      <c r="FP93" s="98">
        <f t="shared" si="445"/>
        <v>119.8395959634299</v>
      </c>
      <c r="FQ93" s="100">
        <f t="shared" si="391"/>
        <v>1865.8515219305766</v>
      </c>
      <c r="FR93" s="100">
        <f t="shared" si="392"/>
        <v>1.6677677104910663E-3</v>
      </c>
      <c r="FS93" s="100">
        <f t="shared" si="474"/>
        <v>1.5666666666666664</v>
      </c>
      <c r="FT93" s="100">
        <f t="shared" si="475"/>
        <v>109.80532243736272</v>
      </c>
      <c r="FU93" s="100">
        <f t="shared" si="393"/>
        <v>1.4224298866572351E-3</v>
      </c>
      <c r="FV93">
        <f t="shared" si="446"/>
        <v>0.1856365769619116</v>
      </c>
      <c r="FW93">
        <f t="shared" si="447"/>
        <v>2.1446213024458771</v>
      </c>
      <c r="FX93" s="61"/>
      <c r="FY93" s="100">
        <v>1394.3349669286788</v>
      </c>
      <c r="FZ93" s="100">
        <v>87</v>
      </c>
      <c r="GA93" s="22">
        <f t="shared" si="394"/>
        <v>1.5666666666666667</v>
      </c>
      <c r="GB93" s="98">
        <f t="shared" si="395"/>
        <v>173.34066397253557</v>
      </c>
      <c r="GC93" s="100">
        <f t="shared" si="448"/>
        <v>1.5666666666666667</v>
      </c>
      <c r="GD93" s="98">
        <f t="shared" si="396"/>
        <v>1.0412758331654839</v>
      </c>
      <c r="GE93" s="98">
        <f t="shared" si="449"/>
        <v>1.5833333333333333</v>
      </c>
      <c r="GF93" s="98">
        <f t="shared" si="450"/>
        <v>147.25909964220318</v>
      </c>
      <c r="GG93" s="100">
        <f t="shared" si="397"/>
        <v>2292.761528246288</v>
      </c>
      <c r="GH93" s="100">
        <f t="shared" si="398"/>
        <v>2.0493558033539945E-3</v>
      </c>
      <c r="GI93" s="100">
        <f t="shared" si="468"/>
        <v>1.6000000000000003</v>
      </c>
      <c r="GJ93" s="100">
        <f t="shared" si="469"/>
        <v>-332.88016020237171</v>
      </c>
      <c r="GK93" s="100">
        <f t="shared" si="399"/>
        <v>1.2828951218210095E-3</v>
      </c>
      <c r="GL93">
        <f t="shared" si="451"/>
        <v>0.19497660321605503</v>
      </c>
      <c r="GM93">
        <f t="shared" si="452"/>
        <v>2.238900455773797</v>
      </c>
      <c r="GN93" s="61"/>
      <c r="GO93" s="100">
        <v>1398.7030599809239</v>
      </c>
      <c r="GP93" s="100">
        <v>87</v>
      </c>
      <c r="GQ93" s="22">
        <f t="shared" si="400"/>
        <v>1.55</v>
      </c>
      <c r="GR93" s="100">
        <f t="shared" si="479"/>
        <v>174.29756006142506</v>
      </c>
      <c r="GS93" s="100">
        <f t="shared" si="478"/>
        <v>1.55</v>
      </c>
      <c r="GT93" s="100">
        <f t="shared" si="480"/>
        <v>1.1536185865126647</v>
      </c>
      <c r="GU93" s="98">
        <f t="shared" si="472"/>
        <v>1.5666666666666667</v>
      </c>
      <c r="GV93" s="98">
        <f t="shared" si="473"/>
        <v>146.3000638221443</v>
      </c>
      <c r="GW93" s="100">
        <f t="shared" si="402"/>
        <v>2277.8297485614767</v>
      </c>
      <c r="GX93" s="100">
        <f t="shared" si="403"/>
        <v>2.036009221524842E-3</v>
      </c>
      <c r="GY93" s="100">
        <f t="shared" si="470"/>
        <v>1.5833333333333333</v>
      </c>
      <c r="GZ93" s="100">
        <f t="shared" si="471"/>
        <v>-471.91793825601786</v>
      </c>
      <c r="HA93" s="100">
        <f t="shared" si="404"/>
        <v>1.2884788024934458E-3</v>
      </c>
      <c r="HB93">
        <f t="shared" si="455"/>
        <v>0.1903316981702915</v>
      </c>
      <c r="HC93">
        <f t="shared" si="456"/>
        <v>2.2412913075960739</v>
      </c>
      <c r="HD93" s="61"/>
      <c r="HE93" s="100"/>
      <c r="HT93" s="61"/>
      <c r="HU93" s="12"/>
      <c r="HV93" s="12"/>
      <c r="HW93" s="12"/>
      <c r="HX93" s="12"/>
      <c r="HY93" s="12"/>
      <c r="HZ93" s="12"/>
      <c r="IA93" s="12"/>
      <c r="IB93" s="12"/>
      <c r="IC93" s="12"/>
      <c r="ID93" s="12"/>
      <c r="IE93" s="12"/>
      <c r="IF93" s="12"/>
      <c r="IG93" s="12"/>
      <c r="IH93" s="12"/>
      <c r="II93" s="61"/>
      <c r="IJ93" s="12"/>
      <c r="IK93" s="12"/>
      <c r="IL93" s="12"/>
      <c r="IM93" s="12"/>
      <c r="IN93" s="12"/>
      <c r="IO93" s="12"/>
      <c r="IP93" s="12"/>
      <c r="IQ93" s="12"/>
      <c r="IR93" s="12"/>
      <c r="IS93" s="12"/>
      <c r="IT93" s="12"/>
      <c r="IU93" s="12"/>
      <c r="IV93" s="12"/>
      <c r="IW93" s="61"/>
      <c r="IX93"/>
      <c r="JK93" s="61"/>
      <c r="JL93"/>
      <c r="JY93" s="61"/>
      <c r="JZ93"/>
      <c r="KM93" s="61"/>
      <c r="KN93"/>
      <c r="KS93"/>
      <c r="KT93"/>
      <c r="KU93"/>
    </row>
    <row r="94" spans="21:307" x14ac:dyDescent="0.25">
      <c r="U94" s="49">
        <v>495.52043348382716</v>
      </c>
      <c r="V94" s="49">
        <v>88</v>
      </c>
      <c r="W94" s="22">
        <f t="shared" si="411"/>
        <v>1.5666666666666667</v>
      </c>
      <c r="X94" s="98">
        <f t="shared" si="412"/>
        <v>41.050487406497162</v>
      </c>
      <c r="Y94" s="100">
        <f t="shared" si="413"/>
        <v>1.5666666666666667</v>
      </c>
      <c r="Z94" s="98">
        <f t="shared" si="414"/>
        <v>0.37776716659175935</v>
      </c>
      <c r="AA94" s="98">
        <f t="shared" si="415"/>
        <v>1.5833333333333333</v>
      </c>
      <c r="AB94" s="98">
        <f t="shared" si="416"/>
        <v>40.995421947878597</v>
      </c>
      <c r="AC94" s="100">
        <f t="shared" si="333"/>
        <v>638.2812777254145</v>
      </c>
      <c r="AD94" s="100">
        <f t="shared" si="334"/>
        <v>5.7051962210797724E-4</v>
      </c>
      <c r="AE94" s="100">
        <f t="shared" si="335"/>
        <v>1.6000000000000003</v>
      </c>
      <c r="AF94" s="100">
        <f t="shared" si="336"/>
        <v>-148.79126990854272</v>
      </c>
      <c r="AG94" s="100">
        <f t="shared" si="337"/>
        <v>2.1073553005726054E-3</v>
      </c>
      <c r="AH94">
        <f t="shared" si="417"/>
        <v>0.19497660321605503</v>
      </c>
      <c r="AI94">
        <f t="shared" si="418"/>
        <v>1.613318318013206</v>
      </c>
      <c r="AJ94" s="61"/>
      <c r="AK94" s="49">
        <v>619.00181744482791</v>
      </c>
      <c r="AL94" s="49">
        <v>88</v>
      </c>
      <c r="AM94" s="22">
        <f t="shared" si="419"/>
        <v>1.5833333333333333</v>
      </c>
      <c r="AN94" s="98">
        <f t="shared" si="420"/>
        <v>57.899337521731169</v>
      </c>
      <c r="AO94" s="100">
        <f t="shared" si="421"/>
        <v>1.5833333333333333</v>
      </c>
      <c r="AP94" s="98">
        <f t="shared" si="422"/>
        <v>0.36927646600656783</v>
      </c>
      <c r="AQ94" s="98">
        <f t="shared" si="423"/>
        <v>1.6000000000000003</v>
      </c>
      <c r="AR94" s="98">
        <f t="shared" si="424"/>
        <v>54.718766705058613</v>
      </c>
      <c r="AS94" s="100">
        <f t="shared" si="338"/>
        <v>975.23691430898828</v>
      </c>
      <c r="AT94" s="100">
        <f t="shared" si="339"/>
        <v>7.6150283664539907E-4</v>
      </c>
      <c r="AU94" s="100">
        <f t="shared" si="340"/>
        <v>1.6166666666666665</v>
      </c>
      <c r="AV94" s="100">
        <f t="shared" si="341"/>
        <v>42.523105303603479</v>
      </c>
      <c r="AW94" s="100">
        <f t="shared" si="342"/>
        <v>1.9799188263605627E-3</v>
      </c>
      <c r="AX94">
        <f t="shared" si="343"/>
        <v>0.19957235490520411</v>
      </c>
      <c r="AY94">
        <f t="shared" si="344"/>
        <v>1.7626735946030405</v>
      </c>
      <c r="AZ94" s="61"/>
      <c r="BA94" s="49">
        <v>501.00898195541367</v>
      </c>
      <c r="BB94" s="49">
        <v>88</v>
      </c>
      <c r="BC94" s="22">
        <f t="shared" si="345"/>
        <v>1.75</v>
      </c>
      <c r="BD94" s="98">
        <f t="shared" si="425"/>
        <v>41.255680332296905</v>
      </c>
      <c r="BE94" s="100">
        <f t="shared" si="426"/>
        <v>1.75</v>
      </c>
      <c r="BF94" s="98">
        <f t="shared" si="346"/>
        <v>0.29438750706333688</v>
      </c>
      <c r="BG94" s="98">
        <f t="shared" si="427"/>
        <v>1.7666666666666666</v>
      </c>
      <c r="BH94" s="98">
        <f t="shared" si="428"/>
        <v>34.577781546452805</v>
      </c>
      <c r="BI94" s="100">
        <f t="shared" si="347"/>
        <v>678.29279370983363</v>
      </c>
      <c r="BJ94" s="100">
        <f t="shared" si="348"/>
        <v>4.8120745985480158E-4</v>
      </c>
      <c r="BK94" s="100">
        <f t="shared" si="349"/>
        <v>1.7833333333333332</v>
      </c>
      <c r="BL94" s="100">
        <f t="shared" si="350"/>
        <v>222.53360664277389</v>
      </c>
      <c r="BM94" s="100">
        <f t="shared" si="351"/>
        <v>2.0339455428383868E-3</v>
      </c>
      <c r="BN94">
        <f t="shared" si="352"/>
        <v>0.24303804868629444</v>
      </c>
      <c r="BO94">
        <f t="shared" si="353"/>
        <v>1.6154837533012822</v>
      </c>
      <c r="BP94" s="61"/>
      <c r="BQ94" s="49">
        <v>951.7789922035472</v>
      </c>
      <c r="BR94" s="49">
        <v>88</v>
      </c>
      <c r="BS94" s="22">
        <f t="shared" si="354"/>
        <v>1.6166666666666665</v>
      </c>
      <c r="BT94" s="98">
        <f t="shared" si="355"/>
        <v>90.992255468790361</v>
      </c>
      <c r="BU94" s="100">
        <f t="shared" si="429"/>
        <v>1.6166666666666665</v>
      </c>
      <c r="BV94" s="98">
        <f t="shared" si="356"/>
        <v>1.2589336233194846</v>
      </c>
      <c r="BW94" s="98">
        <f t="shared" si="430"/>
        <v>1.6333333333333335</v>
      </c>
      <c r="BX94" s="98">
        <f t="shared" si="431"/>
        <v>66.265923929923019</v>
      </c>
      <c r="BY94" s="100">
        <f t="shared" si="357"/>
        <v>1031.7322419420809</v>
      </c>
      <c r="BZ94" s="100">
        <f t="shared" si="358"/>
        <v>9.2220077469142871E-4</v>
      </c>
      <c r="CA94" s="100">
        <f t="shared" si="359"/>
        <v>1.6499999999999997</v>
      </c>
      <c r="CB94" s="100">
        <f t="shared" si="360"/>
        <v>-55.52590396432484</v>
      </c>
      <c r="CC94" s="100">
        <f t="shared" si="361"/>
        <v>1.2088332502834412E-3</v>
      </c>
      <c r="CD94">
        <f t="shared" si="362"/>
        <v>0.20862048388260115</v>
      </c>
      <c r="CE94">
        <f t="shared" si="363"/>
        <v>1.959004430229903</v>
      </c>
      <c r="CF94" s="61"/>
      <c r="CG94" s="49">
        <v>871.66335244749166</v>
      </c>
      <c r="CH94" s="49">
        <v>88</v>
      </c>
      <c r="CI94" s="22">
        <f t="shared" si="364"/>
        <v>1.6166666666666665</v>
      </c>
      <c r="CJ94" s="98">
        <f t="shared" si="365"/>
        <v>84.685062901728514</v>
      </c>
      <c r="CK94" s="100">
        <f t="shared" si="432"/>
        <v>1.6166666666666665</v>
      </c>
      <c r="CL94" s="98">
        <f t="shared" si="366"/>
        <v>1.057685945431283</v>
      </c>
      <c r="CM94" s="98">
        <f t="shared" si="433"/>
        <v>1.6333333333333335</v>
      </c>
      <c r="CN94" s="98">
        <f t="shared" si="434"/>
        <v>61.331350078139998</v>
      </c>
      <c r="CO94" s="100">
        <f t="shared" si="367"/>
        <v>1093.0910947428217</v>
      </c>
      <c r="CP94" s="100">
        <f t="shared" si="368"/>
        <v>8.5352795525411504E-4</v>
      </c>
      <c r="CQ94" s="100">
        <f t="shared" si="476"/>
        <v>1.6499999999999997</v>
      </c>
      <c r="CR94" s="100">
        <f t="shared" si="477"/>
        <v>189.67010258837664</v>
      </c>
      <c r="CS94" s="100">
        <f t="shared" si="369"/>
        <v>1.2069234710543617E-3</v>
      </c>
      <c r="CT94">
        <f t="shared" si="370"/>
        <v>0.20862048388260115</v>
      </c>
      <c r="CU94">
        <f t="shared" si="371"/>
        <v>1.9278068144460327</v>
      </c>
      <c r="CV94" s="61"/>
      <c r="CW94"/>
      <c r="CY94"/>
      <c r="CZ94"/>
      <c r="DA94"/>
      <c r="DB94"/>
      <c r="DC94" s="72"/>
      <c r="DD94" s="52"/>
      <c r="DE94" s="86"/>
      <c r="DG94" s="72"/>
      <c r="DH94"/>
      <c r="DI94"/>
      <c r="DJ94"/>
      <c r="DK94"/>
      <c r="DL94" s="61"/>
      <c r="DM94"/>
      <c r="DN94" s="49"/>
      <c r="DR94" s="96"/>
      <c r="DS94" s="72"/>
      <c r="DT94" s="52"/>
      <c r="DU94" s="86"/>
      <c r="DW94" s="72"/>
      <c r="DX94" s="52"/>
      <c r="DZ94"/>
      <c r="EB94" s="61"/>
      <c r="EC94"/>
      <c r="ER94" s="61"/>
      <c r="ES94"/>
      <c r="FF94" s="49"/>
      <c r="FH94" s="61"/>
      <c r="FI94" s="100">
        <v>1134.0590813533481</v>
      </c>
      <c r="FJ94" s="100">
        <v>88</v>
      </c>
      <c r="FK94" s="22">
        <f t="shared" si="388"/>
        <v>1.5499999999999998</v>
      </c>
      <c r="FL94" s="98">
        <f t="shared" si="389"/>
        <v>141.50974311871079</v>
      </c>
      <c r="FM94" s="100">
        <f t="shared" si="443"/>
        <v>1.5499999999999998</v>
      </c>
      <c r="FN94" s="98">
        <f t="shared" si="390"/>
        <v>0.86639314640081577</v>
      </c>
      <c r="FO94" s="98">
        <f t="shared" si="444"/>
        <v>1.5666666666666664</v>
      </c>
      <c r="FP94" s="98">
        <f t="shared" si="445"/>
        <v>117.97047580967862</v>
      </c>
      <c r="FQ94" s="100">
        <f t="shared" si="391"/>
        <v>1836.7501163766713</v>
      </c>
      <c r="FR94" s="100">
        <f t="shared" si="392"/>
        <v>1.6417557883513609E-3</v>
      </c>
      <c r="FS94" s="100">
        <f t="shared" si="474"/>
        <v>1.5833333333333333</v>
      </c>
      <c r="FT94" s="100">
        <f t="shared" si="475"/>
        <v>402.4461490494453</v>
      </c>
      <c r="FU94" s="100">
        <f t="shared" si="393"/>
        <v>1.4152960069423511E-3</v>
      </c>
      <c r="FV94">
        <f t="shared" si="446"/>
        <v>0.19033169817029144</v>
      </c>
      <c r="FW94">
        <f t="shared" si="447"/>
        <v>2.1507863425954423</v>
      </c>
      <c r="FX94" s="61"/>
      <c r="FY94" s="100">
        <v>1414.8156240302126</v>
      </c>
      <c r="FZ94" s="100">
        <v>88</v>
      </c>
      <c r="GA94" s="22">
        <f t="shared" si="394"/>
        <v>1.5833333333333333</v>
      </c>
      <c r="GB94" s="98">
        <f t="shared" si="395"/>
        <v>175.88677432964266</v>
      </c>
      <c r="GC94" s="100">
        <f t="shared" si="448"/>
        <v>1.5833333333333333</v>
      </c>
      <c r="GD94" s="98">
        <f t="shared" si="396"/>
        <v>1.0535549676544811</v>
      </c>
      <c r="GE94" s="98">
        <f t="shared" si="449"/>
        <v>1.6000000000000003</v>
      </c>
      <c r="GF94" s="98">
        <f t="shared" si="450"/>
        <v>147.26186879351911</v>
      </c>
      <c r="GG94" s="100">
        <f t="shared" si="397"/>
        <v>2292.804642754108</v>
      </c>
      <c r="GH94" s="100">
        <f t="shared" si="398"/>
        <v>2.0493943407098075E-3</v>
      </c>
      <c r="GI94" s="100">
        <f t="shared" si="468"/>
        <v>1.6166666666666665</v>
      </c>
      <c r="GJ94" s="100">
        <f t="shared" si="469"/>
        <v>-770.51956691989483</v>
      </c>
      <c r="GK94" s="100">
        <f t="shared" si="399"/>
        <v>1.2762163013556815E-3</v>
      </c>
      <c r="GL94">
        <f t="shared" si="451"/>
        <v>0.19957235490520411</v>
      </c>
      <c r="GM94">
        <f t="shared" si="452"/>
        <v>2.2452331842465352</v>
      </c>
      <c r="GN94" s="61"/>
      <c r="GO94" s="100">
        <v>1418.7692729968464</v>
      </c>
      <c r="GP94" s="100">
        <v>88</v>
      </c>
      <c r="GQ94" s="22">
        <f t="shared" si="400"/>
        <v>1.5666666666666667</v>
      </c>
      <c r="GR94" s="100">
        <f t="shared" si="479"/>
        <v>176.79808506091697</v>
      </c>
      <c r="GS94" s="100">
        <f t="shared" si="478"/>
        <v>1.5666666666666667</v>
      </c>
      <c r="GT94" s="100">
        <f t="shared" si="480"/>
        <v>1.1670553993555566</v>
      </c>
      <c r="GU94" s="98">
        <f t="shared" si="472"/>
        <v>1.5833333333333333</v>
      </c>
      <c r="GV94" s="98">
        <f t="shared" si="473"/>
        <v>138.5938208626375</v>
      </c>
      <c r="GW94" s="100">
        <f t="shared" si="402"/>
        <v>2157.8468243971597</v>
      </c>
      <c r="GX94" s="100">
        <f t="shared" si="403"/>
        <v>1.9287640070050388E-3</v>
      </c>
      <c r="GY94" s="100">
        <f t="shared" si="470"/>
        <v>1.6000000000000003</v>
      </c>
      <c r="GZ94" s="100">
        <f t="shared" si="471"/>
        <v>-301.30052506976335</v>
      </c>
      <c r="HA94" s="100">
        <f t="shared" si="404"/>
        <v>1.2818330566265353E-3</v>
      </c>
      <c r="HB94">
        <f t="shared" si="455"/>
        <v>0.19497660321605503</v>
      </c>
      <c r="HC94">
        <f t="shared" si="456"/>
        <v>2.2474775567631355</v>
      </c>
      <c r="HD94" s="61"/>
      <c r="HE94" s="100"/>
      <c r="HT94" s="61"/>
      <c r="HU94" s="12"/>
      <c r="HV94" s="12"/>
      <c r="HW94" s="12"/>
      <c r="HX94" s="12"/>
      <c r="HY94" s="12"/>
      <c r="HZ94" s="12"/>
      <c r="IA94" s="12"/>
      <c r="IB94" s="12"/>
      <c r="IC94" s="12"/>
      <c r="ID94" s="12"/>
      <c r="IE94" s="12"/>
      <c r="IF94" s="12"/>
      <c r="IG94" s="12"/>
      <c r="IH94" s="12"/>
      <c r="II94" s="61"/>
      <c r="IJ94" s="12"/>
      <c r="IK94" s="12"/>
      <c r="IL94" s="12"/>
      <c r="IM94" s="12"/>
      <c r="IN94" s="12"/>
      <c r="IO94" s="12"/>
      <c r="IP94" s="12"/>
      <c r="IQ94" s="12"/>
      <c r="IR94" s="12"/>
      <c r="IS94" s="12"/>
      <c r="IT94" s="12"/>
      <c r="IU94" s="12"/>
      <c r="IV94" s="12"/>
      <c r="IW94" s="61"/>
      <c r="IX94"/>
      <c r="JK94" s="61"/>
      <c r="JL94"/>
      <c r="JY94" s="61"/>
      <c r="JZ94"/>
      <c r="KM94" s="61"/>
      <c r="KN94"/>
      <c r="KS94"/>
      <c r="KT94"/>
      <c r="KU94"/>
    </row>
    <row r="95" spans="21:307" x14ac:dyDescent="0.25">
      <c r="U95" s="49">
        <v>504.52006897644816</v>
      </c>
      <c r="V95" s="49">
        <v>89</v>
      </c>
      <c r="W95" s="22">
        <f t="shared" si="411"/>
        <v>1.5833333333333335</v>
      </c>
      <c r="X95" s="98">
        <f t="shared" si="412"/>
        <v>41.796045810326255</v>
      </c>
      <c r="Y95" s="100">
        <f t="shared" si="413"/>
        <v>1.5833333333333335</v>
      </c>
      <c r="Z95" s="98">
        <f t="shared" si="414"/>
        <v>0.37883717725684407</v>
      </c>
      <c r="AA95" s="98">
        <f t="shared" si="415"/>
        <v>1.6000000000000003</v>
      </c>
      <c r="AB95" s="98">
        <f t="shared" si="416"/>
        <v>36.01623501980724</v>
      </c>
      <c r="AC95" s="100">
        <f t="shared" si="333"/>
        <v>560.75745571124617</v>
      </c>
      <c r="AD95" s="100">
        <f t="shared" si="334"/>
        <v>5.0122593735898416E-4</v>
      </c>
      <c r="AE95" s="100">
        <f t="shared" si="335"/>
        <v>1.6166666666666665</v>
      </c>
      <c r="AF95" s="100">
        <f t="shared" si="336"/>
        <v>112.42839647295573</v>
      </c>
      <c r="AG95" s="100">
        <f t="shared" si="337"/>
        <v>2.1047618994356936E-3</v>
      </c>
      <c r="AH95">
        <f t="shared" si="417"/>
        <v>0.19957235490520417</v>
      </c>
      <c r="AI95">
        <f t="shared" si="418"/>
        <v>1.6211351965122016</v>
      </c>
      <c r="AJ95" s="61"/>
      <c r="AK95" s="49">
        <v>628.50318217173731</v>
      </c>
      <c r="AL95" s="49">
        <v>89</v>
      </c>
      <c r="AM95" s="22">
        <f t="shared" si="419"/>
        <v>1.6</v>
      </c>
      <c r="AN95" s="98">
        <f t="shared" si="420"/>
        <v>58.788063059745326</v>
      </c>
      <c r="AO95" s="100">
        <f t="shared" si="421"/>
        <v>1.6</v>
      </c>
      <c r="AP95" s="98">
        <f t="shared" si="422"/>
        <v>0.3703793061419634</v>
      </c>
      <c r="AQ95" s="98">
        <f t="shared" si="423"/>
        <v>1.6166666666666665</v>
      </c>
      <c r="AR95" s="98">
        <f t="shared" si="424"/>
        <v>54.714864662935746</v>
      </c>
      <c r="AS95" s="100">
        <f t="shared" si="338"/>
        <v>975.16736932929371</v>
      </c>
      <c r="AT95" s="100">
        <f t="shared" si="339"/>
        <v>7.614485332258558E-4</v>
      </c>
      <c r="AU95" s="100">
        <f t="shared" si="340"/>
        <v>1.6333333333333335</v>
      </c>
      <c r="AV95" s="100">
        <f t="shared" si="341"/>
        <v>211.2025549116118</v>
      </c>
      <c r="AW95" s="100">
        <f t="shared" si="342"/>
        <v>1.9773552709515469E-3</v>
      </c>
      <c r="AX95">
        <f t="shared" si="343"/>
        <v>0.20411998265592479</v>
      </c>
      <c r="AY95">
        <f t="shared" si="344"/>
        <v>1.7692891513555704</v>
      </c>
      <c r="AZ95" s="61"/>
      <c r="BA95" s="49">
        <v>507.51206882201336</v>
      </c>
      <c r="BB95" s="49">
        <v>89</v>
      </c>
      <c r="BC95" s="22">
        <f t="shared" si="345"/>
        <v>1.7666666666666666</v>
      </c>
      <c r="BD95" s="98">
        <f t="shared" si="425"/>
        <v>41.791178262682251</v>
      </c>
      <c r="BE95" s="100">
        <f t="shared" si="426"/>
        <v>1.7666666666666666</v>
      </c>
      <c r="BF95" s="98">
        <f t="shared" si="346"/>
        <v>0.29496219510472299</v>
      </c>
      <c r="BG95" s="98">
        <f t="shared" si="427"/>
        <v>1.7833333333333332</v>
      </c>
      <c r="BH95" s="98">
        <f t="shared" si="428"/>
        <v>39.51711239118687</v>
      </c>
      <c r="BI95" s="100">
        <f t="shared" si="347"/>
        <v>775.1848546776813</v>
      </c>
      <c r="BJ95" s="100">
        <f t="shared" si="348"/>
        <v>5.499464807773506E-4</v>
      </c>
      <c r="BK95" s="100">
        <f t="shared" si="349"/>
        <v>1.7999999999999998</v>
      </c>
      <c r="BL95" s="100">
        <f t="shared" si="350"/>
        <v>-0.10493259024229966</v>
      </c>
      <c r="BM95" s="100">
        <f t="shared" si="351"/>
        <v>2.0322697675605214E-3</v>
      </c>
      <c r="BN95">
        <f t="shared" si="352"/>
        <v>0.24715461488112658</v>
      </c>
      <c r="BO95">
        <f t="shared" si="353"/>
        <v>1.6210846158377497</v>
      </c>
      <c r="BP95" s="61"/>
      <c r="BQ95" s="49">
        <v>962.87330423062406</v>
      </c>
      <c r="BR95" s="49">
        <v>89</v>
      </c>
      <c r="BS95" s="22">
        <f t="shared" si="354"/>
        <v>1.6333333333333333</v>
      </c>
      <c r="BT95" s="98">
        <f t="shared" si="355"/>
        <v>92.052897153979359</v>
      </c>
      <c r="BU95" s="100">
        <f t="shared" si="429"/>
        <v>1.6333333333333333</v>
      </c>
      <c r="BV95" s="98">
        <f t="shared" si="356"/>
        <v>1.270102510607265</v>
      </c>
      <c r="BW95" s="98">
        <f t="shared" si="430"/>
        <v>1.6499999999999997</v>
      </c>
      <c r="BX95" s="98">
        <f t="shared" si="431"/>
        <v>65.967151221733445</v>
      </c>
      <c r="BY95" s="100">
        <f t="shared" si="357"/>
        <v>1027.0804779920677</v>
      </c>
      <c r="BZ95" s="100">
        <f t="shared" si="358"/>
        <v>9.1804285450245717E-4</v>
      </c>
      <c r="CA95" s="100">
        <f t="shared" si="359"/>
        <v>1.6666666666666667</v>
      </c>
      <c r="CB95" s="100">
        <f t="shared" si="360"/>
        <v>-46.505702676969463</v>
      </c>
      <c r="CC95" s="100">
        <f t="shared" si="361"/>
        <v>1.2043025881037521E-3</v>
      </c>
      <c r="CD95">
        <f t="shared" si="362"/>
        <v>0.21307482530885122</v>
      </c>
      <c r="CE95">
        <f t="shared" si="363"/>
        <v>1.96403746147867</v>
      </c>
      <c r="CF95" s="61"/>
      <c r="CG95" s="49">
        <v>882.73438813722441</v>
      </c>
      <c r="CH95" s="49">
        <v>89</v>
      </c>
      <c r="CI95" s="22">
        <f t="shared" si="364"/>
        <v>1.6333333333333333</v>
      </c>
      <c r="CJ95" s="98">
        <f t="shared" si="365"/>
        <v>85.760651718374078</v>
      </c>
      <c r="CK95" s="100">
        <f t="shared" si="432"/>
        <v>1.6333333333333333</v>
      </c>
      <c r="CL95" s="98">
        <f t="shared" si="366"/>
        <v>1.0674237895402428</v>
      </c>
      <c r="CM95" s="98">
        <f t="shared" si="433"/>
        <v>1.6499999999999997</v>
      </c>
      <c r="CN95" s="98">
        <f t="shared" si="434"/>
        <v>64.369189717888645</v>
      </c>
      <c r="CO95" s="100">
        <f t="shared" si="367"/>
        <v>1147.2336409811694</v>
      </c>
      <c r="CP95" s="100">
        <f t="shared" si="368"/>
        <v>8.958045569072839E-4</v>
      </c>
      <c r="CQ95" s="100">
        <f t="shared" si="476"/>
        <v>1.6666666666666667</v>
      </c>
      <c r="CR95" s="100">
        <f t="shared" si="477"/>
        <v>-43.440411188187085</v>
      </c>
      <c r="CS95" s="100">
        <f t="shared" si="369"/>
        <v>1.2023509815388734E-3</v>
      </c>
      <c r="CT95">
        <f t="shared" si="370"/>
        <v>0.21307482530885122</v>
      </c>
      <c r="CU95">
        <f t="shared" si="371"/>
        <v>1.9332880726823956</v>
      </c>
      <c r="CV95" s="61"/>
      <c r="CW95"/>
      <c r="CY95"/>
      <c r="CZ95"/>
      <c r="DA95"/>
      <c r="DB95"/>
      <c r="DC95" s="72"/>
      <c r="DD95" s="52"/>
      <c r="DE95" s="86"/>
      <c r="DG95" s="72"/>
      <c r="DH95"/>
      <c r="DI95"/>
      <c r="DJ95"/>
      <c r="DK95"/>
      <c r="DL95" s="61"/>
      <c r="DM95"/>
      <c r="DN95" s="49"/>
      <c r="DR95" s="96"/>
      <c r="DS95" s="72"/>
      <c r="DT95" s="52"/>
      <c r="DU95" s="86"/>
      <c r="DW95" s="72"/>
      <c r="DX95" s="52"/>
      <c r="DZ95"/>
      <c r="EB95" s="61"/>
      <c r="EC95"/>
      <c r="ER95" s="61"/>
      <c r="ES95"/>
      <c r="FF95" s="49"/>
      <c r="FH95" s="61"/>
      <c r="FI95" s="100">
        <v>1150.087387984061</v>
      </c>
      <c r="FJ95" s="100">
        <v>89</v>
      </c>
      <c r="FK95" s="22">
        <f t="shared" si="388"/>
        <v>1.5666666666666667</v>
      </c>
      <c r="FL95" s="98">
        <f t="shared" si="389"/>
        <v>143.50978138059159</v>
      </c>
      <c r="FM95" s="100">
        <f t="shared" si="443"/>
        <v>1.5666666666666667</v>
      </c>
      <c r="FN95" s="98">
        <f t="shared" si="390"/>
        <v>0.87641240313217883</v>
      </c>
      <c r="FO95" s="98">
        <f t="shared" si="444"/>
        <v>1.5833333333333333</v>
      </c>
      <c r="FP95" s="98">
        <f t="shared" si="445"/>
        <v>123.49977337800867</v>
      </c>
      <c r="FQ95" s="100">
        <f t="shared" si="391"/>
        <v>1922.8389270083755</v>
      </c>
      <c r="FR95" s="100">
        <f t="shared" si="392"/>
        <v>1.7187051795106211E-3</v>
      </c>
      <c r="FS95" s="100">
        <f t="shared" si="474"/>
        <v>1.5999999999999999</v>
      </c>
      <c r="FT95" s="100">
        <f t="shared" si="475"/>
        <v>185.41366933581111</v>
      </c>
      <c r="FU95" s="100">
        <f t="shared" si="393"/>
        <v>1.4082494313831563E-3</v>
      </c>
      <c r="FV95">
        <f t="shared" si="446"/>
        <v>0.19497660321605503</v>
      </c>
      <c r="FW95">
        <f t="shared" si="447"/>
        <v>2.1568815028459336</v>
      </c>
      <c r="FX95" s="61"/>
      <c r="FY95" s="100">
        <v>1433.819549315743</v>
      </c>
      <c r="FZ95" s="100">
        <v>89</v>
      </c>
      <c r="GA95" s="22">
        <f t="shared" si="394"/>
        <v>1.6</v>
      </c>
      <c r="GB95" s="98">
        <f t="shared" si="395"/>
        <v>178.24930062727569</v>
      </c>
      <c r="GC95" s="100">
        <f t="shared" si="448"/>
        <v>1.6</v>
      </c>
      <c r="GD95" s="98">
        <f t="shared" si="396"/>
        <v>1.0649487307179917</v>
      </c>
      <c r="GE95" s="98">
        <f t="shared" si="449"/>
        <v>1.6166666666666665</v>
      </c>
      <c r="GF95" s="98">
        <f t="shared" si="450"/>
        <v>136.16309430212416</v>
      </c>
      <c r="GG95" s="100">
        <f t="shared" si="397"/>
        <v>2120.001446032275</v>
      </c>
      <c r="GH95" s="100">
        <f t="shared" si="398"/>
        <v>1.8949363957045618E-3</v>
      </c>
      <c r="GI95" s="100">
        <f t="shared" si="468"/>
        <v>1.6333333333333335</v>
      </c>
      <c r="GJ95" s="100">
        <f t="shared" si="469"/>
        <v>-332.96457953367167</v>
      </c>
      <c r="GK95" s="100">
        <f t="shared" si="399"/>
        <v>1.2701114451125885E-3</v>
      </c>
      <c r="GL95">
        <f t="shared" si="451"/>
        <v>0.20411998265592479</v>
      </c>
      <c r="GM95">
        <f t="shared" si="452"/>
        <v>2.2510278345445998</v>
      </c>
      <c r="GN95" s="61"/>
      <c r="GO95" s="100">
        <v>1437.8373517195887</v>
      </c>
      <c r="GP95" s="100">
        <v>89</v>
      </c>
      <c r="GQ95" s="22">
        <f t="shared" si="400"/>
        <v>1.5833333333333335</v>
      </c>
      <c r="GR95" s="100">
        <f t="shared" si="479"/>
        <v>179.17422885549655</v>
      </c>
      <c r="GS95" s="100">
        <f t="shared" si="478"/>
        <v>1.5833333333333335</v>
      </c>
      <c r="GT95" s="100">
        <f t="shared" si="480"/>
        <v>1.1798238377683106</v>
      </c>
      <c r="GU95" s="98">
        <f t="shared" si="472"/>
        <v>1.6000000000000003</v>
      </c>
      <c r="GV95" s="98">
        <f t="shared" si="473"/>
        <v>130.56946588027688</v>
      </c>
      <c r="GW95" s="100">
        <f t="shared" si="402"/>
        <v>2032.911031381655</v>
      </c>
      <c r="GX95" s="100">
        <f t="shared" si="403"/>
        <v>1.8170917335005202E-3</v>
      </c>
      <c r="GY95" s="100">
        <f t="shared" si="470"/>
        <v>1.6166666666666665</v>
      </c>
      <c r="GZ95" s="100">
        <f t="shared" si="471"/>
        <v>191.77341103668067</v>
      </c>
      <c r="HA95" s="100">
        <f t="shared" si="404"/>
        <v>1.2756122383702315E-3</v>
      </c>
      <c r="HB95">
        <f t="shared" si="455"/>
        <v>0.19957235490520417</v>
      </c>
      <c r="HC95">
        <f t="shared" si="456"/>
        <v>2.2532755439939662</v>
      </c>
      <c r="HD95" s="61"/>
      <c r="HE95" s="100"/>
      <c r="HT95" s="61"/>
      <c r="HU95" s="12"/>
      <c r="HV95" s="12"/>
      <c r="HW95" s="12"/>
      <c r="HX95" s="12"/>
      <c r="HY95" s="12"/>
      <c r="HZ95" s="12"/>
      <c r="IA95" s="12"/>
      <c r="IB95" s="12"/>
      <c r="IC95" s="12"/>
      <c r="ID95" s="12"/>
      <c r="IE95" s="12"/>
      <c r="IF95" s="12"/>
      <c r="IG95" s="12"/>
      <c r="IH95" s="12"/>
      <c r="II95" s="61"/>
      <c r="IJ95" s="12"/>
      <c r="IK95" s="12"/>
      <c r="IL95" s="12"/>
      <c r="IM95" s="12"/>
      <c r="IN95" s="12"/>
      <c r="IO95" s="12"/>
      <c r="IP95" s="12"/>
      <c r="IQ95" s="12"/>
      <c r="IR95" s="12"/>
      <c r="IS95" s="12"/>
      <c r="IT95" s="12"/>
      <c r="IU95" s="12"/>
      <c r="IV95" s="12"/>
      <c r="IW95" s="61"/>
      <c r="IX95"/>
      <c r="JK95" s="61"/>
      <c r="JL95"/>
      <c r="JY95" s="61"/>
      <c r="JZ95"/>
      <c r="KM95" s="61"/>
      <c r="KN95"/>
      <c r="KS95"/>
      <c r="KT95"/>
      <c r="KU95"/>
    </row>
    <row r="96" spans="21:307" x14ac:dyDescent="0.25">
      <c r="U96" s="49">
        <v>512.0156247615887</v>
      </c>
      <c r="V96" s="49">
        <v>90</v>
      </c>
      <c r="W96" s="22">
        <f t="shared" si="411"/>
        <v>1.6</v>
      </c>
      <c r="X96" s="98">
        <f t="shared" si="412"/>
        <v>42.417001471426452</v>
      </c>
      <c r="Y96" s="100">
        <f t="shared" si="413"/>
        <v>1.6</v>
      </c>
      <c r="Z96" s="98">
        <f t="shared" si="414"/>
        <v>0.37972836053170161</v>
      </c>
      <c r="AA96" s="98">
        <f t="shared" si="415"/>
        <v>1.6166666666666665</v>
      </c>
      <c r="AB96" s="98">
        <f t="shared" si="416"/>
        <v>36.035712950927191</v>
      </c>
      <c r="AC96" s="100">
        <f t="shared" si="333"/>
        <v>561.06071881166008</v>
      </c>
      <c r="AD96" s="100">
        <f t="shared" si="334"/>
        <v>5.0149700523373678E-4</v>
      </c>
      <c r="AE96" s="100">
        <f t="shared" si="335"/>
        <v>1.6333333333333335</v>
      </c>
      <c r="AF96" s="100">
        <f t="shared" si="336"/>
        <v>149.11537912025932</v>
      </c>
      <c r="AG96" s="100">
        <f t="shared" si="337"/>
        <v>2.1026092176143307E-3</v>
      </c>
      <c r="AH96">
        <f t="shared" si="417"/>
        <v>0.20411998265592479</v>
      </c>
      <c r="AI96">
        <f t="shared" si="418"/>
        <v>1.6275399642644386</v>
      </c>
      <c r="AJ96" s="61"/>
      <c r="AK96" s="49">
        <v>638.50176193962068</v>
      </c>
      <c r="AL96" s="49">
        <v>90</v>
      </c>
      <c r="AM96" s="22">
        <f t="shared" si="419"/>
        <v>1.6166666666666667</v>
      </c>
      <c r="AN96" s="98">
        <f t="shared" si="420"/>
        <v>59.723296411899796</v>
      </c>
      <c r="AO96" s="100">
        <f t="shared" si="421"/>
        <v>1.6166666666666667</v>
      </c>
      <c r="AP96" s="98">
        <f t="shared" si="422"/>
        <v>0.37153985890274177</v>
      </c>
      <c r="AQ96" s="98">
        <f t="shared" si="423"/>
        <v>1.6333333333333335</v>
      </c>
      <c r="AR96" s="98">
        <f t="shared" si="424"/>
        <v>56.136203548512057</v>
      </c>
      <c r="AS96" s="100">
        <f t="shared" si="338"/>
        <v>1000.4994853915638</v>
      </c>
      <c r="AT96" s="100">
        <f t="shared" si="339"/>
        <v>7.8122883271679289E-4</v>
      </c>
      <c r="AU96" s="100">
        <f t="shared" si="340"/>
        <v>1.6500000000000001</v>
      </c>
      <c r="AV96" s="100">
        <f t="shared" si="341"/>
        <v>210.21230813913564</v>
      </c>
      <c r="AW96" s="100">
        <f t="shared" si="342"/>
        <v>1.9746682863669394E-3</v>
      </c>
      <c r="AX96">
        <f t="shared" si="343"/>
        <v>0.20862048388260124</v>
      </c>
      <c r="AY96">
        <f t="shared" si="344"/>
        <v>1.7761437704861536</v>
      </c>
      <c r="AZ96" s="61"/>
      <c r="BA96" s="49">
        <v>515.00606792541771</v>
      </c>
      <c r="BB96" s="49">
        <v>90</v>
      </c>
      <c r="BC96" s="22">
        <f t="shared" si="345"/>
        <v>1.7833333333333332</v>
      </c>
      <c r="BD96" s="98">
        <f t="shared" si="425"/>
        <v>42.408273050511994</v>
      </c>
      <c r="BE96" s="100">
        <f t="shared" si="426"/>
        <v>1.7833333333333332</v>
      </c>
      <c r="BF96" s="98">
        <f t="shared" si="346"/>
        <v>0.29562445162308565</v>
      </c>
      <c r="BG96" s="98">
        <f t="shared" si="427"/>
        <v>1.7999999999999998</v>
      </c>
      <c r="BH96" s="98">
        <f t="shared" si="428"/>
        <v>41.995568434545241</v>
      </c>
      <c r="BI96" s="100">
        <f t="shared" si="347"/>
        <v>823.80332580423715</v>
      </c>
      <c r="BJ96" s="100">
        <f t="shared" si="348"/>
        <v>5.8443832738075473E-4</v>
      </c>
      <c r="BK96" s="100">
        <f t="shared" si="349"/>
        <v>1.8166666666666664</v>
      </c>
      <c r="BL96" s="100">
        <f t="shared" si="350"/>
        <v>-148.37133165382849</v>
      </c>
      <c r="BM96" s="100">
        <f t="shared" si="351"/>
        <v>2.0303437722117602E-3</v>
      </c>
      <c r="BN96">
        <f t="shared" si="352"/>
        <v>0.25123252730156598</v>
      </c>
      <c r="BO96">
        <f t="shared" si="353"/>
        <v>1.6274505874820204</v>
      </c>
      <c r="BP96" s="61"/>
      <c r="BQ96" s="49">
        <v>974.88371101378038</v>
      </c>
      <c r="BR96" s="49">
        <v>90</v>
      </c>
      <c r="BS96" s="22">
        <f t="shared" si="354"/>
        <v>1.65</v>
      </c>
      <c r="BT96" s="98">
        <f t="shared" si="355"/>
        <v>93.201119599787802</v>
      </c>
      <c r="BU96" s="100">
        <f t="shared" si="429"/>
        <v>1.65</v>
      </c>
      <c r="BV96" s="98">
        <f t="shared" si="356"/>
        <v>1.2821936505818823</v>
      </c>
      <c r="BW96" s="98">
        <f t="shared" si="430"/>
        <v>1.6666666666666667</v>
      </c>
      <c r="BX96" s="98">
        <f t="shared" si="431"/>
        <v>64.415060464445531</v>
      </c>
      <c r="BY96" s="100">
        <f t="shared" si="357"/>
        <v>1002.9150852570675</v>
      </c>
      <c r="BZ96" s="100">
        <f t="shared" si="358"/>
        <v>8.9644292479686713E-4</v>
      </c>
      <c r="CA96" s="100">
        <f t="shared" si="359"/>
        <v>1.6833333333333333</v>
      </c>
      <c r="CB96" s="100">
        <f t="shared" si="360"/>
        <v>10.805278191170981</v>
      </c>
      <c r="CC96" s="100">
        <f t="shared" si="361"/>
        <v>1.1994547832510939E-3</v>
      </c>
      <c r="CD96">
        <f t="shared" si="362"/>
        <v>0.21748394421390627</v>
      </c>
      <c r="CE96">
        <f t="shared" si="363"/>
        <v>1.9694211294472137</v>
      </c>
      <c r="CF96" s="61"/>
      <c r="CG96" s="49">
        <v>892.70613865930147</v>
      </c>
      <c r="CH96" s="49">
        <v>90</v>
      </c>
      <c r="CI96" s="22">
        <f t="shared" si="364"/>
        <v>1.65</v>
      </c>
      <c r="CJ96" s="98">
        <f t="shared" si="365"/>
        <v>86.729441237666521</v>
      </c>
      <c r="CK96" s="100">
        <f t="shared" si="432"/>
        <v>1.65</v>
      </c>
      <c r="CL96" s="98">
        <f t="shared" si="366"/>
        <v>1.076194726135405</v>
      </c>
      <c r="CM96" s="98">
        <f t="shared" si="433"/>
        <v>1.6666666666666667</v>
      </c>
      <c r="CN96" s="98">
        <f t="shared" si="434"/>
        <v>67.653686831085864</v>
      </c>
      <c r="CO96" s="100">
        <f t="shared" si="367"/>
        <v>1205.7722927566508</v>
      </c>
      <c r="CP96" s="100">
        <f t="shared" si="368"/>
        <v>9.4151380839927834E-4</v>
      </c>
      <c r="CQ96" s="100">
        <f t="shared" si="476"/>
        <v>1.6833333333333333</v>
      </c>
      <c r="CR96" s="100">
        <f t="shared" si="477"/>
        <v>-151.53344921810617</v>
      </c>
      <c r="CS96" s="100">
        <f t="shared" si="369"/>
        <v>1.1982766900584111E-3</v>
      </c>
      <c r="CT96">
        <f t="shared" si="370"/>
        <v>0.21748394421390627</v>
      </c>
      <c r="CU96">
        <f t="shared" si="371"/>
        <v>1.9381665484175332</v>
      </c>
      <c r="CV96" s="61"/>
      <c r="CW96"/>
      <c r="CY96"/>
      <c r="CZ96"/>
      <c r="DA96"/>
      <c r="DB96"/>
      <c r="DC96" s="72"/>
      <c r="DD96" s="52"/>
      <c r="DE96" s="86"/>
      <c r="DG96" s="72"/>
      <c r="DH96"/>
      <c r="DI96"/>
      <c r="DJ96"/>
      <c r="DK96"/>
      <c r="DL96" s="61"/>
      <c r="DM96"/>
      <c r="DN96" s="49"/>
      <c r="DR96" s="96"/>
      <c r="DS96" s="72"/>
      <c r="DT96" s="52"/>
      <c r="DU96" s="86"/>
      <c r="DW96" s="72"/>
      <c r="DX96" s="52"/>
      <c r="DZ96"/>
      <c r="EB96" s="61"/>
      <c r="EC96"/>
      <c r="ER96" s="61"/>
      <c r="ES96"/>
      <c r="FF96" s="49"/>
      <c r="FH96" s="61"/>
      <c r="FI96" s="100">
        <v>1165.5729277913072</v>
      </c>
      <c r="FJ96" s="100">
        <v>90</v>
      </c>
      <c r="FK96" s="22">
        <f t="shared" si="388"/>
        <v>1.5833333333333333</v>
      </c>
      <c r="FL96" s="98">
        <f t="shared" si="389"/>
        <v>145.44209231236675</v>
      </c>
      <c r="FM96" s="100">
        <f t="shared" si="443"/>
        <v>1.5833333333333333</v>
      </c>
      <c r="FN96" s="98">
        <f t="shared" si="390"/>
        <v>0.88609237760030191</v>
      </c>
      <c r="FO96" s="98">
        <f t="shared" si="444"/>
        <v>1.5999999999999999</v>
      </c>
      <c r="FP96" s="98">
        <f t="shared" si="445"/>
        <v>131.38534744466017</v>
      </c>
      <c r="FQ96" s="100">
        <f t="shared" si="391"/>
        <v>2045.6139602123253</v>
      </c>
      <c r="FR96" s="100">
        <f t="shared" si="392"/>
        <v>1.8284460852715212E-3</v>
      </c>
      <c r="FS96" s="100">
        <f t="shared" si="474"/>
        <v>1.6166666666666665</v>
      </c>
      <c r="FT96" s="100">
        <f t="shared" si="475"/>
        <v>-175.6253548582869</v>
      </c>
      <c r="FU96" s="100">
        <f t="shared" si="393"/>
        <v>1.4015404825108372E-3</v>
      </c>
      <c r="FV96">
        <f t="shared" si="446"/>
        <v>0.19957235490520411</v>
      </c>
      <c r="FW96">
        <f t="shared" si="447"/>
        <v>2.1626901136307746</v>
      </c>
      <c r="FX96" s="61"/>
      <c r="FY96" s="100">
        <v>1454.300948909819</v>
      </c>
      <c r="FZ96" s="100">
        <v>90</v>
      </c>
      <c r="GA96" s="22">
        <f t="shared" si="394"/>
        <v>1.6166666666666667</v>
      </c>
      <c r="GB96" s="98">
        <f t="shared" si="395"/>
        <v>180.79550328942665</v>
      </c>
      <c r="GC96" s="100">
        <f t="shared" si="448"/>
        <v>1.6166666666666667</v>
      </c>
      <c r="GD96" s="98">
        <f t="shared" si="396"/>
        <v>1.0772283103668165</v>
      </c>
      <c r="GE96" s="98">
        <f t="shared" si="449"/>
        <v>1.6333333333333335</v>
      </c>
      <c r="GF96" s="98">
        <f t="shared" si="450"/>
        <v>121.57788322952271</v>
      </c>
      <c r="GG96" s="100">
        <f t="shared" si="397"/>
        <v>1892.9159150880901</v>
      </c>
      <c r="GH96" s="100">
        <f t="shared" si="398"/>
        <v>1.6919588749441915E-3</v>
      </c>
      <c r="GI96" s="100">
        <f t="shared" si="468"/>
        <v>1.6500000000000001</v>
      </c>
      <c r="GJ96" s="100">
        <f t="shared" si="469"/>
        <v>325.74282220431513</v>
      </c>
      <c r="GK96" s="100">
        <f t="shared" si="399"/>
        <v>1.2636290639641127E-3</v>
      </c>
      <c r="GL96">
        <f t="shared" si="451"/>
        <v>0.20862048388260124</v>
      </c>
      <c r="GM96">
        <f t="shared" si="452"/>
        <v>2.2571876245858347</v>
      </c>
      <c r="GN96" s="61"/>
      <c r="GO96" s="100">
        <v>1455.8421961187964</v>
      </c>
      <c r="GP96" s="100">
        <v>90</v>
      </c>
      <c r="GQ96" s="22">
        <f t="shared" si="400"/>
        <v>1.6</v>
      </c>
      <c r="GR96" s="100">
        <f t="shared" si="479"/>
        <v>181.41787908967157</v>
      </c>
      <c r="GS96" s="100">
        <f t="shared" si="478"/>
        <v>1.6</v>
      </c>
      <c r="GT96" s="100">
        <f t="shared" si="480"/>
        <v>1.1918803092243633</v>
      </c>
      <c r="GU96" s="98">
        <f t="shared" si="472"/>
        <v>1.6166666666666665</v>
      </c>
      <c r="GV96" s="98">
        <f t="shared" si="473"/>
        <v>128.55047002697876</v>
      </c>
      <c r="GW96" s="100">
        <f t="shared" si="402"/>
        <v>2001.4761249522528</v>
      </c>
      <c r="GX96" s="100">
        <f t="shared" si="403"/>
        <v>1.788994041208788E-3</v>
      </c>
      <c r="GY96" s="100">
        <f t="shared" si="470"/>
        <v>1.6333333333333335</v>
      </c>
      <c r="GZ96" s="100">
        <f t="shared" si="471"/>
        <v>420.19430847430488</v>
      </c>
      <c r="HA96" s="100">
        <f t="shared" si="404"/>
        <v>1.2698206658917732E-3</v>
      </c>
      <c r="HB96">
        <f t="shared" si="455"/>
        <v>0.20411998265592479</v>
      </c>
      <c r="HC96">
        <f t="shared" si="456"/>
        <v>2.2586800854107114</v>
      </c>
      <c r="HD96" s="61"/>
      <c r="HE96" s="100"/>
      <c r="HT96" s="61"/>
      <c r="HU96" s="12"/>
      <c r="HV96" s="12"/>
      <c r="HW96" s="12"/>
      <c r="HX96" s="12"/>
      <c r="HY96" s="12"/>
      <c r="HZ96" s="12"/>
      <c r="IA96" s="12"/>
      <c r="IB96" s="12"/>
      <c r="IC96" s="12"/>
      <c r="ID96" s="12"/>
      <c r="IE96" s="12"/>
      <c r="IF96" s="12"/>
      <c r="IG96" s="12"/>
      <c r="IH96" s="12"/>
      <c r="II96" s="61"/>
      <c r="IJ96" s="12"/>
      <c r="IK96" s="12"/>
      <c r="IL96" s="12"/>
      <c r="IM96" s="12"/>
      <c r="IN96" s="12"/>
      <c r="IO96" s="12"/>
      <c r="IP96" s="12"/>
      <c r="IQ96" s="12"/>
      <c r="IR96" s="12"/>
      <c r="IS96" s="12"/>
      <c r="IT96" s="12"/>
      <c r="IU96" s="12"/>
      <c r="IV96" s="12"/>
      <c r="IW96" s="61"/>
      <c r="IX96"/>
      <c r="JK96" s="61"/>
      <c r="JL96"/>
      <c r="JY96" s="61"/>
      <c r="JZ96"/>
      <c r="KM96" s="61"/>
      <c r="KN96"/>
      <c r="KS96"/>
      <c r="KT96"/>
      <c r="KU96"/>
    </row>
    <row r="97" spans="21:307" x14ac:dyDescent="0.25">
      <c r="U97" s="49">
        <v>519.01180140725126</v>
      </c>
      <c r="V97" s="49">
        <v>91</v>
      </c>
      <c r="W97" s="22">
        <f t="shared" si="411"/>
        <v>1.6166666666666667</v>
      </c>
      <c r="X97" s="98">
        <f t="shared" si="412"/>
        <v>42.996586977653159</v>
      </c>
      <c r="Y97" s="100">
        <f t="shared" si="413"/>
        <v>1.6166666666666667</v>
      </c>
      <c r="Z97" s="98">
        <f t="shared" si="414"/>
        <v>0.38056017017908278</v>
      </c>
      <c r="AA97" s="98">
        <f t="shared" si="415"/>
        <v>1.6333333333333335</v>
      </c>
      <c r="AB97" s="98">
        <f t="shared" si="416"/>
        <v>39.763848235572418</v>
      </c>
      <c r="AC97" s="100">
        <f t="shared" si="333"/>
        <v>619.1061990128876</v>
      </c>
      <c r="AD97" s="100">
        <f t="shared" si="334"/>
        <v>5.53380221278383E-4</v>
      </c>
      <c r="AE97" s="100">
        <f t="shared" si="335"/>
        <v>1.6500000000000001</v>
      </c>
      <c r="AF97" s="100">
        <f t="shared" si="336"/>
        <v>74.001728874305272</v>
      </c>
      <c r="AG97" s="100">
        <f t="shared" si="337"/>
        <v>2.1006059028645147E-3</v>
      </c>
      <c r="AH97">
        <f t="shared" si="417"/>
        <v>0.20862048388260124</v>
      </c>
      <c r="AI97">
        <f t="shared" si="418"/>
        <v>1.6334339831237668</v>
      </c>
      <c r="AJ97" s="61"/>
      <c r="AK97" s="49">
        <v>648.00173610878539</v>
      </c>
      <c r="AL97" s="49">
        <v>91</v>
      </c>
      <c r="AM97" s="22">
        <f t="shared" si="419"/>
        <v>1.6333333333333333</v>
      </c>
      <c r="AN97" s="98">
        <f t="shared" si="420"/>
        <v>60.611891881843178</v>
      </c>
      <c r="AO97" s="100">
        <f t="shared" si="421"/>
        <v>1.6333333333333333</v>
      </c>
      <c r="AP97" s="98">
        <f t="shared" si="422"/>
        <v>0.37264253763365129</v>
      </c>
      <c r="AQ97" s="98">
        <f t="shared" si="423"/>
        <v>1.6500000000000001</v>
      </c>
      <c r="AR97" s="98">
        <f t="shared" si="424"/>
        <v>61.754949826656208</v>
      </c>
      <c r="AS97" s="100">
        <f t="shared" si="338"/>
        <v>1100.6407917941408</v>
      </c>
      <c r="AT97" s="100">
        <f t="shared" si="339"/>
        <v>8.5942305175429887E-4</v>
      </c>
      <c r="AU97" s="100">
        <f t="shared" si="340"/>
        <v>1.6666666666666667</v>
      </c>
      <c r="AV97" s="100">
        <f t="shared" si="341"/>
        <v>83.169564553409799</v>
      </c>
      <c r="AW97" s="100">
        <f t="shared" si="342"/>
        <v>1.9721254171141834E-3</v>
      </c>
      <c r="AX97">
        <f t="shared" si="343"/>
        <v>0.21307482530885122</v>
      </c>
      <c r="AY97">
        <f t="shared" si="344"/>
        <v>1.7825578398757405</v>
      </c>
      <c r="AZ97" s="61"/>
      <c r="BA97" s="49">
        <v>523.50859591796575</v>
      </c>
      <c r="BB97" s="49">
        <v>91</v>
      </c>
      <c r="BC97" s="22">
        <f t="shared" si="345"/>
        <v>1.7999999999999998</v>
      </c>
      <c r="BD97" s="98">
        <f t="shared" si="425"/>
        <v>43.108415342388476</v>
      </c>
      <c r="BE97" s="100">
        <f t="shared" si="426"/>
        <v>1.7999999999999998</v>
      </c>
      <c r="BF97" s="98">
        <f t="shared" si="346"/>
        <v>0.29637583342977258</v>
      </c>
      <c r="BG97" s="98">
        <f t="shared" si="427"/>
        <v>1.8166666666666664</v>
      </c>
      <c r="BH97" s="98">
        <f t="shared" si="428"/>
        <v>39.513614638178794</v>
      </c>
      <c r="BI97" s="100">
        <f t="shared" si="347"/>
        <v>775.11624123420847</v>
      </c>
      <c r="BJ97" s="100">
        <f t="shared" si="348"/>
        <v>5.4989780371465498E-4</v>
      </c>
      <c r="BK97" s="100">
        <f t="shared" si="349"/>
        <v>1.8333333333333333</v>
      </c>
      <c r="BL97" s="100">
        <f t="shared" si="350"/>
        <v>-74.00639086714547</v>
      </c>
      <c r="BM97" s="100">
        <f t="shared" si="351"/>
        <v>2.0281651967486761E-3</v>
      </c>
      <c r="BN97">
        <f t="shared" si="352"/>
        <v>0.25527250510330601</v>
      </c>
      <c r="BO97">
        <f t="shared" si="353"/>
        <v>1.6345620585600946</v>
      </c>
      <c r="BP97" s="61"/>
      <c r="BQ97" s="49">
        <v>985.87385095660181</v>
      </c>
      <c r="BR97" s="49">
        <v>91</v>
      </c>
      <c r="BS97" s="22">
        <f t="shared" si="354"/>
        <v>1.6666666666666665</v>
      </c>
      <c r="BT97" s="98">
        <f t="shared" si="355"/>
        <v>94.251802194703799</v>
      </c>
      <c r="BU97" s="100">
        <f t="shared" si="429"/>
        <v>1.6666666666666665</v>
      </c>
      <c r="BV97" s="98">
        <f t="shared" si="356"/>
        <v>1.2932576655472743</v>
      </c>
      <c r="BW97" s="98">
        <f t="shared" si="430"/>
        <v>1.6833333333333333</v>
      </c>
      <c r="BX97" s="98">
        <f t="shared" si="431"/>
        <v>64.416961132501115</v>
      </c>
      <c r="BY97" s="100">
        <f t="shared" si="357"/>
        <v>1002.9446778500304</v>
      </c>
      <c r="BZ97" s="100">
        <f t="shared" si="358"/>
        <v>8.964693757606407E-4</v>
      </c>
      <c r="CA97" s="100">
        <f t="shared" si="359"/>
        <v>1.7</v>
      </c>
      <c r="CB97" s="100">
        <f t="shared" si="360"/>
        <v>61.09449835641734</v>
      </c>
      <c r="CC97" s="100">
        <f t="shared" si="361"/>
        <v>1.1950697063225733E-3</v>
      </c>
      <c r="CD97">
        <f t="shared" si="362"/>
        <v>0.22184874961635634</v>
      </c>
      <c r="CE97">
        <f t="shared" si="363"/>
        <v>1.9742896631296316</v>
      </c>
      <c r="CF97" s="61"/>
      <c r="CG97" s="49">
        <v>904.81945712943195</v>
      </c>
      <c r="CH97" s="49">
        <v>91</v>
      </c>
      <c r="CI97" s="22">
        <f t="shared" si="364"/>
        <v>1.6666666666666665</v>
      </c>
      <c r="CJ97" s="98">
        <f t="shared" si="365"/>
        <v>87.906291375637025</v>
      </c>
      <c r="CK97" s="100">
        <f t="shared" si="432"/>
        <v>1.6666666666666665</v>
      </c>
      <c r="CL97" s="98">
        <f t="shared" si="366"/>
        <v>1.086849339688291</v>
      </c>
      <c r="CM97" s="98">
        <f t="shared" si="433"/>
        <v>1.6833333333333333</v>
      </c>
      <c r="CN97" s="98">
        <f t="shared" si="434"/>
        <v>62.921176011615728</v>
      </c>
      <c r="CO97" s="100">
        <f t="shared" si="367"/>
        <v>1121.4261072259876</v>
      </c>
      <c r="CP97" s="100">
        <f t="shared" si="368"/>
        <v>8.7565303282831916E-4</v>
      </c>
      <c r="CQ97" s="100">
        <f t="shared" si="476"/>
        <v>1.7</v>
      </c>
      <c r="CR97" s="100">
        <f t="shared" si="477"/>
        <v>0.22571859635128613</v>
      </c>
      <c r="CS97" s="100">
        <f t="shared" si="369"/>
        <v>1.1933826644596091E-3</v>
      </c>
      <c r="CT97">
        <f t="shared" si="370"/>
        <v>0.22184874961635634</v>
      </c>
      <c r="CU97">
        <f t="shared" si="371"/>
        <v>1.9440199582585946</v>
      </c>
      <c r="CV97" s="61"/>
      <c r="CW97"/>
      <c r="CY97"/>
      <c r="CZ97"/>
      <c r="DA97"/>
      <c r="DB97"/>
      <c r="DC97" s="72"/>
      <c r="DD97" s="52"/>
      <c r="DE97" s="86"/>
      <c r="DG97" s="72"/>
      <c r="DH97"/>
      <c r="DI97"/>
      <c r="DJ97"/>
      <c r="DK97"/>
      <c r="DL97" s="61"/>
      <c r="DM97"/>
      <c r="DN97" s="49"/>
      <c r="DR97" s="96"/>
      <c r="DS97" s="72"/>
      <c r="DT97" s="52"/>
      <c r="DU97" s="86"/>
      <c r="DW97" s="72"/>
      <c r="DX97" s="52"/>
      <c r="DZ97"/>
      <c r="EB97" s="61"/>
      <c r="EC97"/>
      <c r="ER97" s="61"/>
      <c r="ES97"/>
      <c r="FF97" s="49"/>
      <c r="FH97" s="61"/>
      <c r="FI97" s="100">
        <v>1183.0782941124396</v>
      </c>
      <c r="FJ97" s="100">
        <v>91</v>
      </c>
      <c r="FK97" s="22">
        <f t="shared" si="388"/>
        <v>1.5999999999999999</v>
      </c>
      <c r="FL97" s="98">
        <f t="shared" si="389"/>
        <v>147.62644049319186</v>
      </c>
      <c r="FM97" s="100">
        <f t="shared" si="443"/>
        <v>1.5999999999999999</v>
      </c>
      <c r="FN97" s="98">
        <f t="shared" si="390"/>
        <v>0.89703494086596269</v>
      </c>
      <c r="FO97" s="98">
        <f t="shared" si="444"/>
        <v>1.6166666666666665</v>
      </c>
      <c r="FP97" s="98">
        <f t="shared" si="445"/>
        <v>129.68022902253568</v>
      </c>
      <c r="FQ97" s="100">
        <f t="shared" si="391"/>
        <v>2019.0659918433084</v>
      </c>
      <c r="FR97" s="100">
        <f t="shared" si="392"/>
        <v>1.8047165205636218E-3</v>
      </c>
      <c r="FS97" s="100">
        <f t="shared" si="474"/>
        <v>1.6333333333333335</v>
      </c>
      <c r="FT97" s="100">
        <f t="shared" si="475"/>
        <v>-244.10641553195265</v>
      </c>
      <c r="FU97" s="100">
        <f t="shared" si="393"/>
        <v>1.3940707189473885E-3</v>
      </c>
      <c r="FV97">
        <f t="shared" si="446"/>
        <v>0.20411998265592474</v>
      </c>
      <c r="FW97">
        <f t="shared" si="447"/>
        <v>2.1691641483536102</v>
      </c>
      <c r="FX97" s="61"/>
      <c r="FY97" s="100">
        <v>1470.3289597909713</v>
      </c>
      <c r="FZ97" s="100">
        <v>91</v>
      </c>
      <c r="GA97" s="22">
        <f t="shared" si="394"/>
        <v>1.6333333333333333</v>
      </c>
      <c r="GB97" s="98">
        <f t="shared" si="395"/>
        <v>182.78807043734648</v>
      </c>
      <c r="GC97" s="100">
        <f t="shared" si="448"/>
        <v>1.6333333333333333</v>
      </c>
      <c r="GD97" s="98">
        <f t="shared" si="396"/>
        <v>1.0868378702664372</v>
      </c>
      <c r="GE97" s="98">
        <f t="shared" si="449"/>
        <v>1.6500000000000001</v>
      </c>
      <c r="GF97" s="98">
        <f t="shared" si="450"/>
        <v>125.064274984335</v>
      </c>
      <c r="GG97" s="100">
        <f t="shared" si="397"/>
        <v>1947.1975513825566</v>
      </c>
      <c r="GH97" s="100">
        <f t="shared" si="398"/>
        <v>1.7404778268653293E-3</v>
      </c>
      <c r="GI97" s="100">
        <f t="shared" si="468"/>
        <v>1.6666666666666667</v>
      </c>
      <c r="GJ97" s="100">
        <f t="shared" si="469"/>
        <v>456.79307472376541</v>
      </c>
      <c r="GK97" s="100">
        <f t="shared" si="399"/>
        <v>1.2586248389381092E-3</v>
      </c>
      <c r="GL97">
        <f t="shared" si="451"/>
        <v>0.21307482530885122</v>
      </c>
      <c r="GM97">
        <f t="shared" si="452"/>
        <v>2.2619478483327473</v>
      </c>
      <c r="GN97" s="61"/>
      <c r="GO97" s="100">
        <v>1472.7638133794569</v>
      </c>
      <c r="GP97" s="100">
        <v>91</v>
      </c>
      <c r="GQ97" s="22">
        <f t="shared" si="400"/>
        <v>1.6166666666666667</v>
      </c>
      <c r="GR97" s="100">
        <f t="shared" si="479"/>
        <v>183.5265443848391</v>
      </c>
      <c r="GS97" s="100">
        <f t="shared" si="478"/>
        <v>1.6166666666666667</v>
      </c>
      <c r="GT97" s="100">
        <f t="shared" si="480"/>
        <v>1.2032114260599176</v>
      </c>
      <c r="GU97" s="98">
        <f t="shared" si="472"/>
        <v>1.6333333333333335</v>
      </c>
      <c r="GV97" s="98">
        <f t="shared" si="473"/>
        <v>136.96191291483288</v>
      </c>
      <c r="GW97" s="100">
        <f t="shared" si="402"/>
        <v>2132.4387119650128</v>
      </c>
      <c r="GX97" s="100">
        <f t="shared" si="403"/>
        <v>1.9060532880647578E-3</v>
      </c>
      <c r="GY97" s="100">
        <f t="shared" si="470"/>
        <v>1.6500000000000001</v>
      </c>
      <c r="GZ97" s="100">
        <f t="shared" si="471"/>
        <v>-19.005239045649841</v>
      </c>
      <c r="HA97" s="100">
        <f t="shared" si="404"/>
        <v>1.2644488266157438E-3</v>
      </c>
      <c r="HB97">
        <f t="shared" si="455"/>
        <v>0.20862048388260124</v>
      </c>
      <c r="HC97">
        <f t="shared" si="456"/>
        <v>2.2636988873681534</v>
      </c>
      <c r="HD97" s="61"/>
      <c r="HE97" s="100"/>
      <c r="HP97" s="12"/>
      <c r="HQ97" s="12"/>
      <c r="HT97" s="61"/>
      <c r="HU97" s="12"/>
      <c r="HV97" s="12"/>
      <c r="HW97" s="12"/>
      <c r="HX97" s="12"/>
      <c r="HY97" s="12"/>
      <c r="HZ97" s="12"/>
      <c r="IA97" s="12"/>
      <c r="IB97" s="12"/>
      <c r="IC97" s="12"/>
      <c r="ID97" s="12"/>
      <c r="IE97" s="12"/>
      <c r="IF97" s="12"/>
      <c r="IG97" s="12"/>
      <c r="IH97" s="12"/>
      <c r="II97" s="61"/>
      <c r="IJ97" s="12"/>
      <c r="IK97" s="12"/>
      <c r="IL97" s="12"/>
      <c r="IM97" s="12"/>
      <c r="IN97" s="12"/>
      <c r="IO97" s="12"/>
      <c r="IP97" s="12"/>
      <c r="IQ97" s="12"/>
      <c r="IR97" s="12"/>
      <c r="IS97" s="12"/>
      <c r="IT97" s="12"/>
      <c r="IU97" s="12"/>
      <c r="IV97" s="12"/>
      <c r="IW97" s="61"/>
      <c r="IX97"/>
      <c r="JK97" s="61"/>
      <c r="JL97"/>
      <c r="JY97" s="61"/>
      <c r="JZ97"/>
      <c r="KM97" s="61"/>
      <c r="KN97"/>
      <c r="KS97"/>
      <c r="KT97"/>
      <c r="KU97"/>
    </row>
    <row r="98" spans="21:307" x14ac:dyDescent="0.25">
      <c r="U98" s="49">
        <v>526.51519446261</v>
      </c>
      <c r="V98" s="49">
        <v>92</v>
      </c>
      <c r="W98" s="22">
        <f t="shared" si="411"/>
        <v>1.6333333333333333</v>
      </c>
      <c r="X98" s="98">
        <f t="shared" si="412"/>
        <v>43.618191903124021</v>
      </c>
      <c r="Y98" s="100">
        <f t="shared" si="413"/>
        <v>1.6333333333333333</v>
      </c>
      <c r="Z98" s="98">
        <f t="shared" si="414"/>
        <v>0.38145228526531483</v>
      </c>
      <c r="AA98" s="98">
        <f t="shared" si="415"/>
        <v>1.6500000000000001</v>
      </c>
      <c r="AB98" s="98">
        <f t="shared" si="416"/>
        <v>41.006225588269217</v>
      </c>
      <c r="AC98" s="100">
        <f t="shared" si="333"/>
        <v>638.44948580975563</v>
      </c>
      <c r="AD98" s="100">
        <f t="shared" si="334"/>
        <v>5.7066997277007998E-4</v>
      </c>
      <c r="AE98" s="100">
        <f t="shared" si="335"/>
        <v>1.6666666666666667</v>
      </c>
      <c r="AF98" s="100">
        <f t="shared" si="336"/>
        <v>111.040061721966</v>
      </c>
      <c r="AG98" s="100">
        <f t="shared" si="337"/>
        <v>2.0984637006802283E-3</v>
      </c>
      <c r="AH98">
        <f t="shared" si="417"/>
        <v>0.21307482530885122</v>
      </c>
      <c r="AI98">
        <f t="shared" si="418"/>
        <v>1.639667658886627</v>
      </c>
      <c r="AJ98" s="61"/>
      <c r="AK98" s="49">
        <v>658.50683367752538</v>
      </c>
      <c r="AL98" s="49">
        <v>92</v>
      </c>
      <c r="AM98" s="22">
        <f t="shared" si="419"/>
        <v>1.65</v>
      </c>
      <c r="AN98" s="98">
        <f t="shared" si="420"/>
        <v>61.594503196850191</v>
      </c>
      <c r="AO98" s="100">
        <f t="shared" si="421"/>
        <v>1.65</v>
      </c>
      <c r="AP98" s="98">
        <f t="shared" si="422"/>
        <v>0.37386188280753374</v>
      </c>
      <c r="AQ98" s="98">
        <f t="shared" si="423"/>
        <v>1.6666666666666667</v>
      </c>
      <c r="AR98" s="98">
        <f t="shared" si="424"/>
        <v>63.143280486483221</v>
      </c>
      <c r="AS98" s="100">
        <f t="shared" si="338"/>
        <v>1125.3846116983475</v>
      </c>
      <c r="AT98" s="100">
        <f t="shared" si="339"/>
        <v>8.7874398677022507E-4</v>
      </c>
      <c r="AU98" s="100">
        <f t="shared" si="340"/>
        <v>1.6833333333333333</v>
      </c>
      <c r="AV98" s="100">
        <f t="shared" si="341"/>
        <v>-84.582724942609971</v>
      </c>
      <c r="AW98" s="100">
        <f t="shared" si="342"/>
        <v>1.9693249110860739E-3</v>
      </c>
      <c r="AX98">
        <f t="shared" si="343"/>
        <v>0.21748394421390627</v>
      </c>
      <c r="AY98">
        <f t="shared" si="344"/>
        <v>1.7895419566807682</v>
      </c>
      <c r="AZ98" s="61"/>
      <c r="BA98" s="49">
        <v>532.00587402772157</v>
      </c>
      <c r="BB98" s="49">
        <v>92</v>
      </c>
      <c r="BC98" s="22">
        <f t="shared" si="345"/>
        <v>1.8166666666666664</v>
      </c>
      <c r="BD98" s="98">
        <f t="shared" si="425"/>
        <v>43.808125331663497</v>
      </c>
      <c r="BE98" s="100">
        <f t="shared" si="426"/>
        <v>1.8166666666666664</v>
      </c>
      <c r="BF98" s="98">
        <f t="shared" si="346"/>
        <v>0.29712675129603844</v>
      </c>
      <c r="BG98" s="98">
        <f t="shared" si="427"/>
        <v>1.8333333333333333</v>
      </c>
      <c r="BH98" s="98">
        <f t="shared" si="428"/>
        <v>37.04985737941761</v>
      </c>
      <c r="BI98" s="100">
        <f t="shared" si="347"/>
        <v>726.78610785584419</v>
      </c>
      <c r="BJ98" s="100">
        <f t="shared" si="348"/>
        <v>5.1561051519689513E-4</v>
      </c>
      <c r="BK98" s="100">
        <f t="shared" si="349"/>
        <v>1.8500000000000003</v>
      </c>
      <c r="BL98" s="100">
        <f t="shared" si="350"/>
        <v>4.1740145466917657E-2</v>
      </c>
      <c r="BM98" s="100">
        <f t="shared" si="351"/>
        <v>2.0259949578456285E-3</v>
      </c>
      <c r="BN98">
        <f t="shared" si="352"/>
        <v>0.25927524755697995</v>
      </c>
      <c r="BO98">
        <f t="shared" si="353"/>
        <v>1.6415546689386478</v>
      </c>
      <c r="BP98" s="61"/>
      <c r="BQ98" s="49">
        <v>997.34309542905044</v>
      </c>
      <c r="BR98" s="49">
        <v>92</v>
      </c>
      <c r="BS98" s="22">
        <f t="shared" si="354"/>
        <v>1.6833333333333331</v>
      </c>
      <c r="BT98" s="98">
        <f t="shared" si="355"/>
        <v>95.348288281935979</v>
      </c>
      <c r="BU98" s="100">
        <f t="shared" si="429"/>
        <v>1.6833333333333331</v>
      </c>
      <c r="BV98" s="98">
        <f t="shared" si="356"/>
        <v>1.3048040055525076</v>
      </c>
      <c r="BW98" s="98">
        <f t="shared" si="430"/>
        <v>1.7</v>
      </c>
      <c r="BX98" s="98">
        <f t="shared" si="431"/>
        <v>64.775236404151229</v>
      </c>
      <c r="BY98" s="100">
        <f t="shared" si="357"/>
        <v>1008.5228713970317</v>
      </c>
      <c r="BZ98" s="100">
        <f t="shared" si="358"/>
        <v>9.0145537329110474E-4</v>
      </c>
      <c r="CA98" s="100">
        <f t="shared" si="359"/>
        <v>1.7166666666666666</v>
      </c>
      <c r="CB98" s="100">
        <f t="shared" si="360"/>
        <v>0.1996744334292096</v>
      </c>
      <c r="CC98" s="100">
        <f t="shared" si="361"/>
        <v>1.1905443653687617E-3</v>
      </c>
      <c r="CD98">
        <f t="shared" si="362"/>
        <v>0.22617012339899889</v>
      </c>
      <c r="CE98">
        <f t="shared" si="363"/>
        <v>1.979312900880897</v>
      </c>
      <c r="CF98" s="61"/>
      <c r="CG98" s="49">
        <v>915.91811861104702</v>
      </c>
      <c r="CH98" s="49">
        <v>92</v>
      </c>
      <c r="CI98" s="22">
        <f t="shared" si="364"/>
        <v>1.6833333333333331</v>
      </c>
      <c r="CJ98" s="98">
        <f t="shared" si="365"/>
        <v>88.984564132036041</v>
      </c>
      <c r="CK98" s="100">
        <f t="shared" si="432"/>
        <v>1.6833333333333331</v>
      </c>
      <c r="CL98" s="98">
        <f t="shared" si="366"/>
        <v>1.0966114828476987</v>
      </c>
      <c r="CM98" s="98">
        <f t="shared" si="433"/>
        <v>1.7</v>
      </c>
      <c r="CN98" s="98">
        <f t="shared" si="434"/>
        <v>62.602571857149009</v>
      </c>
      <c r="CO98" s="100">
        <f t="shared" si="367"/>
        <v>1115.7477165896828</v>
      </c>
      <c r="CP98" s="100">
        <f t="shared" si="368"/>
        <v>8.7121912501199057E-4</v>
      </c>
      <c r="CQ98" s="100">
        <f t="shared" si="476"/>
        <v>1.7166666666666666</v>
      </c>
      <c r="CR98" s="100">
        <f t="shared" si="477"/>
        <v>-31.964777734401764</v>
      </c>
      <c r="CS98" s="100">
        <f t="shared" si="369"/>
        <v>1.1889508248323327E-3</v>
      </c>
      <c r="CT98">
        <f t="shared" si="370"/>
        <v>0.22617012339899889</v>
      </c>
      <c r="CU98">
        <f t="shared" si="371"/>
        <v>1.949314677502415</v>
      </c>
      <c r="CV98" s="61"/>
      <c r="CW98"/>
      <c r="CY98"/>
      <c r="CZ98"/>
      <c r="DA98"/>
      <c r="DB98"/>
      <c r="DC98" s="72"/>
      <c r="DD98" s="52"/>
      <c r="DE98" s="86"/>
      <c r="DG98" s="72"/>
      <c r="DH98"/>
      <c r="DI98"/>
      <c r="DJ98"/>
      <c r="DK98"/>
      <c r="DL98" s="61"/>
      <c r="DM98"/>
      <c r="DN98" s="49"/>
      <c r="DR98" s="96"/>
      <c r="DS98" s="72"/>
      <c r="DT98" s="52"/>
      <c r="DU98" s="86"/>
      <c r="DW98" s="72"/>
      <c r="DX98" s="52"/>
      <c r="DZ98"/>
      <c r="EB98" s="61"/>
      <c r="EC98"/>
      <c r="ER98" s="61"/>
      <c r="ES98"/>
      <c r="FF98" s="49"/>
      <c r="FH98" s="61"/>
      <c r="FI98" s="100">
        <v>1200.6703336053572</v>
      </c>
      <c r="FJ98" s="100">
        <v>92</v>
      </c>
      <c r="FK98" s="22">
        <f t="shared" si="388"/>
        <v>1.6166666666666665</v>
      </c>
      <c r="FL98" s="98">
        <f t="shared" si="389"/>
        <v>149.82160389385541</v>
      </c>
      <c r="FM98" s="100">
        <f t="shared" si="443"/>
        <v>1.6166666666666665</v>
      </c>
      <c r="FN98" s="98">
        <f t="shared" si="390"/>
        <v>0.90803168332720818</v>
      </c>
      <c r="FO98" s="98">
        <f t="shared" si="444"/>
        <v>1.6333333333333335</v>
      </c>
      <c r="FP98" s="98">
        <f t="shared" si="445"/>
        <v>125.53116894938388</v>
      </c>
      <c r="FQ98" s="100">
        <f t="shared" si="391"/>
        <v>1954.4668917726267</v>
      </c>
      <c r="FR98" s="100">
        <f t="shared" si="392"/>
        <v>1.7469754345455927E-3</v>
      </c>
      <c r="FS98" s="100">
        <f t="shared" si="474"/>
        <v>1.6499999999999997</v>
      </c>
      <c r="FT98" s="100">
        <f t="shared" si="475"/>
        <v>-114.66502461698026</v>
      </c>
      <c r="FU98" s="100">
        <f t="shared" si="393"/>
        <v>1.3866830200281511E-3</v>
      </c>
      <c r="FV98">
        <f t="shared" si="446"/>
        <v>0.20862048388260115</v>
      </c>
      <c r="FW98">
        <f t="shared" si="447"/>
        <v>2.1755744420376377</v>
      </c>
      <c r="FX98" s="61"/>
      <c r="FY98" s="100">
        <v>1486.8996267401508</v>
      </c>
      <c r="FZ98" s="100">
        <v>92</v>
      </c>
      <c r="GA98" s="22">
        <f t="shared" si="394"/>
        <v>1.65</v>
      </c>
      <c r="GB98" s="98">
        <f t="shared" si="395"/>
        <v>184.84809939707739</v>
      </c>
      <c r="GC98" s="100">
        <f t="shared" si="448"/>
        <v>1.65</v>
      </c>
      <c r="GD98" s="98">
        <f t="shared" si="396"/>
        <v>1.0967727784596961</v>
      </c>
      <c r="GE98" s="98">
        <f t="shared" si="449"/>
        <v>1.6666666666666667</v>
      </c>
      <c r="GF98" s="98">
        <f t="shared" si="450"/>
        <v>132.43597730299985</v>
      </c>
      <c r="GG98" s="100">
        <f t="shared" si="397"/>
        <v>2061.9718201033666</v>
      </c>
      <c r="GH98" s="100">
        <f t="shared" si="398"/>
        <v>1.8430673508000816E-3</v>
      </c>
      <c r="GI98" s="100">
        <f t="shared" si="468"/>
        <v>1.6833333333333333</v>
      </c>
      <c r="GJ98" s="100">
        <f t="shared" si="469"/>
        <v>63.154687140248541</v>
      </c>
      <c r="GK98" s="100">
        <f t="shared" si="399"/>
        <v>1.2535131890686476E-3</v>
      </c>
      <c r="GL98">
        <f t="shared" si="451"/>
        <v>0.21748394421390627</v>
      </c>
      <c r="GM98">
        <f t="shared" si="452"/>
        <v>2.2668149895285197</v>
      </c>
      <c r="GN98" s="61"/>
      <c r="GO98" s="100">
        <v>1490.2285898478797</v>
      </c>
      <c r="GP98" s="100">
        <v>92</v>
      </c>
      <c r="GQ98" s="22">
        <f t="shared" si="400"/>
        <v>1.6333333333333333</v>
      </c>
      <c r="GR98" s="100">
        <f t="shared" si="479"/>
        <v>185.70289475723752</v>
      </c>
      <c r="GS98" s="100">
        <f t="shared" si="478"/>
        <v>1.6333333333333333</v>
      </c>
      <c r="GT98" s="100">
        <f t="shared" si="480"/>
        <v>1.2149062552019647</v>
      </c>
      <c r="GU98" s="98">
        <f t="shared" si="472"/>
        <v>1.6500000000000001</v>
      </c>
      <c r="GV98" s="98">
        <f t="shared" si="473"/>
        <v>142.55694697612239</v>
      </c>
      <c r="GW98" s="100">
        <f t="shared" si="402"/>
        <v>2219.5510118237021</v>
      </c>
      <c r="GX98" s="100">
        <f t="shared" si="403"/>
        <v>1.9839175120843701E-3</v>
      </c>
      <c r="GY98" s="100">
        <f t="shared" si="470"/>
        <v>1.6666666666666667</v>
      </c>
      <c r="GZ98" s="100">
        <f t="shared" si="471"/>
        <v>-350.13277579961658</v>
      </c>
      <c r="HA98" s="100">
        <f t="shared" si="404"/>
        <v>1.2589754362072499E-3</v>
      </c>
      <c r="HB98">
        <f t="shared" si="455"/>
        <v>0.21307482530885122</v>
      </c>
      <c r="HC98">
        <f t="shared" si="456"/>
        <v>2.2688186736229046</v>
      </c>
      <c r="HD98" s="61"/>
      <c r="HE98" s="100"/>
      <c r="HP98" s="12"/>
      <c r="HQ98" s="12"/>
      <c r="HT98" s="61"/>
      <c r="HU98" s="12"/>
      <c r="HV98" s="12"/>
      <c r="HW98" s="12"/>
      <c r="HX98" s="12"/>
      <c r="HY98" s="12"/>
      <c r="HZ98" s="12"/>
      <c r="IA98" s="12"/>
      <c r="IB98" s="12"/>
      <c r="IC98" s="12"/>
      <c r="ID98" s="12"/>
      <c r="IE98" s="12"/>
      <c r="IF98" s="12"/>
      <c r="IG98" s="12"/>
      <c r="IH98" s="12"/>
      <c r="II98" s="61"/>
      <c r="IJ98" s="12"/>
      <c r="IK98" s="12"/>
      <c r="IL98" s="12"/>
      <c r="IM98" s="12"/>
      <c r="IN98" s="12"/>
      <c r="IO98" s="12"/>
      <c r="IP98" s="12"/>
      <c r="IQ98" s="12"/>
      <c r="IR98" s="12"/>
      <c r="IS98" s="12"/>
      <c r="IT98" s="12"/>
      <c r="IU98" s="12"/>
      <c r="IV98" s="12"/>
      <c r="IW98" s="61"/>
      <c r="IX98"/>
      <c r="JK98" s="61"/>
      <c r="JL98"/>
      <c r="JY98" s="61"/>
      <c r="JZ98"/>
      <c r="KM98" s="61"/>
      <c r="KN98"/>
      <c r="KS98"/>
      <c r="KT98"/>
      <c r="KU98"/>
    </row>
    <row r="99" spans="21:307" x14ac:dyDescent="0.25">
      <c r="U99" s="49">
        <v>535.01144847563774</v>
      </c>
      <c r="V99" s="49">
        <v>93</v>
      </c>
      <c r="W99" s="22">
        <f t="shared" si="411"/>
        <v>1.6500000000000001</v>
      </c>
      <c r="X99" s="98">
        <f t="shared" si="412"/>
        <v>44.322048585505577</v>
      </c>
      <c r="Y99" s="100">
        <f t="shared" si="413"/>
        <v>1.6500000000000001</v>
      </c>
      <c r="Z99" s="98">
        <f t="shared" si="414"/>
        <v>0.38246244644513849</v>
      </c>
      <c r="AA99" s="98">
        <f t="shared" si="415"/>
        <v>1.6666666666666667</v>
      </c>
      <c r="AB99" s="98">
        <f t="shared" si="416"/>
        <v>42.230572531382585</v>
      </c>
      <c r="AC99" s="100">
        <f t="shared" si="333"/>
        <v>657.51204680066746</v>
      </c>
      <c r="AD99" s="100">
        <f t="shared" si="334"/>
        <v>5.8770880106174107E-4</v>
      </c>
      <c r="AE99" s="100">
        <f t="shared" si="335"/>
        <v>1.6833333333333336</v>
      </c>
      <c r="AF99" s="100">
        <f t="shared" si="336"/>
        <v>150.23079572978642</v>
      </c>
      <c r="AG99" s="100">
        <f t="shared" si="337"/>
        <v>2.0960459330750156E-3</v>
      </c>
      <c r="AH99">
        <f t="shared" si="417"/>
        <v>0.21748394421390632</v>
      </c>
      <c r="AI99">
        <f t="shared" si="418"/>
        <v>1.6466198254753268</v>
      </c>
      <c r="AJ99" s="61"/>
      <c r="AK99" s="49">
        <v>670.00914172867817</v>
      </c>
      <c r="AL99" s="49">
        <v>93</v>
      </c>
      <c r="AM99" s="22">
        <f t="shared" si="419"/>
        <v>1.6666666666666667</v>
      </c>
      <c r="AN99" s="98">
        <f t="shared" si="420"/>
        <v>62.670390209398391</v>
      </c>
      <c r="AO99" s="100">
        <f t="shared" si="421"/>
        <v>1.6666666666666667</v>
      </c>
      <c r="AP99" s="98">
        <f t="shared" si="422"/>
        <v>0.3751969759581596</v>
      </c>
      <c r="AQ99" s="98">
        <f t="shared" si="423"/>
        <v>1.6833333333333333</v>
      </c>
      <c r="AR99" s="98">
        <f t="shared" si="424"/>
        <v>64.527268645103192</v>
      </c>
      <c r="AS99" s="100">
        <f t="shared" si="338"/>
        <v>1150.0510364466952</v>
      </c>
      <c r="AT99" s="100">
        <f t="shared" si="339"/>
        <v>8.9800448864435283E-4</v>
      </c>
      <c r="AU99" s="100">
        <f t="shared" si="340"/>
        <v>1.7</v>
      </c>
      <c r="AV99" s="100">
        <f t="shared" si="341"/>
        <v>-378.28052816567555</v>
      </c>
      <c r="AW99" s="100">
        <f t="shared" si="342"/>
        <v>1.9662722045298516E-3</v>
      </c>
      <c r="AX99">
        <f t="shared" si="343"/>
        <v>0.22184874961635639</v>
      </c>
      <c r="AY99">
        <f t="shared" si="344"/>
        <v>1.7970623987890237</v>
      </c>
      <c r="AZ99" s="61"/>
      <c r="BA99" s="49">
        <v>539.5037071235007</v>
      </c>
      <c r="BB99" s="49">
        <v>93</v>
      </c>
      <c r="BC99" s="22">
        <f t="shared" si="345"/>
        <v>1.8333333333333335</v>
      </c>
      <c r="BD99" s="98">
        <f t="shared" si="425"/>
        <v>44.425535830327782</v>
      </c>
      <c r="BE99" s="100">
        <f t="shared" si="426"/>
        <v>1.8333333333333335</v>
      </c>
      <c r="BF99" s="98">
        <f t="shared" si="346"/>
        <v>0.29778934663035317</v>
      </c>
      <c r="BG99" s="98">
        <f t="shared" si="427"/>
        <v>1.8500000000000003</v>
      </c>
      <c r="BH99" s="98">
        <f t="shared" si="428"/>
        <v>37.046734942607237</v>
      </c>
      <c r="BI99" s="100">
        <f t="shared" si="347"/>
        <v>726.7248567780548</v>
      </c>
      <c r="BJ99" s="100">
        <f t="shared" si="348"/>
        <v>5.1556706128461755E-4</v>
      </c>
      <c r="BK99" s="100">
        <f t="shared" si="349"/>
        <v>1.8666666666666665</v>
      </c>
      <c r="BL99" s="100">
        <f t="shared" si="350"/>
        <v>148.60855490450245</v>
      </c>
      <c r="BM99" s="100">
        <f t="shared" si="351"/>
        <v>2.0240857559001729E-3</v>
      </c>
      <c r="BN99">
        <f t="shared" si="352"/>
        <v>0.26324143477458145</v>
      </c>
      <c r="BO99">
        <f t="shared" si="353"/>
        <v>1.6476326746709509</v>
      </c>
      <c r="BP99" s="61"/>
      <c r="BQ99" s="49">
        <v>1008.3338980714672</v>
      </c>
      <c r="BR99" s="49">
        <v>93</v>
      </c>
      <c r="BS99" s="22">
        <f t="shared" si="354"/>
        <v>1.7</v>
      </c>
      <c r="BT99" s="98">
        <f t="shared" si="355"/>
        <v>96.399034232453843</v>
      </c>
      <c r="BU99" s="100">
        <f t="shared" si="429"/>
        <v>1.7</v>
      </c>
      <c r="BV99" s="98">
        <f t="shared" si="356"/>
        <v>1.3158686876721195</v>
      </c>
      <c r="BW99" s="98">
        <f t="shared" si="430"/>
        <v>1.7166666666666666</v>
      </c>
      <c r="BX99" s="98">
        <f t="shared" si="431"/>
        <v>66.453444411048352</v>
      </c>
      <c r="BY99" s="100">
        <f t="shared" si="357"/>
        <v>1034.651856050323</v>
      </c>
      <c r="BZ99" s="100">
        <f t="shared" si="358"/>
        <v>9.2481043472042294E-4</v>
      </c>
      <c r="CA99" s="100">
        <f t="shared" si="359"/>
        <v>1.7333333333333332</v>
      </c>
      <c r="CB99" s="100">
        <f t="shared" si="360"/>
        <v>-96.815945915302976</v>
      </c>
      <c r="CC99" s="100">
        <f t="shared" si="361"/>
        <v>1.186255685947936E-3</v>
      </c>
      <c r="CD99">
        <f t="shared" si="362"/>
        <v>0.23044892137827391</v>
      </c>
      <c r="CE99">
        <f t="shared" si="363"/>
        <v>1.9840726829731929</v>
      </c>
      <c r="CF99" s="61"/>
      <c r="CG99" s="49">
        <v>926.40771261901739</v>
      </c>
      <c r="CH99" s="49">
        <v>93</v>
      </c>
      <c r="CI99" s="22">
        <f t="shared" si="364"/>
        <v>1.7</v>
      </c>
      <c r="CJ99" s="98">
        <f t="shared" si="365"/>
        <v>90.003663909357556</v>
      </c>
      <c r="CK99" s="100">
        <f t="shared" si="432"/>
        <v>1.7</v>
      </c>
      <c r="CL99" s="98">
        <f t="shared" si="366"/>
        <v>1.1058379033993571</v>
      </c>
      <c r="CM99" s="98">
        <f t="shared" si="433"/>
        <v>1.7166666666666666</v>
      </c>
      <c r="CN99" s="98">
        <f t="shared" si="434"/>
        <v>62.928699964827437</v>
      </c>
      <c r="CO99" s="100">
        <f t="shared" si="367"/>
        <v>1121.5602044901516</v>
      </c>
      <c r="CP99" s="100">
        <f t="shared" si="368"/>
        <v>8.7575774117718181E-4</v>
      </c>
      <c r="CQ99" s="100">
        <f t="shared" si="476"/>
        <v>1.7333333333333332</v>
      </c>
      <c r="CR99" s="100">
        <f t="shared" si="477"/>
        <v>39.779278558408841</v>
      </c>
      <c r="CS99" s="100">
        <f t="shared" si="369"/>
        <v>1.1848072596693739E-3</v>
      </c>
      <c r="CT99">
        <f t="shared" si="370"/>
        <v>0.23044892137827391</v>
      </c>
      <c r="CU99">
        <f t="shared" si="371"/>
        <v>1.954260189252967</v>
      </c>
      <c r="CV99" s="61"/>
      <c r="CW99"/>
      <c r="CY99"/>
      <c r="CZ99"/>
      <c r="DA99"/>
      <c r="DB99"/>
      <c r="DC99" s="72"/>
      <c r="DD99" s="52"/>
      <c r="DE99" s="86"/>
      <c r="DG99" s="72"/>
      <c r="DH99"/>
      <c r="DI99"/>
      <c r="DJ99"/>
      <c r="DK99"/>
      <c r="DL99" s="61"/>
      <c r="DM99"/>
      <c r="DN99" s="49"/>
      <c r="DR99" s="96"/>
      <c r="DS99" s="72"/>
      <c r="DT99" s="52"/>
      <c r="DU99" s="86"/>
      <c r="DW99" s="72"/>
      <c r="DX99" s="52"/>
      <c r="DZ99"/>
      <c r="EB99" s="61"/>
      <c r="EC99"/>
      <c r="ER99" s="61"/>
      <c r="ES99"/>
      <c r="FF99" s="49"/>
      <c r="FH99" s="61"/>
      <c r="FI99" s="100">
        <v>1217.7202059586596</v>
      </c>
      <c r="FJ99" s="100">
        <v>93</v>
      </c>
      <c r="FK99" s="22">
        <f t="shared" si="388"/>
        <v>1.6333333333333333</v>
      </c>
      <c r="FL99" s="98">
        <f t="shared" si="389"/>
        <v>151.94911479394307</v>
      </c>
      <c r="FM99" s="100">
        <f t="shared" si="443"/>
        <v>1.6333333333333333</v>
      </c>
      <c r="FN99" s="98">
        <f t="shared" si="390"/>
        <v>0.91868951838617674</v>
      </c>
      <c r="FO99" s="98">
        <f t="shared" si="444"/>
        <v>1.6499999999999997</v>
      </c>
      <c r="FP99" s="98">
        <f t="shared" si="445"/>
        <v>121.54334850480396</v>
      </c>
      <c r="FQ99" s="100">
        <f t="shared" si="391"/>
        <v>1892.3782241174395</v>
      </c>
      <c r="FR99" s="100">
        <f t="shared" si="392"/>
        <v>1.6914782666918552E-3</v>
      </c>
      <c r="FS99" s="100">
        <f t="shared" si="474"/>
        <v>1.6666666666666667</v>
      </c>
      <c r="FT99" s="100">
        <f t="shared" si="475"/>
        <v>12.382929907830679</v>
      </c>
      <c r="FU99" s="100">
        <f t="shared" si="393"/>
        <v>1.3796339334520692E-3</v>
      </c>
      <c r="FV99">
        <f t="shared" si="446"/>
        <v>0.21307482530885122</v>
      </c>
      <c r="FW99">
        <f t="shared" si="447"/>
        <v>2.1816981743651183</v>
      </c>
      <c r="FX99" s="61"/>
      <c r="FY99" s="100">
        <v>1503.8624438425211</v>
      </c>
      <c r="FZ99" s="100">
        <v>93</v>
      </c>
      <c r="GA99" s="22">
        <f t="shared" si="394"/>
        <v>1.6666666666666667</v>
      </c>
      <c r="GB99" s="98">
        <f t="shared" si="395"/>
        <v>186.95687960349099</v>
      </c>
      <c r="GC99" s="100">
        <f t="shared" si="448"/>
        <v>1.6666666666666667</v>
      </c>
      <c r="GD99" s="98">
        <f t="shared" si="396"/>
        <v>1.1069427994448466</v>
      </c>
      <c r="GE99" s="98">
        <f t="shared" si="449"/>
        <v>1.6833333333333333</v>
      </c>
      <c r="GF99" s="98">
        <f t="shared" si="450"/>
        <v>140.29071080846046</v>
      </c>
      <c r="GG99" s="100">
        <f t="shared" si="397"/>
        <v>2184.2666788910669</v>
      </c>
      <c r="GH99" s="100">
        <f t="shared" si="398"/>
        <v>1.9523790587510749E-3</v>
      </c>
      <c r="GI99" s="100">
        <f t="shared" si="468"/>
        <v>1.7</v>
      </c>
      <c r="GJ99" s="100">
        <f t="shared" si="469"/>
        <v>-5611.6284323383888</v>
      </c>
      <c r="GK99" s="100">
        <f t="shared" si="399"/>
        <v>1.2483445486692463E-3</v>
      </c>
      <c r="GL99">
        <f t="shared" si="451"/>
        <v>0.22184874961635639</v>
      </c>
      <c r="GM99">
        <f t="shared" si="452"/>
        <v>2.2717414508695453</v>
      </c>
      <c r="GN99" s="61"/>
      <c r="GO99" s="100">
        <v>1509.4002120047553</v>
      </c>
      <c r="GP99" s="100">
        <v>93</v>
      </c>
      <c r="GQ99" s="22">
        <f t="shared" si="400"/>
        <v>1.6500000000000001</v>
      </c>
      <c r="GR99" s="100">
        <f t="shared" si="479"/>
        <v>188.09194148200021</v>
      </c>
      <c r="GS99" s="100">
        <f t="shared" si="478"/>
        <v>1.6500000000000001</v>
      </c>
      <c r="GT99" s="100">
        <f t="shared" si="480"/>
        <v>1.2277440287575512</v>
      </c>
      <c r="GU99" s="98">
        <f t="shared" si="472"/>
        <v>1.6666666666666667</v>
      </c>
      <c r="GV99" s="98">
        <f t="shared" si="473"/>
        <v>136.32840494664455</v>
      </c>
      <c r="GW99" s="100">
        <f t="shared" si="402"/>
        <v>2122.5752624340244</v>
      </c>
      <c r="GX99" s="100">
        <f t="shared" si="403"/>
        <v>1.8972369688408037E-3</v>
      </c>
      <c r="GY99" s="100">
        <f t="shared" si="470"/>
        <v>1.6833333333333336</v>
      </c>
      <c r="GZ99" s="100">
        <f t="shared" si="471"/>
        <v>-44.115396153249414</v>
      </c>
      <c r="HA99" s="100">
        <f t="shared" si="404"/>
        <v>1.2530482052414671E-3</v>
      </c>
      <c r="HB99">
        <f t="shared" si="455"/>
        <v>0.21748394421390632</v>
      </c>
      <c r="HC99">
        <f t="shared" si="456"/>
        <v>2.2743701892512309</v>
      </c>
      <c r="HD99" s="61"/>
      <c r="HE99" s="100"/>
      <c r="HF99" s="56"/>
      <c r="HG99" s="12"/>
      <c r="HH99" s="12"/>
      <c r="HI99" s="12"/>
      <c r="HJ99" s="12"/>
      <c r="HP99" s="12"/>
      <c r="HQ99" s="12"/>
      <c r="HR99" s="12"/>
      <c r="HS99" s="12"/>
      <c r="HT99" s="61"/>
      <c r="HU99" s="12"/>
      <c r="HV99" s="12"/>
      <c r="HW99" s="12"/>
      <c r="HX99" s="12"/>
      <c r="HY99" s="12"/>
      <c r="HZ99" s="12"/>
      <c r="IA99" s="12"/>
      <c r="IB99" s="12"/>
      <c r="IC99" s="12"/>
      <c r="ID99" s="12"/>
      <c r="IE99" s="12"/>
      <c r="IF99" s="12"/>
      <c r="IG99" s="12"/>
      <c r="IH99" s="12"/>
      <c r="II99" s="61"/>
      <c r="IJ99" s="12"/>
      <c r="IK99" s="12"/>
      <c r="IL99" s="12"/>
      <c r="IM99" s="12"/>
      <c r="IN99" s="12"/>
      <c r="IO99" s="12"/>
      <c r="IP99" s="12"/>
      <c r="IQ99" s="12"/>
      <c r="IR99" s="12"/>
      <c r="IS99" s="12"/>
      <c r="IT99" s="12"/>
      <c r="IU99" s="12"/>
      <c r="IV99" s="12"/>
      <c r="IW99" s="61"/>
      <c r="IX99"/>
      <c r="JK99" s="61"/>
      <c r="JL99"/>
      <c r="JY99" s="61"/>
      <c r="JZ99"/>
      <c r="KM99" s="61"/>
      <c r="KN99"/>
      <c r="KS99"/>
      <c r="KT99"/>
      <c r="KU99"/>
    </row>
    <row r="100" spans="21:307" x14ac:dyDescent="0.25">
      <c r="U100" s="49">
        <v>543.01473276514332</v>
      </c>
      <c r="V100" s="49">
        <v>94</v>
      </c>
      <c r="W100" s="22">
        <f t="shared" si="411"/>
        <v>1.6666666666666667</v>
      </c>
      <c r="X100" s="98">
        <f t="shared" si="412"/>
        <v>44.985066089399666</v>
      </c>
      <c r="Y100" s="100">
        <f t="shared" si="413"/>
        <v>1.6666666666666667</v>
      </c>
      <c r="Z100" s="98">
        <f t="shared" si="414"/>
        <v>0.38341399604428589</v>
      </c>
      <c r="AA100" s="98">
        <f t="shared" si="415"/>
        <v>1.6833333333333336</v>
      </c>
      <c r="AB100" s="98">
        <f t="shared" si="416"/>
        <v>44.707560979001428</v>
      </c>
      <c r="AC100" s="100">
        <f t="shared" si="333"/>
        <v>696.07770306509974</v>
      </c>
      <c r="AD100" s="100">
        <f t="shared" si="334"/>
        <v>6.2218022362443663E-4</v>
      </c>
      <c r="AE100" s="100">
        <f t="shared" si="335"/>
        <v>1.7000000000000002</v>
      </c>
      <c r="AF100" s="100">
        <f t="shared" si="336"/>
        <v>39.148945605320833</v>
      </c>
      <c r="AG100" s="100">
        <f t="shared" si="337"/>
        <v>2.0937760761846782E-3</v>
      </c>
      <c r="AH100">
        <f t="shared" si="417"/>
        <v>0.22184874961635639</v>
      </c>
      <c r="AI100">
        <f t="shared" si="418"/>
        <v>1.6530683628554552</v>
      </c>
      <c r="AJ100" s="61"/>
      <c r="AK100" s="49">
        <v>681.00899406689189</v>
      </c>
      <c r="AL100" s="49">
        <v>94</v>
      </c>
      <c r="AM100" s="22">
        <f t="shared" si="419"/>
        <v>1.6833333333333333</v>
      </c>
      <c r="AN100" s="98">
        <f t="shared" si="420"/>
        <v>63.699279213066305</v>
      </c>
      <c r="AO100" s="100">
        <f t="shared" si="421"/>
        <v>1.6833333333333333</v>
      </c>
      <c r="AP100" s="98">
        <f t="shared" si="422"/>
        <v>0.37647374818937929</v>
      </c>
      <c r="AQ100" s="98">
        <f t="shared" si="423"/>
        <v>1.7</v>
      </c>
      <c r="AR100" s="98">
        <f t="shared" si="424"/>
        <v>60.323856321729565</v>
      </c>
      <c r="AS100" s="100">
        <f t="shared" si="338"/>
        <v>1075.1348219437045</v>
      </c>
      <c r="AT100" s="100">
        <f t="shared" si="339"/>
        <v>8.3950700047740314E-4</v>
      </c>
      <c r="AU100" s="100">
        <f t="shared" si="340"/>
        <v>1.7166666666666668</v>
      </c>
      <c r="AV100" s="100">
        <f t="shared" si="341"/>
        <v>-168.45407037036136</v>
      </c>
      <c r="AW100" s="100">
        <f t="shared" si="342"/>
        <v>1.9633660895119072E-3</v>
      </c>
      <c r="AX100">
        <f t="shared" si="343"/>
        <v>0.22617012339899895</v>
      </c>
      <c r="AY100">
        <f t="shared" si="344"/>
        <v>1.8041345181193538</v>
      </c>
      <c r="AZ100" s="61"/>
      <c r="BA100" s="49">
        <v>547.00365629491</v>
      </c>
      <c r="BB100" s="49">
        <v>94</v>
      </c>
      <c r="BC100" s="22">
        <f t="shared" si="345"/>
        <v>1.85</v>
      </c>
      <c r="BD100" s="98">
        <f t="shared" si="425"/>
        <v>45.043120577644096</v>
      </c>
      <c r="BE100" s="100">
        <f t="shared" si="426"/>
        <v>1.85</v>
      </c>
      <c r="BF100" s="98">
        <f t="shared" si="346"/>
        <v>0.29845212896560841</v>
      </c>
      <c r="BG100" s="98">
        <f t="shared" si="427"/>
        <v>1.8666666666666665</v>
      </c>
      <c r="BH100" s="98">
        <f t="shared" si="428"/>
        <v>37.05124871759984</v>
      </c>
      <c r="BI100" s="100">
        <f t="shared" si="347"/>
        <v>726.81340095043902</v>
      </c>
      <c r="BJ100" s="100">
        <f t="shared" si="348"/>
        <v>5.156298779865979E-4</v>
      </c>
      <c r="BK100" s="100">
        <f t="shared" si="349"/>
        <v>1.8833333333333335</v>
      </c>
      <c r="BL100" s="100">
        <f t="shared" si="350"/>
        <v>148.45160309667048</v>
      </c>
      <c r="BM100" s="100">
        <f t="shared" si="351"/>
        <v>2.0221814046812994E-3</v>
      </c>
      <c r="BN100">
        <f t="shared" si="352"/>
        <v>0.26717172840301384</v>
      </c>
      <c r="BO100">
        <f t="shared" si="353"/>
        <v>1.6536284707132809</v>
      </c>
      <c r="BP100" s="61"/>
      <c r="BQ100" s="49">
        <v>1019.9280611886311</v>
      </c>
      <c r="BR100" s="49">
        <v>94</v>
      </c>
      <c r="BS100" s="22">
        <f t="shared" si="354"/>
        <v>1.7166666666666666</v>
      </c>
      <c r="BT100" s="98">
        <f t="shared" si="355"/>
        <v>97.507462828741026</v>
      </c>
      <c r="BU100" s="100">
        <f t="shared" si="429"/>
        <v>1.7166666666666666</v>
      </c>
      <c r="BV100" s="98">
        <f t="shared" si="356"/>
        <v>1.3275407860172628</v>
      </c>
      <c r="BW100" s="98">
        <f t="shared" si="430"/>
        <v>1.7333333333333332</v>
      </c>
      <c r="BX100" s="98">
        <f t="shared" si="431"/>
        <v>64.78189221859887</v>
      </c>
      <c r="BY100" s="100">
        <f t="shared" si="357"/>
        <v>1008.6264995961841</v>
      </c>
      <c r="BZ100" s="100">
        <f t="shared" si="358"/>
        <v>9.0154800004216772E-4</v>
      </c>
      <c r="CA100" s="100">
        <f t="shared" si="359"/>
        <v>1.75</v>
      </c>
      <c r="CB100" s="100">
        <f t="shared" si="360"/>
        <v>-93.44764603704327</v>
      </c>
      <c r="CC100" s="100">
        <f t="shared" si="361"/>
        <v>1.1817814294426505E-3</v>
      </c>
      <c r="CD100">
        <f t="shared" si="362"/>
        <v>0.23468597432152855</v>
      </c>
      <c r="CE100">
        <f t="shared" si="363"/>
        <v>1.9890378561222231</v>
      </c>
      <c r="CF100" s="61"/>
      <c r="CG100" s="49">
        <v>937.39706101523484</v>
      </c>
      <c r="CH100" s="49">
        <v>94</v>
      </c>
      <c r="CI100" s="22">
        <f t="shared" si="364"/>
        <v>1.7166666666666666</v>
      </c>
      <c r="CJ100" s="98">
        <f t="shared" si="365"/>
        <v>91.071316527274348</v>
      </c>
      <c r="CK100" s="100">
        <f t="shared" si="432"/>
        <v>1.7166666666666666</v>
      </c>
      <c r="CL100" s="98">
        <f t="shared" si="366"/>
        <v>1.1155038971275371</v>
      </c>
      <c r="CM100" s="98">
        <f t="shared" si="433"/>
        <v>1.7333333333333332</v>
      </c>
      <c r="CN100" s="98">
        <f t="shared" si="434"/>
        <v>61.537079266002287</v>
      </c>
      <c r="CO100" s="100">
        <f t="shared" si="367"/>
        <v>1096.7577471627412</v>
      </c>
      <c r="CP100" s="100">
        <f t="shared" si="368"/>
        <v>8.5639101978519862E-4</v>
      </c>
      <c r="CQ100" s="100">
        <f t="shared" si="476"/>
        <v>1.75</v>
      </c>
      <c r="CR100" s="100">
        <f t="shared" si="477"/>
        <v>123.18400692470786</v>
      </c>
      <c r="CS100" s="100">
        <f t="shared" si="369"/>
        <v>1.1805124157933387E-3</v>
      </c>
      <c r="CT100">
        <f t="shared" si="370"/>
        <v>0.23468597432152855</v>
      </c>
      <c r="CU100">
        <f t="shared" si="371"/>
        <v>1.959381614783791</v>
      </c>
      <c r="CV100" s="61"/>
      <c r="CW100"/>
      <c r="CY100"/>
      <c r="CZ100"/>
      <c r="DA100"/>
      <c r="DB100"/>
      <c r="DC100" s="72"/>
      <c r="DD100" s="52"/>
      <c r="DE100" s="86"/>
      <c r="DG100" s="72"/>
      <c r="DH100"/>
      <c r="DI100"/>
      <c r="DJ100"/>
      <c r="DK100"/>
      <c r="DL100" s="61"/>
      <c r="DM100"/>
      <c r="DN100" s="49"/>
      <c r="DR100" s="96"/>
      <c r="DS100" s="72"/>
      <c r="DT100" s="52"/>
      <c r="DU100" s="86"/>
      <c r="DW100" s="72"/>
      <c r="DX100" s="52"/>
      <c r="DZ100"/>
      <c r="EB100" s="61"/>
      <c r="EC100"/>
      <c r="ER100" s="61"/>
      <c r="ES100"/>
      <c r="FF100" s="49"/>
      <c r="FH100" s="61"/>
      <c r="FI100" s="100">
        <v>1234.2038932040361</v>
      </c>
      <c r="FJ100" s="100">
        <v>94</v>
      </c>
      <c r="FK100" s="22">
        <f t="shared" si="388"/>
        <v>1.65</v>
      </c>
      <c r="FL100" s="98">
        <f t="shared" si="389"/>
        <v>154.00597619216822</v>
      </c>
      <c r="FM100" s="100">
        <f t="shared" si="443"/>
        <v>1.65</v>
      </c>
      <c r="FN100" s="98">
        <f t="shared" si="390"/>
        <v>0.92899343246743471</v>
      </c>
      <c r="FO100" s="98">
        <f t="shared" si="444"/>
        <v>1.6666666666666667</v>
      </c>
      <c r="FP100" s="98">
        <f t="shared" si="445"/>
        <v>121.70900146215122</v>
      </c>
      <c r="FQ100" s="100">
        <f t="shared" si="391"/>
        <v>1894.9573701842619</v>
      </c>
      <c r="FR100" s="100">
        <f t="shared" si="392"/>
        <v>1.6937836036816046E-3</v>
      </c>
      <c r="FS100" s="100">
        <f t="shared" si="474"/>
        <v>1.6833333333333333</v>
      </c>
      <c r="FT100" s="100">
        <f t="shared" si="475"/>
        <v>117.13645531439694</v>
      </c>
      <c r="FU100" s="100">
        <f t="shared" si="393"/>
        <v>1.3729201348153881E-3</v>
      </c>
      <c r="FV100">
        <f t="shared" si="446"/>
        <v>0.21748394421390627</v>
      </c>
      <c r="FW100">
        <f t="shared" si="447"/>
        <v>2.1875375739333665</v>
      </c>
      <c r="FX100" s="61"/>
      <c r="FY100" s="100">
        <v>1522.4096853344042</v>
      </c>
      <c r="FZ100" s="100">
        <v>94</v>
      </c>
      <c r="GA100" s="22">
        <f t="shared" si="394"/>
        <v>1.6833333333333333</v>
      </c>
      <c r="GB100" s="98">
        <f t="shared" si="395"/>
        <v>189.26263197384407</v>
      </c>
      <c r="GC100" s="100">
        <f t="shared" si="448"/>
        <v>1.6833333333333333</v>
      </c>
      <c r="GD100" s="98">
        <f t="shared" si="396"/>
        <v>1.1180627587093217</v>
      </c>
      <c r="GE100" s="98">
        <f t="shared" si="449"/>
        <v>1.7</v>
      </c>
      <c r="GF100" s="98">
        <f t="shared" si="450"/>
        <v>134.54113354100812</v>
      </c>
      <c r="GG100" s="100">
        <f t="shared" si="397"/>
        <v>2094.7482070647179</v>
      </c>
      <c r="GH100" s="100">
        <f t="shared" si="398"/>
        <v>1.8723641084456969E-3</v>
      </c>
      <c r="GI100" s="100">
        <f t="shared" si="468"/>
        <v>1.7083333333333335</v>
      </c>
      <c r="GJ100" s="100">
        <f t="shared" si="469"/>
        <v>-8072.4680124604083</v>
      </c>
      <c r="GK100" s="100">
        <f t="shared" si="399"/>
        <v>1.2427656560097102E-3</v>
      </c>
      <c r="GL100">
        <f t="shared" si="451"/>
        <v>0.22617012339899895</v>
      </c>
      <c r="GM100">
        <f t="shared" si="452"/>
        <v>2.2770648752973721</v>
      </c>
      <c r="GN100" s="61"/>
      <c r="GO100" s="100">
        <v>1528.3616227843461</v>
      </c>
      <c r="GP100" s="100">
        <v>94</v>
      </c>
      <c r="GQ100" s="22">
        <f t="shared" si="400"/>
        <v>1.6666666666666667</v>
      </c>
      <c r="GR100" s="100">
        <f t="shared" si="479"/>
        <v>190.45479298977494</v>
      </c>
      <c r="GS100" s="100">
        <f t="shared" si="478"/>
        <v>1.6666666666666667</v>
      </c>
      <c r="GT100" s="100">
        <f t="shared" si="480"/>
        <v>1.240441039782022</v>
      </c>
      <c r="GU100" s="98">
        <f t="shared" si="472"/>
        <v>1.6833333333333336</v>
      </c>
      <c r="GV100" s="98">
        <f t="shared" si="473"/>
        <v>130.88585444946847</v>
      </c>
      <c r="GW100" s="100">
        <f t="shared" si="402"/>
        <v>2037.8370667925865</v>
      </c>
      <c r="GX100" s="100">
        <f t="shared" si="403"/>
        <v>1.8214948077551029E-3</v>
      </c>
      <c r="GY100" s="100">
        <f t="shared" si="470"/>
        <v>1.7000000000000002</v>
      </c>
      <c r="GZ100" s="100">
        <f t="shared" si="471"/>
        <v>-5235.4341779787574</v>
      </c>
      <c r="HA100" s="100">
        <f t="shared" si="404"/>
        <v>1.247267547804563E-3</v>
      </c>
      <c r="HB100">
        <f t="shared" si="455"/>
        <v>0.22184874961635639</v>
      </c>
      <c r="HC100">
        <f t="shared" si="456"/>
        <v>2.2797919065995824</v>
      </c>
      <c r="HD100" s="61"/>
      <c r="HE100" s="100"/>
      <c r="HF100" s="56"/>
      <c r="HG100" s="12"/>
      <c r="HH100" s="12"/>
      <c r="HI100" s="12"/>
      <c r="HJ100" s="12"/>
      <c r="HP100" s="12"/>
      <c r="HQ100" s="12"/>
      <c r="HR100" s="12"/>
      <c r="HS100" s="12"/>
      <c r="HT100" s="61"/>
      <c r="HU100" s="12"/>
      <c r="HV100" s="12"/>
      <c r="HW100" s="12"/>
      <c r="HX100" s="12"/>
      <c r="HY100" s="12"/>
      <c r="HZ100" s="12"/>
      <c r="IA100" s="12"/>
      <c r="IB100" s="12"/>
      <c r="IC100" s="12"/>
      <c r="ID100" s="12"/>
      <c r="IE100" s="12"/>
      <c r="IF100" s="12"/>
      <c r="IG100" s="12"/>
      <c r="IH100" s="12"/>
      <c r="II100" s="61"/>
      <c r="IJ100" s="12"/>
      <c r="IK100" s="12"/>
      <c r="IL100" s="12"/>
      <c r="IM100" s="12"/>
      <c r="IN100" s="12"/>
      <c r="IO100" s="12"/>
      <c r="IP100" s="12"/>
      <c r="IQ100" s="12"/>
      <c r="IR100" s="12"/>
      <c r="IS100" s="12"/>
      <c r="IT100" s="12"/>
      <c r="IU100" s="12"/>
      <c r="IV100" s="12"/>
      <c r="IW100" s="61"/>
      <c r="IX100"/>
      <c r="JK100" s="61"/>
      <c r="JL100"/>
      <c r="JY100" s="61"/>
      <c r="JZ100"/>
      <c r="KM100" s="61"/>
      <c r="KN100"/>
      <c r="KS100"/>
      <c r="KT100"/>
      <c r="KU100"/>
    </row>
    <row r="101" spans="21:307" x14ac:dyDescent="0.25">
      <c r="U101" s="49">
        <v>552.00362317651502</v>
      </c>
      <c r="V101" s="49">
        <v>95</v>
      </c>
      <c r="W101" s="22">
        <f t="shared" si="411"/>
        <v>1.6833333333333333</v>
      </c>
      <c r="X101" s="98">
        <f t="shared" si="412"/>
        <v>45.729734336551658</v>
      </c>
      <c r="Y101" s="100">
        <f t="shared" si="413"/>
        <v>1.6833333333333333</v>
      </c>
      <c r="Z101" s="98">
        <f t="shared" si="414"/>
        <v>0.38448272917412563</v>
      </c>
      <c r="AA101" s="98">
        <f t="shared" si="415"/>
        <v>1.7000000000000002</v>
      </c>
      <c r="AB101" s="98">
        <f t="shared" si="416"/>
        <v>47.23826572237548</v>
      </c>
      <c r="AC101" s="100">
        <f t="shared" si="333"/>
        <v>735.47969920018636</v>
      </c>
      <c r="AD101" s="100">
        <f t="shared" si="334"/>
        <v>6.573991979697256E-4</v>
      </c>
      <c r="AE101" s="100">
        <f t="shared" si="335"/>
        <v>1.7166666666666668</v>
      </c>
      <c r="AF101" s="100">
        <f t="shared" si="336"/>
        <v>-187.15546507060782</v>
      </c>
      <c r="AG101" s="100">
        <f t="shared" si="337"/>
        <v>2.0912354573725785E-3</v>
      </c>
      <c r="AH101">
        <f t="shared" si="417"/>
        <v>0.22617012339899895</v>
      </c>
      <c r="AI101">
        <f t="shared" si="418"/>
        <v>1.6601986783869187</v>
      </c>
      <c r="AJ101" s="61"/>
      <c r="AK101" s="49">
        <v>693.0045093648381</v>
      </c>
      <c r="AL101" s="49">
        <v>95</v>
      </c>
      <c r="AM101" s="22">
        <f t="shared" si="419"/>
        <v>1.7</v>
      </c>
      <c r="AN101" s="98">
        <f t="shared" si="420"/>
        <v>64.821299164235157</v>
      </c>
      <c r="AO101" s="100">
        <f t="shared" si="421"/>
        <v>1.7</v>
      </c>
      <c r="AP101" s="98">
        <f t="shared" si="422"/>
        <v>0.37786608877365979</v>
      </c>
      <c r="AQ101" s="98">
        <f t="shared" si="423"/>
        <v>1.7166666666666668</v>
      </c>
      <c r="AR101" s="98">
        <f t="shared" si="424"/>
        <v>51.917917706247302</v>
      </c>
      <c r="AS101" s="100">
        <f t="shared" si="338"/>
        <v>925.31818441930966</v>
      </c>
      <c r="AT101" s="100">
        <f t="shared" si="339"/>
        <v>7.2252435474527514E-4</v>
      </c>
      <c r="AU101" s="100">
        <f t="shared" si="340"/>
        <v>1.7333333333333334</v>
      </c>
      <c r="AV101" s="100">
        <f t="shared" si="341"/>
        <v>167.91068109630234</v>
      </c>
      <c r="AW101" s="100">
        <f t="shared" si="342"/>
        <v>1.9602115658321406E-3</v>
      </c>
      <c r="AX101">
        <f t="shared" si="343"/>
        <v>0.23044892137827391</v>
      </c>
      <c r="AY101">
        <f t="shared" si="344"/>
        <v>1.8117177310189967</v>
      </c>
      <c r="AZ101" s="61"/>
      <c r="BA101" s="49">
        <v>554.50022542826798</v>
      </c>
      <c r="BB101" s="49">
        <v>95</v>
      </c>
      <c r="BC101" s="22">
        <f t="shared" si="345"/>
        <v>1.8666666666666667</v>
      </c>
      <c r="BD101" s="98">
        <f t="shared" si="425"/>
        <v>45.660426995081352</v>
      </c>
      <c r="BE101" s="100">
        <f t="shared" si="426"/>
        <v>1.8666666666666667</v>
      </c>
      <c r="BF101" s="98">
        <f t="shared" si="346"/>
        <v>0.29911461260157091</v>
      </c>
      <c r="BG101" s="98">
        <f t="shared" si="427"/>
        <v>1.8833333333333335</v>
      </c>
      <c r="BH101" s="98">
        <f t="shared" si="428"/>
        <v>42.000353439423968</v>
      </c>
      <c r="BI101" s="100">
        <f t="shared" si="347"/>
        <v>823.89719053997067</v>
      </c>
      <c r="BJ101" s="100">
        <f t="shared" si="348"/>
        <v>5.8450491869865026E-4</v>
      </c>
      <c r="BK101" s="100">
        <f t="shared" si="349"/>
        <v>1.8999999999999997</v>
      </c>
      <c r="BL101" s="100">
        <f t="shared" si="350"/>
        <v>-148.35425524168383</v>
      </c>
      <c r="BM101" s="100">
        <f t="shared" si="351"/>
        <v>2.0202832730872406E-3</v>
      </c>
      <c r="BN101">
        <f t="shared" si="352"/>
        <v>0.27106677228653797</v>
      </c>
      <c r="BO101">
        <f t="shared" si="353"/>
        <v>1.6595399684932559</v>
      </c>
      <c r="BP101" s="61"/>
      <c r="BQ101" s="49">
        <v>1031.503999022786</v>
      </c>
      <c r="BR101" s="49">
        <v>95</v>
      </c>
      <c r="BS101" s="22">
        <f t="shared" si="354"/>
        <v>1.7333333333333332</v>
      </c>
      <c r="BT101" s="98">
        <f t="shared" si="355"/>
        <v>98.614149046155447</v>
      </c>
      <c r="BU101" s="100">
        <f t="shared" si="429"/>
        <v>1.7333333333333332</v>
      </c>
      <c r="BV101" s="98">
        <f t="shared" si="356"/>
        <v>1.339194536570202</v>
      </c>
      <c r="BW101" s="98">
        <f t="shared" si="430"/>
        <v>1.75</v>
      </c>
      <c r="BX101" s="98">
        <f t="shared" si="431"/>
        <v>63.226246213871576</v>
      </c>
      <c r="BY101" s="100">
        <f t="shared" si="357"/>
        <v>984.405753171176</v>
      </c>
      <c r="BZ101" s="100">
        <f t="shared" si="358"/>
        <v>8.7989859314304612E-4</v>
      </c>
      <c r="CA101" s="100">
        <f t="shared" si="359"/>
        <v>1.7666666666666666</v>
      </c>
      <c r="CB101" s="100">
        <f t="shared" si="360"/>
        <v>-50.558771377035718</v>
      </c>
      <c r="CC101" s="100">
        <f t="shared" si="361"/>
        <v>1.1773643366176422E-3</v>
      </c>
      <c r="CD101">
        <f t="shared" si="362"/>
        <v>0.23888208891513668</v>
      </c>
      <c r="CE101">
        <f t="shared" si="363"/>
        <v>1.9939392314911115</v>
      </c>
      <c r="CF101" s="61"/>
      <c r="CG101" s="49">
        <v>947.99854957694947</v>
      </c>
      <c r="CH101" s="49">
        <v>95</v>
      </c>
      <c r="CI101" s="22">
        <f t="shared" si="364"/>
        <v>1.7333333333333332</v>
      </c>
      <c r="CJ101" s="98">
        <f t="shared" si="365"/>
        <v>92.101287241518463</v>
      </c>
      <c r="CK101" s="100">
        <f t="shared" si="432"/>
        <v>1.7333333333333332</v>
      </c>
      <c r="CL101" s="98">
        <f t="shared" si="366"/>
        <v>1.1248287377142796</v>
      </c>
      <c r="CM101" s="98">
        <f t="shared" si="433"/>
        <v>1.75</v>
      </c>
      <c r="CN101" s="98">
        <f t="shared" si="434"/>
        <v>64.254675916774403</v>
      </c>
      <c r="CO101" s="100">
        <f t="shared" si="367"/>
        <v>1145.192694286475</v>
      </c>
      <c r="CP101" s="100">
        <f t="shared" si="368"/>
        <v>8.9421090650844393E-4</v>
      </c>
      <c r="CQ101" s="100">
        <f t="shared" si="476"/>
        <v>1.7666666666666666</v>
      </c>
      <c r="CR101" s="100">
        <f t="shared" si="477"/>
        <v>-49.701904237540298</v>
      </c>
      <c r="CS101" s="100">
        <f t="shared" si="369"/>
        <v>1.1764131076093388E-3</v>
      </c>
      <c r="CT101">
        <f t="shared" si="370"/>
        <v>0.23888208891513668</v>
      </c>
      <c r="CU101">
        <f t="shared" si="371"/>
        <v>1.9642657000989296</v>
      </c>
      <c r="CV101" s="61"/>
      <c r="CW101"/>
      <c r="CY101"/>
      <c r="CZ101"/>
      <c r="DA101"/>
      <c r="DB101"/>
      <c r="DC101" s="72"/>
      <c r="DD101" s="52"/>
      <c r="DE101" s="86"/>
      <c r="DG101" s="72"/>
      <c r="DH101"/>
      <c r="DI101"/>
      <c r="DJ101"/>
      <c r="DK101"/>
      <c r="DL101" s="61"/>
      <c r="DM101"/>
      <c r="DN101" s="49"/>
      <c r="DR101" s="96"/>
      <c r="DS101" s="72"/>
      <c r="DT101" s="52"/>
      <c r="DU101" s="86"/>
      <c r="DW101" s="72"/>
      <c r="DX101" s="52"/>
      <c r="DZ101"/>
      <c r="EB101" s="61"/>
      <c r="EC101"/>
      <c r="ER101" s="61"/>
      <c r="ES101"/>
      <c r="FF101" s="49"/>
      <c r="FH101" s="61"/>
      <c r="FI101" s="100">
        <v>1250.1884857892428</v>
      </c>
      <c r="FJ101" s="100">
        <v>95</v>
      </c>
      <c r="FK101" s="22">
        <f t="shared" si="388"/>
        <v>1.6666666666666665</v>
      </c>
      <c r="FL101" s="98">
        <f t="shared" si="389"/>
        <v>156.00055974410319</v>
      </c>
      <c r="FM101" s="100">
        <f t="shared" si="443"/>
        <v>1.6666666666666665</v>
      </c>
      <c r="FN101" s="98">
        <f t="shared" si="390"/>
        <v>0.93898536365189</v>
      </c>
      <c r="FO101" s="98">
        <f t="shared" si="444"/>
        <v>1.6833333333333333</v>
      </c>
      <c r="FP101" s="98">
        <f t="shared" si="445"/>
        <v>121.95611283506499</v>
      </c>
      <c r="FQ101" s="100">
        <f t="shared" si="391"/>
        <v>1898.8047891239771</v>
      </c>
      <c r="FR101" s="100">
        <f t="shared" si="392"/>
        <v>1.697222570287988E-3</v>
      </c>
      <c r="FS101" s="100">
        <f t="shared" si="474"/>
        <v>1.7</v>
      </c>
      <c r="FT101" s="100">
        <f t="shared" si="475"/>
        <v>280.56903014109253</v>
      </c>
      <c r="FU101" s="100">
        <f t="shared" si="393"/>
        <v>1.3665023464979095E-3</v>
      </c>
      <c r="FV101">
        <f t="shared" si="446"/>
        <v>0.22184874961635634</v>
      </c>
      <c r="FW101">
        <f t="shared" si="447"/>
        <v>2.1931261566450972</v>
      </c>
      <c r="FX101" s="61"/>
      <c r="FY101" s="100">
        <v>1541.4785921315936</v>
      </c>
      <c r="FZ101" s="100">
        <v>95</v>
      </c>
      <c r="GA101" s="22">
        <f t="shared" si="394"/>
        <v>1.7</v>
      </c>
      <c r="GB101" s="98">
        <f t="shared" si="395"/>
        <v>191.63323663043965</v>
      </c>
      <c r="GC101" s="100">
        <f t="shared" si="448"/>
        <v>1.7</v>
      </c>
      <c r="GD101" s="98">
        <f t="shared" si="396"/>
        <v>1.1294954813002047</v>
      </c>
      <c r="GE101" s="98">
        <f t="shared" si="449"/>
        <v>1.7083333333333335</v>
      </c>
      <c r="GF101" s="98"/>
      <c r="GG101" s="100"/>
      <c r="GH101" s="100"/>
      <c r="GI101" s="100">
        <f t="shared" si="468"/>
        <v>1.7166666666666668</v>
      </c>
      <c r="GJ101" s="100">
        <f t="shared" si="469"/>
        <v>0</v>
      </c>
      <c r="GK101" s="100">
        <f t="shared" si="399"/>
        <v>1.2371071251070132E-3</v>
      </c>
      <c r="GL101">
        <f t="shared" si="451"/>
        <v>0.23044892137827391</v>
      </c>
      <c r="GM101">
        <f t="shared" si="452"/>
        <v>2.2824708347705789</v>
      </c>
      <c r="GN101" s="61"/>
      <c r="GO101" s="100">
        <v>1545.8671514719497</v>
      </c>
      <c r="GP101" s="100">
        <v>95</v>
      </c>
      <c r="GQ101" s="22">
        <f t="shared" si="400"/>
        <v>1.6833333333333333</v>
      </c>
      <c r="GR101" s="100">
        <f t="shared" si="479"/>
        <v>192.63622164688834</v>
      </c>
      <c r="GS101" s="100">
        <f t="shared" si="478"/>
        <v>1.6833333333333333</v>
      </c>
      <c r="GT101" s="100">
        <f t="shared" si="480"/>
        <v>1.2521631575779688</v>
      </c>
      <c r="GU101" s="98">
        <f t="shared" si="472"/>
        <v>1.7000000000000002</v>
      </c>
      <c r="GV101" s="98">
        <f t="shared" si="473"/>
        <v>134.85789174153624</v>
      </c>
      <c r="GW101" s="100">
        <f t="shared" si="402"/>
        <v>2099.6799974782948</v>
      </c>
      <c r="GX101" s="100">
        <f t="shared" si="403"/>
        <v>1.8767723267363793E-3</v>
      </c>
      <c r="GY101" s="100">
        <f t="shared" si="470"/>
        <v>1.7083333333333335</v>
      </c>
      <c r="GZ101" s="100">
        <f t="shared" si="471"/>
        <v>-8091.4735044922027</v>
      </c>
      <c r="HA101" s="100">
        <f t="shared" si="404"/>
        <v>1.2420011539177552E-3</v>
      </c>
      <c r="HB101">
        <f t="shared" si="455"/>
        <v>0.22617012339899895</v>
      </c>
      <c r="HC101">
        <f t="shared" si="456"/>
        <v>2.2847379514402752</v>
      </c>
      <c r="HD101" s="61"/>
      <c r="HE101" s="100"/>
      <c r="HF101" s="56"/>
      <c r="HG101" s="12"/>
      <c r="HH101" s="12"/>
      <c r="HI101" s="12"/>
      <c r="HJ101" s="12"/>
      <c r="HP101" s="12"/>
      <c r="HQ101" s="12"/>
      <c r="HR101" s="12"/>
      <c r="HS101" s="12"/>
      <c r="HT101" s="61"/>
      <c r="HU101" s="12"/>
      <c r="HV101" s="12"/>
      <c r="HW101" s="12"/>
      <c r="HX101" s="12"/>
      <c r="HY101" s="12"/>
      <c r="HZ101" s="12"/>
      <c r="IA101" s="12"/>
      <c r="IB101" s="12"/>
      <c r="IC101" s="12"/>
      <c r="ID101" s="12"/>
      <c r="IE101" s="12"/>
      <c r="IF101" s="12"/>
      <c r="IG101" s="12"/>
      <c r="IH101" s="12"/>
      <c r="II101" s="61"/>
      <c r="IJ101" s="12"/>
      <c r="IK101" s="12"/>
      <c r="IL101" s="12"/>
      <c r="IM101" s="12"/>
      <c r="IN101" s="12"/>
      <c r="IO101" s="12"/>
      <c r="IP101" s="12"/>
      <c r="IQ101" s="12"/>
      <c r="IR101" s="12"/>
      <c r="IS101" s="12"/>
      <c r="IT101" s="12"/>
      <c r="IU101" s="12"/>
      <c r="IV101" s="12"/>
      <c r="IW101" s="61"/>
      <c r="IX101"/>
      <c r="JK101" s="61"/>
      <c r="JL101"/>
      <c r="JY101" s="61"/>
      <c r="JZ101"/>
      <c r="KM101" s="61"/>
      <c r="KN101"/>
      <c r="KS101"/>
      <c r="KT101"/>
      <c r="KU101"/>
    </row>
    <row r="102" spans="21:307" x14ac:dyDescent="0.25">
      <c r="U102" s="49">
        <v>561.00356505106095</v>
      </c>
      <c r="V102" s="49">
        <v>96</v>
      </c>
      <c r="W102" s="22">
        <f t="shared" si="411"/>
        <v>1.7000000000000002</v>
      </c>
      <c r="X102" s="98">
        <f t="shared" si="412"/>
        <v>46.475318122033052</v>
      </c>
      <c r="Y102" s="100">
        <f t="shared" si="413"/>
        <v>1.7000000000000002</v>
      </c>
      <c r="Z102" s="98">
        <f t="shared" si="414"/>
        <v>0.38555277626645545</v>
      </c>
      <c r="AA102" s="98">
        <f t="shared" si="415"/>
        <v>1.7166666666666668</v>
      </c>
      <c r="AB102" s="98">
        <f t="shared" si="416"/>
        <v>46.012525832512118</v>
      </c>
      <c r="AC102" s="100">
        <f t="shared" ref="AC102:AC117" si="481">((AB102/1000)*2*(Z$2/1000))/$B$31</f>
        <v>716.3954506210232</v>
      </c>
      <c r="AD102" s="100">
        <f t="shared" ref="AD102:AD117" si="482">($B$30*(AB102/1000))/$B$32</f>
        <v>6.4034098450246044E-4</v>
      </c>
      <c r="AE102" s="100">
        <f t="shared" si="335"/>
        <v>1.7333333333333334</v>
      </c>
      <c r="AF102" s="100">
        <f t="shared" si="336"/>
        <v>-150.69103007842062</v>
      </c>
      <c r="AG102" s="100">
        <f t="shared" ref="AG102:AG119" si="483">$B$30/SQRT($B$29*$B$32*((X102+U$4)/1000)*TAN(AA$2))</f>
        <v>2.0887009580603331E-3</v>
      </c>
      <c r="AH102">
        <f t="shared" si="417"/>
        <v>0.23044892137827397</v>
      </c>
      <c r="AI102">
        <f t="shared" si="418"/>
        <v>1.66722237118564</v>
      </c>
      <c r="AJ102" s="61"/>
      <c r="AK102" s="49">
        <v>702.50640566474556</v>
      </c>
      <c r="AL102" s="49">
        <v>96</v>
      </c>
      <c r="AM102" s="22">
        <f t="shared" si="419"/>
        <v>1.7166666666666668</v>
      </c>
      <c r="AN102" s="98">
        <f t="shared" si="420"/>
        <v>65.71007442379063</v>
      </c>
      <c r="AO102" s="100">
        <f t="shared" si="421"/>
        <v>1.7166666666666668</v>
      </c>
      <c r="AP102" s="98">
        <f t="shared" si="422"/>
        <v>0.37896899060966943</v>
      </c>
      <c r="AQ102" s="98">
        <f t="shared" si="423"/>
        <v>1.7333333333333334</v>
      </c>
      <c r="AR102" s="98">
        <f t="shared" si="424"/>
        <v>54.708720642717502</v>
      </c>
      <c r="AS102" s="100">
        <f t="shared" ref="AS102:AS107" si="484">((AR102/1000)*2*(AP$2/1000))/$B$31</f>
        <v>975.05786621583024</v>
      </c>
      <c r="AT102" s="100">
        <f t="shared" ref="AT102:AT107" si="485">($B$30*(AR102/1000))/$B$32</f>
        <v>7.613630289444853E-4</v>
      </c>
      <c r="AU102" s="100">
        <f t="shared" si="340"/>
        <v>1.75</v>
      </c>
      <c r="AV102" s="100">
        <f t="shared" si="341"/>
        <v>-83.882729040770286</v>
      </c>
      <c r="AW102" s="100">
        <f t="shared" ref="AW102:AW109" si="486">$B$30/SQRT($B$29*$B$32*((AN102+AK$4)/1000)*TAN(AQ$2))</f>
        <v>1.9577235660016854E-3</v>
      </c>
      <c r="AX102">
        <f t="shared" ref="AX102:AX109" si="487">LOG10(AM102)</f>
        <v>0.2346859743215286</v>
      </c>
      <c r="AY102">
        <f t="shared" ref="AY102:AY109" si="488">LOG10(AN102)</f>
        <v>1.8176319590764276</v>
      </c>
      <c r="AZ102" s="61"/>
      <c r="BA102" s="49">
        <v>562.00200177579438</v>
      </c>
      <c r="BB102" s="49">
        <v>96</v>
      </c>
      <c r="BC102" s="22">
        <f t="shared" ref="BC102:BC108" si="489">((BB102*(1/60))+(BE$2*(1/60)))</f>
        <v>1.8833333333333333</v>
      </c>
      <c r="BD102" s="98">
        <f t="shared" si="425"/>
        <v>46.278162201564086</v>
      </c>
      <c r="BE102" s="100">
        <f t="shared" si="426"/>
        <v>1.8833333333333333</v>
      </c>
      <c r="BF102" s="98">
        <f t="shared" ref="BF102:BF108" si="490">((BD102+BA$4)-BF$4)/(BB$4-BF$4)</f>
        <v>0.29977755640726089</v>
      </c>
      <c r="BG102" s="98">
        <f t="shared" si="427"/>
        <v>1.8999999999999997</v>
      </c>
      <c r="BH102" s="98">
        <f t="shared" si="428"/>
        <v>41.999635487488838</v>
      </c>
      <c r="BI102" s="100">
        <f t="shared" ref="BI102:BI106" si="491">((BH102/1000)*2*(BF$2/1000))/$B$31</f>
        <v>823.88310688271883</v>
      </c>
      <c r="BJ102" s="100">
        <f t="shared" si="348"/>
        <v>5.8449492720088645E-4</v>
      </c>
      <c r="BK102" s="100">
        <f t="shared" si="349"/>
        <v>1.9166666666666667</v>
      </c>
      <c r="BL102" s="100">
        <f t="shared" si="350"/>
        <v>-222.44570119377843</v>
      </c>
      <c r="BM102" s="100">
        <f t="shared" ref="BM102:BM108" si="492">$B$30/SQRT($B$29*$B$32*((BD102+BA$4)/1000)*TAN(BG$2))</f>
        <v>2.0183891636404586E-3</v>
      </c>
      <c r="BN102">
        <f t="shared" ref="BN102:BN108" si="493">LOG10(BC102)</f>
        <v>0.27492719309977609</v>
      </c>
      <c r="BO102">
        <f t="shared" ref="BO102:BO108" si="494">LOG10(BD102)</f>
        <v>1.6653761039191384</v>
      </c>
      <c r="BP102" s="61"/>
      <c r="BQ102" s="49">
        <v>1042.5153476088494</v>
      </c>
      <c r="BR102" s="49">
        <v>96</v>
      </c>
      <c r="BS102" s="22">
        <f t="shared" ref="BS102:BS118" si="495">((BR102*(1/60))+(BU$2*(1/60)))</f>
        <v>1.75</v>
      </c>
      <c r="BT102" s="98">
        <f t="shared" ref="BT102:BT118" si="496">((BQ102*(BR$2/BS$2)))</f>
        <v>99.666859236027662</v>
      </c>
      <c r="BU102" s="100">
        <f t="shared" si="429"/>
        <v>1.75</v>
      </c>
      <c r="BV102" s="98">
        <f t="shared" ref="BV102:BV118" si="497">((BT102+BQ$4)-BV$4)/(BR$4-BV$4)</f>
        <v>1.3502799027419885</v>
      </c>
      <c r="BW102" s="98">
        <f t="shared" si="430"/>
        <v>1.7666666666666666</v>
      </c>
      <c r="BX102" s="98">
        <f t="shared" si="431"/>
        <v>61.666970684030751</v>
      </c>
      <c r="BY102" s="100">
        <f t="shared" ref="BY102:BY116" si="498">((BX102/1000)*2*(BV$2/1000))/$B$31</f>
        <v>960.12849658437619</v>
      </c>
      <c r="BZ102" s="100">
        <f t="shared" ref="BZ102:BZ116" si="499">($B$30*(BX102/1000))/$B$32</f>
        <v>8.5819867535276136E-4</v>
      </c>
      <c r="CA102" s="100">
        <f t="shared" si="359"/>
        <v>1.7833333333333332</v>
      </c>
      <c r="CB102" s="100">
        <f t="shared" si="360"/>
        <v>82.294678230623731</v>
      </c>
      <c r="CC102" s="100">
        <f t="shared" ref="CC102:CC118" si="500">$B$30/SQRT($B$29*$B$32*((BT102+BQ$4)/1000)*TAN(BW$2))</f>
        <v>1.1732083141170174E-3</v>
      </c>
      <c r="CD102">
        <f t="shared" ref="CD102:CD108" si="501">LOG10(BS102)</f>
        <v>0.24303804868629444</v>
      </c>
      <c r="CE102">
        <f t="shared" ref="CE102:CE108" si="502">LOG10(BT102)</f>
        <v>1.9985507727191156</v>
      </c>
      <c r="CF102" s="61"/>
      <c r="CG102" s="49">
        <v>958.51043291140024</v>
      </c>
      <c r="CH102" s="49">
        <v>96</v>
      </c>
      <c r="CI102" s="22">
        <f t="shared" ref="CI102:CI118" si="503">((CH102*(1/60))+(CK$2*(1/60)))</f>
        <v>1.75</v>
      </c>
      <c r="CJ102" s="98">
        <f t="shared" ref="CJ102:CJ118" si="504">((CG102*(CH$2/CI$2)))</f>
        <v>93.122552502807764</v>
      </c>
      <c r="CK102" s="100">
        <f t="shared" si="432"/>
        <v>1.75</v>
      </c>
      <c r="CL102" s="98">
        <f t="shared" ref="CL102:CL118" si="505">((CJ102+CG$4)-CL$4)/(CH$4-CL$4)</f>
        <v>1.1340747634765653</v>
      </c>
      <c r="CM102" s="98">
        <f t="shared" si="433"/>
        <v>1.7666666666666666</v>
      </c>
      <c r="CN102" s="98">
        <f t="shared" si="434"/>
        <v>65.643212830159229</v>
      </c>
      <c r="CO102" s="100">
        <f t="shared" ref="CO102:CO116" si="506">((CN102/1000)*2*(CL$2/1000))/$B$31</f>
        <v>1169.9401901887968</v>
      </c>
      <c r="CP102" s="100">
        <f t="shared" ref="CP102:CP116" si="507">($B$30*(CN102/1000))/$B$32</f>
        <v>9.1353471188638266E-4</v>
      </c>
      <c r="CQ102" s="100">
        <f t="shared" si="476"/>
        <v>1.7833333333333332</v>
      </c>
      <c r="CR102" s="100">
        <f t="shared" si="477"/>
        <v>-264.03661251374075</v>
      </c>
      <c r="CS102" s="100">
        <f t="shared" ref="CS102:CS118" si="508">$B$30/SQRT($B$29*$B$32*((CJ102+CG$4)/1000)*TAN(CM$2))</f>
        <v>1.1723903230755437E-3</v>
      </c>
      <c r="CT102">
        <f t="shared" ref="CT102:CT108" si="509">LOG10(CI102)</f>
        <v>0.24303804868629444</v>
      </c>
      <c r="CU102">
        <f t="shared" ref="CU102:CU108" si="510">LOG10(CJ102)</f>
        <v>1.9690548715443412</v>
      </c>
      <c r="CV102" s="61"/>
      <c r="CW102"/>
      <c r="CY102"/>
      <c r="CZ102"/>
      <c r="DA102"/>
      <c r="DB102"/>
      <c r="DC102" s="72"/>
      <c r="DD102" s="52"/>
      <c r="DE102" s="86"/>
      <c r="DG102" s="72"/>
      <c r="DH102"/>
      <c r="DI102"/>
      <c r="DJ102"/>
      <c r="DK102"/>
      <c r="DL102" s="61"/>
      <c r="DM102"/>
      <c r="DN102" s="49"/>
      <c r="DR102" s="96"/>
      <c r="DS102" s="72"/>
      <c r="DT102" s="52"/>
      <c r="DU102" s="86"/>
      <c r="DW102" s="72"/>
      <c r="DX102" s="52"/>
      <c r="DZ102"/>
      <c r="EB102" s="61"/>
      <c r="EC102"/>
      <c r="ER102" s="61"/>
      <c r="ES102"/>
      <c r="FF102" s="49"/>
      <c r="FH102" s="61"/>
      <c r="FI102" s="100">
        <v>1266.716424461292</v>
      </c>
      <c r="FJ102" s="100">
        <v>96</v>
      </c>
      <c r="FK102" s="22">
        <f t="shared" ref="FK102:FK115" si="511">((FJ102*(1/60))+(FM$2*(1/60)))</f>
        <v>1.6833333333333333</v>
      </c>
      <c r="FL102" s="98">
        <f t="shared" ref="FL102:FL115" si="512">((FI102*(FJ$2/FK$2)))</f>
        <v>158.06294290757327</v>
      </c>
      <c r="FM102" s="100">
        <f t="shared" si="443"/>
        <v>1.6833333333333333</v>
      </c>
      <c r="FN102" s="98">
        <f t="shared" ref="FN102:FN115" si="513">((FL102+FI$4)-FN$4)/(FJ$4-FN$4)</f>
        <v>0.94931693919575799</v>
      </c>
      <c r="FO102" s="98">
        <f t="shared" si="444"/>
        <v>1.7</v>
      </c>
      <c r="FP102" s="98">
        <f t="shared" si="445"/>
        <v>125.61354997263111</v>
      </c>
      <c r="FQ102" s="100">
        <f t="shared" ref="FQ102:FQ113" si="514">((FP102/1000)*2*(FN$2/1000))/$B$31</f>
        <v>1955.7495292545736</v>
      </c>
      <c r="FR102" s="100">
        <f t="shared" ref="FR102:FR113" si="515">($B$30*(FP102/1000))/$B$32</f>
        <v>1.748121903785783E-3</v>
      </c>
      <c r="FS102" s="100">
        <f t="shared" si="474"/>
        <v>1.7166666666666666</v>
      </c>
      <c r="FT102" s="100">
        <f t="shared" si="475"/>
        <v>-168.26425828506547</v>
      </c>
      <c r="FU102" s="100">
        <f t="shared" ref="FU102:FU115" si="516">$B$30/SQRT($B$29*$B$32*((FL102+FI$4)/1000)*TAN(FO$2))</f>
        <v>1.3599601465670121E-3</v>
      </c>
      <c r="FV102">
        <f t="shared" si="446"/>
        <v>0.22617012339899895</v>
      </c>
      <c r="FW102">
        <f t="shared" si="447"/>
        <v>2.1988300636251066</v>
      </c>
      <c r="FX102" s="61"/>
      <c r="FY102" s="100">
        <v>1558.4841994707549</v>
      </c>
      <c r="FZ102" s="100">
        <v>96</v>
      </c>
      <c r="GA102" s="22">
        <f t="shared" ref="GA102" si="517">((FZ102*(1/60))+(GC$2*(1/60)))</f>
        <v>1.7166666666666668</v>
      </c>
      <c r="GB102" s="98">
        <f t="shared" ref="GB102" si="518">((FY102*(FZ$2/GA$2)))</f>
        <v>193.74733642521102</v>
      </c>
      <c r="GC102" s="100">
        <f t="shared" si="448"/>
        <v>1.7166666666666668</v>
      </c>
      <c r="GD102" s="98">
        <f t="shared" si="396"/>
        <v>1.1396911570809884</v>
      </c>
      <c r="GE102" s="98">
        <f t="shared" si="449"/>
        <v>1.7166666666666668</v>
      </c>
      <c r="GF102" s="98"/>
      <c r="GG102" s="100"/>
      <c r="GH102" s="100"/>
      <c r="GI102" s="100">
        <f t="shared" si="468"/>
        <v>0</v>
      </c>
      <c r="GJ102" s="100">
        <f t="shared" si="469"/>
        <v>0</v>
      </c>
      <c r="GK102" s="100">
        <f t="shared" si="399"/>
        <v>1.232125525055707E-3</v>
      </c>
      <c r="GL102">
        <f t="shared" si="451"/>
        <v>0.2346859743215286</v>
      </c>
      <c r="GM102">
        <f t="shared" si="452"/>
        <v>2.2872357406813961</v>
      </c>
      <c r="GN102" s="61"/>
      <c r="GO102" s="100">
        <v>1563.3727162772159</v>
      </c>
      <c r="GP102" s="100">
        <v>96</v>
      </c>
      <c r="GQ102" s="22">
        <f t="shared" ref="GQ102:GQ103" si="519">((GP102*(1/60))+(GS$2*(1/60)))</f>
        <v>1.7000000000000002</v>
      </c>
      <c r="GR102" s="100">
        <f t="shared" si="479"/>
        <v>194.81765480475724</v>
      </c>
      <c r="GS102" s="100">
        <f t="shared" si="478"/>
        <v>1.7000000000000002</v>
      </c>
      <c r="GT102" s="100">
        <f t="shared" si="480"/>
        <v>1.2638852995591603</v>
      </c>
      <c r="GU102" s="98">
        <f t="shared" si="472"/>
        <v>1.7083333333333335</v>
      </c>
      <c r="GV102" s="98"/>
      <c r="GW102" s="100"/>
      <c r="GX102" s="100"/>
      <c r="GY102" s="100">
        <f t="shared" si="470"/>
        <v>1.7166666666666668</v>
      </c>
      <c r="GZ102" s="100">
        <f t="shared" si="471"/>
        <v>0</v>
      </c>
      <c r="HA102" s="100">
        <f t="shared" si="404"/>
        <v>1.2368009005334502E-3</v>
      </c>
      <c r="HB102">
        <f t="shared" si="455"/>
        <v>0.23044892137827397</v>
      </c>
      <c r="HC102">
        <f t="shared" si="456"/>
        <v>2.2896283110480229</v>
      </c>
      <c r="HD102" s="61"/>
      <c r="HE102" s="100"/>
      <c r="HF102" s="56"/>
      <c r="HG102" s="12"/>
      <c r="HH102" s="12"/>
      <c r="HI102" s="12"/>
      <c r="HJ102" s="12"/>
      <c r="HP102" s="12"/>
      <c r="HQ102" s="12"/>
      <c r="HR102" s="12"/>
      <c r="HS102" s="12"/>
      <c r="HT102" s="61"/>
      <c r="HU102" s="12"/>
      <c r="HV102" s="12"/>
      <c r="HW102" s="12"/>
      <c r="HX102" s="12"/>
      <c r="HY102" s="12"/>
      <c r="HZ102" s="12"/>
      <c r="IA102" s="12"/>
      <c r="IB102" s="12"/>
      <c r="IC102" s="12"/>
      <c r="ID102" s="12"/>
      <c r="IE102" s="12"/>
      <c r="IF102" s="12"/>
      <c r="IG102" s="12"/>
      <c r="IH102" s="12"/>
      <c r="II102" s="61"/>
      <c r="IJ102" s="12"/>
      <c r="IK102" s="12"/>
      <c r="IL102" s="12"/>
      <c r="IM102" s="12"/>
      <c r="IN102" s="12"/>
      <c r="IO102" s="12"/>
      <c r="IP102" s="12"/>
      <c r="IQ102" s="12"/>
      <c r="IR102" s="12"/>
      <c r="IS102" s="12"/>
      <c r="IT102" s="12"/>
      <c r="IU102" s="12"/>
      <c r="IV102" s="12"/>
      <c r="IW102" s="61"/>
      <c r="IX102"/>
      <c r="JK102" s="61"/>
      <c r="JL102"/>
      <c r="JY102" s="61"/>
      <c r="JZ102"/>
      <c r="KM102" s="61"/>
      <c r="KN102"/>
      <c r="KS102"/>
      <c r="KT102"/>
      <c r="KU102"/>
    </row>
    <row r="103" spans="21:307" x14ac:dyDescent="0.25">
      <c r="U103" s="49">
        <v>571.01072669434154</v>
      </c>
      <c r="V103" s="49">
        <v>97</v>
      </c>
      <c r="W103" s="22">
        <f t="shared" si="411"/>
        <v>1.7166666666666668</v>
      </c>
      <c r="X103" s="98">
        <f t="shared" si="412"/>
        <v>47.304343193964179</v>
      </c>
      <c r="Y103" s="100">
        <f t="shared" si="413"/>
        <v>1.7166666666666668</v>
      </c>
      <c r="Z103" s="98">
        <f t="shared" si="414"/>
        <v>0.38674257664162809</v>
      </c>
      <c r="AA103" s="98">
        <f t="shared" si="415"/>
        <v>1.7333333333333334</v>
      </c>
      <c r="AB103" s="98">
        <f t="shared" si="416"/>
        <v>40.999750220021909</v>
      </c>
      <c r="AC103" s="100">
        <f t="shared" si="481"/>
        <v>638.34866708116954</v>
      </c>
      <c r="AD103" s="100">
        <f t="shared" si="482"/>
        <v>5.7057985722863832E-4</v>
      </c>
      <c r="AE103" s="100">
        <f t="shared" si="335"/>
        <v>1.75</v>
      </c>
      <c r="AF103" s="100">
        <f t="shared" si="336"/>
        <v>75.202350851953298</v>
      </c>
      <c r="AG103" s="100">
        <f t="shared" si="483"/>
        <v>2.0858936039440177E-3</v>
      </c>
      <c r="AH103">
        <f t="shared" ref="AH103:AH119" si="520">LOG10(W103)</f>
        <v>0.2346859743215286</v>
      </c>
      <c r="AI103">
        <f t="shared" si="418"/>
        <v>1.6749010168177065</v>
      </c>
      <c r="AJ103" s="61"/>
      <c r="AK103" s="49">
        <v>711.50632463808779</v>
      </c>
      <c r="AL103" s="49">
        <v>97</v>
      </c>
      <c r="AM103" s="22">
        <f t="shared" si="419"/>
        <v>1.7333333333333334</v>
      </c>
      <c r="AN103" s="98">
        <f t="shared" si="420"/>
        <v>66.551896421110072</v>
      </c>
      <c r="AO103" s="100">
        <f t="shared" si="421"/>
        <v>1.7333333333333334</v>
      </c>
      <c r="AP103" s="98">
        <f t="shared" si="422"/>
        <v>0.38001362705342157</v>
      </c>
      <c r="AQ103" s="98">
        <f t="shared" si="423"/>
        <v>1.75</v>
      </c>
      <c r="AR103" s="98">
        <f t="shared" si="424"/>
        <v>57.51494040945736</v>
      </c>
      <c r="AS103" s="100">
        <f t="shared" si="484"/>
        <v>1025.0723177647767</v>
      </c>
      <c r="AT103" s="100">
        <f t="shared" si="485"/>
        <v>8.0041625403161495E-4</v>
      </c>
      <c r="AU103" s="100">
        <f t="shared" si="340"/>
        <v>1.7666666666666666</v>
      </c>
      <c r="AV103" s="100">
        <f t="shared" si="341"/>
        <v>-83.886506780453601</v>
      </c>
      <c r="AW103" s="100">
        <f t="shared" si="486"/>
        <v>1.9553757201743256E-3</v>
      </c>
      <c r="AX103">
        <f t="shared" si="487"/>
        <v>0.23888208891513674</v>
      </c>
      <c r="AY103">
        <f t="shared" si="488"/>
        <v>1.8231604353702564</v>
      </c>
      <c r="AZ103" s="61"/>
      <c r="BA103" s="49">
        <v>571.50196850054681</v>
      </c>
      <c r="BB103" s="49">
        <v>97</v>
      </c>
      <c r="BC103" s="22">
        <f t="shared" si="489"/>
        <v>1.9</v>
      </c>
      <c r="BD103" s="98">
        <f t="shared" si="425"/>
        <v>47.060438776395479</v>
      </c>
      <c r="BE103" s="100">
        <f t="shared" si="426"/>
        <v>1.9</v>
      </c>
      <c r="BF103" s="98">
        <f t="shared" si="490"/>
        <v>0.30061708344761479</v>
      </c>
      <c r="BG103" s="98">
        <f t="shared" si="427"/>
        <v>1.9166666666666667</v>
      </c>
      <c r="BH103" s="98">
        <f t="shared" si="428"/>
        <v>37.055211598034525</v>
      </c>
      <c r="BI103" s="100">
        <f t="shared" si="491"/>
        <v>726.89113853570211</v>
      </c>
      <c r="BJ103" s="100">
        <f t="shared" si="348"/>
        <v>5.1568502807264717E-4</v>
      </c>
      <c r="BK103" s="100">
        <f t="shared" si="349"/>
        <v>1.9333333333333333</v>
      </c>
      <c r="BL103" s="100">
        <f t="shared" si="350"/>
        <v>-148.11252763119259</v>
      </c>
      <c r="BM103" s="100">
        <f t="shared" si="492"/>
        <v>2.0159981623577351E-3</v>
      </c>
      <c r="BN103">
        <f t="shared" si="493"/>
        <v>0.27875360095282892</v>
      </c>
      <c r="BO103">
        <f t="shared" si="494"/>
        <v>1.67265597208095</v>
      </c>
      <c r="BP103" s="61"/>
      <c r="BQ103" s="49">
        <v>1053.5488835360227</v>
      </c>
      <c r="BR103" s="49">
        <v>97</v>
      </c>
      <c r="BS103" s="22">
        <f t="shared" si="495"/>
        <v>1.7666666666666666</v>
      </c>
      <c r="BT103" s="98">
        <f t="shared" si="496"/>
        <v>100.72169058661784</v>
      </c>
      <c r="BU103" s="100">
        <f t="shared" si="429"/>
        <v>1.7666666666666666</v>
      </c>
      <c r="BV103" s="98">
        <f t="shared" si="497"/>
        <v>1.3613876053967824</v>
      </c>
      <c r="BW103" s="98">
        <f t="shared" si="430"/>
        <v>1.7833333333333332</v>
      </c>
      <c r="BX103" s="98">
        <f t="shared" si="431"/>
        <v>61.540953834637058</v>
      </c>
      <c r="BY103" s="100">
        <f t="shared" si="498"/>
        <v>958.16646785472437</v>
      </c>
      <c r="BZ103" s="100">
        <f t="shared" si="499"/>
        <v>8.5644494086536569E-4</v>
      </c>
      <c r="CA103" s="100">
        <f t="shared" si="359"/>
        <v>1.7999999999999998</v>
      </c>
      <c r="CB103" s="100">
        <f t="shared" si="360"/>
        <v>86.130009217939644</v>
      </c>
      <c r="CC103" s="100">
        <f t="shared" si="500"/>
        <v>1.1690877521430458E-3</v>
      </c>
      <c r="CD103">
        <f t="shared" si="501"/>
        <v>0.24715461488112658</v>
      </c>
      <c r="CE103">
        <f t="shared" si="502"/>
        <v>2.0031230066776207</v>
      </c>
      <c r="CF103" s="61"/>
      <c r="CG103" s="49">
        <v>970.04432888399492</v>
      </c>
      <c r="CH103" s="49">
        <v>97</v>
      </c>
      <c r="CI103" s="22">
        <f t="shared" si="503"/>
        <v>1.7666666666666666</v>
      </c>
      <c r="CJ103" s="98">
        <f t="shared" si="504"/>
        <v>94.243109772077617</v>
      </c>
      <c r="CK103" s="100">
        <f t="shared" si="432"/>
        <v>1.7666666666666666</v>
      </c>
      <c r="CL103" s="98">
        <f t="shared" si="505"/>
        <v>1.144219729503027</v>
      </c>
      <c r="CM103" s="98">
        <f t="shared" si="433"/>
        <v>1.7833333333333332</v>
      </c>
      <c r="CN103" s="98">
        <f t="shared" si="434"/>
        <v>62.597945775523065</v>
      </c>
      <c r="CO103" s="100">
        <f t="shared" si="506"/>
        <v>1115.6652672612001</v>
      </c>
      <c r="CP103" s="100">
        <f t="shared" si="507"/>
        <v>8.7115474537602941E-4</v>
      </c>
      <c r="CQ103" s="100">
        <f t="shared" si="476"/>
        <v>1.7999999999999998</v>
      </c>
      <c r="CR103" s="100">
        <f t="shared" si="477"/>
        <v>-85.312854802036156</v>
      </c>
      <c r="CS103" s="100">
        <f t="shared" si="508"/>
        <v>1.1680235585652123E-3</v>
      </c>
      <c r="CT103">
        <f t="shared" si="509"/>
        <v>0.24715461488112658</v>
      </c>
      <c r="CU103">
        <f t="shared" si="510"/>
        <v>1.9742496082427998</v>
      </c>
      <c r="CV103" s="61"/>
      <c r="CW103"/>
      <c r="CY103"/>
      <c r="CZ103"/>
      <c r="DA103"/>
      <c r="DB103"/>
      <c r="DC103" s="72"/>
      <c r="DD103" s="52"/>
      <c r="DE103" s="86"/>
      <c r="DG103" s="72"/>
      <c r="DH103"/>
      <c r="DI103"/>
      <c r="DJ103"/>
      <c r="DK103"/>
      <c r="DL103" s="61"/>
      <c r="DM103"/>
      <c r="DN103" s="49"/>
      <c r="DR103" s="96"/>
      <c r="DS103" s="72"/>
      <c r="DT103" s="52"/>
      <c r="DU103" s="86"/>
      <c r="DW103" s="72"/>
      <c r="DX103" s="52"/>
      <c r="DZ103"/>
      <c r="EB103" s="61"/>
      <c r="EC103"/>
      <c r="ER103" s="61"/>
      <c r="ES103"/>
      <c r="FF103" s="49"/>
      <c r="FH103" s="61"/>
      <c r="FI103" s="100">
        <v>1282.7670287312501</v>
      </c>
      <c r="FJ103" s="100">
        <v>97</v>
      </c>
      <c r="FK103" s="22">
        <f t="shared" si="511"/>
        <v>1.7</v>
      </c>
      <c r="FL103" s="98">
        <f t="shared" si="512"/>
        <v>160.06576350527203</v>
      </c>
      <c r="FM103" s="100">
        <f t="shared" si="443"/>
        <v>1.7</v>
      </c>
      <c r="FN103" s="98">
        <f t="shared" si="513"/>
        <v>0.95935013412890668</v>
      </c>
      <c r="FO103" s="98">
        <f t="shared" si="444"/>
        <v>1.7166666666666666</v>
      </c>
      <c r="FP103" s="98">
        <f t="shared" si="445"/>
        <v>131.30841383976804</v>
      </c>
      <c r="FQ103" s="100">
        <f t="shared" si="514"/>
        <v>2044.4161367164966</v>
      </c>
      <c r="FR103" s="100">
        <f t="shared" si="515"/>
        <v>1.8273754259367722E-3</v>
      </c>
      <c r="FS103" s="100">
        <f t="shared" si="474"/>
        <v>1.7333333333333332</v>
      </c>
      <c r="FT103" s="100">
        <f t="shared" si="475"/>
        <v>-688.17177758188177</v>
      </c>
      <c r="FU103" s="100">
        <f t="shared" si="516"/>
        <v>1.3536959880399095E-3</v>
      </c>
      <c r="FV103">
        <f t="shared" si="446"/>
        <v>0.23044892137827391</v>
      </c>
      <c r="FW103">
        <f t="shared" si="447"/>
        <v>2.2042984505278982</v>
      </c>
      <c r="FX103" s="61"/>
      <c r="FY103" s="100"/>
      <c r="GN103" s="61"/>
      <c r="GO103" s="100">
        <v>1581.9407384601991</v>
      </c>
      <c r="GP103" s="100">
        <v>97</v>
      </c>
      <c r="GQ103" s="22">
        <f t="shared" si="519"/>
        <v>1.7166666666666668</v>
      </c>
      <c r="GR103" s="100">
        <f t="shared" si="479"/>
        <v>197.13148470493957</v>
      </c>
      <c r="GS103" s="100">
        <f t="shared" si="478"/>
        <v>1.7166666666666668</v>
      </c>
      <c r="GT103" s="100">
        <f t="shared" si="480"/>
        <v>1.27631888823568</v>
      </c>
      <c r="GU103" s="98">
        <f t="shared" si="472"/>
        <v>1.7166666666666668</v>
      </c>
      <c r="GV103" s="98"/>
      <c r="GW103" s="100"/>
      <c r="GX103" s="100"/>
      <c r="GY103" s="100">
        <f t="shared" si="470"/>
        <v>0</v>
      </c>
      <c r="GZ103" s="100">
        <f t="shared" si="471"/>
        <v>0</v>
      </c>
      <c r="HA103" s="100">
        <f t="shared" si="404"/>
        <v>1.2313557954931982E-3</v>
      </c>
      <c r="HB103">
        <f t="shared" si="455"/>
        <v>0.2346859743215286</v>
      </c>
      <c r="HC103">
        <f t="shared" si="456"/>
        <v>2.2947559928315715</v>
      </c>
      <c r="HD103" s="61"/>
      <c r="HE103" s="100"/>
      <c r="HF103" s="56"/>
      <c r="HG103" s="12"/>
      <c r="HH103" s="12"/>
      <c r="HI103" s="12"/>
      <c r="HJ103" s="12"/>
      <c r="HP103" s="12"/>
      <c r="HQ103" s="12"/>
      <c r="HR103" s="12"/>
      <c r="HS103" s="12"/>
      <c r="HT103" s="61"/>
      <c r="HU103" s="12"/>
      <c r="HV103" s="12"/>
      <c r="HW103" s="12"/>
      <c r="HX103" s="12"/>
      <c r="HY103" s="12"/>
      <c r="HZ103" s="12"/>
      <c r="IA103" s="12"/>
      <c r="IB103" s="12"/>
      <c r="IC103" s="12"/>
      <c r="ID103" s="12"/>
      <c r="IE103" s="12"/>
      <c r="IF103" s="12"/>
      <c r="IG103" s="12"/>
      <c r="IH103" s="12"/>
      <c r="II103" s="61"/>
      <c r="IJ103" s="12"/>
      <c r="IK103" s="12"/>
      <c r="IL103" s="12"/>
      <c r="IM103" s="12"/>
      <c r="IN103" s="12"/>
      <c r="IO103" s="12"/>
      <c r="IP103" s="12"/>
      <c r="IQ103" s="12"/>
      <c r="IR103" s="12"/>
      <c r="IS103" s="12"/>
      <c r="IT103" s="12"/>
      <c r="IU103" s="12"/>
      <c r="IV103" s="12"/>
      <c r="IW103" s="61"/>
      <c r="IX103"/>
      <c r="JK103" s="61"/>
      <c r="JL103"/>
      <c r="JY103" s="61"/>
      <c r="JZ103"/>
      <c r="KM103" s="61"/>
      <c r="KN103"/>
      <c r="KS103"/>
      <c r="KT103"/>
      <c r="KU103"/>
    </row>
    <row r="104" spans="21:307" x14ac:dyDescent="0.25">
      <c r="U104" s="49">
        <v>579.51747169520263</v>
      </c>
      <c r="V104" s="49">
        <v>98</v>
      </c>
      <c r="W104" s="22">
        <f t="shared" si="411"/>
        <v>1.7333333333333334</v>
      </c>
      <c r="X104" s="98">
        <f t="shared" si="412"/>
        <v>48.009068983116784</v>
      </c>
      <c r="Y104" s="100">
        <f t="shared" si="413"/>
        <v>1.7333333333333334</v>
      </c>
      <c r="Z104" s="98">
        <f t="shared" si="414"/>
        <v>0.38775398514628817</v>
      </c>
      <c r="AA104" s="98">
        <f t="shared" si="415"/>
        <v>1.75</v>
      </c>
      <c r="AB104" s="98">
        <f t="shared" si="416"/>
        <v>40.989491496564781</v>
      </c>
      <c r="AC104" s="100">
        <f t="shared" si="481"/>
        <v>638.18894312164116</v>
      </c>
      <c r="AD104" s="100">
        <f t="shared" si="482"/>
        <v>5.7043708999385983E-4</v>
      </c>
      <c r="AE104" s="100">
        <f t="shared" si="335"/>
        <v>1.7666666666666666</v>
      </c>
      <c r="AF104" s="100">
        <f t="shared" si="336"/>
        <v>-73.813224878125951</v>
      </c>
      <c r="AG104" s="100">
        <f t="shared" si="483"/>
        <v>2.0835160487872669E-3</v>
      </c>
      <c r="AH104">
        <f t="shared" si="520"/>
        <v>0.23888208891513674</v>
      </c>
      <c r="AI104">
        <f t="shared" si="418"/>
        <v>1.6813232839859236</v>
      </c>
      <c r="AJ104" s="61"/>
      <c r="AK104" s="49">
        <v>722.00277007778857</v>
      </c>
      <c r="AL104" s="49">
        <v>98</v>
      </c>
      <c r="AM104" s="22">
        <f t="shared" si="419"/>
        <v>1.75</v>
      </c>
      <c r="AN104" s="98">
        <f t="shared" si="420"/>
        <v>67.53369844521454</v>
      </c>
      <c r="AO104" s="100">
        <f t="shared" si="421"/>
        <v>1.75</v>
      </c>
      <c r="AP104" s="98">
        <f t="shared" si="422"/>
        <v>0.38123196795945036</v>
      </c>
      <c r="AQ104" s="98">
        <f t="shared" si="423"/>
        <v>1.7666666666666666</v>
      </c>
      <c r="AR104" s="98">
        <f t="shared" si="424"/>
        <v>51.912629674691836</v>
      </c>
      <c r="AS104" s="100">
        <f t="shared" si="484"/>
        <v>925.22393734673369</v>
      </c>
      <c r="AT104" s="100">
        <f t="shared" si="485"/>
        <v>7.2245076297279488E-4</v>
      </c>
      <c r="AU104" s="100">
        <f t="shared" si="340"/>
        <v>1.7833333333333332</v>
      </c>
      <c r="AV104" s="100">
        <f t="shared" si="341"/>
        <v>126.27428291791229</v>
      </c>
      <c r="AW104" s="100">
        <f t="shared" si="486"/>
        <v>1.9526481111014616E-3</v>
      </c>
      <c r="AX104">
        <f t="shared" si="487"/>
        <v>0.24303804868629444</v>
      </c>
      <c r="AY104">
        <f t="shared" si="488"/>
        <v>1.8295205342658034</v>
      </c>
      <c r="AZ104" s="61"/>
      <c r="BA104" s="49">
        <v>579.0034542211298</v>
      </c>
      <c r="BB104" s="49">
        <v>98</v>
      </c>
      <c r="BC104" s="22">
        <f t="shared" si="489"/>
        <v>1.9166666666666665</v>
      </c>
      <c r="BD104" s="98">
        <f t="shared" si="425"/>
        <v>47.678150051147043</v>
      </c>
      <c r="BE104" s="100">
        <f t="shared" si="426"/>
        <v>1.9166666666666665</v>
      </c>
      <c r="BF104" s="98">
        <f t="shared" si="490"/>
        <v>0.30128000157014351</v>
      </c>
      <c r="BG104" s="98">
        <f t="shared" si="427"/>
        <v>1.9333333333333333</v>
      </c>
      <c r="BH104" s="98">
        <f t="shared" si="428"/>
        <v>34.584778781029485</v>
      </c>
      <c r="BI104" s="100">
        <f t="shared" si="491"/>
        <v>678.43005450497424</v>
      </c>
      <c r="BJ104" s="100">
        <f t="shared" si="348"/>
        <v>4.8130483803599379E-4</v>
      </c>
      <c r="BK104" s="100">
        <f t="shared" si="349"/>
        <v>1.95</v>
      </c>
      <c r="BL104" s="100">
        <f t="shared" si="350"/>
        <v>-555.82670588729843</v>
      </c>
      <c r="BM104" s="100">
        <f t="shared" si="492"/>
        <v>2.0141161414361005E-3</v>
      </c>
      <c r="BN104">
        <f t="shared" si="493"/>
        <v>0.28254658996996801</v>
      </c>
      <c r="BO104">
        <f t="shared" si="494"/>
        <v>1.6783193960995217</v>
      </c>
      <c r="BP104" s="61"/>
      <c r="BQ104" s="49">
        <v>1064.0165647206813</v>
      </c>
      <c r="BR104" s="49">
        <v>98</v>
      </c>
      <c r="BS104" s="22">
        <f t="shared" si="495"/>
        <v>1.7833333333333332</v>
      </c>
      <c r="BT104" s="98">
        <f t="shared" si="496"/>
        <v>101.72242492549535</v>
      </c>
      <c r="BU104" s="100">
        <f t="shared" si="429"/>
        <v>1.7833333333333332</v>
      </c>
      <c r="BV104" s="98">
        <f t="shared" si="497"/>
        <v>1.3719256496694272</v>
      </c>
      <c r="BW104" s="98">
        <f t="shared" si="430"/>
        <v>1.7999999999999998</v>
      </c>
      <c r="BX104" s="98">
        <f t="shared" si="431"/>
        <v>64.410126625051532</v>
      </c>
      <c r="BY104" s="100">
        <f t="shared" si="498"/>
        <v>1002.8382674768651</v>
      </c>
      <c r="BZ104" s="100">
        <f t="shared" si="499"/>
        <v>8.9637426219863403E-4</v>
      </c>
      <c r="CA104" s="100">
        <f t="shared" si="359"/>
        <v>1.8166666666666664</v>
      </c>
      <c r="CB104" s="100">
        <f t="shared" si="360"/>
        <v>46.719358389893131</v>
      </c>
      <c r="CC104" s="100">
        <f t="shared" si="500"/>
        <v>1.1652183792008539E-3</v>
      </c>
      <c r="CD104">
        <f t="shared" si="501"/>
        <v>0.25123252730156598</v>
      </c>
      <c r="CE104">
        <f t="shared" si="502"/>
        <v>2.0074167046221234</v>
      </c>
      <c r="CF104" s="61"/>
      <c r="CG104" s="49">
        <v>981.03261923342791</v>
      </c>
      <c r="CH104" s="49">
        <v>98</v>
      </c>
      <c r="CI104" s="22">
        <f t="shared" si="503"/>
        <v>1.7833333333333332</v>
      </c>
      <c r="CJ104" s="98">
        <f t="shared" si="504"/>
        <v>95.310659597146397</v>
      </c>
      <c r="CK104" s="100">
        <f t="shared" si="432"/>
        <v>1.7833333333333332</v>
      </c>
      <c r="CL104" s="98">
        <f t="shared" si="505"/>
        <v>1.1538847925960849</v>
      </c>
      <c r="CM104" s="98">
        <f t="shared" si="433"/>
        <v>1.7999999999999998</v>
      </c>
      <c r="CN104" s="98">
        <f t="shared" si="434"/>
        <v>56.841992413034568</v>
      </c>
      <c r="CO104" s="100">
        <f t="shared" si="506"/>
        <v>1013.0785582734632</v>
      </c>
      <c r="CP104" s="100">
        <f t="shared" si="507"/>
        <v>7.9105106108139783E-4</v>
      </c>
      <c r="CQ104" s="100">
        <f t="shared" si="476"/>
        <v>1.8166666666666664</v>
      </c>
      <c r="CR104" s="100">
        <f t="shared" si="477"/>
        <v>266.03545631884907</v>
      </c>
      <c r="CS104" s="100">
        <f t="shared" si="508"/>
        <v>1.1639084260122912E-3</v>
      </c>
      <c r="CT104">
        <f t="shared" si="509"/>
        <v>0.25123252730156598</v>
      </c>
      <c r="CU104">
        <f t="shared" si="510"/>
        <v>1.9791414750909262</v>
      </c>
      <c r="CV104" s="61"/>
      <c r="CW104"/>
      <c r="CY104"/>
      <c r="CZ104"/>
      <c r="DA104"/>
      <c r="DB104"/>
      <c r="DC104" s="72"/>
      <c r="DD104" s="52"/>
      <c r="DE104" s="86"/>
      <c r="DG104" s="72"/>
      <c r="DH104"/>
      <c r="DI104"/>
      <c r="DJ104"/>
      <c r="DK104"/>
      <c r="DL104" s="61"/>
      <c r="DM104"/>
      <c r="DN104" s="49"/>
      <c r="DR104" s="96"/>
      <c r="DS104" s="72"/>
      <c r="DT104" s="52"/>
      <c r="DU104" s="86"/>
      <c r="DW104" s="72"/>
      <c r="DX104" s="52"/>
      <c r="DZ104"/>
      <c r="EB104" s="61"/>
      <c r="EC104"/>
      <c r="ER104" s="61"/>
      <c r="ES104"/>
      <c r="FF104" s="49"/>
      <c r="FH104" s="61"/>
      <c r="FI104" s="100">
        <v>1300.2719907773142</v>
      </c>
      <c r="FJ104" s="100">
        <v>98</v>
      </c>
      <c r="FK104" s="22">
        <f t="shared" si="511"/>
        <v>1.7166666666666666</v>
      </c>
      <c r="FL104" s="98">
        <f t="shared" si="512"/>
        <v>162.2500612399943</v>
      </c>
      <c r="FM104" s="100">
        <f t="shared" si="443"/>
        <v>1.7166666666666666</v>
      </c>
      <c r="FN104" s="98">
        <f t="shared" si="513"/>
        <v>0.97029244468317444</v>
      </c>
      <c r="FO104" s="98">
        <f t="shared" si="444"/>
        <v>1.7333333333333332</v>
      </c>
      <c r="FP104" s="98">
        <f t="shared" si="445"/>
        <v>120.00474136312894</v>
      </c>
      <c r="FQ104" s="100">
        <f t="shared" si="514"/>
        <v>1868.4227655407631</v>
      </c>
      <c r="FR104" s="100">
        <f t="shared" si="515"/>
        <v>1.6700659839702114E-3</v>
      </c>
      <c r="FS104" s="100">
        <f t="shared" si="474"/>
        <v>1.75</v>
      </c>
      <c r="FT104" s="100">
        <f t="shared" si="475"/>
        <v>-119.66817214098063</v>
      </c>
      <c r="FU104" s="100">
        <f t="shared" si="516"/>
        <v>1.3469619425092846E-3</v>
      </c>
      <c r="FV104">
        <f t="shared" si="446"/>
        <v>0.23468597432152855</v>
      </c>
      <c r="FW104">
        <f t="shared" si="447"/>
        <v>2.2101848693934336</v>
      </c>
      <c r="FX104" s="61"/>
      <c r="FY104" s="100"/>
      <c r="GN104" s="61"/>
      <c r="GO104" s="100"/>
      <c r="HD104" s="61"/>
      <c r="HE104" s="100"/>
      <c r="HF104" s="56"/>
      <c r="HG104" s="12"/>
      <c r="HH104" s="12"/>
      <c r="HI104" s="12"/>
      <c r="HJ104" s="12"/>
      <c r="HP104" s="12"/>
      <c r="HQ104" s="12"/>
      <c r="HR104" s="12"/>
      <c r="HS104" s="12"/>
      <c r="HT104" s="61"/>
      <c r="HU104" s="12"/>
      <c r="HV104" s="12"/>
      <c r="HW104" s="12"/>
      <c r="HX104" s="12"/>
      <c r="HY104" s="12"/>
      <c r="HZ104" s="12"/>
      <c r="IA104" s="12"/>
      <c r="IB104" s="12"/>
      <c r="IC104" s="12"/>
      <c r="ID104" s="12"/>
      <c r="IE104" s="12"/>
      <c r="IF104" s="12"/>
      <c r="IG104" s="12"/>
      <c r="IH104" s="12"/>
      <c r="II104" s="61"/>
      <c r="IJ104" s="12"/>
      <c r="IK104" s="12"/>
      <c r="IL104" s="12"/>
      <c r="IM104" s="12"/>
      <c r="IN104" s="12"/>
      <c r="IO104" s="12"/>
      <c r="IP104" s="12"/>
      <c r="IQ104" s="12"/>
      <c r="IR104" s="12"/>
      <c r="IS104" s="12"/>
      <c r="IT104" s="12"/>
      <c r="IU104" s="12"/>
      <c r="IV104" s="12"/>
      <c r="IW104" s="61"/>
      <c r="IX104"/>
      <c r="JK104" s="61"/>
      <c r="JL104"/>
      <c r="JY104" s="61"/>
      <c r="JZ104"/>
      <c r="KM104" s="61"/>
      <c r="KN104"/>
      <c r="KS104"/>
      <c r="KT104"/>
      <c r="KU104"/>
    </row>
    <row r="105" spans="21:307" x14ac:dyDescent="0.25">
      <c r="U105" s="49">
        <v>587.50765952453764</v>
      </c>
      <c r="V105" s="49">
        <v>99</v>
      </c>
      <c r="W105" s="22">
        <f t="shared" si="411"/>
        <v>1.75</v>
      </c>
      <c r="X105" s="98">
        <f t="shared" si="412"/>
        <v>48.671001534631571</v>
      </c>
      <c r="Y105" s="100">
        <f t="shared" si="413"/>
        <v>1.75</v>
      </c>
      <c r="Z105" s="98">
        <f t="shared" si="414"/>
        <v>0.38870397764325415</v>
      </c>
      <c r="AA105" s="98">
        <f t="shared" si="415"/>
        <v>1.7666666666666666</v>
      </c>
      <c r="AB105" s="98">
        <f t="shared" si="416"/>
        <v>43.506495248420343</v>
      </c>
      <c r="AC105" s="100">
        <f t="shared" si="481"/>
        <v>677.37762064803917</v>
      </c>
      <c r="AD105" s="100">
        <f t="shared" si="482"/>
        <v>6.054653922071832E-4</v>
      </c>
      <c r="AE105" s="100">
        <f t="shared" si="335"/>
        <v>1.7833333333333334</v>
      </c>
      <c r="AF105" s="100">
        <f t="shared" si="336"/>
        <v>-149.97770395888634</v>
      </c>
      <c r="AG105" s="100">
        <f t="shared" si="483"/>
        <v>2.0812902549731268E-3</v>
      </c>
      <c r="AH105">
        <f t="shared" si="520"/>
        <v>0.24303804868629444</v>
      </c>
      <c r="AI105">
        <f t="shared" si="418"/>
        <v>1.6872702830934891</v>
      </c>
      <c r="AJ105" s="61"/>
      <c r="AK105" s="49">
        <v>732.00273223533804</v>
      </c>
      <c r="AL105" s="49">
        <v>99</v>
      </c>
      <c r="AM105" s="22">
        <f t="shared" si="419"/>
        <v>1.7666666666666666</v>
      </c>
      <c r="AN105" s="98">
        <f t="shared" si="420"/>
        <v>68.469061101425311</v>
      </c>
      <c r="AO105" s="100">
        <f t="shared" si="421"/>
        <v>1.7666666666666666</v>
      </c>
      <c r="AP105" s="98">
        <f t="shared" si="422"/>
        <v>0.38239268117663155</v>
      </c>
      <c r="AQ105" s="98">
        <f t="shared" si="423"/>
        <v>1.7833333333333332</v>
      </c>
      <c r="AR105" s="98">
        <f t="shared" si="424"/>
        <v>54.718723516775583</v>
      </c>
      <c r="AS105" s="100">
        <f t="shared" si="484"/>
        <v>975.23614457658357</v>
      </c>
      <c r="AT105" s="100">
        <f t="shared" si="485"/>
        <v>7.6150223560846031E-4</v>
      </c>
      <c r="AU105" s="100">
        <f t="shared" si="340"/>
        <v>1.8</v>
      </c>
      <c r="AV105" s="100">
        <f t="shared" si="341"/>
        <v>-463.00439608799365</v>
      </c>
      <c r="AW105" s="100">
        <f t="shared" si="486"/>
        <v>1.9500601072991507E-3</v>
      </c>
      <c r="AX105">
        <f t="shared" si="487"/>
        <v>0.24715461488112658</v>
      </c>
      <c r="AY105">
        <f t="shared" si="488"/>
        <v>1.8354943725399377</v>
      </c>
      <c r="AZ105" s="61"/>
      <c r="BA105" s="49">
        <v>586.5019181554311</v>
      </c>
      <c r="BB105" s="49">
        <v>99</v>
      </c>
      <c r="BC105" s="22">
        <f t="shared" si="489"/>
        <v>1.9333333333333331</v>
      </c>
      <c r="BD105" s="98">
        <f t="shared" si="425"/>
        <v>48.295612496329959</v>
      </c>
      <c r="BE105" s="100">
        <f t="shared" si="426"/>
        <v>1.9333333333333331</v>
      </c>
      <c r="BF105" s="98">
        <f t="shared" si="490"/>
        <v>0.30194265265265335</v>
      </c>
      <c r="BG105" s="98">
        <f t="shared" si="427"/>
        <v>1.95</v>
      </c>
      <c r="BH105" s="98">
        <f t="shared" si="428"/>
        <v>32.118127343661456</v>
      </c>
      <c r="BI105" s="100">
        <f t="shared" si="491"/>
        <v>630.04314766096422</v>
      </c>
      <c r="BJ105" s="100">
        <f t="shared" si="348"/>
        <v>4.4697727219928865E-4</v>
      </c>
      <c r="BK105" s="100">
        <f t="shared" si="349"/>
        <v>1.9666666666666668</v>
      </c>
      <c r="BL105" s="100">
        <f t="shared" si="350"/>
        <v>-1284.7250937464514</v>
      </c>
      <c r="BM105" s="100">
        <f t="shared" si="492"/>
        <v>2.0122401364846428E-3</v>
      </c>
      <c r="BN105">
        <f t="shared" si="493"/>
        <v>0.28630673884327479</v>
      </c>
      <c r="BO105">
        <f t="shared" si="494"/>
        <v>1.6839076782632407</v>
      </c>
      <c r="BP105" s="61"/>
      <c r="BQ105" s="49">
        <v>1075.0061627730327</v>
      </c>
      <c r="BR105" s="49">
        <v>99</v>
      </c>
      <c r="BS105" s="22">
        <f t="shared" si="495"/>
        <v>1.7999999999999998</v>
      </c>
      <c r="BT105" s="98">
        <f t="shared" si="496"/>
        <v>102.77305571443907</v>
      </c>
      <c r="BU105" s="100">
        <f t="shared" si="429"/>
        <v>1.7999999999999998</v>
      </c>
      <c r="BV105" s="98">
        <f t="shared" si="497"/>
        <v>1.3829891191017958</v>
      </c>
      <c r="BW105" s="98">
        <f t="shared" si="430"/>
        <v>1.8166666666666664</v>
      </c>
      <c r="BX105" s="98">
        <f t="shared" si="431"/>
        <v>64.411954141901703</v>
      </c>
      <c r="BY105" s="100">
        <f t="shared" si="498"/>
        <v>1002.8667211366831</v>
      </c>
      <c r="BZ105" s="100">
        <f t="shared" si="499"/>
        <v>8.9639969514146564E-4</v>
      </c>
      <c r="CA105" s="100">
        <f t="shared" si="359"/>
        <v>1.8333333333333333</v>
      </c>
      <c r="CB105" s="100">
        <f t="shared" si="360"/>
        <v>175.63328889210968</v>
      </c>
      <c r="CC105" s="100">
        <f t="shared" si="500"/>
        <v>1.1611971379519085E-3</v>
      </c>
      <c r="CD105">
        <f t="shared" si="501"/>
        <v>0.25527250510330601</v>
      </c>
      <c r="CE105">
        <f t="shared" si="502"/>
        <v>2.011879269441903</v>
      </c>
      <c r="CF105" s="61"/>
      <c r="CG105" s="49">
        <v>991.52168407957674</v>
      </c>
      <c r="CH105" s="49">
        <v>99</v>
      </c>
      <c r="CI105" s="22">
        <f t="shared" si="503"/>
        <v>1.7999999999999998</v>
      </c>
      <c r="CJ105" s="98">
        <f t="shared" si="504"/>
        <v>96.329707964595045</v>
      </c>
      <c r="CK105" s="100">
        <f t="shared" si="432"/>
        <v>1.7999999999999998</v>
      </c>
      <c r="CL105" s="98">
        <f t="shared" si="505"/>
        <v>1.1631107477084233</v>
      </c>
      <c r="CM105" s="98">
        <f t="shared" si="433"/>
        <v>1.8166666666666664</v>
      </c>
      <c r="CN105" s="98">
        <f t="shared" si="434"/>
        <v>59.754183948788537</v>
      </c>
      <c r="CO105" s="100">
        <f t="shared" si="506"/>
        <v>1064.9817143243633</v>
      </c>
      <c r="CP105" s="100">
        <f t="shared" si="507"/>
        <v>8.315790599539739E-4</v>
      </c>
      <c r="CQ105" s="100">
        <f t="shared" si="476"/>
        <v>1.8333333333333333</v>
      </c>
      <c r="CR105" s="100">
        <f t="shared" si="477"/>
        <v>143.09160482047699</v>
      </c>
      <c r="CS105" s="100">
        <f t="shared" si="508"/>
        <v>1.160020556631666E-3</v>
      </c>
      <c r="CT105">
        <f t="shared" si="509"/>
        <v>0.25527250510330601</v>
      </c>
      <c r="CU105">
        <f t="shared" si="510"/>
        <v>1.9837602436708099</v>
      </c>
      <c r="CV105" s="61"/>
      <c r="CW105"/>
      <c r="CY105"/>
      <c r="CZ105"/>
      <c r="DA105"/>
      <c r="DB105"/>
      <c r="DC105" s="72"/>
      <c r="DD105" s="52"/>
      <c r="DE105" s="86"/>
      <c r="DG105" s="72"/>
      <c r="DH105"/>
      <c r="DI105"/>
      <c r="DJ105"/>
      <c r="DK105"/>
      <c r="DL105" s="61"/>
      <c r="DM105"/>
      <c r="DN105" s="49"/>
      <c r="DR105" s="96"/>
      <c r="DS105" s="72"/>
      <c r="DT105" s="52"/>
      <c r="DU105" s="86"/>
      <c r="DW105" s="72"/>
      <c r="DX105" s="52"/>
      <c r="DZ105"/>
      <c r="EB105" s="61"/>
      <c r="EC105"/>
      <c r="ER105" s="61"/>
      <c r="ES105"/>
      <c r="FF105" s="49"/>
      <c r="FH105" s="61"/>
      <c r="FI105" s="100">
        <v>1317.8438830149798</v>
      </c>
      <c r="FJ105" s="100">
        <v>99</v>
      </c>
      <c r="FK105" s="22">
        <f t="shared" si="511"/>
        <v>1.7333333333333332</v>
      </c>
      <c r="FL105" s="98">
        <f t="shared" si="512"/>
        <v>164.44271063326428</v>
      </c>
      <c r="FM105" s="100">
        <f t="shared" si="443"/>
        <v>1.7333333333333332</v>
      </c>
      <c r="FN105" s="98">
        <f t="shared" si="513"/>
        <v>0.98127659314260463</v>
      </c>
      <c r="FO105" s="98">
        <f t="shared" si="444"/>
        <v>1.75</v>
      </c>
      <c r="FP105" s="98">
        <f t="shared" si="445"/>
        <v>108.36935458703857</v>
      </c>
      <c r="FQ105" s="100">
        <f t="shared" si="514"/>
        <v>1687.2647438544743</v>
      </c>
      <c r="FR105" s="100">
        <f t="shared" si="515"/>
        <v>1.5081401846696204E-3</v>
      </c>
      <c r="FS105" s="100">
        <f t="shared" si="474"/>
        <v>1.7666666666666666</v>
      </c>
      <c r="FT105" s="100">
        <f t="shared" si="475"/>
        <v>683.14699088083228</v>
      </c>
      <c r="FU105" s="100">
        <f t="shared" si="516"/>
        <v>1.3403022248472151E-3</v>
      </c>
      <c r="FV105">
        <f t="shared" si="446"/>
        <v>0.23888208891513668</v>
      </c>
      <c r="FW105">
        <f t="shared" si="447"/>
        <v>2.2160146269709164</v>
      </c>
      <c r="FX105" s="61"/>
      <c r="FY105" s="100"/>
      <c r="GN105" s="61"/>
      <c r="GO105" s="100"/>
      <c r="HD105" s="61"/>
      <c r="HE105" s="100"/>
      <c r="HF105" s="56"/>
      <c r="HG105" s="12"/>
      <c r="HH105" s="12"/>
      <c r="HI105" s="12"/>
      <c r="HJ105" s="12"/>
      <c r="HP105" s="12"/>
      <c r="HQ105" s="12"/>
      <c r="HR105" s="12"/>
      <c r="HS105" s="12"/>
      <c r="HT105" s="61"/>
      <c r="HU105" s="12"/>
      <c r="HV105" s="12"/>
      <c r="HW105" s="12"/>
      <c r="HX105" s="12"/>
      <c r="HY105" s="12"/>
      <c r="HZ105" s="12"/>
      <c r="IA105" s="12"/>
      <c r="IB105" s="12"/>
      <c r="IC105" s="12"/>
      <c r="ID105" s="12"/>
      <c r="IE105" s="12"/>
      <c r="IF105" s="12"/>
      <c r="IG105" s="12"/>
      <c r="IH105" s="12"/>
      <c r="II105" s="61"/>
      <c r="IJ105" s="12"/>
      <c r="IK105" s="12"/>
      <c r="IL105" s="12"/>
      <c r="IM105" s="12"/>
      <c r="IN105" s="12"/>
      <c r="IO105" s="12"/>
      <c r="IP105" s="12"/>
      <c r="IQ105" s="12"/>
      <c r="IR105" s="12"/>
      <c r="IS105" s="12"/>
      <c r="IT105" s="12"/>
      <c r="IU105" s="12"/>
      <c r="IV105" s="12"/>
      <c r="IW105" s="61"/>
      <c r="IX105"/>
      <c r="JK105" s="61"/>
      <c r="JL105"/>
      <c r="JY105" s="61"/>
      <c r="JZ105"/>
      <c r="KM105" s="61"/>
      <c r="KN105"/>
      <c r="KS105"/>
      <c r="KT105"/>
      <c r="KU105"/>
    </row>
    <row r="106" spans="21:307" x14ac:dyDescent="0.25">
      <c r="U106" s="49">
        <v>596.0102767570371</v>
      </c>
      <c r="V106" s="49">
        <v>100</v>
      </c>
      <c r="W106" s="22">
        <f t="shared" si="411"/>
        <v>1.7666666666666668</v>
      </c>
      <c r="X106" s="98">
        <f t="shared" si="412"/>
        <v>49.375385366335614</v>
      </c>
      <c r="Y106" s="100">
        <f t="shared" si="413"/>
        <v>1.7666666666666668</v>
      </c>
      <c r="Z106" s="98">
        <f t="shared" si="414"/>
        <v>0.3897148953773521</v>
      </c>
      <c r="AA106" s="98">
        <f t="shared" si="415"/>
        <v>1.7833333333333334</v>
      </c>
      <c r="AB106" s="98">
        <f t="shared" si="416"/>
        <v>38.529050667293909</v>
      </c>
      <c r="AC106" s="100">
        <f t="shared" si="481"/>
        <v>599.88092623450052</v>
      </c>
      <c r="AD106" s="100">
        <f t="shared" si="482"/>
        <v>5.3619595511984026E-4</v>
      </c>
      <c r="AE106" s="100">
        <f t="shared" si="335"/>
        <v>1.8</v>
      </c>
      <c r="AF106" s="100">
        <f t="shared" si="336"/>
        <v>223.02453958728236</v>
      </c>
      <c r="AG106" s="100">
        <f t="shared" si="483"/>
        <v>2.0789295324629919E-3</v>
      </c>
      <c r="AH106">
        <f t="shared" si="520"/>
        <v>0.24715461488112664</v>
      </c>
      <c r="AI106">
        <f t="shared" si="418"/>
        <v>1.6935104982409965</v>
      </c>
      <c r="AJ106" s="61"/>
      <c r="AK106" s="49">
        <v>740.50270087285969</v>
      </c>
      <c r="AL106" s="49">
        <v>100</v>
      </c>
      <c r="AM106" s="22">
        <f t="shared" si="419"/>
        <v>1.7833333333333334</v>
      </c>
      <c r="AN106" s="98">
        <f t="shared" si="420"/>
        <v>69.26411943437094</v>
      </c>
      <c r="AO106" s="100">
        <f t="shared" si="421"/>
        <v>1.7833333333333334</v>
      </c>
      <c r="AP106" s="98">
        <f t="shared" si="422"/>
        <v>0.38337928750451139</v>
      </c>
      <c r="AQ106" s="98">
        <f t="shared" si="423"/>
        <v>1.8</v>
      </c>
      <c r="AR106" s="98">
        <f t="shared" si="424"/>
        <v>56.121772438622259</v>
      </c>
      <c r="AS106" s="100">
        <f t="shared" si="484"/>
        <v>1000.2422838512798</v>
      </c>
      <c r="AT106" s="100">
        <f t="shared" si="485"/>
        <v>7.8102799977082657E-4</v>
      </c>
      <c r="AU106" s="100">
        <f t="shared" si="340"/>
        <v>1.8166666666666667</v>
      </c>
      <c r="AV106" s="100">
        <f t="shared" si="341"/>
        <v>-2244.8708975448985</v>
      </c>
      <c r="AW106" s="100">
        <f t="shared" si="486"/>
        <v>1.9478683758702114E-3</v>
      </c>
      <c r="AX106">
        <f t="shared" si="487"/>
        <v>0.25123252730156603</v>
      </c>
      <c r="AY106">
        <f t="shared" si="488"/>
        <v>1.8405083173378087</v>
      </c>
      <c r="AZ106" s="61"/>
      <c r="BA106" s="49">
        <v>593.00337267169061</v>
      </c>
      <c r="BB106" s="49">
        <v>100</v>
      </c>
      <c r="BC106" s="22">
        <f t="shared" si="489"/>
        <v>1.9500000000000002</v>
      </c>
      <c r="BD106" s="98">
        <f t="shared" si="425"/>
        <v>48.830976010514703</v>
      </c>
      <c r="BE106" s="100">
        <f t="shared" si="426"/>
        <v>1.9500000000000002</v>
      </c>
      <c r="BF106" s="98">
        <f t="shared" si="490"/>
        <v>0.30251719644066571</v>
      </c>
      <c r="BG106" s="98">
        <f t="shared" si="427"/>
        <v>1.9666666666666668</v>
      </c>
      <c r="BH106" s="98">
        <f t="shared" si="428"/>
        <v>16.057221918119481</v>
      </c>
      <c r="BI106" s="100">
        <f t="shared" si="491"/>
        <v>314.98544518907551</v>
      </c>
      <c r="BJ106" s="100">
        <f t="shared" si="348"/>
        <v>2.2346300502716277E-4</v>
      </c>
      <c r="BK106" s="100">
        <f t="shared" si="349"/>
        <v>1.9750000000000001</v>
      </c>
      <c r="BL106" s="100">
        <f t="shared" si="350"/>
        <v>-963.43331508717233</v>
      </c>
      <c r="BM106" s="100">
        <f t="shared" si="492"/>
        <v>2.0106178044838039E-3</v>
      </c>
      <c r="BN106">
        <f t="shared" si="493"/>
        <v>0.29003461136251807</v>
      </c>
      <c r="BO106">
        <f t="shared" si="494"/>
        <v>1.688695404844121</v>
      </c>
      <c r="BP106" s="61"/>
      <c r="BQ106" s="49">
        <v>1086.4742288706161</v>
      </c>
      <c r="BR106" s="49">
        <v>100</v>
      </c>
      <c r="BS106" s="22">
        <f t="shared" si="495"/>
        <v>1.8166666666666667</v>
      </c>
      <c r="BT106" s="98">
        <f t="shared" si="496"/>
        <v>103.8694291463304</v>
      </c>
      <c r="BU106" s="100">
        <f t="shared" si="429"/>
        <v>1.8166666666666667</v>
      </c>
      <c r="BV106" s="98">
        <f t="shared" si="497"/>
        <v>1.3945342728112031</v>
      </c>
      <c r="BW106" s="98">
        <f t="shared" si="430"/>
        <v>1.8333333333333333</v>
      </c>
      <c r="BX106" s="98">
        <f t="shared" si="431"/>
        <v>65.967438571381308</v>
      </c>
      <c r="BY106" s="100">
        <f t="shared" si="498"/>
        <v>1027.0849519038284</v>
      </c>
      <c r="BZ106" s="100">
        <f t="shared" si="499"/>
        <v>9.1804685345172341E-4</v>
      </c>
      <c r="CA106" s="100">
        <f t="shared" si="359"/>
        <v>1.8499999999999999</v>
      </c>
      <c r="CB106" s="100">
        <f t="shared" si="360"/>
        <v>-46.501768901373616</v>
      </c>
      <c r="CC106" s="100">
        <f t="shared" si="500"/>
        <v>1.1570448947152213E-3</v>
      </c>
      <c r="CD106">
        <f t="shared" si="501"/>
        <v>0.25927524755698</v>
      </c>
      <c r="CE106">
        <f t="shared" si="502"/>
        <v>2.0164877447980696</v>
      </c>
      <c r="CF106" s="61"/>
      <c r="CG106" s="49">
        <v>1000.5351068303401</v>
      </c>
      <c r="CH106" s="49">
        <v>100</v>
      </c>
      <c r="CI106" s="22">
        <f t="shared" si="503"/>
        <v>1.8166666666666667</v>
      </c>
      <c r="CJ106" s="98">
        <f t="shared" si="504"/>
        <v>97.205392677580889</v>
      </c>
      <c r="CK106" s="100">
        <f t="shared" si="432"/>
        <v>1.8166666666666667</v>
      </c>
      <c r="CL106" s="98">
        <f t="shared" si="505"/>
        <v>1.1710387598741216</v>
      </c>
      <c r="CM106" s="98">
        <f t="shared" si="433"/>
        <v>1.8333333333333333</v>
      </c>
      <c r="CN106" s="98">
        <f t="shared" si="434"/>
        <v>65.709840956996231</v>
      </c>
      <c r="CO106" s="100">
        <f t="shared" si="506"/>
        <v>1171.1276842193724</v>
      </c>
      <c r="CP106" s="100">
        <f t="shared" si="507"/>
        <v>9.144619533181977E-4</v>
      </c>
      <c r="CQ106" s="100">
        <f t="shared" si="476"/>
        <v>1.8499999999999999</v>
      </c>
      <c r="CR106" s="100">
        <f t="shared" si="477"/>
        <v>-83.22405345024778</v>
      </c>
      <c r="CS106" s="100">
        <f t="shared" si="508"/>
        <v>1.1567105897391239E-3</v>
      </c>
      <c r="CT106">
        <f t="shared" si="509"/>
        <v>0.25927524755698</v>
      </c>
      <c r="CU106">
        <f t="shared" si="510"/>
        <v>1.9876903590121886</v>
      </c>
      <c r="CV106" s="61"/>
      <c r="CW106"/>
      <c r="CY106"/>
      <c r="CZ106"/>
      <c r="DA106"/>
      <c r="DB106"/>
      <c r="DC106" s="72"/>
      <c r="DD106" s="52"/>
      <c r="DE106" s="86"/>
      <c r="DG106" s="72"/>
      <c r="DH106"/>
      <c r="DI106"/>
      <c r="DJ106"/>
      <c r="DK106"/>
      <c r="DL106" s="61"/>
      <c r="DM106"/>
      <c r="DN106" s="49"/>
      <c r="DR106" s="96"/>
      <c r="DS106" s="72"/>
      <c r="DT106" s="52"/>
      <c r="DU106" s="86"/>
      <c r="DW106" s="72"/>
      <c r="DX106" s="52"/>
      <c r="DZ106"/>
      <c r="EB106" s="61"/>
      <c r="EC106"/>
      <c r="ER106" s="61"/>
      <c r="ES106"/>
      <c r="FF106" s="49"/>
      <c r="FH106" s="61"/>
      <c r="FI106" s="100">
        <v>1332.3292573534516</v>
      </c>
      <c r="FJ106" s="100">
        <v>100</v>
      </c>
      <c r="FK106" s="22">
        <f t="shared" si="511"/>
        <v>1.75</v>
      </c>
      <c r="FL106" s="98">
        <f t="shared" si="512"/>
        <v>166.25021928543194</v>
      </c>
      <c r="FM106" s="100">
        <f t="shared" si="443"/>
        <v>1.75</v>
      </c>
      <c r="FN106" s="98">
        <f t="shared" si="513"/>
        <v>0.99033136653138865</v>
      </c>
      <c r="FO106" s="98">
        <f t="shared" si="444"/>
        <v>1.7666666666666666</v>
      </c>
      <c r="FP106" s="98">
        <f t="shared" si="445"/>
        <v>116.01580229176291</v>
      </c>
      <c r="FQ106" s="100">
        <f t="shared" si="514"/>
        <v>1806.3166813424496</v>
      </c>
      <c r="FR106" s="100">
        <f t="shared" si="515"/>
        <v>1.6145532485603673E-3</v>
      </c>
      <c r="FS106" s="100">
        <f t="shared" si="474"/>
        <v>1.7833333333333332</v>
      </c>
      <c r="FT106" s="100">
        <f t="shared" si="475"/>
        <v>453.75271042281048</v>
      </c>
      <c r="FU106" s="100">
        <f t="shared" si="516"/>
        <v>1.3348859498285774E-3</v>
      </c>
      <c r="FV106">
        <f t="shared" si="446"/>
        <v>0.24303804868629444</v>
      </c>
      <c r="FW106">
        <f t="shared" si="447"/>
        <v>2.2207622268135796</v>
      </c>
      <c r="FX106" s="61"/>
      <c r="FY106" s="100"/>
      <c r="GN106" s="61"/>
      <c r="GO106" s="100"/>
      <c r="HD106" s="61"/>
      <c r="HE106" s="100"/>
      <c r="HF106" s="56"/>
      <c r="HG106" s="12"/>
      <c r="HH106" s="12"/>
      <c r="HI106" s="12"/>
      <c r="HJ106" s="12"/>
      <c r="HP106" s="12"/>
      <c r="HQ106" s="12"/>
      <c r="HR106" s="12"/>
      <c r="HS106" s="12"/>
      <c r="HT106" s="61"/>
      <c r="HU106" s="12"/>
      <c r="HV106" s="12"/>
      <c r="HW106" s="12"/>
      <c r="HX106" s="12"/>
      <c r="HY106" s="12"/>
      <c r="HZ106" s="12"/>
      <c r="IA106" s="12"/>
      <c r="IB106" s="12"/>
      <c r="IC106" s="12"/>
      <c r="ID106" s="12"/>
      <c r="IE106" s="12"/>
      <c r="IF106" s="12"/>
      <c r="IG106" s="12"/>
      <c r="IH106" s="12"/>
      <c r="II106" s="61"/>
      <c r="IJ106" s="12"/>
      <c r="IK106" s="12"/>
      <c r="IL106" s="12"/>
      <c r="IM106" s="12"/>
      <c r="IN106" s="12"/>
      <c r="IO106" s="12"/>
      <c r="IP106" s="12"/>
      <c r="IQ106" s="12"/>
      <c r="IR106" s="12"/>
      <c r="IS106" s="12"/>
      <c r="IT106" s="12"/>
      <c r="IU106" s="12"/>
      <c r="IV106" s="12"/>
      <c r="IW106" s="61"/>
      <c r="IX106"/>
      <c r="JK106" s="61"/>
      <c r="JL106"/>
      <c r="JY106" s="61"/>
      <c r="JZ106"/>
      <c r="KM106" s="61"/>
      <c r="KN106"/>
      <c r="KS106"/>
      <c r="KT106"/>
      <c r="KU106"/>
    </row>
    <row r="107" spans="21:307" x14ac:dyDescent="0.25">
      <c r="U107" s="49">
        <v>605.01322299599371</v>
      </c>
      <c r="V107" s="49">
        <v>101</v>
      </c>
      <c r="W107" s="22">
        <f t="shared" si="411"/>
        <v>1.7833333333333334</v>
      </c>
      <c r="X107" s="98">
        <f t="shared" si="412"/>
        <v>50.121218042912254</v>
      </c>
      <c r="Y107" s="100">
        <f t="shared" si="413"/>
        <v>1.7833333333333334</v>
      </c>
      <c r="Z107" s="98">
        <f t="shared" si="414"/>
        <v>0.3907852996732557</v>
      </c>
      <c r="AA107" s="98">
        <f t="shared" si="415"/>
        <v>1.8</v>
      </c>
      <c r="AB107" s="98">
        <f t="shared" si="416"/>
        <v>38.507238449790783</v>
      </c>
      <c r="AC107" s="100">
        <f t="shared" si="481"/>
        <v>599.5413192882512</v>
      </c>
      <c r="AD107" s="100">
        <f t="shared" si="482"/>
        <v>5.3589240175958843E-4</v>
      </c>
      <c r="AE107" s="100">
        <f t="shared" si="335"/>
        <v>1.8166666666666667</v>
      </c>
      <c r="AF107" s="100">
        <f t="shared" si="336"/>
        <v>149.73796711833199</v>
      </c>
      <c r="AG107" s="100">
        <f t="shared" si="483"/>
        <v>2.0764386304992478E-3</v>
      </c>
      <c r="AH107">
        <f t="shared" si="520"/>
        <v>0.25123252730156603</v>
      </c>
      <c r="AI107">
        <f t="shared" si="418"/>
        <v>1.7000216166494813</v>
      </c>
      <c r="AJ107" s="61"/>
      <c r="AK107" s="49">
        <v>751.5026613392663</v>
      </c>
      <c r="AL107" s="49">
        <v>101</v>
      </c>
      <c r="AM107" s="22">
        <f t="shared" si="419"/>
        <v>1.8</v>
      </c>
      <c r="AN107" s="98">
        <f t="shared" si="420"/>
        <v>70.293018551984503</v>
      </c>
      <c r="AO107" s="100">
        <f t="shared" si="421"/>
        <v>1.8</v>
      </c>
      <c r="AP107" s="98">
        <f t="shared" si="422"/>
        <v>0.38465607228636084</v>
      </c>
      <c r="AQ107" s="98">
        <f t="shared" si="423"/>
        <v>1.8166666666666667</v>
      </c>
      <c r="AR107" s="98">
        <f t="shared" si="424"/>
        <v>39.285243647175747</v>
      </c>
      <c r="AS107" s="100">
        <f t="shared" si="484"/>
        <v>700.16965109717239</v>
      </c>
      <c r="AT107" s="100">
        <f t="shared" si="485"/>
        <v>5.467196407565292E-4</v>
      </c>
      <c r="AU107" s="100">
        <f t="shared" si="340"/>
        <v>1.825</v>
      </c>
      <c r="AV107" s="100">
        <f t="shared" si="341"/>
        <v>-2357.1146188305534</v>
      </c>
      <c r="AW107" s="100">
        <f t="shared" si="486"/>
        <v>1.9450429566862883E-3</v>
      </c>
      <c r="AX107">
        <f t="shared" si="487"/>
        <v>0.25527250510330607</v>
      </c>
      <c r="AY107">
        <f t="shared" si="488"/>
        <v>1.8469121933710047</v>
      </c>
      <c r="AZ107" s="61"/>
      <c r="BA107" s="49">
        <v>599.50333610414543</v>
      </c>
      <c r="BB107" s="49">
        <v>101</v>
      </c>
      <c r="BC107" s="22">
        <f t="shared" si="489"/>
        <v>1.9666666666666668</v>
      </c>
      <c r="BD107" s="98">
        <f t="shared" si="425"/>
        <v>49.366216741118684</v>
      </c>
      <c r="BE107" s="100">
        <f t="shared" si="426"/>
        <v>1.9666666666666668</v>
      </c>
      <c r="BF107" s="98">
        <f t="shared" si="490"/>
        <v>0.30309160845925093</v>
      </c>
      <c r="BG107" s="98">
        <f t="shared" si="427"/>
        <v>1.9750000000000001</v>
      </c>
      <c r="BH107" s="98"/>
      <c r="BI107" s="100"/>
      <c r="BJ107" s="100"/>
      <c r="BK107" s="100">
        <f t="shared" si="349"/>
        <v>1.9833333333333334</v>
      </c>
      <c r="BL107" s="100">
        <f t="shared" si="350"/>
        <v>0</v>
      </c>
      <c r="BM107" s="100">
        <f t="shared" si="492"/>
        <v>2.0089997608225977E-3</v>
      </c>
      <c r="BN107">
        <f t="shared" si="493"/>
        <v>0.29373075692248179</v>
      </c>
      <c r="BO107">
        <f t="shared" si="494"/>
        <v>1.6934298456434125</v>
      </c>
      <c r="BP107" s="61"/>
      <c r="BQ107" s="49">
        <v>1097.4644641171758</v>
      </c>
      <c r="BR107" s="49">
        <v>101</v>
      </c>
      <c r="BS107" s="22">
        <f t="shared" si="495"/>
        <v>1.8333333333333333</v>
      </c>
      <c r="BT107" s="98">
        <f t="shared" si="496"/>
        <v>104.92012085250246</v>
      </c>
      <c r="BU107" s="100">
        <f t="shared" si="429"/>
        <v>1.8333333333333333</v>
      </c>
      <c r="BV107" s="98">
        <f t="shared" si="497"/>
        <v>1.4055983837209589</v>
      </c>
      <c r="BW107" s="98">
        <f t="shared" si="430"/>
        <v>1.8499999999999999</v>
      </c>
      <c r="BX107" s="98">
        <f t="shared" si="431"/>
        <v>70.266397104972043</v>
      </c>
      <c r="BY107" s="100">
        <f t="shared" si="498"/>
        <v>1094.0179072274134</v>
      </c>
      <c r="BZ107" s="100">
        <f t="shared" si="499"/>
        <v>9.7787402637752765E-4</v>
      </c>
      <c r="CA107" s="100">
        <f t="shared" si="359"/>
        <v>1.8666666666666665</v>
      </c>
      <c r="CB107" s="100">
        <f t="shared" si="360"/>
        <v>-304.37343341070317</v>
      </c>
      <c r="CC107" s="100">
        <f t="shared" si="500"/>
        <v>1.1531071711222761E-3</v>
      </c>
      <c r="CD107">
        <f t="shared" si="501"/>
        <v>0.2632414347745814</v>
      </c>
      <c r="CE107">
        <f t="shared" si="502"/>
        <v>2.0208587821617843</v>
      </c>
      <c r="CF107" s="61"/>
      <c r="CG107" s="49">
        <v>1012.0233445924061</v>
      </c>
      <c r="CH107" s="49">
        <v>101</v>
      </c>
      <c r="CI107" s="22">
        <f t="shared" si="503"/>
        <v>1.8333333333333333</v>
      </c>
      <c r="CJ107" s="98">
        <f t="shared" si="504"/>
        <v>98.321514096221335</v>
      </c>
      <c r="CK107" s="100">
        <f t="shared" si="432"/>
        <v>1.8333333333333333</v>
      </c>
      <c r="CL107" s="98">
        <f t="shared" si="505"/>
        <v>1.1811435659237861</v>
      </c>
      <c r="CM107" s="98">
        <f t="shared" si="433"/>
        <v>1.8499999999999999</v>
      </c>
      <c r="CN107" s="98">
        <f t="shared" si="434"/>
        <v>64.523904109471118</v>
      </c>
      <c r="CO107" s="100">
        <f t="shared" si="506"/>
        <v>1149.9910712913108</v>
      </c>
      <c r="CP107" s="100">
        <f t="shared" si="507"/>
        <v>8.9795766552347315E-4</v>
      </c>
      <c r="CQ107" s="100">
        <f t="shared" si="476"/>
        <v>1.8666666666666665</v>
      </c>
      <c r="CR107" s="100">
        <f t="shared" si="477"/>
        <v>-55.82748712591647</v>
      </c>
      <c r="CS107" s="100">
        <f t="shared" si="508"/>
        <v>1.1525325905552975E-3</v>
      </c>
      <c r="CT107">
        <f t="shared" si="509"/>
        <v>0.2632414347745814</v>
      </c>
      <c r="CU107">
        <f t="shared" si="510"/>
        <v>1.9926485578215518</v>
      </c>
      <c r="CV107" s="61"/>
      <c r="CW107"/>
      <c r="CY107"/>
      <c r="CZ107"/>
      <c r="DA107"/>
      <c r="DB107"/>
      <c r="DC107" s="72"/>
      <c r="DD107" s="52"/>
      <c r="DE107" s="86"/>
      <c r="DG107" s="72"/>
      <c r="DH107"/>
      <c r="DI107"/>
      <c r="DJ107"/>
      <c r="DK107"/>
      <c r="DL107" s="61"/>
      <c r="DM107"/>
      <c r="DN107" s="49"/>
      <c r="DR107" s="96"/>
      <c r="DS107" s="72"/>
      <c r="DT107" s="52"/>
      <c r="DU107" s="86"/>
      <c r="DW107" s="72"/>
      <c r="DX107" s="52"/>
      <c r="DZ107"/>
      <c r="EB107" s="61"/>
      <c r="EC107"/>
      <c r="EN107" s="52"/>
      <c r="EO107" s="100"/>
      <c r="ER107" s="61"/>
      <c r="ES107"/>
      <c r="FF107" s="49"/>
      <c r="FH107" s="61"/>
      <c r="FI107" s="100">
        <v>1346.7929499369975</v>
      </c>
      <c r="FJ107" s="100">
        <v>101</v>
      </c>
      <c r="FK107" s="22">
        <f t="shared" si="511"/>
        <v>1.7666666666666666</v>
      </c>
      <c r="FL107" s="98">
        <f t="shared" si="512"/>
        <v>168.05502245283225</v>
      </c>
      <c r="FM107" s="100">
        <f t="shared" si="443"/>
        <v>1.7666666666666666</v>
      </c>
      <c r="FN107" s="98">
        <f t="shared" si="513"/>
        <v>0.99937258670622497</v>
      </c>
      <c r="FO107" s="98">
        <f t="shared" si="444"/>
        <v>1.7833333333333332</v>
      </c>
      <c r="FP107" s="98">
        <f t="shared" si="445"/>
        <v>131.1409209497329</v>
      </c>
      <c r="FQ107" s="100">
        <f t="shared" si="514"/>
        <v>2041.8083436805452</v>
      </c>
      <c r="FR107" s="100">
        <f t="shared" si="515"/>
        <v>1.8250444832171166E-3</v>
      </c>
      <c r="FS107" s="100">
        <f t="shared" si="474"/>
        <v>1.7999999999999998</v>
      </c>
      <c r="FT107" s="100">
        <f t="shared" si="475"/>
        <v>-224.39139520453787</v>
      </c>
      <c r="FU107" s="100">
        <f t="shared" si="516"/>
        <v>1.3295427729965504E-3</v>
      </c>
      <c r="FV107">
        <f t="shared" si="446"/>
        <v>0.24715461488112658</v>
      </c>
      <c r="FW107">
        <f t="shared" si="447"/>
        <v>2.2254514962220782</v>
      </c>
      <c r="FX107" s="61"/>
      <c r="FY107" s="100"/>
      <c r="GN107" s="61"/>
      <c r="GO107" s="100"/>
      <c r="HD107" s="61"/>
      <c r="HE107" s="100"/>
      <c r="HF107" s="56"/>
      <c r="HG107" s="12"/>
      <c r="HH107" s="12"/>
      <c r="HI107" s="12"/>
      <c r="HJ107" s="12"/>
      <c r="HP107" s="12"/>
      <c r="HQ107" s="12"/>
      <c r="HR107" s="12"/>
      <c r="HS107" s="12"/>
      <c r="HT107" s="61"/>
      <c r="HU107" s="12"/>
      <c r="HV107" s="12"/>
      <c r="HW107" s="12"/>
      <c r="HX107" s="12"/>
      <c r="HY107" s="12"/>
      <c r="HZ107" s="12"/>
      <c r="IA107" s="12"/>
      <c r="IB107" s="12"/>
      <c r="IC107" s="12"/>
      <c r="ID107" s="12"/>
      <c r="IE107" s="12"/>
      <c r="IF107" s="12"/>
      <c r="IG107" s="12"/>
      <c r="IH107" s="12"/>
      <c r="II107" s="61"/>
      <c r="IJ107" s="12"/>
      <c r="IK107" s="12"/>
      <c r="IL107" s="12"/>
      <c r="IM107" s="12"/>
      <c r="IN107" s="12"/>
      <c r="IO107" s="12"/>
      <c r="IP107" s="12"/>
      <c r="IQ107" s="12"/>
      <c r="IR107" s="12"/>
      <c r="IS107" s="12"/>
      <c r="IT107" s="12"/>
      <c r="IU107" s="12"/>
      <c r="IV107" s="12"/>
      <c r="IW107" s="61"/>
      <c r="IX107"/>
      <c r="JK107" s="61"/>
      <c r="JL107"/>
      <c r="JY107" s="61"/>
      <c r="JZ107"/>
      <c r="KM107" s="61"/>
      <c r="KN107"/>
      <c r="KS107"/>
      <c r="KT107"/>
      <c r="KU107"/>
    </row>
    <row r="108" spans="21:307" x14ac:dyDescent="0.25">
      <c r="U108" s="49">
        <v>611.51308244386723</v>
      </c>
      <c r="V108" s="49">
        <v>102</v>
      </c>
      <c r="W108" s="22">
        <f t="shared" si="411"/>
        <v>1.8</v>
      </c>
      <c r="X108" s="98">
        <f t="shared" si="412"/>
        <v>50.659687055245406</v>
      </c>
      <c r="Y108" s="100">
        <f t="shared" si="413"/>
        <v>1.8</v>
      </c>
      <c r="Z108" s="98">
        <f t="shared" si="414"/>
        <v>0.39155809974237843</v>
      </c>
      <c r="AA108" s="98">
        <f t="shared" si="415"/>
        <v>1.8166666666666667</v>
      </c>
      <c r="AB108" s="98">
        <f t="shared" si="416"/>
        <v>45.963201986869962</v>
      </c>
      <c r="AC108" s="100">
        <f t="shared" si="481"/>
        <v>715.62749932980751</v>
      </c>
      <c r="AD108" s="100">
        <f t="shared" si="482"/>
        <v>6.3965456098394042E-4</v>
      </c>
      <c r="AE108" s="100">
        <f t="shared" si="335"/>
        <v>1.8333333333333333</v>
      </c>
      <c r="AF108" s="100">
        <f t="shared" si="336"/>
        <v>-74.519026263371572</v>
      </c>
      <c r="AG108" s="100">
        <f t="shared" si="483"/>
        <v>2.0746458287010943E-3</v>
      </c>
      <c r="AH108">
        <f t="shared" si="520"/>
        <v>0.25527250510330607</v>
      </c>
      <c r="AI108">
        <f t="shared" si="418"/>
        <v>1.7046625026554798</v>
      </c>
      <c r="AJ108" s="61"/>
      <c r="AK108" s="49">
        <v>760.50262984423659</v>
      </c>
      <c r="AL108" s="49">
        <v>102</v>
      </c>
      <c r="AM108" s="22">
        <f t="shared" si="419"/>
        <v>1.8166666666666667</v>
      </c>
      <c r="AN108" s="98">
        <f t="shared" si="420"/>
        <v>71.134845182325009</v>
      </c>
      <c r="AO108" s="100">
        <f t="shared" si="421"/>
        <v>1.8166666666666667</v>
      </c>
      <c r="AP108" s="98">
        <f t="shared" si="422"/>
        <v>0.38570071447933624</v>
      </c>
      <c r="AQ108" s="98">
        <f t="shared" si="423"/>
        <v>1.825</v>
      </c>
      <c r="AR108" s="98"/>
      <c r="AS108" s="100"/>
      <c r="AU108" s="100">
        <f t="shared" si="340"/>
        <v>1.8333333333333333</v>
      </c>
      <c r="AV108" s="100">
        <f t="shared" si="341"/>
        <v>0</v>
      </c>
      <c r="AW108" s="100">
        <f t="shared" si="486"/>
        <v>1.9427403724288118E-3</v>
      </c>
      <c r="AX108">
        <f t="shared" si="487"/>
        <v>0.25927524755698</v>
      </c>
      <c r="AY108">
        <f t="shared" si="488"/>
        <v>1.8520823906503798</v>
      </c>
      <c r="AZ108" s="61"/>
      <c r="BA108" s="49">
        <v>599.50333610414543</v>
      </c>
      <c r="BB108" s="49">
        <v>102</v>
      </c>
      <c r="BC108" s="22">
        <f t="shared" si="489"/>
        <v>1.9833333333333334</v>
      </c>
      <c r="BD108" s="98">
        <f t="shared" si="425"/>
        <v>49.366216741118684</v>
      </c>
      <c r="BE108" s="100">
        <f t="shared" si="426"/>
        <v>1.9833333333333334</v>
      </c>
      <c r="BF108" s="98">
        <f t="shared" si="490"/>
        <v>0.30309160845925093</v>
      </c>
      <c r="BG108" s="98">
        <f t="shared" si="427"/>
        <v>1.9833333333333334</v>
      </c>
      <c r="BH108" s="98"/>
      <c r="BI108" s="100"/>
      <c r="BJ108" s="100"/>
      <c r="BK108" s="100">
        <f t="shared" si="349"/>
        <v>0</v>
      </c>
      <c r="BL108" s="100">
        <f t="shared" si="350"/>
        <v>0</v>
      </c>
      <c r="BM108" s="100">
        <f t="shared" si="492"/>
        <v>2.0089997608225977E-3</v>
      </c>
      <c r="BN108">
        <f t="shared" si="493"/>
        <v>0.29739571100888712</v>
      </c>
      <c r="BO108">
        <f t="shared" si="494"/>
        <v>1.6934298456434125</v>
      </c>
      <c r="BP108" s="61"/>
      <c r="BQ108" s="49">
        <v>1109.4748757858376</v>
      </c>
      <c r="BR108" s="49">
        <v>102</v>
      </c>
      <c r="BS108" s="22">
        <f t="shared" si="495"/>
        <v>1.8499999999999999</v>
      </c>
      <c r="BT108" s="98">
        <f t="shared" si="496"/>
        <v>106.06834376537644</v>
      </c>
      <c r="BU108" s="100">
        <f t="shared" si="429"/>
        <v>1.8499999999999999</v>
      </c>
      <c r="BV108" s="98">
        <f t="shared" si="497"/>
        <v>1.4176895286139219</v>
      </c>
      <c r="BW108" s="98">
        <f t="shared" si="430"/>
        <v>1.8666666666666665</v>
      </c>
      <c r="BX108" s="98">
        <f t="shared" si="431"/>
        <v>64.417379608002193</v>
      </c>
      <c r="BY108" s="100">
        <f t="shared" si="498"/>
        <v>1002.9511933355367</v>
      </c>
      <c r="BZ108" s="100">
        <f t="shared" si="499"/>
        <v>8.9647519954469716E-4</v>
      </c>
      <c r="CA108" s="100">
        <f t="shared" si="359"/>
        <v>1.8833333333333335</v>
      </c>
      <c r="CB108" s="100">
        <f t="shared" si="360"/>
        <v>-170.0902377411536</v>
      </c>
      <c r="CC108" s="100">
        <f t="shared" si="500"/>
        <v>1.1488495652965472E-3</v>
      </c>
      <c r="CD108">
        <f t="shared" si="501"/>
        <v>0.26717172840301379</v>
      </c>
      <c r="CE108">
        <f t="shared" si="502"/>
        <v>2.0255857874886725</v>
      </c>
      <c r="CF108" s="61"/>
      <c r="CG108" s="49">
        <v>1023.0801532626855</v>
      </c>
      <c r="CH108" s="49">
        <v>102</v>
      </c>
      <c r="CI108" s="22">
        <f t="shared" si="503"/>
        <v>1.8499999999999999</v>
      </c>
      <c r="CJ108" s="98">
        <f t="shared" si="504"/>
        <v>99.395720709480756</v>
      </c>
      <c r="CK108" s="100">
        <f t="shared" si="432"/>
        <v>1.8499999999999999</v>
      </c>
      <c r="CL108" s="98">
        <f t="shared" si="505"/>
        <v>1.1908688962534162</v>
      </c>
      <c r="CM108" s="98">
        <f t="shared" si="433"/>
        <v>1.8666666666666665</v>
      </c>
      <c r="CN108" s="98">
        <f t="shared" si="434"/>
        <v>62.935705841987982</v>
      </c>
      <c r="CO108" s="100">
        <f t="shared" si="506"/>
        <v>1121.685068233169</v>
      </c>
      <c r="CP108" s="100">
        <f t="shared" si="507"/>
        <v>8.7585523963433303E-4</v>
      </c>
      <c r="CQ108" s="100">
        <f t="shared" si="476"/>
        <v>1.8833333333333335</v>
      </c>
      <c r="CR108" s="100">
        <f t="shared" si="477"/>
        <v>39.62875254389516</v>
      </c>
      <c r="CS108" s="100">
        <f t="shared" si="508"/>
        <v>1.1485539489173738E-3</v>
      </c>
      <c r="CT108">
        <f t="shared" si="509"/>
        <v>0.26717172840301379</v>
      </c>
      <c r="CU108">
        <f t="shared" si="510"/>
        <v>1.9973676870908259</v>
      </c>
      <c r="CV108" s="61"/>
      <c r="CW108"/>
      <c r="CY108"/>
      <c r="CZ108"/>
      <c r="DA108"/>
      <c r="DB108"/>
      <c r="DC108" s="72"/>
      <c r="DD108" s="52"/>
      <c r="DE108" s="86"/>
      <c r="DG108" s="72"/>
      <c r="DH108"/>
      <c r="DI108"/>
      <c r="DJ108"/>
      <c r="DK108"/>
      <c r="DL108" s="61"/>
      <c r="DM108"/>
      <c r="DN108" s="49"/>
      <c r="DR108" s="96"/>
      <c r="DS108" s="72"/>
      <c r="DT108" s="52"/>
      <c r="DU108" s="86"/>
      <c r="DW108" s="72"/>
      <c r="DX108"/>
      <c r="DY108"/>
      <c r="DZ108"/>
      <c r="EB108" s="61"/>
      <c r="EC108"/>
      <c r="EN108" s="52"/>
      <c r="EO108" s="100"/>
      <c r="ER108" s="61"/>
      <c r="ES108"/>
      <c r="FF108" s="49"/>
      <c r="FH108" s="61"/>
      <c r="FI108" s="11">
        <v>1363.3209453389909</v>
      </c>
      <c r="FJ108" s="11">
        <v>102</v>
      </c>
      <c r="FK108" s="38">
        <f t="shared" si="511"/>
        <v>1.7833333333333332</v>
      </c>
      <c r="FL108" s="11">
        <f t="shared" si="512"/>
        <v>170.11741269515736</v>
      </c>
      <c r="FM108" s="100">
        <f t="shared" si="443"/>
        <v>1.7833333333333332</v>
      </c>
      <c r="FN108" s="11">
        <f t="shared" si="513"/>
        <v>1.0097041977118473</v>
      </c>
      <c r="FO108" s="11">
        <f t="shared" si="444"/>
        <v>1.7999999999999998</v>
      </c>
      <c r="FP108" s="11">
        <f t="shared" si="445"/>
        <v>131.14089263918987</v>
      </c>
      <c r="FQ108" s="11">
        <f t="shared" si="514"/>
        <v>2041.8079028974355</v>
      </c>
      <c r="FR108" s="11">
        <f t="shared" si="515"/>
        <v>1.825044089228726E-3</v>
      </c>
      <c r="FS108" s="11">
        <f t="shared" si="474"/>
        <v>1.8166666666666664</v>
      </c>
      <c r="FT108" s="11">
        <f t="shared" si="475"/>
        <v>-348.7048549481583</v>
      </c>
      <c r="FU108" s="11">
        <f t="shared" si="516"/>
        <v>1.3235148556600945E-3</v>
      </c>
      <c r="FV108" s="10">
        <f t="shared" si="446"/>
        <v>0.25123252730156598</v>
      </c>
      <c r="FW108" s="10">
        <f t="shared" si="447"/>
        <v>2.2307487689352321</v>
      </c>
      <c r="FX108" s="61"/>
      <c r="FY108" s="100"/>
      <c r="GJ108" s="52"/>
      <c r="GK108" s="100"/>
      <c r="GN108" s="61"/>
      <c r="GO108" s="100"/>
      <c r="HD108" s="61"/>
      <c r="HE108" s="100"/>
      <c r="HF108" s="56"/>
      <c r="HG108" s="12"/>
      <c r="HH108" s="12"/>
      <c r="HI108" s="12"/>
      <c r="HJ108" s="12"/>
      <c r="HP108" s="12"/>
      <c r="HQ108" s="12"/>
      <c r="HR108" s="12"/>
      <c r="HS108" s="12"/>
      <c r="HT108" s="61"/>
      <c r="HU108" s="12"/>
      <c r="HV108" s="12"/>
      <c r="HW108" s="12"/>
      <c r="HX108" s="12"/>
      <c r="HY108" s="12"/>
      <c r="HZ108" s="12"/>
      <c r="IA108" s="12"/>
      <c r="IB108" s="12"/>
      <c r="IC108" s="12"/>
      <c r="ID108" s="12"/>
      <c r="IE108" s="12"/>
      <c r="IF108" s="12"/>
      <c r="IG108" s="12"/>
      <c r="IH108" s="12"/>
      <c r="II108" s="61"/>
      <c r="IJ108" s="12"/>
      <c r="IK108" s="12"/>
      <c r="IL108" s="12"/>
      <c r="IM108" s="12"/>
      <c r="IN108" s="12"/>
      <c r="IO108" s="12"/>
      <c r="IP108" s="12"/>
      <c r="IQ108" s="12"/>
      <c r="IR108" s="12"/>
      <c r="IS108" s="12"/>
      <c r="IT108" s="12"/>
      <c r="IU108" s="12"/>
      <c r="IV108" s="12"/>
      <c r="IW108" s="61"/>
      <c r="IX108"/>
      <c r="JK108" s="61"/>
      <c r="JL108"/>
      <c r="JY108" s="61"/>
      <c r="JZ108"/>
      <c r="KM108" s="61"/>
      <c r="KN108"/>
      <c r="KS108"/>
      <c r="KT108"/>
      <c r="KU108"/>
    </row>
    <row r="109" spans="21:307" x14ac:dyDescent="0.25">
      <c r="U109" s="49">
        <v>620.50725217357456</v>
      </c>
      <c r="V109" s="49">
        <v>103</v>
      </c>
      <c r="W109" s="22">
        <f t="shared" si="411"/>
        <v>1.8166666666666667</v>
      </c>
      <c r="X109" s="98">
        <f t="shared" si="412"/>
        <v>51.404792657905276</v>
      </c>
      <c r="Y109" s="100">
        <f t="shared" si="413"/>
        <v>1.8166666666666667</v>
      </c>
      <c r="Z109" s="98">
        <f t="shared" si="414"/>
        <v>0.39262746055618697</v>
      </c>
      <c r="AA109" s="98">
        <f t="shared" si="415"/>
        <v>1.8333333333333333</v>
      </c>
      <c r="AB109" s="98">
        <f t="shared" si="416"/>
        <v>43.498504020401832</v>
      </c>
      <c r="AC109" s="100">
        <f t="shared" si="481"/>
        <v>677.25320062775654</v>
      </c>
      <c r="AD109" s="100">
        <f t="shared" si="482"/>
        <v>6.053541809505923E-4</v>
      </c>
      <c r="AE109" s="100">
        <f t="shared" si="335"/>
        <v>1.8500000000000003</v>
      </c>
      <c r="AF109" s="100">
        <f t="shared" si="336"/>
        <v>-75.392753764244475</v>
      </c>
      <c r="AG109" s="100">
        <f t="shared" si="483"/>
        <v>2.0721726834594494E-3</v>
      </c>
      <c r="AH109">
        <f t="shared" si="520"/>
        <v>0.25927524755698</v>
      </c>
      <c r="AI109">
        <f t="shared" si="418"/>
        <v>1.7110036117549925</v>
      </c>
      <c r="AJ109" s="61"/>
      <c r="AK109" s="49">
        <v>765.50261266699806</v>
      </c>
      <c r="AL109" s="49">
        <v>103</v>
      </c>
      <c r="AM109" s="22">
        <f t="shared" si="419"/>
        <v>1.8333333333333333</v>
      </c>
      <c r="AN109" s="98">
        <f t="shared" si="420"/>
        <v>71.602526673557023</v>
      </c>
      <c r="AO109" s="100">
        <f t="shared" si="421"/>
        <v>1.8333333333333333</v>
      </c>
      <c r="AP109" s="98">
        <f t="shared" si="422"/>
        <v>0.38628107129035444</v>
      </c>
      <c r="AQ109" s="98">
        <f t="shared" si="423"/>
        <v>1.8333333333333333</v>
      </c>
      <c r="AR109" s="98"/>
      <c r="AS109" s="100"/>
      <c r="AU109" s="100">
        <f t="shared" si="340"/>
        <v>0</v>
      </c>
      <c r="AV109" s="100">
        <f t="shared" si="341"/>
        <v>0</v>
      </c>
      <c r="AW109" s="100">
        <f t="shared" si="486"/>
        <v>1.9414646871197588E-3</v>
      </c>
      <c r="AX109">
        <f t="shared" si="487"/>
        <v>0.2632414347745814</v>
      </c>
      <c r="AY109">
        <f t="shared" si="488"/>
        <v>1.854928347741128</v>
      </c>
      <c r="AZ109" s="61"/>
      <c r="BA109" s="49"/>
      <c r="BC109" s="49"/>
      <c r="BD109" s="49"/>
      <c r="BE109" s="98"/>
      <c r="BF109" s="96"/>
      <c r="BL109" s="52"/>
      <c r="BM109" s="100"/>
      <c r="BN109" s="49"/>
      <c r="BO109" s="49"/>
      <c r="BP109" s="61"/>
      <c r="BQ109" s="49">
        <v>1121.9640145744427</v>
      </c>
      <c r="BR109" s="49">
        <v>103</v>
      </c>
      <c r="BS109" s="22">
        <f t="shared" si="495"/>
        <v>1.8666666666666665</v>
      </c>
      <c r="BT109" s="98">
        <f t="shared" si="496"/>
        <v>107.26233408933486</v>
      </c>
      <c r="BU109" s="100">
        <f t="shared" si="429"/>
        <v>1.8666666666666665</v>
      </c>
      <c r="BV109" s="98">
        <f t="shared" si="497"/>
        <v>1.4302626186001182</v>
      </c>
      <c r="BW109" s="98">
        <f t="shared" si="430"/>
        <v>1.8833333333333335</v>
      </c>
      <c r="BX109" s="98">
        <f t="shared" si="431"/>
        <v>60.120615991281838</v>
      </c>
      <c r="BY109" s="100">
        <f t="shared" si="498"/>
        <v>936.05241193376946</v>
      </c>
      <c r="BZ109" s="100">
        <f t="shared" si="499"/>
        <v>8.3667857254533903E-4</v>
      </c>
      <c r="CA109" s="100">
        <f t="shared" si="359"/>
        <v>1.8999999999999997</v>
      </c>
      <c r="CB109" s="100">
        <f t="shared" si="360"/>
        <v>43.124351782480602</v>
      </c>
      <c r="CC109" s="100">
        <f t="shared" si="500"/>
        <v>1.1444718935934924E-3</v>
      </c>
      <c r="CD109">
        <f t="shared" ref="CD109:CD118" si="521">LOG10(BS109)</f>
        <v>0.27106677228653792</v>
      </c>
      <c r="CE109">
        <f t="shared" ref="CE109:CE118" si="522">LOG10(BT109)</f>
        <v>2.0304472432245615</v>
      </c>
      <c r="CF109" s="61"/>
      <c r="CG109" s="49">
        <v>1034.1614960923657</v>
      </c>
      <c r="CH109" s="49">
        <v>103</v>
      </c>
      <c r="CI109" s="22">
        <f t="shared" si="503"/>
        <v>1.8666666666666665</v>
      </c>
      <c r="CJ109" s="98">
        <f t="shared" si="504"/>
        <v>100.47231089987037</v>
      </c>
      <c r="CK109" s="100">
        <f t="shared" si="432"/>
        <v>1.8666666666666665</v>
      </c>
      <c r="CL109" s="98">
        <f t="shared" si="505"/>
        <v>1.2006158063002725</v>
      </c>
      <c r="CM109" s="98">
        <f t="shared" si="433"/>
        <v>1.8833333333333335</v>
      </c>
      <c r="CN109" s="98">
        <f t="shared" si="434"/>
        <v>62.662987871940551</v>
      </c>
      <c r="CO109" s="100">
        <f t="shared" si="506"/>
        <v>1116.8244939256513</v>
      </c>
      <c r="CP109" s="100">
        <f t="shared" si="507"/>
        <v>8.7205991455117276E-4</v>
      </c>
      <c r="CQ109" s="100">
        <f t="shared" si="476"/>
        <v>1.8999999999999997</v>
      </c>
      <c r="CR109" s="100">
        <f t="shared" si="477"/>
        <v>-28.942032065645225</v>
      </c>
      <c r="CS109" s="100">
        <f t="shared" si="508"/>
        <v>1.1446075361715097E-3</v>
      </c>
      <c r="CT109">
        <f t="shared" ref="CT109:CT118" si="523">LOG10(CI109)</f>
        <v>0.27106677228653792</v>
      </c>
      <c r="CU109">
        <f t="shared" ref="CU109:CU118" si="524">LOG10(CJ109)</f>
        <v>2.002046391306211</v>
      </c>
      <c r="CV109" s="65"/>
      <c r="CW109"/>
      <c r="CY109"/>
      <c r="CZ109"/>
      <c r="DA109"/>
      <c r="DB109"/>
      <c r="DC109" s="72"/>
      <c r="DD109" s="52"/>
      <c r="DE109" s="86"/>
      <c r="DG109" s="72"/>
      <c r="DH109"/>
      <c r="DI109"/>
      <c r="DJ109"/>
      <c r="DK109"/>
      <c r="DL109" s="61"/>
      <c r="DM109"/>
      <c r="DR109" s="96"/>
      <c r="DS109" s="72"/>
      <c r="DT109" s="52"/>
      <c r="DU109" s="86"/>
      <c r="DW109" s="72"/>
      <c r="DX109"/>
      <c r="DY109"/>
      <c r="DZ109" s="49"/>
      <c r="EA109" s="49"/>
      <c r="EB109" s="65"/>
      <c r="EC109" s="49"/>
      <c r="ED109" s="49"/>
      <c r="EE109" s="22"/>
      <c r="EF109" s="49"/>
      <c r="EG109" s="98"/>
      <c r="EH109" s="96"/>
      <c r="EN109" s="52"/>
      <c r="EO109" s="100"/>
      <c r="ER109" s="61"/>
      <c r="ES109"/>
      <c r="FG109"/>
      <c r="FH109" s="65"/>
      <c r="FI109" s="100">
        <v>1381.8250612867027</v>
      </c>
      <c r="FJ109" s="100">
        <v>103</v>
      </c>
      <c r="FK109" s="22">
        <f t="shared" si="511"/>
        <v>1.7999999999999998</v>
      </c>
      <c r="FL109" s="98">
        <f t="shared" si="512"/>
        <v>172.42638648449</v>
      </c>
      <c r="FM109" s="100">
        <f t="shared" si="443"/>
        <v>1.7999999999999998</v>
      </c>
      <c r="FN109" s="98">
        <f t="shared" si="513"/>
        <v>1.0212710770172246</v>
      </c>
      <c r="FO109" s="98">
        <f t="shared" si="444"/>
        <v>1.8166666666666664</v>
      </c>
      <c r="FP109" s="98">
        <f t="shared" si="445"/>
        <v>123.66120777624833</v>
      </c>
      <c r="FQ109" s="100">
        <f t="shared" si="514"/>
        <v>1925.3523919047302</v>
      </c>
      <c r="FR109" s="100">
        <f t="shared" si="515"/>
        <v>1.7209518082194565E-3</v>
      </c>
      <c r="FS109" s="100">
        <f t="shared" si="474"/>
        <v>1.8333333333333333</v>
      </c>
      <c r="FT109" s="100">
        <f t="shared" si="475"/>
        <v>-294.94020701707603</v>
      </c>
      <c r="FU109" s="100">
        <f t="shared" si="516"/>
        <v>1.3168625470750979E-3</v>
      </c>
      <c r="FV109">
        <f t="shared" si="446"/>
        <v>0.25527250510330601</v>
      </c>
      <c r="FW109">
        <f t="shared" si="447"/>
        <v>2.2366037268468126</v>
      </c>
      <c r="FX109" s="61"/>
      <c r="FY109" s="100"/>
      <c r="GJ109" s="52"/>
      <c r="GK109" s="100"/>
      <c r="GN109" s="61"/>
      <c r="GO109" s="100"/>
      <c r="HD109" s="61"/>
      <c r="HE109" s="100"/>
      <c r="HF109" s="56"/>
      <c r="HG109" s="12"/>
      <c r="HH109" s="12"/>
      <c r="HI109" s="12"/>
      <c r="HJ109" s="12"/>
      <c r="HP109" s="12"/>
      <c r="HQ109" s="12"/>
      <c r="HR109" s="12"/>
      <c r="HS109" s="12"/>
      <c r="HT109" s="61"/>
      <c r="HU109" s="12"/>
      <c r="HV109" s="12"/>
      <c r="HW109" s="12"/>
      <c r="HX109" s="12"/>
      <c r="HY109" s="12"/>
      <c r="HZ109" s="12"/>
      <c r="IA109" s="12"/>
      <c r="IG109" s="12"/>
      <c r="IH109" s="12"/>
      <c r="II109" s="61"/>
      <c r="IJ109" s="56"/>
      <c r="IK109" s="12"/>
      <c r="IL109" s="12"/>
      <c r="IM109" s="12"/>
      <c r="IN109" s="12"/>
      <c r="IO109" s="12"/>
      <c r="IP109" s="12"/>
      <c r="IU109" s="12"/>
      <c r="IV109" s="12"/>
      <c r="IW109" s="61"/>
      <c r="IX109"/>
      <c r="JK109" s="61"/>
      <c r="JL109"/>
      <c r="JY109" s="61"/>
      <c r="JZ109"/>
      <c r="KM109" s="61"/>
      <c r="KN109"/>
      <c r="KS109"/>
      <c r="KT109"/>
      <c r="KU109"/>
    </row>
    <row r="110" spans="21:307" x14ac:dyDescent="0.25">
      <c r="U110" s="49">
        <v>630.00714281665091</v>
      </c>
      <c r="V110" s="49">
        <v>104</v>
      </c>
      <c r="W110" s="22">
        <f t="shared" si="411"/>
        <v>1.8333333333333335</v>
      </c>
      <c r="X110" s="98">
        <f t="shared" si="412"/>
        <v>52.191793788141077</v>
      </c>
      <c r="Y110" s="100">
        <f t="shared" si="413"/>
        <v>1.8333333333333335</v>
      </c>
      <c r="Z110" s="98">
        <f t="shared" si="414"/>
        <v>0.39375694900197628</v>
      </c>
      <c r="AA110" s="98">
        <f t="shared" si="415"/>
        <v>1.8500000000000003</v>
      </c>
      <c r="AB110" s="98">
        <f t="shared" si="416"/>
        <v>43.479234444757552</v>
      </c>
      <c r="AC110" s="100">
        <f t="shared" si="481"/>
        <v>676.95318153345136</v>
      </c>
      <c r="AD110" s="100">
        <f t="shared" si="482"/>
        <v>6.0508601268954268E-4</v>
      </c>
      <c r="AE110" s="100">
        <f t="shared" si="335"/>
        <v>1.8666666666666665</v>
      </c>
      <c r="AF110" s="100">
        <f t="shared" si="336"/>
        <v>-148.71773064194005</v>
      </c>
      <c r="AG110" s="100">
        <f t="shared" si="483"/>
        <v>2.0695700597057119E-3</v>
      </c>
      <c r="AH110">
        <f t="shared" si="520"/>
        <v>0.26324143477458145</v>
      </c>
      <c r="AI110">
        <f t="shared" si="418"/>
        <v>1.7176022234487518</v>
      </c>
      <c r="AJ110" s="61"/>
      <c r="AK110"/>
      <c r="AL110"/>
      <c r="AN110" s="49"/>
      <c r="AP110" s="96"/>
      <c r="AQ110" s="72"/>
      <c r="AR110" s="52"/>
      <c r="AS110" s="86"/>
      <c r="AU110" s="72"/>
      <c r="AV110" s="52"/>
      <c r="AX110" s="49"/>
      <c r="AZ110" s="65"/>
      <c r="BA110" s="49"/>
      <c r="BC110" s="49"/>
      <c r="BD110" s="49"/>
      <c r="BE110" s="98"/>
      <c r="BF110" s="96"/>
      <c r="BL110" s="52"/>
      <c r="BM110" s="100"/>
      <c r="BN110" s="49"/>
      <c r="BO110" s="49"/>
      <c r="BP110" s="61"/>
      <c r="BQ110" s="49">
        <v>1131.9350688091611</v>
      </c>
      <c r="BR110" s="49">
        <v>104</v>
      </c>
      <c r="BS110" s="22">
        <f t="shared" si="495"/>
        <v>1.8833333333333333</v>
      </c>
      <c r="BT110" s="98">
        <f t="shared" si="496"/>
        <v>108.21558975230985</v>
      </c>
      <c r="BU110" s="100">
        <f t="shared" si="429"/>
        <v>1.8833333333333333</v>
      </c>
      <c r="BV110" s="98">
        <f t="shared" si="497"/>
        <v>1.4403006976280124</v>
      </c>
      <c r="BW110" s="98">
        <f t="shared" si="430"/>
        <v>1.8999999999999997</v>
      </c>
      <c r="BX110" s="98">
        <f t="shared" si="431"/>
        <v>58.747705016630427</v>
      </c>
      <c r="BY110" s="100">
        <f t="shared" si="498"/>
        <v>914.67677218019219</v>
      </c>
      <c r="BZ110" s="100">
        <f t="shared" si="499"/>
        <v>8.1757222814810688E-4</v>
      </c>
      <c r="CA110" s="100">
        <f t="shared" si="359"/>
        <v>1.9166666666666667</v>
      </c>
      <c r="CB110" s="100">
        <f t="shared" si="360"/>
        <v>124.04097783991773</v>
      </c>
      <c r="CC110" s="100">
        <f t="shared" si="500"/>
        <v>1.1410125559044887E-3</v>
      </c>
      <c r="CD110">
        <f t="shared" si="521"/>
        <v>0.27492719309977609</v>
      </c>
      <c r="CE110">
        <f t="shared" si="522"/>
        <v>2.0342898306013275</v>
      </c>
      <c r="CF110" s="65"/>
      <c r="CG110" s="49">
        <v>1044.6733939370715</v>
      </c>
      <c r="CH110" s="49">
        <v>104</v>
      </c>
      <c r="CI110" s="22">
        <f t="shared" si="503"/>
        <v>1.8833333333333333</v>
      </c>
      <c r="CJ110" s="98">
        <f t="shared" si="504"/>
        <v>101.49357757088036</v>
      </c>
      <c r="CK110" s="100">
        <f t="shared" si="432"/>
        <v>1.8833333333333333</v>
      </c>
      <c r="CL110" s="98">
        <f t="shared" si="505"/>
        <v>1.2098618448254654</v>
      </c>
      <c r="CM110" s="98">
        <f t="shared" si="433"/>
        <v>1.8999999999999997</v>
      </c>
      <c r="CN110" s="98">
        <f t="shared" si="434"/>
        <v>64.256664260117816</v>
      </c>
      <c r="CO110" s="100">
        <f t="shared" si="506"/>
        <v>1145.2281319606695</v>
      </c>
      <c r="CP110" s="100">
        <f t="shared" si="507"/>
        <v>8.9423857761997323E-4</v>
      </c>
      <c r="CQ110" s="100">
        <f t="shared" si="476"/>
        <v>1.9166666666666667</v>
      </c>
      <c r="CR110" s="100">
        <f t="shared" si="477"/>
        <v>-122.38342702340341</v>
      </c>
      <c r="CS110" s="100">
        <f t="shared" si="508"/>
        <v>1.14090127247532E-3</v>
      </c>
      <c r="CT110">
        <f t="shared" si="523"/>
        <v>0.27492719309977609</v>
      </c>
      <c r="CU110">
        <f t="shared" si="524"/>
        <v>2.0064385613253388</v>
      </c>
      <c r="CV110" s="65"/>
      <c r="CW110" s="49"/>
      <c r="CY110"/>
      <c r="CZ110"/>
      <c r="DA110"/>
      <c r="DB110"/>
      <c r="DC110" s="72"/>
      <c r="DD110" s="52"/>
      <c r="DE110" s="86"/>
      <c r="DG110" s="72"/>
      <c r="DH110"/>
      <c r="DI110"/>
      <c r="DJ110"/>
      <c r="DK110"/>
      <c r="DL110" s="61"/>
      <c r="DM110"/>
      <c r="DO110"/>
      <c r="DP110"/>
      <c r="DQ110"/>
      <c r="DR110"/>
      <c r="DS110" s="72"/>
      <c r="DT110" s="52"/>
      <c r="DU110" s="86"/>
      <c r="DW110" s="72"/>
      <c r="DX110"/>
      <c r="DY110"/>
      <c r="DZ110"/>
      <c r="EB110" s="65"/>
      <c r="EC110" s="49"/>
      <c r="ED110" s="49"/>
      <c r="EE110" s="49"/>
      <c r="EF110" s="49"/>
      <c r="EG110" s="98"/>
      <c r="EH110" s="96"/>
      <c r="EN110" s="52"/>
      <c r="EO110" s="100"/>
      <c r="EP110" s="49"/>
      <c r="EQ110" s="49"/>
      <c r="ER110" s="66"/>
      <c r="ES110"/>
      <c r="FG110"/>
      <c r="FH110" s="61"/>
      <c r="FI110" s="100">
        <v>1398.3530491260067</v>
      </c>
      <c r="FJ110" s="100">
        <v>104</v>
      </c>
      <c r="FK110" s="22">
        <f t="shared" si="511"/>
        <v>1.8166666666666667</v>
      </c>
      <c r="FL110" s="98">
        <f t="shared" si="512"/>
        <v>174.48877578313036</v>
      </c>
      <c r="FM110" s="100">
        <f t="shared" si="443"/>
        <v>1.8166666666666667</v>
      </c>
      <c r="FN110" s="98">
        <f t="shared" si="513"/>
        <v>1.0316026832954277</v>
      </c>
      <c r="FO110" s="98">
        <f t="shared" si="444"/>
        <v>1.8333333333333333</v>
      </c>
      <c r="FP110" s="98">
        <f t="shared" si="445"/>
        <v>119.51739747425123</v>
      </c>
      <c r="FQ110" s="100">
        <f t="shared" si="514"/>
        <v>1860.8350285373479</v>
      </c>
      <c r="FR110" s="100">
        <f t="shared" si="515"/>
        <v>1.663283781516663E-3</v>
      </c>
      <c r="FS110" s="100">
        <f t="shared" si="474"/>
        <v>1.8499999999999999</v>
      </c>
      <c r="FT110" s="100">
        <f t="shared" si="475"/>
        <v>-46.374202739501293</v>
      </c>
      <c r="FU110" s="100">
        <f t="shared" si="516"/>
        <v>1.3110047074698296E-3</v>
      </c>
      <c r="FV110">
        <f t="shared" si="446"/>
        <v>0.25927524755698</v>
      </c>
      <c r="FW110">
        <f t="shared" si="447"/>
        <v>2.2417674956377214</v>
      </c>
      <c r="FX110" s="65"/>
      <c r="FY110" s="100"/>
      <c r="GA110" s="22"/>
      <c r="GB110" s="49"/>
      <c r="GC110" s="98"/>
      <c r="GD110" s="96"/>
      <c r="GJ110" s="52"/>
      <c r="GK110" s="100"/>
      <c r="GN110" s="61"/>
      <c r="GO110" s="100"/>
      <c r="HD110" s="61"/>
      <c r="HE110" s="100"/>
      <c r="HF110" s="56"/>
      <c r="HG110" s="12"/>
      <c r="HH110" s="12"/>
      <c r="HI110" s="12"/>
      <c r="HJ110" s="12"/>
      <c r="HP110" s="12"/>
      <c r="HQ110" s="12"/>
      <c r="HR110" s="12"/>
      <c r="HS110" s="12"/>
      <c r="HT110" s="61"/>
      <c r="HU110" s="56"/>
      <c r="HV110" s="12"/>
      <c r="HW110" s="12"/>
      <c r="HX110" s="12"/>
      <c r="HY110" s="12"/>
      <c r="HZ110" s="12"/>
      <c r="IG110" s="12"/>
      <c r="IH110" s="12"/>
      <c r="II110" s="61"/>
      <c r="IJ110" s="56"/>
      <c r="IK110" s="56"/>
      <c r="IL110" s="12"/>
      <c r="IM110" s="12"/>
      <c r="IN110" s="12"/>
      <c r="IO110" s="12"/>
      <c r="IU110" s="12"/>
      <c r="IV110" s="12"/>
      <c r="IW110" s="61"/>
      <c r="IX110" s="49"/>
      <c r="IY110" s="49"/>
      <c r="IZ110" s="49"/>
      <c r="JJ110" s="22"/>
      <c r="JK110" s="65"/>
      <c r="JL110" s="49"/>
      <c r="JM110" s="49"/>
      <c r="JN110" s="49"/>
      <c r="JY110" s="61"/>
      <c r="JZ110" s="49"/>
      <c r="KA110" s="49"/>
      <c r="KB110" s="49"/>
      <c r="KM110" s="61"/>
      <c r="KN110"/>
      <c r="KS110"/>
      <c r="KT110"/>
      <c r="KU110"/>
    </row>
    <row r="111" spans="21:307" x14ac:dyDescent="0.25">
      <c r="U111" s="49">
        <v>638.00960024125027</v>
      </c>
      <c r="V111" s="49">
        <v>105</v>
      </c>
      <c r="W111" s="22">
        <f t="shared" si="411"/>
        <v>1.85</v>
      </c>
      <c r="X111" s="98">
        <f t="shared" si="412"/>
        <v>52.854742791918675</v>
      </c>
      <c r="Y111" s="100">
        <f t="shared" si="413"/>
        <v>1.85</v>
      </c>
      <c r="Z111" s="98">
        <f t="shared" si="414"/>
        <v>0.39470840029111226</v>
      </c>
      <c r="AA111" s="98">
        <f t="shared" si="415"/>
        <v>1.8666666666666665</v>
      </c>
      <c r="AB111" s="98">
        <f t="shared" si="416"/>
        <v>40.985412228260358</v>
      </c>
      <c r="AC111" s="100">
        <f t="shared" si="481"/>
        <v>638.12543064971601</v>
      </c>
      <c r="AD111" s="100">
        <f t="shared" si="482"/>
        <v>5.7038032017662338E-4</v>
      </c>
      <c r="AE111" s="100">
        <f t="shared" si="335"/>
        <v>1.8833333333333335</v>
      </c>
      <c r="AF111" s="100">
        <f t="shared" si="336"/>
        <v>0.72687121428216273</v>
      </c>
      <c r="AG111" s="100">
        <f t="shared" si="483"/>
        <v>2.0673852712565612E-3</v>
      </c>
      <c r="AH111">
        <f t="shared" si="520"/>
        <v>0.26717172840301384</v>
      </c>
      <c r="AI111">
        <f t="shared" si="418"/>
        <v>1.7230839637520956</v>
      </c>
      <c r="AJ111" s="61"/>
      <c r="AK111"/>
      <c r="AL111"/>
      <c r="AN111" s="49"/>
      <c r="AP111" s="96"/>
      <c r="AQ111" s="72"/>
      <c r="AR111" s="52"/>
      <c r="AS111" s="86"/>
      <c r="AU111" s="72"/>
      <c r="AV111" s="52"/>
      <c r="AX111" s="49"/>
      <c r="AZ111" s="65"/>
      <c r="BA111" s="49"/>
      <c r="BC111" s="49"/>
      <c r="BD111" s="49"/>
      <c r="BE111" s="98"/>
      <c r="BF111" s="96"/>
      <c r="BL111" s="52"/>
      <c r="BM111" s="100"/>
      <c r="BN111" s="49"/>
      <c r="BO111" s="49"/>
      <c r="BP111" s="61"/>
      <c r="BQ111" s="49">
        <v>1142.9260693500696</v>
      </c>
      <c r="BR111" s="49">
        <v>105</v>
      </c>
      <c r="BS111" s="22">
        <f t="shared" si="495"/>
        <v>1.9</v>
      </c>
      <c r="BT111" s="98">
        <f t="shared" si="496"/>
        <v>109.26635462237759</v>
      </c>
      <c r="BU111" s="100">
        <f t="shared" si="429"/>
        <v>1.9</v>
      </c>
      <c r="BV111" s="98">
        <f t="shared" si="497"/>
        <v>1.4513655789763773</v>
      </c>
      <c r="BW111" s="98">
        <f t="shared" si="430"/>
        <v>1.9166666666666667</v>
      </c>
      <c r="BX111" s="98">
        <f t="shared" si="431"/>
        <v>61.558094384031186</v>
      </c>
      <c r="BY111" s="100">
        <f t="shared" si="498"/>
        <v>958.43333891613486</v>
      </c>
      <c r="BZ111" s="100">
        <f t="shared" si="499"/>
        <v>8.5668348017776746E-4</v>
      </c>
      <c r="CA111" s="100">
        <f t="shared" si="359"/>
        <v>1.9333333333333333</v>
      </c>
      <c r="CB111" s="100">
        <f t="shared" si="360"/>
        <v>-44.481511895028319</v>
      </c>
      <c r="CC111" s="100">
        <f t="shared" si="500"/>
        <v>1.1372354696083447E-3</v>
      </c>
      <c r="CD111">
        <f t="shared" si="521"/>
        <v>0.27875360095282892</v>
      </c>
      <c r="CE111">
        <f t="shared" si="522"/>
        <v>2.0384864542527095</v>
      </c>
      <c r="CF111" s="65"/>
      <c r="CG111" s="49">
        <v>1055.6611672312285</v>
      </c>
      <c r="CH111" s="49">
        <v>105</v>
      </c>
      <c r="CI111" s="22">
        <f t="shared" si="503"/>
        <v>1.9</v>
      </c>
      <c r="CJ111" s="98">
        <f t="shared" si="504"/>
        <v>102.56107716226839</v>
      </c>
      <c r="CK111" s="100">
        <f t="shared" si="432"/>
        <v>1.9</v>
      </c>
      <c r="CL111" s="98">
        <f t="shared" si="505"/>
        <v>1.2195264531278598</v>
      </c>
      <c r="CM111" s="98">
        <f t="shared" si="433"/>
        <v>1.9166666666666667</v>
      </c>
      <c r="CN111" s="98">
        <f t="shared" si="434"/>
        <v>61.69825346975238</v>
      </c>
      <c r="CO111" s="100">
        <f t="shared" si="506"/>
        <v>1099.6303088558561</v>
      </c>
      <c r="CP111" s="100">
        <f t="shared" si="507"/>
        <v>8.5863402745405405E-4</v>
      </c>
      <c r="CQ111" s="100">
        <f t="shared" si="476"/>
        <v>1.9333333333333333</v>
      </c>
      <c r="CR111" s="100">
        <f t="shared" si="477"/>
        <v>-10.491373196986908</v>
      </c>
      <c r="CS111" s="100">
        <f t="shared" si="508"/>
        <v>1.1370654533058001E-3</v>
      </c>
      <c r="CT111">
        <f t="shared" si="523"/>
        <v>0.27875360095282892</v>
      </c>
      <c r="CU111">
        <f t="shared" si="524"/>
        <v>2.0109825734381261</v>
      </c>
      <c r="CV111" s="65"/>
      <c r="CW111" s="49"/>
      <c r="CY111"/>
      <c r="CZ111"/>
      <c r="DA111"/>
      <c r="DB111"/>
      <c r="DC111" s="72"/>
      <c r="DD111" s="52"/>
      <c r="DE111" s="86"/>
      <c r="DG111" s="72"/>
      <c r="DH111"/>
      <c r="DI111"/>
      <c r="DJ111"/>
      <c r="DK111"/>
      <c r="DL111" s="61"/>
      <c r="DM111"/>
      <c r="DO111"/>
      <c r="DP111"/>
      <c r="DQ111"/>
      <c r="DR111"/>
      <c r="DS111" s="72"/>
      <c r="DT111" s="52"/>
      <c r="DU111" s="86"/>
      <c r="DW111" s="72"/>
      <c r="DX111"/>
      <c r="DY111"/>
      <c r="DZ111"/>
      <c r="EB111" s="65"/>
      <c r="EC111" s="49"/>
      <c r="ED111" s="49"/>
      <c r="EE111" s="49"/>
      <c r="EF111" s="49"/>
      <c r="EG111" s="98"/>
      <c r="EH111" s="96"/>
      <c r="EN111" s="52"/>
      <c r="EO111" s="100"/>
      <c r="EP111" s="49"/>
      <c r="EQ111" s="49"/>
      <c r="ER111" s="66"/>
      <c r="ES111"/>
      <c r="FG111"/>
      <c r="FH111" s="61"/>
      <c r="FI111" s="100">
        <v>1414.859091923998</v>
      </c>
      <c r="FJ111" s="100">
        <v>105</v>
      </c>
      <c r="FK111" s="22">
        <f t="shared" si="511"/>
        <v>1.8333333333333333</v>
      </c>
      <c r="FL111" s="98">
        <f t="shared" si="512"/>
        <v>176.54842674369829</v>
      </c>
      <c r="FM111" s="100">
        <f t="shared" si="443"/>
        <v>1.8333333333333333</v>
      </c>
      <c r="FN111" s="98">
        <f t="shared" si="513"/>
        <v>1.0419205717799824</v>
      </c>
      <c r="FO111" s="98">
        <f t="shared" si="444"/>
        <v>1.8499999999999999</v>
      </c>
      <c r="FP111" s="98">
        <f t="shared" si="445"/>
        <v>113.82986754234577</v>
      </c>
      <c r="FQ111" s="100">
        <f t="shared" si="514"/>
        <v>1772.2826073266665</v>
      </c>
      <c r="FR111" s="100">
        <f t="shared" si="515"/>
        <v>1.5841323232976454E-3</v>
      </c>
      <c r="FS111" s="100">
        <f t="shared" si="474"/>
        <v>1.8666666666666665</v>
      </c>
      <c r="FT111" s="100">
        <f t="shared" si="475"/>
        <v>465.59136824111818</v>
      </c>
      <c r="FU111" s="100">
        <f t="shared" si="516"/>
        <v>1.3052319758400431E-3</v>
      </c>
      <c r="FV111">
        <f t="shared" si="446"/>
        <v>0.2632414347745814</v>
      </c>
      <c r="FW111">
        <f t="shared" si="447"/>
        <v>2.246863851836387</v>
      </c>
      <c r="FX111" s="65"/>
      <c r="FY111" s="100"/>
      <c r="GA111" s="22"/>
      <c r="GB111" s="49"/>
      <c r="GC111" s="98"/>
      <c r="GD111" s="96"/>
      <c r="GJ111" s="52"/>
      <c r="GK111" s="100"/>
      <c r="GN111" s="61"/>
      <c r="GO111" s="100"/>
      <c r="HD111" s="61"/>
      <c r="HE111" s="100"/>
      <c r="HF111" s="56"/>
      <c r="HG111" s="12"/>
      <c r="HH111" s="12"/>
      <c r="HI111" s="12"/>
      <c r="HJ111" s="12"/>
      <c r="HP111" s="12"/>
      <c r="HQ111" s="12"/>
      <c r="HR111" s="12"/>
      <c r="HS111" s="12"/>
      <c r="HT111" s="61"/>
      <c r="HU111" s="56"/>
      <c r="HV111" s="12"/>
      <c r="II111" s="61"/>
      <c r="IJ111" s="49"/>
      <c r="IK111" s="49"/>
      <c r="IW111" s="61"/>
      <c r="IX111" s="49"/>
      <c r="IY111" s="49"/>
      <c r="IZ111" s="49"/>
      <c r="JJ111" s="22"/>
      <c r="JK111" s="65"/>
      <c r="JL111" s="49"/>
      <c r="JM111" s="49"/>
      <c r="JN111" s="49"/>
      <c r="JY111" s="61"/>
      <c r="JZ111" s="49"/>
      <c r="KA111" s="49"/>
      <c r="KB111" s="49"/>
      <c r="KM111" s="61"/>
      <c r="KN111"/>
      <c r="KS111"/>
      <c r="KT111"/>
      <c r="KU111"/>
    </row>
    <row r="112" spans="21:307" x14ac:dyDescent="0.25">
      <c r="U112" s="49">
        <v>647.50173744940639</v>
      </c>
      <c r="V112" s="49">
        <v>106</v>
      </c>
      <c r="W112" s="22">
        <f t="shared" si="411"/>
        <v>1.8666666666666667</v>
      </c>
      <c r="X112" s="98">
        <f t="shared" si="412"/>
        <v>53.641101602966323</v>
      </c>
      <c r="Y112" s="100">
        <f t="shared" si="413"/>
        <v>1.8666666666666667</v>
      </c>
      <c r="Z112" s="98">
        <f t="shared" si="414"/>
        <v>0.39583696689311548</v>
      </c>
      <c r="AA112" s="98">
        <f t="shared" si="415"/>
        <v>1.8833333333333335</v>
      </c>
      <c r="AB112" s="98">
        <f t="shared" si="416"/>
        <v>38.521976756692901</v>
      </c>
      <c r="AC112" s="100">
        <f t="shared" si="481"/>
        <v>599.77078845612459</v>
      </c>
      <c r="AD112" s="100">
        <f t="shared" si="482"/>
        <v>5.3609750986397626E-4</v>
      </c>
      <c r="AE112" s="100">
        <f t="shared" si="335"/>
        <v>1.9000000000000001</v>
      </c>
      <c r="AF112" s="100">
        <f t="shared" si="336"/>
        <v>74.558816514099945</v>
      </c>
      <c r="AG112" s="100">
        <f t="shared" si="483"/>
        <v>2.0648027277268281E-3</v>
      </c>
      <c r="AH112">
        <f t="shared" si="520"/>
        <v>0.27106677228653797</v>
      </c>
      <c r="AI112">
        <f t="shared" si="418"/>
        <v>1.7294976881798771</v>
      </c>
      <c r="AJ112" s="61"/>
      <c r="AK112"/>
      <c r="AL112"/>
      <c r="AN112" s="49"/>
      <c r="AP112" s="96"/>
      <c r="AQ112" s="72"/>
      <c r="AR112" s="52"/>
      <c r="AS112" s="86"/>
      <c r="AU112" s="72"/>
      <c r="AV112" s="52"/>
      <c r="AX112" s="49"/>
      <c r="AZ112" s="61"/>
      <c r="BA112"/>
      <c r="BC112" s="49"/>
      <c r="BD112" s="49"/>
      <c r="BE112" s="98"/>
      <c r="BF112" s="96"/>
      <c r="BL112" s="52"/>
      <c r="BM112" s="100"/>
      <c r="BN112" s="49"/>
      <c r="BP112" s="61"/>
      <c r="BQ112" s="49">
        <v>1152.4184352916261</v>
      </c>
      <c r="BR112" s="49">
        <v>106</v>
      </c>
      <c r="BS112" s="22">
        <f t="shared" si="495"/>
        <v>1.9166666666666665</v>
      </c>
      <c r="BT112" s="98">
        <f t="shared" si="496"/>
        <v>110.17384658619753</v>
      </c>
      <c r="BU112" s="100">
        <f t="shared" si="429"/>
        <v>1.9166666666666665</v>
      </c>
      <c r="BV112" s="98">
        <f t="shared" si="497"/>
        <v>1.4609217519988107</v>
      </c>
      <c r="BW112" s="98">
        <f t="shared" si="430"/>
        <v>1.9333333333333333</v>
      </c>
      <c r="BX112" s="98">
        <f t="shared" si="431"/>
        <v>62.882404277961058</v>
      </c>
      <c r="BY112" s="100">
        <f t="shared" si="498"/>
        <v>979.05228052080122</v>
      </c>
      <c r="BZ112" s="100">
        <f t="shared" si="499"/>
        <v>8.7511345953495811E-4</v>
      </c>
      <c r="CA112" s="100">
        <f t="shared" si="359"/>
        <v>1.95</v>
      </c>
      <c r="CB112" s="100">
        <f t="shared" si="360"/>
        <v>-39.464431694743851</v>
      </c>
      <c r="CC112" s="100">
        <f t="shared" si="500"/>
        <v>1.1340034036908361E-3</v>
      </c>
      <c r="CD112">
        <f t="shared" si="521"/>
        <v>0.28254658996996801</v>
      </c>
      <c r="CE112">
        <f t="shared" si="522"/>
        <v>2.0420785125618357</v>
      </c>
      <c r="CF112" s="61"/>
      <c r="CG112" s="49">
        <v>1066.719855444718</v>
      </c>
      <c r="CH112" s="49">
        <v>106</v>
      </c>
      <c r="CI112" s="22">
        <f t="shared" si="503"/>
        <v>1.9166666666666665</v>
      </c>
      <c r="CJ112" s="98">
        <f t="shared" si="504"/>
        <v>103.63546637955095</v>
      </c>
      <c r="CK112" s="100">
        <f t="shared" si="432"/>
        <v>1.9166666666666665</v>
      </c>
      <c r="CL112" s="98">
        <f t="shared" si="505"/>
        <v>1.2292534366631416</v>
      </c>
      <c r="CM112" s="98">
        <f t="shared" si="433"/>
        <v>1.9333333333333333</v>
      </c>
      <c r="CN112" s="98">
        <f t="shared" si="434"/>
        <v>60.177216692670996</v>
      </c>
      <c r="CO112" s="100">
        <f t="shared" si="506"/>
        <v>1072.521305814415</v>
      </c>
      <c r="CP112" s="100">
        <f t="shared" si="507"/>
        <v>8.3746626563967143E-4</v>
      </c>
      <c r="CQ112" s="100">
        <f t="shared" si="476"/>
        <v>1.95</v>
      </c>
      <c r="CR112" s="100">
        <f t="shared" si="477"/>
        <v>76.621848102839948</v>
      </c>
      <c r="CS112" s="100">
        <f t="shared" si="508"/>
        <v>1.1332436801022991E-3</v>
      </c>
      <c r="CT112">
        <f t="shared" si="523"/>
        <v>0.28254658996996801</v>
      </c>
      <c r="CU112">
        <f t="shared" si="524"/>
        <v>2.0155084061527528</v>
      </c>
      <c r="CV112" s="65"/>
      <c r="CW112" s="49"/>
      <c r="CY112"/>
      <c r="CZ112"/>
      <c r="DA112"/>
      <c r="DB112"/>
      <c r="DC112" s="72"/>
      <c r="DD112" s="52"/>
      <c r="DE112" s="86"/>
      <c r="DG112" s="72"/>
      <c r="DH112"/>
      <c r="DI112"/>
      <c r="DJ112"/>
      <c r="DK112"/>
      <c r="DL112" s="61"/>
      <c r="DM112"/>
      <c r="DO112"/>
      <c r="DP112"/>
      <c r="DQ112"/>
      <c r="DR112"/>
      <c r="DS112" s="72"/>
      <c r="DT112" s="52"/>
      <c r="DU112" s="86"/>
      <c r="DW112" s="72"/>
      <c r="DX112"/>
      <c r="DY112"/>
      <c r="DZ112"/>
      <c r="EB112" s="65"/>
      <c r="EC112" s="49"/>
      <c r="ED112" s="49"/>
      <c r="EE112" s="49"/>
      <c r="EF112" s="49"/>
      <c r="EG112" s="98"/>
      <c r="EH112" s="96"/>
      <c r="EN112" s="52"/>
      <c r="EO112" s="100"/>
      <c r="EP112" s="49"/>
      <c r="EQ112" s="49"/>
      <c r="ER112" s="66"/>
      <c r="ES112" s="49"/>
      <c r="FG112"/>
      <c r="FH112" s="61"/>
      <c r="FI112" s="100">
        <v>1430.2801299046282</v>
      </c>
      <c r="FJ112" s="100">
        <v>106</v>
      </c>
      <c r="FK112" s="22">
        <f t="shared" si="511"/>
        <v>1.8499999999999999</v>
      </c>
      <c r="FL112" s="98">
        <f t="shared" si="512"/>
        <v>178.47268903227206</v>
      </c>
      <c r="FM112" s="100">
        <f t="shared" si="443"/>
        <v>1.8499999999999999</v>
      </c>
      <c r="FN112" s="98">
        <f t="shared" si="513"/>
        <v>1.0515602263081769</v>
      </c>
      <c r="FO112" s="98">
        <f t="shared" si="444"/>
        <v>1.8666666666666665</v>
      </c>
      <c r="FP112" s="98">
        <f t="shared" si="445"/>
        <v>117.97159071626785</v>
      </c>
      <c r="FQ112" s="100">
        <f t="shared" si="514"/>
        <v>1836.7674749979151</v>
      </c>
      <c r="FR112" s="100">
        <f t="shared" si="515"/>
        <v>1.6417713041347278E-3</v>
      </c>
      <c r="FS112" s="100">
        <f t="shared" si="474"/>
        <v>1.8833333333333335</v>
      </c>
      <c r="FT112" s="100">
        <f t="shared" si="475"/>
        <v>-4718.863628650689</v>
      </c>
      <c r="FU112" s="100">
        <f t="shared" si="516"/>
        <v>1.2999070418825761E-3</v>
      </c>
      <c r="FV112">
        <f t="shared" si="446"/>
        <v>0.26717172840301379</v>
      </c>
      <c r="FW112">
        <f t="shared" si="447"/>
        <v>2.2515717671705957</v>
      </c>
      <c r="FX112" s="65"/>
      <c r="FY112" s="100"/>
      <c r="GA112" s="22"/>
      <c r="GB112" s="49"/>
      <c r="GC112" s="98"/>
      <c r="GD112" s="96"/>
      <c r="GJ112" s="52"/>
      <c r="GK112" s="100"/>
      <c r="GN112" s="61"/>
      <c r="GO112" s="100"/>
      <c r="HD112" s="61"/>
      <c r="HE112" s="100"/>
      <c r="HF112" s="56"/>
      <c r="HG112" s="12"/>
      <c r="HH112" s="12"/>
      <c r="HI112" s="12"/>
      <c r="HJ112" s="12"/>
      <c r="HR112" s="12"/>
      <c r="HS112" s="12"/>
      <c r="HT112" s="61"/>
      <c r="HU112" s="56"/>
      <c r="HV112" s="12"/>
      <c r="II112" s="61"/>
      <c r="IJ112" s="49"/>
      <c r="IK112" s="49"/>
      <c r="IW112" s="61"/>
      <c r="IX112" s="49"/>
      <c r="IY112" s="49"/>
      <c r="IZ112" s="49"/>
      <c r="JJ112" s="22"/>
      <c r="JK112" s="65"/>
      <c r="JL112" s="49"/>
      <c r="JM112" s="49"/>
      <c r="JN112" s="49"/>
      <c r="JY112" s="61"/>
      <c r="JZ112" s="49"/>
      <c r="KA112" s="49"/>
      <c r="KB112" s="49"/>
      <c r="KM112" s="61"/>
      <c r="KN112"/>
      <c r="KS112"/>
      <c r="KT112"/>
      <c r="KU112"/>
    </row>
    <row r="113" spans="21:307" x14ac:dyDescent="0.25">
      <c r="U113" s="49">
        <v>654.5007639414946</v>
      </c>
      <c r="V113" s="49">
        <v>107</v>
      </c>
      <c r="W113" s="22">
        <f t="shared" si="411"/>
        <v>1.8833333333333333</v>
      </c>
      <c r="X113" s="98">
        <f t="shared" si="412"/>
        <v>54.220923199527348</v>
      </c>
      <c r="Y113" s="100">
        <f t="shared" si="413"/>
        <v>1.8833333333333333</v>
      </c>
      <c r="Z113" s="98">
        <f t="shared" si="414"/>
        <v>0.39666911537267174</v>
      </c>
      <c r="AA113" s="98">
        <f t="shared" si="415"/>
        <v>1.9000000000000001</v>
      </c>
      <c r="AB113" s="98">
        <f t="shared" si="416"/>
        <v>41.009641268736431</v>
      </c>
      <c r="AC113" s="100">
        <f t="shared" si="481"/>
        <v>638.50266650138701</v>
      </c>
      <c r="AD113" s="100">
        <f t="shared" si="482"/>
        <v>5.7071750765658213E-4</v>
      </c>
      <c r="AE113" s="100">
        <f t="shared" si="335"/>
        <v>1.9166666666666667</v>
      </c>
      <c r="AF113" s="100">
        <f t="shared" si="336"/>
        <v>-37.350388142654928</v>
      </c>
      <c r="AG113" s="100">
        <f t="shared" si="483"/>
        <v>2.0629046764839088E-3</v>
      </c>
      <c r="AH113">
        <f t="shared" si="520"/>
        <v>0.27492719309977609</v>
      </c>
      <c r="AI113">
        <f t="shared" si="418"/>
        <v>1.7341669078783117</v>
      </c>
      <c r="AJ113" s="61"/>
      <c r="AK113"/>
      <c r="AL113"/>
      <c r="AN113" s="49"/>
      <c r="AP113" s="96"/>
      <c r="AQ113" s="72"/>
      <c r="AR113" s="52"/>
      <c r="AS113" s="86"/>
      <c r="AU113" s="72"/>
      <c r="AV113" s="52"/>
      <c r="AX113" s="49"/>
      <c r="AZ113" s="61"/>
      <c r="BA113"/>
      <c r="BC113" s="49"/>
      <c r="BD113" s="49"/>
      <c r="BE113" s="98"/>
      <c r="BF113" s="96"/>
      <c r="BL113" s="52"/>
      <c r="BM113" s="100"/>
      <c r="BN113" s="49"/>
      <c r="BP113" s="61"/>
      <c r="BQ113" s="49">
        <v>1164.3893249253017</v>
      </c>
      <c r="BR113" s="49">
        <v>107</v>
      </c>
      <c r="BS113" s="22">
        <f t="shared" si="495"/>
        <v>1.9333333333333331</v>
      </c>
      <c r="BT113" s="98">
        <f t="shared" si="496"/>
        <v>111.31829110184529</v>
      </c>
      <c r="BU113" s="100">
        <f t="shared" si="429"/>
        <v>1.9333333333333331</v>
      </c>
      <c r="BV113" s="98">
        <f t="shared" si="497"/>
        <v>1.4729731091921787</v>
      </c>
      <c r="BW113" s="98">
        <f t="shared" si="430"/>
        <v>1.95</v>
      </c>
      <c r="BX113" s="98">
        <f t="shared" si="431"/>
        <v>60.075377320863581</v>
      </c>
      <c r="BY113" s="100">
        <f t="shared" si="498"/>
        <v>935.34806508270208</v>
      </c>
      <c r="BZ113" s="100">
        <f t="shared" si="499"/>
        <v>8.3604900104868496E-4</v>
      </c>
      <c r="CA113" s="100">
        <f t="shared" si="359"/>
        <v>1.9666666666666666</v>
      </c>
      <c r="CB113" s="100">
        <f t="shared" si="360"/>
        <v>130.76966396116066</v>
      </c>
      <c r="CC113" s="100">
        <f t="shared" si="500"/>
        <v>1.1299664419159433E-3</v>
      </c>
      <c r="CD113">
        <f t="shared" si="521"/>
        <v>0.28630673884327479</v>
      </c>
      <c r="CE113">
        <f t="shared" si="522"/>
        <v>2.0465665306593523</v>
      </c>
      <c r="CF113" s="61"/>
      <c r="CG113" s="49">
        <v>1076.8298379967005</v>
      </c>
      <c r="CH113" s="49">
        <v>107</v>
      </c>
      <c r="CI113" s="22">
        <f t="shared" si="503"/>
        <v>1.9333333333333331</v>
      </c>
      <c r="CJ113" s="98">
        <f t="shared" si="504"/>
        <v>104.61768561126013</v>
      </c>
      <c r="CK113" s="100">
        <f t="shared" si="432"/>
        <v>1.9333333333333331</v>
      </c>
      <c r="CL113" s="98">
        <f t="shared" si="505"/>
        <v>1.2381459591691262</v>
      </c>
      <c r="CM113" s="98">
        <f t="shared" si="433"/>
        <v>1.95</v>
      </c>
      <c r="CN113" s="98">
        <f t="shared" si="434"/>
        <v>61.348541029852818</v>
      </c>
      <c r="CO113" s="100">
        <f t="shared" si="506"/>
        <v>1093.3974841538407</v>
      </c>
      <c r="CP113" s="100">
        <f t="shared" si="507"/>
        <v>8.5376719599878519E-4</v>
      </c>
      <c r="CQ113" s="100">
        <f t="shared" si="476"/>
        <v>1.9666666666666666</v>
      </c>
      <c r="CR113" s="100">
        <f t="shared" si="477"/>
        <v>41.482280830909424</v>
      </c>
      <c r="CS113" s="100">
        <f t="shared" si="508"/>
        <v>1.1297832799030225E-3</v>
      </c>
      <c r="CT113">
        <f t="shared" si="523"/>
        <v>0.28630673884327479</v>
      </c>
      <c r="CU113">
        <f t="shared" si="524"/>
        <v>2.0196051081844733</v>
      </c>
      <c r="CV113" s="65"/>
      <c r="CW113" s="49"/>
      <c r="CY113"/>
      <c r="CZ113"/>
      <c r="DA113"/>
      <c r="DB113"/>
      <c r="DC113" s="72"/>
      <c r="DD113" s="52"/>
      <c r="DE113" s="86"/>
      <c r="DG113" s="72"/>
      <c r="DH113"/>
      <c r="DI113"/>
      <c r="DJ113"/>
      <c r="DK113"/>
      <c r="DL113" s="61"/>
      <c r="DM113"/>
      <c r="DO113"/>
      <c r="DP113"/>
      <c r="DQ113"/>
      <c r="DR113"/>
      <c r="DS113" s="72"/>
      <c r="DT113" s="52"/>
      <c r="DU113" s="86"/>
      <c r="DW113" s="72"/>
      <c r="DX113"/>
      <c r="DY113"/>
      <c r="DZ113"/>
      <c r="EB113" s="65"/>
      <c r="EC113" s="49"/>
      <c r="ED113" s="49"/>
      <c r="EE113" s="49"/>
      <c r="EF113" s="49"/>
      <c r="EG113" s="98"/>
      <c r="EH113" s="96"/>
      <c r="EN113" s="52"/>
      <c r="EO113" s="100"/>
      <c r="EP113" s="49"/>
      <c r="EQ113" s="49"/>
      <c r="ER113" s="66"/>
      <c r="ES113" s="49"/>
      <c r="FG113"/>
      <c r="FH113" s="61"/>
      <c r="FI113" s="100">
        <v>1445.2668438734765</v>
      </c>
      <c r="FJ113" s="100">
        <v>107</v>
      </c>
      <c r="FK113" s="22">
        <f t="shared" si="511"/>
        <v>1.8666666666666665</v>
      </c>
      <c r="FL113" s="98">
        <f t="shared" si="512"/>
        <v>180.34275566177647</v>
      </c>
      <c r="FM113" s="100">
        <f t="shared" si="443"/>
        <v>1.8666666666666665</v>
      </c>
      <c r="FN113" s="98">
        <f t="shared" si="513"/>
        <v>1.0609283859193535</v>
      </c>
      <c r="FO113" s="98">
        <f t="shared" si="444"/>
        <v>1.8833333333333335</v>
      </c>
      <c r="FP113" s="98">
        <f t="shared" si="445"/>
        <v>129.34957981704986</v>
      </c>
      <c r="FQ113" s="100">
        <f t="shared" si="514"/>
        <v>2013.917924392638</v>
      </c>
      <c r="FR113" s="100">
        <f t="shared" si="515"/>
        <v>1.8001149857872776E-3</v>
      </c>
      <c r="FS113" s="100">
        <f t="shared" si="474"/>
        <v>1.8916666666666666</v>
      </c>
      <c r="FT113" s="100">
        <f t="shared" si="475"/>
        <v>-7760.9747890231229</v>
      </c>
      <c r="FU113" s="100">
        <f t="shared" si="516"/>
        <v>1.2947940326328042E-3</v>
      </c>
      <c r="FV113">
        <f t="shared" si="446"/>
        <v>0.27106677228653792</v>
      </c>
      <c r="FW113">
        <f t="shared" si="447"/>
        <v>2.2560987014683249</v>
      </c>
      <c r="FX113" s="65"/>
      <c r="FY113" s="100"/>
      <c r="GA113" s="22"/>
      <c r="GB113" s="49"/>
      <c r="GC113" s="98"/>
      <c r="GD113" s="96"/>
      <c r="GJ113" s="52"/>
      <c r="GK113" s="100"/>
      <c r="GN113" s="61"/>
      <c r="GO113" s="100"/>
      <c r="HD113" s="61"/>
      <c r="HE113" s="100"/>
      <c r="HF113" s="56"/>
      <c r="HG113" s="12"/>
      <c r="HH113" s="12"/>
      <c r="HI113" s="12"/>
      <c r="HJ113" s="12"/>
      <c r="HR113" s="12"/>
      <c r="HS113" s="12"/>
      <c r="HT113" s="61"/>
      <c r="HU113" s="56"/>
      <c r="HV113" s="12"/>
      <c r="II113" s="61"/>
      <c r="IJ113" s="49"/>
      <c r="IK113" s="49"/>
      <c r="IW113" s="61"/>
      <c r="IX113" s="49"/>
      <c r="IY113" s="49"/>
      <c r="IZ113" s="49"/>
      <c r="JJ113" s="22"/>
      <c r="JK113" s="65"/>
      <c r="JL113" s="49"/>
      <c r="JM113" s="49"/>
      <c r="JN113" s="49"/>
      <c r="JY113" s="61"/>
      <c r="JZ113" s="49"/>
      <c r="KA113" s="49"/>
      <c r="KB113" s="49"/>
      <c r="KM113" s="61"/>
      <c r="KN113"/>
      <c r="KS113"/>
      <c r="KT113"/>
      <c r="KU113"/>
    </row>
    <row r="114" spans="21:307" x14ac:dyDescent="0.25">
      <c r="U114" s="49">
        <v>663.00169683040781</v>
      </c>
      <c r="V114" s="49">
        <v>108</v>
      </c>
      <c r="W114" s="22">
        <f t="shared" si="411"/>
        <v>1.9000000000000001</v>
      </c>
      <c r="X114" s="98">
        <f t="shared" si="412"/>
        <v>54.92516749485609</v>
      </c>
      <c r="Y114" s="100">
        <f t="shared" si="413"/>
        <v>1.9000000000000001</v>
      </c>
      <c r="Z114" s="98">
        <f t="shared" si="414"/>
        <v>0.39767983284692554</v>
      </c>
      <c r="AA114" s="98">
        <f t="shared" si="415"/>
        <v>1.9166666666666667</v>
      </c>
      <c r="AB114" s="98">
        <f t="shared" si="416"/>
        <v>41.007270640496223</v>
      </c>
      <c r="AC114" s="100">
        <f t="shared" si="481"/>
        <v>638.46575682829985</v>
      </c>
      <c r="AD114" s="100">
        <f t="shared" si="482"/>
        <v>5.7068451641357251E-4</v>
      </c>
      <c r="AE114" s="100">
        <f t="shared" si="335"/>
        <v>1.9333333333333333</v>
      </c>
      <c r="AF114" s="100">
        <f t="shared" si="336"/>
        <v>-6.6807229094721046E-2</v>
      </c>
      <c r="AG114" s="100">
        <f t="shared" si="483"/>
        <v>2.0606063508283616E-3</v>
      </c>
      <c r="AH114">
        <f t="shared" si="520"/>
        <v>0.27875360095282897</v>
      </c>
      <c r="AI114">
        <f t="shared" si="418"/>
        <v>1.7397713899800005</v>
      </c>
      <c r="AJ114" s="61"/>
      <c r="AK114"/>
      <c r="AL114"/>
      <c r="AN114" s="49"/>
      <c r="AP114" s="96"/>
      <c r="AQ114" s="72"/>
      <c r="AR114" s="52"/>
      <c r="AS114" s="86"/>
      <c r="AU114" s="72"/>
      <c r="AV114" s="52"/>
      <c r="AX114" s="49"/>
      <c r="AZ114" s="61"/>
      <c r="BA114"/>
      <c r="BC114" s="49"/>
      <c r="BD114" s="49"/>
      <c r="BE114" s="98"/>
      <c r="BF114" s="96"/>
      <c r="BL114" s="52"/>
      <c r="BM114" s="100"/>
      <c r="BN114" s="49"/>
      <c r="BP114" s="61"/>
      <c r="BQ114" s="49">
        <v>1174.3434335832087</v>
      </c>
      <c r="BR114" s="49">
        <v>108</v>
      </c>
      <c r="BS114" s="22">
        <f t="shared" si="495"/>
        <v>1.95</v>
      </c>
      <c r="BT114" s="98">
        <f t="shared" si="496"/>
        <v>112.26992672879624</v>
      </c>
      <c r="BU114" s="100">
        <f t="shared" si="429"/>
        <v>1.95</v>
      </c>
      <c r="BV114" s="98">
        <f t="shared" si="497"/>
        <v>1.4829941287361705</v>
      </c>
      <c r="BW114" s="98">
        <f t="shared" si="430"/>
        <v>1.9666666666666666</v>
      </c>
      <c r="BX114" s="98">
        <f t="shared" si="431"/>
        <v>61.566923221469601</v>
      </c>
      <c r="BY114" s="100">
        <f t="shared" si="498"/>
        <v>958.57080015871418</v>
      </c>
      <c r="BZ114" s="100">
        <f t="shared" si="499"/>
        <v>8.5680634816545208E-4</v>
      </c>
      <c r="CA114" s="100">
        <f t="shared" si="359"/>
        <v>1.9833333333333332</v>
      </c>
      <c r="CB114" s="100">
        <f t="shared" si="360"/>
        <v>173.63798033275867</v>
      </c>
      <c r="CC114" s="100">
        <f t="shared" si="500"/>
        <v>1.1266422329985982E-3</v>
      </c>
      <c r="CD114">
        <f t="shared" si="521"/>
        <v>0.29003461136251801</v>
      </c>
      <c r="CE114">
        <f t="shared" si="522"/>
        <v>2.050263439210418</v>
      </c>
      <c r="CF114" s="61"/>
      <c r="CG114" s="49">
        <v>1087.3666584919733</v>
      </c>
      <c r="CH114" s="49">
        <v>108</v>
      </c>
      <c r="CI114" s="22">
        <f t="shared" si="503"/>
        <v>1.95</v>
      </c>
      <c r="CJ114" s="98">
        <f t="shared" si="504"/>
        <v>105.64137360263999</v>
      </c>
      <c r="CK114" s="100">
        <f t="shared" si="432"/>
        <v>1.95</v>
      </c>
      <c r="CL114" s="98">
        <f t="shared" si="505"/>
        <v>1.2474139191199929</v>
      </c>
      <c r="CM114" s="98">
        <f t="shared" si="433"/>
        <v>1.9666666666666666</v>
      </c>
      <c r="CN114" s="98">
        <f t="shared" si="434"/>
        <v>62.731278296098985</v>
      </c>
      <c r="CO114" s="100">
        <f t="shared" si="506"/>
        <v>1118.0416146055106</v>
      </c>
      <c r="CP114" s="100">
        <f t="shared" si="507"/>
        <v>8.73010289620711E-4</v>
      </c>
      <c r="CQ114" s="100">
        <f t="shared" si="476"/>
        <v>1.9833333333333332</v>
      </c>
      <c r="CR114" s="100">
        <f t="shared" si="477"/>
        <v>-399.47154265323672</v>
      </c>
      <c r="CS114" s="100">
        <f t="shared" si="508"/>
        <v>1.126210306737205E-3</v>
      </c>
      <c r="CT114">
        <f t="shared" si="523"/>
        <v>0.29003461136251801</v>
      </c>
      <c r="CU114">
        <f t="shared" si="524"/>
        <v>2.0238340394883942</v>
      </c>
      <c r="CV114" s="65"/>
      <c r="CW114" s="49"/>
      <c r="CY114"/>
      <c r="CZ114"/>
      <c r="DA114"/>
      <c r="DB114"/>
      <c r="DC114" s="72"/>
      <c r="DD114" s="52"/>
      <c r="DE114" s="86"/>
      <c r="DG114" s="72"/>
      <c r="DH114"/>
      <c r="DI114"/>
      <c r="DJ114"/>
      <c r="DK114"/>
      <c r="DL114" s="61"/>
      <c r="DM114"/>
      <c r="DO114"/>
      <c r="DP114"/>
      <c r="DQ114"/>
      <c r="DR114"/>
      <c r="DS114" s="72"/>
      <c r="DT114" s="52"/>
      <c r="DU114" s="86"/>
      <c r="DW114" s="72"/>
      <c r="DX114"/>
      <c r="DY114"/>
      <c r="DZ114"/>
      <c r="EB114" s="65"/>
      <c r="EC114" s="49"/>
      <c r="ED114" s="49"/>
      <c r="EE114" s="49"/>
      <c r="EF114" s="49"/>
      <c r="EG114" s="98"/>
      <c r="EH114" s="96"/>
      <c r="EN114" s="52"/>
      <c r="EO114" s="100"/>
      <c r="EP114" s="49"/>
      <c r="EQ114" s="49"/>
      <c r="ER114" s="66"/>
      <c r="ES114" s="49"/>
      <c r="FG114"/>
      <c r="FH114" s="61"/>
      <c r="FI114" s="100">
        <v>1461.7942741713007</v>
      </c>
      <c r="FJ114" s="100">
        <v>108</v>
      </c>
      <c r="FK114" s="22">
        <f t="shared" si="511"/>
        <v>1.8833333333333333</v>
      </c>
      <c r="FL114" s="98">
        <f t="shared" si="512"/>
        <v>182.405075389481</v>
      </c>
      <c r="FM114" s="100">
        <f t="shared" si="443"/>
        <v>1.8833333333333333</v>
      </c>
      <c r="FN114" s="98">
        <f t="shared" si="513"/>
        <v>1.0712596436796904</v>
      </c>
      <c r="FO114" s="98">
        <f t="shared" si="444"/>
        <v>1.8916666666666666</v>
      </c>
      <c r="FP114" s="98"/>
      <c r="FQ114" s="100"/>
      <c r="FR114" s="100"/>
      <c r="FS114" s="100">
        <f t="shared" si="474"/>
        <v>1.9</v>
      </c>
      <c r="FT114" s="100">
        <f t="shared" si="475"/>
        <v>0</v>
      </c>
      <c r="FU114" s="100">
        <f t="shared" si="516"/>
        <v>1.2892247426463405E-3</v>
      </c>
      <c r="FV114">
        <f t="shared" si="446"/>
        <v>0.27492719309977609</v>
      </c>
      <c r="FW114">
        <f t="shared" si="447"/>
        <v>2.2610369183289043</v>
      </c>
      <c r="FX114" s="65"/>
      <c r="FY114" s="100"/>
      <c r="GA114" s="22"/>
      <c r="GB114" s="49"/>
      <c r="GC114" s="98"/>
      <c r="GD114" s="96"/>
      <c r="GJ114" s="52"/>
      <c r="GK114" s="100"/>
      <c r="GN114" s="61"/>
      <c r="GO114" s="100"/>
      <c r="HD114" s="61"/>
      <c r="HE114" s="100"/>
      <c r="HT114" s="61"/>
      <c r="HU114" s="49"/>
      <c r="II114" s="61"/>
      <c r="IJ114" s="49"/>
      <c r="IK114" s="49"/>
      <c r="IW114" s="61"/>
      <c r="IX114" s="49"/>
      <c r="IY114" s="49"/>
      <c r="IZ114" s="49"/>
      <c r="JJ114" s="22"/>
      <c r="JK114" s="65"/>
      <c r="JL114" s="49"/>
      <c r="JM114" s="49"/>
      <c r="JN114" s="49"/>
      <c r="JY114" s="61"/>
      <c r="JZ114" s="49"/>
      <c r="KA114" s="49"/>
      <c r="KB114" s="49"/>
      <c r="KM114" s="61"/>
      <c r="KN114"/>
      <c r="KS114"/>
      <c r="KT114"/>
      <c r="KU114"/>
    </row>
    <row r="115" spans="21:307" x14ac:dyDescent="0.25">
      <c r="U115" s="49">
        <v>671.00167659999181</v>
      </c>
      <c r="V115" s="49">
        <v>109</v>
      </c>
      <c r="W115" s="22">
        <f t="shared" si="411"/>
        <v>1.9166666666666667</v>
      </c>
      <c r="X115" s="98">
        <f t="shared" si="412"/>
        <v>55.587911241818567</v>
      </c>
      <c r="Y115" s="100">
        <f t="shared" si="413"/>
        <v>1.9166666666666667</v>
      </c>
      <c r="Z115" s="98">
        <f t="shared" si="414"/>
        <v>0.39863098955554288</v>
      </c>
      <c r="AA115" s="98">
        <f t="shared" si="415"/>
        <v>1.9333333333333333</v>
      </c>
      <c r="AB115" s="98">
        <f t="shared" si="416"/>
        <v>39.764628330647938</v>
      </c>
      <c r="AC115" s="100">
        <f t="shared" si="481"/>
        <v>619.11834476131241</v>
      </c>
      <c r="AD115" s="100">
        <f t="shared" si="482"/>
        <v>5.533910776015172E-4</v>
      </c>
      <c r="AE115" s="100">
        <f t="shared" si="335"/>
        <v>1.95</v>
      </c>
      <c r="AF115" s="100">
        <f t="shared" si="336"/>
        <v>-521.97764090442342</v>
      </c>
      <c r="AG115" s="100">
        <f t="shared" si="483"/>
        <v>2.0584504649675465E-3</v>
      </c>
      <c r="AH115">
        <f t="shared" si="520"/>
        <v>0.28254658996996806</v>
      </c>
      <c r="AI115">
        <f t="shared" si="418"/>
        <v>1.7449803553986036</v>
      </c>
      <c r="AJ115" s="61"/>
      <c r="AK115"/>
      <c r="AL115"/>
      <c r="AN115" s="49"/>
      <c r="AP115" s="96"/>
      <c r="AQ115" s="72"/>
      <c r="AR115" s="52"/>
      <c r="AS115" s="86"/>
      <c r="AU115" s="72"/>
      <c r="AV115" s="52"/>
      <c r="AX115" s="49"/>
      <c r="AZ115" s="61"/>
      <c r="BA115"/>
      <c r="BC115" s="49"/>
      <c r="BD115" s="49"/>
      <c r="BE115" s="98"/>
      <c r="BF115" s="96"/>
      <c r="BL115" s="52"/>
      <c r="BM115" s="100"/>
      <c r="BN115" s="49"/>
      <c r="BP115" s="61"/>
      <c r="BQ115" s="49">
        <v>1185.3356064845095</v>
      </c>
      <c r="BR115" s="49">
        <v>109</v>
      </c>
      <c r="BS115" s="22">
        <f t="shared" si="495"/>
        <v>1.9666666666666666</v>
      </c>
      <c r="BT115" s="98">
        <f t="shared" si="496"/>
        <v>113.32080367920742</v>
      </c>
      <c r="BU115" s="100">
        <f t="shared" si="429"/>
        <v>1.9666666666666666</v>
      </c>
      <c r="BV115" s="98">
        <f t="shared" si="497"/>
        <v>1.4940601903254598</v>
      </c>
      <c r="BW115" s="98">
        <f t="shared" si="430"/>
        <v>1.9833333333333332</v>
      </c>
      <c r="BX115" s="98">
        <f t="shared" si="431"/>
        <v>64.434366119568921</v>
      </c>
      <c r="BY115" s="100">
        <f t="shared" si="498"/>
        <v>1003.2156660935117</v>
      </c>
      <c r="BZ115" s="100">
        <f t="shared" si="499"/>
        <v>8.9671159516400089E-4</v>
      </c>
      <c r="CA115" s="100">
        <f t="shared" si="359"/>
        <v>2</v>
      </c>
      <c r="CB115" s="100">
        <f t="shared" si="360"/>
        <v>-2577.374644782743</v>
      </c>
      <c r="CC115" s="100">
        <f t="shared" si="500"/>
        <v>1.1230052293496906E-3</v>
      </c>
      <c r="CD115">
        <f t="shared" si="521"/>
        <v>0.29373075692248174</v>
      </c>
      <c r="CE115">
        <f t="shared" si="522"/>
        <v>2.0543096459067063</v>
      </c>
      <c r="CF115" s="61"/>
      <c r="CG115" s="49">
        <v>1097.878522424043</v>
      </c>
      <c r="CH115" s="49">
        <v>109</v>
      </c>
      <c r="CI115" s="22">
        <f t="shared" si="503"/>
        <v>1.9666666666666666</v>
      </c>
      <c r="CJ115" s="98">
        <f t="shared" si="504"/>
        <v>106.6626369789219</v>
      </c>
      <c r="CK115" s="100">
        <f t="shared" si="432"/>
        <v>1.9666666666666666</v>
      </c>
      <c r="CL115" s="98">
        <f t="shared" si="505"/>
        <v>1.256659927816363</v>
      </c>
      <c r="CM115" s="98">
        <f t="shared" si="433"/>
        <v>1.9833333333333332</v>
      </c>
      <c r="CN115" s="98">
        <f t="shared" si="434"/>
        <v>62.73128372421646</v>
      </c>
      <c r="CO115" s="100">
        <f t="shared" si="506"/>
        <v>1118.0417113492942</v>
      </c>
      <c r="CP115" s="100">
        <f t="shared" si="507"/>
        <v>8.7301036516201252E-4</v>
      </c>
      <c r="CQ115" s="100">
        <f t="shared" si="476"/>
        <v>2</v>
      </c>
      <c r="CR115" s="100">
        <f t="shared" si="477"/>
        <v>-2509.2513489686448</v>
      </c>
      <c r="CS115" s="100">
        <f t="shared" si="508"/>
        <v>1.1226793629177643E-3</v>
      </c>
      <c r="CT115">
        <f t="shared" si="523"/>
        <v>0.29373075692248174</v>
      </c>
      <c r="CU115">
        <f t="shared" si="524"/>
        <v>2.0280123163732791</v>
      </c>
      <c r="CV115" s="65"/>
      <c r="CW115" s="49"/>
      <c r="CY115"/>
      <c r="CZ115"/>
      <c r="DA115"/>
      <c r="DB115"/>
      <c r="DC115" s="72"/>
      <c r="DD115" s="52"/>
      <c r="DE115" s="86"/>
      <c r="DG115" s="72"/>
      <c r="DH115"/>
      <c r="DI115"/>
      <c r="DJ115"/>
      <c r="DK115"/>
      <c r="DL115" s="61"/>
      <c r="DM115"/>
      <c r="DO115"/>
      <c r="DP115"/>
      <c r="DQ115"/>
      <c r="DR115"/>
      <c r="DS115" s="72"/>
      <c r="DT115" s="52"/>
      <c r="DU115" s="86"/>
      <c r="DW115" s="72"/>
      <c r="DX115"/>
      <c r="DY115"/>
      <c r="DZ115"/>
      <c r="EB115" s="65"/>
      <c r="EC115" s="49"/>
      <c r="ED115" s="49"/>
      <c r="EE115" s="49"/>
      <c r="EF115" s="49"/>
      <c r="EG115" s="98"/>
      <c r="EH115" s="96"/>
      <c r="EN115" s="52"/>
      <c r="EO115" s="100"/>
      <c r="EP115" s="49"/>
      <c r="EQ115" s="49"/>
      <c r="ER115" s="66"/>
      <c r="ES115" s="49"/>
      <c r="FG115"/>
      <c r="FH115" s="61"/>
      <c r="FI115" s="100">
        <v>1479.8204282952713</v>
      </c>
      <c r="FJ115" s="100">
        <v>109</v>
      </c>
      <c r="FK115" s="22">
        <f t="shared" si="511"/>
        <v>1.9</v>
      </c>
      <c r="FL115" s="98">
        <f t="shared" si="512"/>
        <v>184.65440832234481</v>
      </c>
      <c r="FM115" s="100">
        <f t="shared" si="443"/>
        <v>1.9</v>
      </c>
      <c r="FN115" s="98">
        <f t="shared" si="513"/>
        <v>1.0825277501745529</v>
      </c>
      <c r="FO115" s="98">
        <f t="shared" si="444"/>
        <v>1.9</v>
      </c>
      <c r="FP115" s="98"/>
      <c r="FQ115" s="100"/>
      <c r="FR115" s="100"/>
      <c r="FS115" s="100">
        <f t="shared" si="474"/>
        <v>0</v>
      </c>
      <c r="FT115" s="100">
        <f t="shared" si="475"/>
        <v>0</v>
      </c>
      <c r="FU115" s="100">
        <f t="shared" si="516"/>
        <v>1.2832316092146641E-3</v>
      </c>
      <c r="FV115">
        <f t="shared" si="446"/>
        <v>0.27875360095282892</v>
      </c>
      <c r="FW115">
        <f t="shared" si="447"/>
        <v>2.2663596801820463</v>
      </c>
      <c r="FX115" s="65"/>
      <c r="FY115" s="100"/>
      <c r="GA115" s="22"/>
      <c r="GB115" s="49"/>
      <c r="GC115" s="98"/>
      <c r="GD115" s="96"/>
      <c r="GJ115" s="52"/>
      <c r="GK115" s="100"/>
      <c r="GN115" s="61"/>
      <c r="GO115" s="100"/>
      <c r="HD115" s="61"/>
      <c r="HE115" s="100"/>
      <c r="HT115" s="61"/>
      <c r="HU115" s="49"/>
      <c r="II115" s="61"/>
      <c r="IJ115" s="49"/>
      <c r="IK115" s="49"/>
      <c r="IW115" s="61"/>
      <c r="IX115" s="49"/>
      <c r="IY115" s="49"/>
      <c r="IZ115" s="49"/>
      <c r="JJ115" s="22"/>
      <c r="JK115" s="65"/>
      <c r="JL115" s="49"/>
      <c r="JM115" s="49"/>
      <c r="JN115" s="49"/>
      <c r="JY115" s="61"/>
      <c r="JZ115" s="49"/>
      <c r="KA115" s="49"/>
      <c r="KB115" s="49"/>
      <c r="KM115" s="61"/>
      <c r="KN115"/>
      <c r="KS115"/>
      <c r="KT115"/>
      <c r="KU115"/>
    </row>
    <row r="116" spans="21:307" x14ac:dyDescent="0.25">
      <c r="U116" s="49">
        <v>679.50165562712209</v>
      </c>
      <c r="V116" s="49">
        <v>110</v>
      </c>
      <c r="W116" s="22">
        <f t="shared" si="411"/>
        <v>1.9333333333333333</v>
      </c>
      <c r="X116" s="98">
        <f t="shared" si="412"/>
        <v>56.29207651620596</v>
      </c>
      <c r="Y116" s="100">
        <f t="shared" si="413"/>
        <v>1.9333333333333333</v>
      </c>
      <c r="Z116" s="98">
        <f t="shared" si="414"/>
        <v>0.39964159362050566</v>
      </c>
      <c r="AA116" s="98">
        <f t="shared" si="415"/>
        <v>1.95</v>
      </c>
      <c r="AB116" s="98">
        <f t="shared" si="416"/>
        <v>41.005043732859733</v>
      </c>
      <c r="AC116" s="100">
        <f t="shared" si="481"/>
        <v>638.43108482386469</v>
      </c>
      <c r="AD116" s="100">
        <f t="shared" si="482"/>
        <v>5.7065352528229798E-4</v>
      </c>
      <c r="AE116" s="100">
        <f t="shared" si="335"/>
        <v>1.9666666666666668</v>
      </c>
      <c r="AF116" s="100">
        <f t="shared" si="336"/>
        <v>21.028227555312682</v>
      </c>
      <c r="AG116" s="100">
        <f t="shared" si="483"/>
        <v>2.0561672341240151E-3</v>
      </c>
      <c r="AH116">
        <f t="shared" si="520"/>
        <v>0.28630673884327484</v>
      </c>
      <c r="AI116">
        <f t="shared" si="418"/>
        <v>1.7504472693192243</v>
      </c>
      <c r="AJ116" s="61"/>
      <c r="AK116"/>
      <c r="AL116"/>
      <c r="AN116" s="49"/>
      <c r="AP116" s="96"/>
      <c r="AQ116" s="72"/>
      <c r="AR116" s="52"/>
      <c r="AS116" s="86"/>
      <c r="AU116" s="72"/>
      <c r="AV116" s="52"/>
      <c r="AX116" s="49"/>
      <c r="AZ116" s="61"/>
      <c r="BA116"/>
      <c r="BC116" s="49"/>
      <c r="BD116" s="49"/>
      <c r="BE116" s="98"/>
      <c r="BF116" s="96"/>
      <c r="BL116" s="52"/>
      <c r="BM116" s="100"/>
      <c r="BN116" s="49"/>
      <c r="BP116" s="61"/>
      <c r="BQ116" s="49">
        <v>1195.8097674797609</v>
      </c>
      <c r="BR116" s="49">
        <v>110</v>
      </c>
      <c r="BS116" s="22">
        <f t="shared" si="495"/>
        <v>1.9833333333333332</v>
      </c>
      <c r="BT116" s="98">
        <f t="shared" si="496"/>
        <v>114.32215750284522</v>
      </c>
      <c r="BU116" s="100">
        <f t="shared" si="429"/>
        <v>1.9833333333333332</v>
      </c>
      <c r="BV116" s="98">
        <f t="shared" si="497"/>
        <v>1.5046047579655726</v>
      </c>
      <c r="BW116" s="98">
        <f t="shared" si="430"/>
        <v>2</v>
      </c>
      <c r="BX116" s="98">
        <f t="shared" si="431"/>
        <v>67.354855899228241</v>
      </c>
      <c r="BY116" s="100">
        <f t="shared" si="498"/>
        <v>1048.6864494047547</v>
      </c>
      <c r="BZ116" s="100">
        <f t="shared" si="499"/>
        <v>9.3735507793092643E-4</v>
      </c>
      <c r="CA116" s="100">
        <f t="shared" si="359"/>
        <v>2.0083333333333333</v>
      </c>
      <c r="CB116" s="100">
        <f t="shared" si="360"/>
        <v>-4041.2913539537089</v>
      </c>
      <c r="CC116" s="100">
        <f t="shared" si="500"/>
        <v>1.1195721914106368E-3</v>
      </c>
      <c r="CD116">
        <f t="shared" si="521"/>
        <v>0.29739571100888706</v>
      </c>
      <c r="CE116">
        <f t="shared" si="522"/>
        <v>2.0581304119230364</v>
      </c>
      <c r="CF116" s="61"/>
      <c r="CG116" s="49">
        <v>1108.8897600753648</v>
      </c>
      <c r="CH116" s="49">
        <v>110</v>
      </c>
      <c r="CI116" s="22">
        <f t="shared" si="503"/>
        <v>1.9833333333333332</v>
      </c>
      <c r="CJ116" s="98">
        <f t="shared" si="504"/>
        <v>107.73241621250995</v>
      </c>
      <c r="CK116" s="100">
        <f t="shared" si="432"/>
        <v>1.9833333333333332</v>
      </c>
      <c r="CL116" s="98">
        <f t="shared" si="505"/>
        <v>1.2663451748610204</v>
      </c>
      <c r="CM116" s="98">
        <f t="shared" si="433"/>
        <v>2</v>
      </c>
      <c r="CN116" s="98">
        <f t="shared" si="434"/>
        <v>49.41556020765772</v>
      </c>
      <c r="CO116" s="100">
        <f t="shared" si="506"/>
        <v>880.71938308709946</v>
      </c>
      <c r="CP116" s="100">
        <f t="shared" si="507"/>
        <v>6.876998795565701E-4</v>
      </c>
      <c r="CQ116" s="100">
        <f t="shared" si="476"/>
        <v>2.0083333333333333</v>
      </c>
      <c r="CR116" s="100">
        <f t="shared" si="477"/>
        <v>-2964.9336124594738</v>
      </c>
      <c r="CS116" s="100">
        <f t="shared" si="508"/>
        <v>1.1190160636144876E-3</v>
      </c>
      <c r="CT116">
        <f t="shared" si="523"/>
        <v>0.29739571100888706</v>
      </c>
      <c r="CU116">
        <f t="shared" si="524"/>
        <v>2.0323464002708054</v>
      </c>
      <c r="CV116" s="65"/>
      <c r="CW116" s="49"/>
      <c r="CY116"/>
      <c r="CZ116"/>
      <c r="DA116"/>
      <c r="DB116"/>
      <c r="DC116" s="72"/>
      <c r="DD116" s="52"/>
      <c r="DE116" s="86"/>
      <c r="DG116" s="72"/>
      <c r="DH116"/>
      <c r="DI116"/>
      <c r="DJ116"/>
      <c r="DK116"/>
      <c r="DL116" s="61"/>
      <c r="DM116"/>
      <c r="DO116"/>
      <c r="DP116"/>
      <c r="DQ116"/>
      <c r="DR116"/>
      <c r="DS116" s="72"/>
      <c r="DT116" s="52"/>
      <c r="DU116" s="86"/>
      <c r="DW116" s="72"/>
      <c r="DX116"/>
      <c r="DY116"/>
      <c r="DZ116"/>
      <c r="EB116" s="65"/>
      <c r="EC116" s="49"/>
      <c r="ED116" s="49"/>
      <c r="EE116" s="49"/>
      <c r="EF116" s="49"/>
      <c r="EG116" s="98"/>
      <c r="EH116" s="96"/>
      <c r="EN116" s="52"/>
      <c r="EO116" s="100"/>
      <c r="EP116" s="49"/>
      <c r="EQ116" s="49"/>
      <c r="ER116" s="66"/>
      <c r="ES116" s="49"/>
      <c r="FG116"/>
      <c r="FH116" s="61"/>
      <c r="FI116" s="100"/>
      <c r="FK116" s="49"/>
      <c r="FL116" s="49"/>
      <c r="FM116" s="98"/>
      <c r="FN116" s="96"/>
      <c r="FT116" s="52"/>
      <c r="FU116" s="100"/>
      <c r="FV116" s="49"/>
      <c r="FW116" s="49"/>
      <c r="FX116" s="65"/>
      <c r="FY116" s="100"/>
      <c r="GA116" s="22"/>
      <c r="GB116" s="49"/>
      <c r="GC116" s="98"/>
      <c r="GD116" s="96"/>
      <c r="GJ116" s="52"/>
      <c r="GK116" s="100"/>
      <c r="GN116" s="61"/>
      <c r="GO116" s="100"/>
      <c r="HD116" s="61"/>
      <c r="HE116" s="100"/>
      <c r="HT116" s="61"/>
      <c r="HU116" s="49"/>
      <c r="II116" s="61"/>
      <c r="IJ116" s="49"/>
      <c r="IK116" s="49"/>
      <c r="IW116" s="61"/>
      <c r="IX116" s="49"/>
      <c r="IY116" s="49"/>
      <c r="IZ116" s="49"/>
      <c r="JK116" s="61"/>
      <c r="JL116" s="49"/>
      <c r="JM116" s="49"/>
      <c r="JN116" s="49"/>
      <c r="JY116" s="61"/>
      <c r="JZ116" s="49"/>
      <c r="KA116" s="49"/>
      <c r="KB116" s="49"/>
      <c r="KM116" s="61"/>
      <c r="KN116"/>
      <c r="KS116"/>
      <c r="KT116"/>
      <c r="KU116"/>
    </row>
    <row r="117" spans="21:307" x14ac:dyDescent="0.25">
      <c r="U117" s="49">
        <v>687.0016375526335</v>
      </c>
      <c r="V117" s="49">
        <v>111</v>
      </c>
      <c r="W117" s="22">
        <f t="shared" si="411"/>
        <v>1.95</v>
      </c>
      <c r="X117" s="98">
        <f t="shared" si="412"/>
        <v>56.91339885284016</v>
      </c>
      <c r="Y117" s="100">
        <f t="shared" si="413"/>
        <v>1.95</v>
      </c>
      <c r="Z117" s="98">
        <f t="shared" si="414"/>
        <v>0.40053330314083235</v>
      </c>
      <c r="AA117" s="98">
        <f t="shared" si="415"/>
        <v>1.9666666666666668</v>
      </c>
      <c r="AB117" s="98">
        <f t="shared" si="416"/>
        <v>22.365373633833769</v>
      </c>
      <c r="AC117" s="100">
        <f t="shared" si="481"/>
        <v>348.21935185737061</v>
      </c>
      <c r="AD117" s="100">
        <f t="shared" si="482"/>
        <v>3.1125144973752003E-4</v>
      </c>
      <c r="AE117" s="100">
        <f t="shared" si="335"/>
        <v>0</v>
      </c>
      <c r="AF117" s="100">
        <f t="shared" si="336"/>
        <v>11.37222388161039</v>
      </c>
      <c r="AG117" s="100">
        <f t="shared" si="483"/>
        <v>2.0541589154445461E-3</v>
      </c>
      <c r="AH117">
        <f t="shared" si="520"/>
        <v>0.29003461136251801</v>
      </c>
      <c r="AI117">
        <f t="shared" si="418"/>
        <v>1.7552145223322078</v>
      </c>
      <c r="AJ117" s="61"/>
      <c r="AK117"/>
      <c r="AL117"/>
      <c r="AN117" s="49"/>
      <c r="AP117" s="96"/>
      <c r="AQ117" s="72"/>
      <c r="AR117" s="52"/>
      <c r="AS117" s="86"/>
      <c r="AU117" s="72"/>
      <c r="AV117" s="52"/>
      <c r="AX117" s="49"/>
      <c r="AZ117" s="61"/>
      <c r="BA117"/>
      <c r="BC117" s="49"/>
      <c r="BD117" s="49"/>
      <c r="BE117" s="98"/>
      <c r="BF117" s="96"/>
      <c r="BL117" s="52"/>
      <c r="BM117" s="100"/>
      <c r="BN117" s="49"/>
      <c r="BP117" s="61"/>
      <c r="BQ117" s="49">
        <v>1207.8017221381992</v>
      </c>
      <c r="BR117" s="49">
        <v>111</v>
      </c>
      <c r="BS117" s="22">
        <f t="shared" si="495"/>
        <v>1.9999999999999998</v>
      </c>
      <c r="BT117" s="98">
        <f t="shared" si="496"/>
        <v>115.46861588319304</v>
      </c>
      <c r="BU117" s="100">
        <f t="shared" si="429"/>
        <v>1.9999999999999998</v>
      </c>
      <c r="BV117" s="98">
        <f t="shared" si="497"/>
        <v>1.5166773217814618</v>
      </c>
      <c r="BW117" s="98">
        <f t="shared" si="430"/>
        <v>2.0083333333333333</v>
      </c>
      <c r="BX117" s="98"/>
      <c r="BY117" s="100"/>
      <c r="CA117" s="100">
        <f t="shared" si="359"/>
        <v>2.0166666666666666</v>
      </c>
      <c r="CB117" s="100">
        <f t="shared" si="360"/>
        <v>0</v>
      </c>
      <c r="CC117" s="100">
        <f t="shared" si="500"/>
        <v>1.1156800731044962E-3</v>
      </c>
      <c r="CD117">
        <f t="shared" si="521"/>
        <v>0.30102999566398114</v>
      </c>
      <c r="CE117">
        <f t="shared" si="522"/>
        <v>2.0624639599781545</v>
      </c>
      <c r="CF117" s="61"/>
      <c r="CG117" s="49">
        <v>1119.4016258698216</v>
      </c>
      <c r="CH117" s="49">
        <v>111</v>
      </c>
      <c r="CI117" s="22">
        <f t="shared" si="503"/>
        <v>1.9999999999999998</v>
      </c>
      <c r="CJ117" s="98">
        <f t="shared" si="504"/>
        <v>108.7536797697291</v>
      </c>
      <c r="CK117" s="100">
        <f t="shared" si="432"/>
        <v>1.9999999999999998</v>
      </c>
      <c r="CL117" s="98">
        <f t="shared" si="505"/>
        <v>1.2755911851955055</v>
      </c>
      <c r="CM117" s="98">
        <f t="shared" si="433"/>
        <v>2.0083333333333333</v>
      </c>
      <c r="CN117" s="98"/>
      <c r="CO117" s="100"/>
      <c r="CQ117" s="100">
        <f t="shared" si="476"/>
        <v>2.0166666666666666</v>
      </c>
      <c r="CR117" s="100">
        <f t="shared" si="477"/>
        <v>0</v>
      </c>
      <c r="CS117" s="100">
        <f t="shared" si="508"/>
        <v>1.1155521477182371E-3</v>
      </c>
      <c r="CT117">
        <f t="shared" si="523"/>
        <v>0.30102999566398114</v>
      </c>
      <c r="CU117">
        <f t="shared" si="524"/>
        <v>2.0364439605843865</v>
      </c>
      <c r="CV117" s="65"/>
      <c r="CW117" s="49"/>
      <c r="CY117"/>
      <c r="CZ117"/>
      <c r="DA117"/>
      <c r="DB117"/>
      <c r="DC117" s="72"/>
      <c r="DD117" s="52"/>
      <c r="DE117" s="86"/>
      <c r="DG117" s="72"/>
      <c r="DH117"/>
      <c r="DI117"/>
      <c r="DJ117"/>
      <c r="DK117"/>
      <c r="DL117" s="61"/>
      <c r="DM117"/>
      <c r="DO117"/>
      <c r="DP117"/>
      <c r="DQ117"/>
      <c r="DR117"/>
      <c r="DS117" s="72"/>
      <c r="DT117" s="52"/>
      <c r="DU117" s="86"/>
      <c r="DW117" s="72"/>
      <c r="DX117"/>
      <c r="DY117"/>
      <c r="DZ117"/>
      <c r="EB117" s="65"/>
      <c r="EC117" s="49"/>
      <c r="ED117" s="49"/>
      <c r="EE117" s="49"/>
      <c r="EF117" s="49"/>
      <c r="EG117" s="98"/>
      <c r="EH117" s="96"/>
      <c r="EN117" s="52"/>
      <c r="EO117" s="100"/>
      <c r="EP117" s="49"/>
      <c r="EQ117" s="49"/>
      <c r="ER117" s="66"/>
      <c r="ES117" s="49"/>
      <c r="FG117"/>
      <c r="FH117" s="61"/>
      <c r="FI117" s="100"/>
      <c r="FK117" s="49"/>
      <c r="FL117" s="49"/>
      <c r="FM117" s="98"/>
      <c r="FN117" s="96"/>
      <c r="FT117" s="52"/>
      <c r="FU117" s="100"/>
      <c r="FV117" s="49"/>
      <c r="FW117" s="49"/>
      <c r="FX117" s="65"/>
      <c r="FY117" s="100"/>
      <c r="GA117" s="22"/>
      <c r="GB117" s="49"/>
      <c r="GC117" s="98"/>
      <c r="GD117" s="96"/>
      <c r="GJ117" s="52"/>
      <c r="GK117" s="100"/>
      <c r="GN117" s="61"/>
      <c r="GO117" s="100"/>
      <c r="HD117" s="61"/>
      <c r="HE117" s="100"/>
      <c r="HT117" s="61"/>
      <c r="HU117" s="49"/>
      <c r="II117" s="61"/>
      <c r="IJ117" s="49"/>
      <c r="IK117" s="49"/>
      <c r="IW117" s="61"/>
      <c r="IX117" s="49"/>
      <c r="IY117" s="49"/>
      <c r="IZ117" s="49"/>
      <c r="JK117" s="61"/>
      <c r="JL117" s="49"/>
      <c r="JM117" s="49"/>
      <c r="JN117" s="49"/>
      <c r="JY117" s="61"/>
      <c r="JZ117" s="49"/>
      <c r="KA117" s="49"/>
      <c r="KB117" s="49"/>
      <c r="KM117" s="61"/>
      <c r="KN117"/>
      <c r="KS117"/>
      <c r="KT117"/>
      <c r="KU117"/>
    </row>
    <row r="118" spans="21:307" x14ac:dyDescent="0.25">
      <c r="U118" s="49">
        <v>696.0007183904338</v>
      </c>
      <c r="V118" s="49">
        <v>112</v>
      </c>
      <c r="W118" s="22">
        <f t="shared" si="411"/>
        <v>1.9666666666666668</v>
      </c>
      <c r="X118" s="98">
        <f t="shared" si="412"/>
        <v>57.658911307301288</v>
      </c>
      <c r="Y118" s="100">
        <f t="shared" si="413"/>
        <v>1.9666666666666668</v>
      </c>
      <c r="Z118" s="98">
        <f t="shared" si="414"/>
        <v>0.40160324786029367</v>
      </c>
      <c r="AA118" s="98"/>
      <c r="AB118" s="98"/>
      <c r="AE118" s="100">
        <f t="shared" si="335"/>
        <v>0</v>
      </c>
      <c r="AF118" s="100" t="e">
        <f t="shared" si="336"/>
        <v>#DIV/0!</v>
      </c>
      <c r="AG118" s="100">
        <f t="shared" si="483"/>
        <v>2.0517569223683623E-3</v>
      </c>
      <c r="AH118">
        <f t="shared" si="520"/>
        <v>0.29373075692248179</v>
      </c>
      <c r="AI118">
        <f t="shared" si="418"/>
        <v>1.760866437953416</v>
      </c>
      <c r="AJ118" s="61"/>
      <c r="AK118"/>
      <c r="AL118"/>
      <c r="AN118" s="49"/>
      <c r="AP118" s="96"/>
      <c r="AQ118" s="72"/>
      <c r="AR118" s="52"/>
      <c r="AS118" s="86"/>
      <c r="AU118" s="72"/>
      <c r="AV118" s="52"/>
      <c r="AX118" s="49"/>
      <c r="AZ118" s="61"/>
      <c r="BA118"/>
      <c r="BC118" s="49"/>
      <c r="BD118" s="49"/>
      <c r="BE118" s="98"/>
      <c r="BF118" s="96"/>
      <c r="BN118" s="49"/>
      <c r="BP118" s="61"/>
      <c r="BQ118" s="49">
        <v>1219.2941605699586</v>
      </c>
      <c r="BR118" s="49">
        <v>112</v>
      </c>
      <c r="BS118" s="22">
        <f t="shared" si="495"/>
        <v>2.0166666666666666</v>
      </c>
      <c r="BT118" s="98">
        <f t="shared" si="496"/>
        <v>116.56731936615283</v>
      </c>
      <c r="BU118" s="100">
        <f t="shared" si="429"/>
        <v>2.0166666666666666</v>
      </c>
      <c r="BV118" s="98">
        <f t="shared" si="497"/>
        <v>1.528247011654327</v>
      </c>
      <c r="BW118" s="98">
        <f t="shared" si="430"/>
        <v>2.0166666666666666</v>
      </c>
      <c r="BX118" s="98"/>
      <c r="BY118" s="100"/>
      <c r="CA118" s="100">
        <f t="shared" si="359"/>
        <v>0</v>
      </c>
      <c r="CB118" s="100">
        <f t="shared" si="360"/>
        <v>0</v>
      </c>
      <c r="CC118" s="100">
        <f t="shared" si="500"/>
        <v>1.1119879153405022E-3</v>
      </c>
      <c r="CD118">
        <f t="shared" si="521"/>
        <v>0.30463411993280642</v>
      </c>
      <c r="CE118">
        <f t="shared" si="522"/>
        <v>2.0665768093567389</v>
      </c>
      <c r="CF118" s="61"/>
      <c r="CG118" s="49">
        <v>1125.8442387826124</v>
      </c>
      <c r="CH118" s="49">
        <v>112</v>
      </c>
      <c r="CI118" s="22">
        <f t="shared" si="503"/>
        <v>2.0166666666666666</v>
      </c>
      <c r="CJ118" s="98">
        <f t="shared" si="504"/>
        <v>109.37960155276521</v>
      </c>
      <c r="CK118" s="100">
        <f t="shared" si="432"/>
        <v>2.0166666666666666</v>
      </c>
      <c r="CL118" s="98">
        <f t="shared" si="505"/>
        <v>1.2812579684990142</v>
      </c>
      <c r="CM118" s="98">
        <f t="shared" si="433"/>
        <v>2.0166666666666666</v>
      </c>
      <c r="CN118" s="98"/>
      <c r="CO118" s="100"/>
      <c r="CQ118" s="100">
        <f t="shared" si="476"/>
        <v>0</v>
      </c>
      <c r="CR118" s="100">
        <f t="shared" si="477"/>
        <v>0</v>
      </c>
      <c r="CS118" s="100">
        <f t="shared" si="508"/>
        <v>1.1134449826398433E-3</v>
      </c>
      <c r="CT118">
        <f t="shared" si="523"/>
        <v>0.30463411993280642</v>
      </c>
      <c r="CU118">
        <f t="shared" si="524"/>
        <v>2.0389363369966507</v>
      </c>
      <c r="CV118" s="65"/>
      <c r="CW118" s="49"/>
      <c r="CY118"/>
      <c r="CZ118"/>
      <c r="DA118"/>
      <c r="DB118"/>
      <c r="DC118" s="72"/>
      <c r="DD118" s="52"/>
      <c r="DE118" s="86"/>
      <c r="DG118" s="72"/>
      <c r="DH118" s="52"/>
      <c r="DJ118"/>
      <c r="DK118"/>
      <c r="DL118" s="61"/>
      <c r="DM118"/>
      <c r="DO118"/>
      <c r="DP118"/>
      <c r="DQ118"/>
      <c r="DR118"/>
      <c r="DS118" s="72"/>
      <c r="DT118" s="52"/>
      <c r="DU118" s="86"/>
      <c r="DW118" s="72"/>
      <c r="DX118" s="52"/>
      <c r="DZ118"/>
      <c r="EB118" s="65"/>
      <c r="EC118" s="49"/>
      <c r="ED118" s="49"/>
      <c r="EE118" s="49"/>
      <c r="EF118" s="49"/>
      <c r="EG118" s="98"/>
      <c r="EH118" s="96"/>
      <c r="EP118" s="49"/>
      <c r="EQ118" s="49"/>
      <c r="ER118" s="66"/>
      <c r="ES118" s="49"/>
      <c r="FG118"/>
      <c r="FH118" s="61"/>
      <c r="FI118" s="100"/>
      <c r="FK118" s="49"/>
      <c r="FL118" s="49"/>
      <c r="FM118" s="98"/>
      <c r="FN118" s="96"/>
      <c r="FV118" s="49"/>
      <c r="FW118" s="49"/>
      <c r="FX118" s="65"/>
      <c r="FY118" s="100"/>
      <c r="GA118" s="22"/>
      <c r="GB118" s="49"/>
      <c r="GC118" s="98"/>
      <c r="GD118" s="96"/>
      <c r="GN118" s="61"/>
      <c r="GO118" s="100"/>
      <c r="HD118" s="61"/>
      <c r="HE118" s="100"/>
      <c r="HT118" s="61"/>
      <c r="HU118" s="49"/>
      <c r="II118" s="61"/>
      <c r="IJ118" s="49"/>
      <c r="IK118" s="49"/>
      <c r="IW118" s="61"/>
      <c r="IX118" s="49"/>
      <c r="IY118" s="49"/>
      <c r="IZ118" s="49"/>
      <c r="JK118" s="61"/>
      <c r="JL118" s="49"/>
      <c r="JM118" s="49"/>
      <c r="JN118" s="49"/>
      <c r="JY118" s="61"/>
      <c r="JZ118" s="49"/>
      <c r="KA118" s="49"/>
      <c r="KB118" s="49"/>
      <c r="KM118" s="61"/>
      <c r="KN118"/>
      <c r="KS118"/>
      <c r="KT118"/>
      <c r="KU118"/>
    </row>
    <row r="119" spans="21:307" x14ac:dyDescent="0.25">
      <c r="U119" s="49">
        <v>696.0007183904338</v>
      </c>
      <c r="V119" s="49">
        <v>113</v>
      </c>
      <c r="W119" s="22">
        <f t="shared" si="411"/>
        <v>1.9833333333333334</v>
      </c>
      <c r="X119" s="98">
        <f t="shared" si="412"/>
        <v>57.658911307301288</v>
      </c>
      <c r="Y119" s="100">
        <f t="shared" si="413"/>
        <v>1.9833333333333334</v>
      </c>
      <c r="Z119" s="98">
        <f t="shared" si="414"/>
        <v>0.40160324786029367</v>
      </c>
      <c r="AA119" s="98"/>
      <c r="AB119" s="98"/>
      <c r="AE119" s="100">
        <f t="shared" si="335"/>
        <v>0</v>
      </c>
      <c r="AF119" s="100" t="e">
        <f t="shared" si="336"/>
        <v>#DIV/0!</v>
      </c>
      <c r="AG119" s="100">
        <f t="shared" si="483"/>
        <v>2.0517569223683623E-3</v>
      </c>
      <c r="AH119">
        <f t="shared" si="520"/>
        <v>0.29739571100888712</v>
      </c>
      <c r="AI119">
        <f t="shared" si="418"/>
        <v>1.760866437953416</v>
      </c>
      <c r="AJ119" s="61"/>
      <c r="AK119"/>
      <c r="AL119"/>
      <c r="AN119" s="49"/>
      <c r="AP119" s="96"/>
      <c r="AQ119" s="72"/>
      <c r="AR119" s="52"/>
      <c r="AS119" s="86"/>
      <c r="AU119" s="72"/>
      <c r="AV119" s="52"/>
      <c r="AX119" s="49"/>
      <c r="AZ119" s="61"/>
      <c r="BA119"/>
      <c r="BC119" s="49"/>
      <c r="BD119" s="49"/>
      <c r="BE119" s="98"/>
      <c r="BF119" s="96"/>
      <c r="BN119" s="49"/>
      <c r="BP119" s="61"/>
      <c r="BQ119"/>
      <c r="BV119" s="96"/>
      <c r="BW119" s="72"/>
      <c r="BX119" s="52"/>
      <c r="BY119" s="86"/>
      <c r="CA119" s="72"/>
      <c r="CB119" s="52"/>
      <c r="CD119" s="49"/>
      <c r="CF119" s="61"/>
      <c r="CG119" s="49"/>
      <c r="CI119" s="49"/>
      <c r="CJ119" s="49"/>
      <c r="CK119" s="98"/>
      <c r="CL119" s="96"/>
      <c r="CM119" s="72"/>
      <c r="CN119" s="52"/>
      <c r="CO119" s="86"/>
      <c r="CQ119" s="72"/>
      <c r="CR119" s="52"/>
      <c r="CT119"/>
      <c r="CU119" s="49"/>
      <c r="CV119" s="65"/>
      <c r="CW119" s="49"/>
      <c r="CY119"/>
      <c r="CZ119"/>
      <c r="DA119"/>
      <c r="DB119"/>
      <c r="DC119" s="72"/>
      <c r="DD119" s="52"/>
      <c r="DE119" s="86"/>
      <c r="DG119" s="72"/>
      <c r="DH119" s="52"/>
      <c r="DJ119"/>
      <c r="DK119"/>
      <c r="DL119" s="61"/>
      <c r="DM119"/>
      <c r="DO119"/>
      <c r="DP119"/>
      <c r="DQ119"/>
      <c r="DR119"/>
      <c r="DS119" s="72"/>
      <c r="DT119" s="52"/>
      <c r="DU119" s="86"/>
      <c r="DW119" s="72"/>
      <c r="DX119" s="52"/>
      <c r="DZ119"/>
      <c r="EB119" s="65"/>
      <c r="EC119" s="49"/>
      <c r="ED119" s="49"/>
      <c r="EE119" s="49"/>
      <c r="EF119" s="49"/>
      <c r="EG119" s="98"/>
      <c r="EH119" s="96"/>
      <c r="EP119" s="49"/>
      <c r="EQ119" s="49"/>
      <c r="ER119" s="66"/>
      <c r="ES119" s="49"/>
      <c r="FG119"/>
      <c r="FH119" s="61"/>
      <c r="FI119" s="100"/>
      <c r="FK119" s="49"/>
      <c r="FL119" s="49"/>
      <c r="FM119" s="98"/>
      <c r="FN119" s="96"/>
      <c r="FV119" s="49"/>
      <c r="FW119" s="49"/>
      <c r="FX119" s="65"/>
      <c r="FY119" s="100"/>
      <c r="GB119" s="49"/>
      <c r="GC119" s="98"/>
      <c r="GD119" s="96"/>
      <c r="GN119" s="61"/>
      <c r="GO119" s="100"/>
      <c r="HD119" s="61"/>
      <c r="HE119" s="100"/>
      <c r="HT119" s="61"/>
      <c r="HU119" s="49"/>
      <c r="II119" s="61"/>
      <c r="IJ119" s="49"/>
      <c r="IK119" s="49"/>
      <c r="IW119" s="61"/>
      <c r="IX119" s="49"/>
      <c r="IY119" s="49"/>
      <c r="IZ119" s="49"/>
      <c r="JK119" s="61"/>
      <c r="JL119" s="49"/>
      <c r="JM119" s="49"/>
      <c r="JN119" s="49"/>
      <c r="JY119" s="61"/>
      <c r="JZ119" s="49"/>
      <c r="KA119" s="49"/>
      <c r="KB119" s="49"/>
      <c r="KM119" s="61"/>
      <c r="KN119"/>
      <c r="KS119"/>
      <c r="KT119"/>
      <c r="KU119"/>
    </row>
    <row r="120" spans="21:307" x14ac:dyDescent="0.25">
      <c r="AN120" s="49"/>
      <c r="AP120" s="96"/>
      <c r="AQ120" s="72"/>
      <c r="AR120" s="52"/>
      <c r="AS120" s="86"/>
      <c r="AU120" s="72"/>
      <c r="AV120" s="52"/>
      <c r="AX120" s="49"/>
      <c r="AZ120" s="66"/>
      <c r="BA120" s="49"/>
      <c r="BB120"/>
      <c r="BP120" s="65"/>
      <c r="BQ120" s="49"/>
      <c r="BV120" s="96"/>
      <c r="BW120" s="72"/>
      <c r="BX120" s="52"/>
      <c r="BY120" s="86"/>
      <c r="CA120" s="72"/>
      <c r="CB120" s="52"/>
      <c r="CD120" s="49"/>
      <c r="CE120" s="22"/>
      <c r="CF120" s="65"/>
      <c r="CG120"/>
      <c r="CH120"/>
      <c r="CJ120" s="49"/>
      <c r="CK120" s="98"/>
      <c r="CL120" s="96"/>
      <c r="CM120" s="72"/>
      <c r="CN120" s="52"/>
      <c r="CO120" s="86"/>
      <c r="CQ120" s="72"/>
      <c r="CR120" s="52"/>
      <c r="CT120"/>
      <c r="CV120" s="61"/>
      <c r="CW120"/>
      <c r="CX120" s="49"/>
      <c r="DB120" s="96"/>
      <c r="DC120" s="72"/>
      <c r="DD120" s="52"/>
      <c r="DE120" s="86"/>
      <c r="DG120" s="72"/>
      <c r="DH120" s="52"/>
      <c r="DJ120" s="49"/>
      <c r="DL120" s="61"/>
      <c r="DM120"/>
      <c r="DN120" s="49"/>
      <c r="DR120" s="96"/>
      <c r="DS120" s="72"/>
      <c r="DT120" s="52"/>
      <c r="DU120" s="86"/>
      <c r="DW120" s="72"/>
      <c r="DX120" s="52"/>
      <c r="DZ120"/>
      <c r="EB120" s="61"/>
      <c r="EC120"/>
      <c r="ER120" s="61"/>
      <c r="ES120"/>
      <c r="FF120" s="49"/>
      <c r="FH120" s="61"/>
      <c r="FI120" s="100"/>
      <c r="FX120" s="61"/>
      <c r="FY120" s="100"/>
      <c r="GN120" s="61"/>
      <c r="GO120" s="100"/>
      <c r="HD120" s="61"/>
      <c r="HE120" s="100"/>
      <c r="HT120" s="61"/>
      <c r="HU120"/>
      <c r="II120" s="61"/>
      <c r="IJ120"/>
      <c r="IW120" s="61"/>
      <c r="IX120"/>
      <c r="JK120" s="61"/>
      <c r="JL120"/>
      <c r="JY120" s="61"/>
      <c r="JZ120"/>
      <c r="KM120" s="61"/>
      <c r="KN120"/>
      <c r="KR120" s="49"/>
      <c r="KU120"/>
    </row>
    <row r="121" spans="21:307" x14ac:dyDescent="0.25">
      <c r="AN121" s="49"/>
      <c r="AP121" s="96"/>
      <c r="AQ121" s="72"/>
      <c r="AR121" s="52"/>
      <c r="AS121" s="86"/>
      <c r="AU121" s="72"/>
      <c r="AV121" s="52"/>
      <c r="AX121" s="49"/>
      <c r="AZ121" s="66"/>
      <c r="BA121" s="49"/>
      <c r="BB121"/>
      <c r="BP121" s="65"/>
      <c r="BQ121" s="49"/>
      <c r="BV121" s="96"/>
      <c r="BW121" s="72"/>
      <c r="BX121" s="52"/>
      <c r="BY121" s="86"/>
      <c r="CA121" s="72"/>
      <c r="CB121" s="52"/>
      <c r="CD121" s="49"/>
      <c r="CE121" s="22"/>
      <c r="CF121" s="65"/>
      <c r="CG121"/>
      <c r="CH121"/>
      <c r="CJ121" s="49"/>
      <c r="CK121" s="98"/>
      <c r="CL121" s="96"/>
      <c r="CM121" s="72"/>
      <c r="CN121" s="52"/>
      <c r="CO121" s="86"/>
      <c r="CQ121" s="72"/>
      <c r="CR121" s="52"/>
      <c r="CT121"/>
      <c r="CV121" s="61"/>
      <c r="CW121"/>
      <c r="CX121" s="49"/>
      <c r="DB121" s="96"/>
      <c r="DC121" s="72"/>
      <c r="DD121" s="52"/>
      <c r="DE121" s="86"/>
      <c r="DG121" s="72"/>
      <c r="DH121" s="52"/>
      <c r="DJ121" s="49"/>
      <c r="DL121" s="61"/>
      <c r="DM121"/>
      <c r="DN121" s="49"/>
      <c r="DR121" s="96"/>
      <c r="DS121" s="72"/>
      <c r="DT121" s="52"/>
      <c r="DU121" s="86"/>
      <c r="DW121" s="72"/>
      <c r="DX121" s="52"/>
      <c r="DZ121"/>
      <c r="EB121" s="61"/>
      <c r="EC121"/>
      <c r="ER121" s="61"/>
      <c r="ES121"/>
      <c r="FF121" s="49"/>
      <c r="FH121" s="61"/>
      <c r="FI121" s="100"/>
      <c r="FX121" s="61"/>
      <c r="FY121" s="100"/>
      <c r="GN121" s="61"/>
      <c r="GO121" s="100"/>
      <c r="HD121" s="61"/>
      <c r="HE121" s="100"/>
      <c r="HT121" s="61"/>
      <c r="HU121"/>
      <c r="II121" s="61"/>
      <c r="IJ121"/>
      <c r="IW121" s="61"/>
      <c r="IX121"/>
      <c r="JK121" s="61"/>
      <c r="JL121"/>
      <c r="JY121" s="61"/>
      <c r="JZ121"/>
      <c r="KM121" s="61"/>
      <c r="KN121"/>
      <c r="KR121" s="49"/>
      <c r="KU121"/>
    </row>
    <row r="122" spans="21:307" x14ac:dyDescent="0.25">
      <c r="AN122" s="49"/>
      <c r="AP122" s="96"/>
      <c r="AQ122" s="72"/>
      <c r="AR122" s="52"/>
      <c r="AS122" s="86"/>
      <c r="AU122" s="72"/>
      <c r="AV122" s="52"/>
      <c r="AX122" s="49"/>
      <c r="AZ122" s="66"/>
      <c r="BA122" s="49"/>
      <c r="BB122"/>
      <c r="BP122" s="65"/>
      <c r="BQ122" s="49"/>
      <c r="BV122" s="96"/>
      <c r="BW122" s="72"/>
      <c r="BX122" s="52"/>
      <c r="BY122" s="86"/>
      <c r="CA122" s="72"/>
      <c r="CB122" s="52"/>
      <c r="CD122" s="49"/>
      <c r="CE122" s="22"/>
      <c r="CF122" s="65"/>
      <c r="CG122"/>
      <c r="CH122"/>
      <c r="CJ122" s="49"/>
      <c r="CK122" s="98"/>
      <c r="CL122" s="96"/>
      <c r="CM122" s="72"/>
      <c r="CN122" s="52"/>
      <c r="CO122" s="86"/>
      <c r="CQ122" s="72"/>
      <c r="CR122" s="52"/>
      <c r="CT122"/>
      <c r="CV122" s="61"/>
      <c r="CW122"/>
      <c r="CX122" s="49"/>
      <c r="DB122" s="96"/>
      <c r="DC122" s="72"/>
      <c r="DD122" s="52"/>
      <c r="DE122" s="86"/>
      <c r="DG122" s="72"/>
      <c r="DH122" s="52"/>
      <c r="DJ122" s="49"/>
      <c r="DL122" s="61"/>
      <c r="DM122"/>
      <c r="DN122" s="49"/>
      <c r="DR122" s="96"/>
      <c r="DS122" s="72"/>
      <c r="DT122" s="52"/>
      <c r="DU122" s="86"/>
      <c r="DW122" s="72"/>
      <c r="DX122" s="52"/>
      <c r="DZ122"/>
      <c r="EB122" s="61"/>
      <c r="EC122"/>
      <c r="ER122" s="61"/>
      <c r="ES122"/>
      <c r="FF122" s="49"/>
      <c r="FH122" s="61"/>
      <c r="FI122" s="100"/>
      <c r="FX122" s="61"/>
      <c r="FY122" s="100"/>
      <c r="GN122" s="61"/>
      <c r="GO122" s="100"/>
      <c r="HD122" s="61"/>
      <c r="HE122" s="100"/>
      <c r="HT122" s="61"/>
      <c r="HU122"/>
      <c r="II122" s="61"/>
      <c r="IJ122"/>
      <c r="IW122" s="61"/>
      <c r="IX122"/>
      <c r="JK122" s="61"/>
      <c r="JL122"/>
      <c r="JY122" s="61"/>
      <c r="JZ122"/>
      <c r="KM122" s="61"/>
      <c r="KN122"/>
      <c r="KR122" s="49"/>
      <c r="KU122"/>
    </row>
    <row r="123" spans="21:307" x14ac:dyDescent="0.25">
      <c r="AN123" s="49"/>
      <c r="AP123" s="96"/>
      <c r="AQ123" s="72"/>
      <c r="AR123" s="52"/>
      <c r="AS123" s="86"/>
      <c r="AU123" s="72"/>
      <c r="AV123" s="52"/>
      <c r="AX123" s="49"/>
      <c r="AZ123" s="66"/>
      <c r="BA123" s="49"/>
      <c r="BB123"/>
      <c r="BP123" s="65"/>
      <c r="BQ123" s="49"/>
      <c r="BV123" s="96"/>
      <c r="BW123" s="72"/>
      <c r="BX123" s="52"/>
      <c r="BY123" s="86"/>
      <c r="CA123" s="72"/>
      <c r="CB123" s="52"/>
      <c r="CD123" s="49"/>
      <c r="CE123" s="22"/>
      <c r="CF123" s="65"/>
      <c r="CG123"/>
      <c r="CH123"/>
      <c r="CJ123" s="49"/>
      <c r="CK123" s="98"/>
      <c r="CL123" s="96"/>
      <c r="CM123" s="72"/>
      <c r="CN123" s="52"/>
      <c r="CO123" s="86"/>
      <c r="CQ123" s="72"/>
      <c r="CR123" s="52"/>
      <c r="CT123"/>
      <c r="CV123" s="61"/>
      <c r="CW123"/>
      <c r="CX123" s="49"/>
      <c r="DB123" s="96"/>
      <c r="DC123" s="72"/>
      <c r="DD123" s="52"/>
      <c r="DE123" s="86"/>
      <c r="DG123" s="72"/>
      <c r="DH123" s="52"/>
      <c r="DJ123" s="49"/>
      <c r="DL123" s="61"/>
      <c r="DM123"/>
      <c r="DN123" s="49"/>
      <c r="DR123" s="96"/>
      <c r="DS123" s="72"/>
      <c r="DT123" s="52"/>
      <c r="DU123" s="86"/>
      <c r="DW123" s="72"/>
      <c r="DX123" s="52"/>
      <c r="DZ123"/>
      <c r="EB123" s="61"/>
      <c r="EC123"/>
      <c r="ER123" s="61"/>
      <c r="ES123"/>
      <c r="FF123" s="49"/>
      <c r="FH123" s="61"/>
      <c r="FI123" s="100"/>
      <c r="FX123" s="61"/>
      <c r="FY123" s="100"/>
      <c r="GN123" s="61"/>
      <c r="GO123" s="100"/>
      <c r="HD123" s="61"/>
      <c r="HE123" s="100"/>
      <c r="HT123" s="61"/>
      <c r="HU123"/>
      <c r="II123" s="61"/>
      <c r="IJ123"/>
      <c r="IW123" s="61"/>
      <c r="IX123"/>
      <c r="JK123" s="61"/>
      <c r="JL123"/>
      <c r="JY123" s="61"/>
      <c r="JZ123"/>
      <c r="KM123" s="61"/>
      <c r="KN123"/>
      <c r="KR123" s="49"/>
      <c r="KU123"/>
    </row>
    <row r="124" spans="21:307" x14ac:dyDescent="0.25">
      <c r="AN124" s="49"/>
      <c r="AP124" s="96"/>
      <c r="AQ124" s="72"/>
      <c r="AR124" s="52"/>
      <c r="AS124" s="86"/>
      <c r="AU124" s="72"/>
      <c r="AV124" s="52"/>
      <c r="AX124" s="49"/>
      <c r="AZ124" s="66"/>
      <c r="BA124" s="49"/>
      <c r="BB124"/>
      <c r="BP124" s="65"/>
      <c r="BQ124" s="49"/>
      <c r="BV124" s="96"/>
      <c r="BW124" s="72"/>
      <c r="BX124" s="52"/>
      <c r="BY124" s="86"/>
      <c r="CA124" s="72"/>
      <c r="CB124" s="52"/>
      <c r="CD124" s="49"/>
      <c r="CE124" s="22"/>
      <c r="CF124" s="65"/>
      <c r="CG124"/>
      <c r="CH124"/>
      <c r="CJ124" s="49"/>
      <c r="CK124" s="98"/>
      <c r="CL124" s="96"/>
      <c r="CM124" s="72"/>
      <c r="CN124" s="52"/>
      <c r="CO124" s="86"/>
      <c r="CQ124" s="72"/>
      <c r="CR124" s="52"/>
      <c r="CT124"/>
      <c r="CV124" s="61"/>
      <c r="CW124"/>
      <c r="CX124" s="49"/>
      <c r="DB124" s="96"/>
      <c r="DC124" s="72"/>
      <c r="DD124" s="52"/>
      <c r="DE124" s="86"/>
      <c r="DG124" s="72"/>
      <c r="DH124" s="52"/>
      <c r="DJ124" s="49"/>
      <c r="DL124" s="61"/>
      <c r="DM124"/>
      <c r="DN124" s="49"/>
      <c r="DR124" s="96"/>
      <c r="DS124" s="72"/>
      <c r="DT124" s="52"/>
      <c r="DU124" s="86"/>
      <c r="DW124" s="72"/>
      <c r="DX124" s="52"/>
      <c r="DZ124"/>
      <c r="EB124" s="61"/>
      <c r="EC124"/>
      <c r="ER124" s="61"/>
      <c r="ES124"/>
      <c r="FF124" s="49"/>
      <c r="FH124" s="61"/>
      <c r="FI124" s="100"/>
      <c r="FX124" s="61"/>
      <c r="FY124" s="100"/>
      <c r="GN124" s="61"/>
      <c r="GO124" s="100"/>
      <c r="HD124" s="61"/>
      <c r="HE124" s="100"/>
      <c r="HT124" s="61"/>
      <c r="HU124"/>
      <c r="II124" s="61"/>
      <c r="IJ124"/>
      <c r="IW124" s="61"/>
      <c r="IX124"/>
      <c r="JK124" s="61"/>
      <c r="JL124"/>
      <c r="JY124" s="61"/>
      <c r="JZ124"/>
      <c r="KM124" s="61"/>
      <c r="KN124"/>
      <c r="KR124" s="49"/>
      <c r="KU124"/>
    </row>
    <row r="125" spans="21:307" x14ac:dyDescent="0.25">
      <c r="AN125" s="49"/>
      <c r="AP125" s="96"/>
      <c r="AQ125" s="72"/>
      <c r="AR125" s="52"/>
      <c r="AS125" s="86"/>
      <c r="AU125" s="72"/>
      <c r="AV125" s="52"/>
      <c r="AX125" s="49"/>
      <c r="AZ125" s="66"/>
      <c r="BA125" s="49"/>
      <c r="BB125"/>
      <c r="BP125" s="65"/>
      <c r="BQ125" s="49"/>
      <c r="BV125" s="96"/>
      <c r="BW125" s="72"/>
      <c r="BX125" s="52"/>
      <c r="BY125" s="86"/>
      <c r="CA125" s="72"/>
      <c r="CB125" s="52"/>
      <c r="CD125" s="49"/>
      <c r="CE125" s="22"/>
      <c r="CF125" s="65"/>
      <c r="CG125"/>
      <c r="CH125"/>
      <c r="CJ125" s="49"/>
      <c r="CK125" s="98"/>
      <c r="CL125" s="96"/>
      <c r="CM125" s="72"/>
      <c r="CN125" s="52"/>
      <c r="CO125" s="86"/>
      <c r="CQ125" s="72"/>
      <c r="CR125" s="52"/>
      <c r="CT125"/>
      <c r="CV125" s="61"/>
      <c r="CW125"/>
      <c r="CX125" s="49"/>
      <c r="DB125" s="96"/>
      <c r="DC125" s="72"/>
      <c r="DD125" s="52"/>
      <c r="DE125" s="86"/>
      <c r="DG125" s="72"/>
      <c r="DH125" s="52"/>
      <c r="DJ125" s="49"/>
      <c r="DL125" s="61"/>
      <c r="DM125"/>
      <c r="DN125" s="49"/>
      <c r="DR125" s="96"/>
      <c r="DS125" s="72"/>
      <c r="DT125" s="52"/>
      <c r="DU125" s="86"/>
      <c r="DW125" s="72"/>
      <c r="DX125" s="52"/>
      <c r="DZ125"/>
      <c r="EB125" s="61"/>
      <c r="EC125"/>
      <c r="ER125" s="61"/>
      <c r="ES125"/>
      <c r="FF125" s="49"/>
      <c r="FH125" s="61"/>
      <c r="FI125" s="100"/>
      <c r="FX125" s="61"/>
      <c r="FY125" s="100"/>
      <c r="GN125" s="61"/>
      <c r="GO125" s="100"/>
      <c r="HD125" s="61"/>
      <c r="HE125" s="100"/>
      <c r="HT125" s="61"/>
      <c r="HU125"/>
      <c r="II125" s="61"/>
      <c r="IJ125"/>
      <c r="IW125" s="61"/>
      <c r="IX125"/>
      <c r="JK125" s="61"/>
      <c r="JL125"/>
      <c r="JY125" s="61"/>
      <c r="JZ125"/>
      <c r="KM125" s="61"/>
      <c r="KN125"/>
      <c r="KR125" s="49"/>
      <c r="KU125"/>
    </row>
    <row r="126" spans="21:307" x14ac:dyDescent="0.25">
      <c r="AN126" s="49"/>
      <c r="AP126" s="96"/>
      <c r="AQ126" s="72"/>
      <c r="AR126" s="52"/>
      <c r="AS126" s="86"/>
      <c r="AU126" s="72"/>
      <c r="AV126" s="52"/>
      <c r="AX126" s="49"/>
      <c r="AZ126" s="66"/>
      <c r="BA126" s="49"/>
      <c r="BB126"/>
      <c r="BP126" s="65"/>
      <c r="BQ126" s="49"/>
      <c r="BV126" s="96"/>
      <c r="BW126" s="72"/>
      <c r="BX126" s="52"/>
      <c r="BY126" s="86"/>
      <c r="CA126" s="72"/>
      <c r="CB126" s="52"/>
      <c r="CD126" s="49"/>
      <c r="CE126" s="22"/>
      <c r="CF126" s="65"/>
      <c r="CG126"/>
      <c r="CH126"/>
      <c r="CJ126" s="49"/>
      <c r="CK126" s="98"/>
      <c r="CL126" s="96"/>
      <c r="CM126" s="72"/>
      <c r="CN126" s="52"/>
      <c r="CO126" s="86"/>
      <c r="CQ126" s="72"/>
      <c r="CR126" s="52"/>
      <c r="CT126"/>
      <c r="CV126" s="61"/>
      <c r="CW126"/>
      <c r="CX126" s="49"/>
      <c r="DB126" s="96"/>
      <c r="DC126" s="72"/>
      <c r="DD126" s="52"/>
      <c r="DE126" s="86"/>
      <c r="DG126" s="72"/>
      <c r="DH126" s="52"/>
      <c r="DJ126" s="49"/>
      <c r="DL126" s="61"/>
      <c r="DM126"/>
      <c r="DN126" s="49"/>
      <c r="DR126" s="96"/>
      <c r="DS126" s="72"/>
      <c r="DT126" s="52"/>
      <c r="DU126" s="86"/>
      <c r="DW126" s="72"/>
      <c r="DX126" s="52"/>
      <c r="DZ126"/>
      <c r="EB126" s="61"/>
      <c r="EC126"/>
      <c r="ER126" s="61"/>
      <c r="ES126"/>
      <c r="FF126" s="49"/>
      <c r="FH126" s="61"/>
      <c r="FI126" s="100"/>
      <c r="FX126" s="61"/>
      <c r="FY126" s="100"/>
      <c r="GN126" s="61"/>
      <c r="GO126" s="100"/>
      <c r="HD126" s="61"/>
      <c r="HE126" s="100"/>
      <c r="HT126" s="61"/>
      <c r="HU126"/>
      <c r="II126" s="61"/>
      <c r="IJ126"/>
      <c r="IW126" s="61"/>
      <c r="IX126"/>
      <c r="JK126" s="61"/>
      <c r="JL126"/>
      <c r="JY126" s="61"/>
      <c r="JZ126"/>
      <c r="KM126" s="61"/>
      <c r="KN126"/>
      <c r="KR126" s="49"/>
      <c r="KU126"/>
    </row>
    <row r="127" spans="21:307" x14ac:dyDescent="0.25">
      <c r="AN127" s="49"/>
      <c r="AP127" s="96"/>
      <c r="AQ127" s="72"/>
      <c r="AR127" s="52"/>
      <c r="AS127" s="86"/>
      <c r="AU127" s="72"/>
      <c r="AV127" s="52"/>
      <c r="AX127" s="49"/>
      <c r="AZ127" s="66"/>
      <c r="BA127" s="49"/>
      <c r="BB127"/>
      <c r="BP127" s="65"/>
      <c r="BQ127" s="49"/>
      <c r="BV127" s="96"/>
      <c r="BW127" s="72"/>
      <c r="BX127" s="52"/>
      <c r="BY127" s="86"/>
      <c r="CA127" s="72"/>
      <c r="CB127" s="52"/>
      <c r="CD127" s="49"/>
      <c r="CE127" s="22"/>
      <c r="CF127" s="65"/>
      <c r="CG127"/>
      <c r="CH127"/>
      <c r="CJ127" s="49"/>
      <c r="CK127" s="98"/>
      <c r="CL127" s="96"/>
      <c r="CM127" s="72"/>
      <c r="CN127" s="52"/>
      <c r="CO127" s="86"/>
      <c r="CQ127" s="72"/>
      <c r="CR127" s="52"/>
      <c r="CT127"/>
      <c r="CV127" s="61"/>
      <c r="CW127"/>
      <c r="CX127" s="49"/>
      <c r="DB127" s="96"/>
      <c r="DC127" s="72"/>
      <c r="DD127" s="52"/>
      <c r="DE127" s="86"/>
      <c r="DG127" s="72"/>
      <c r="DH127" s="52"/>
      <c r="DJ127" s="49"/>
      <c r="DL127" s="61"/>
      <c r="DM127"/>
      <c r="DN127" s="49"/>
      <c r="DR127" s="96"/>
      <c r="DS127" s="72"/>
      <c r="DT127" s="52"/>
      <c r="DU127" s="86"/>
      <c r="DW127" s="72"/>
      <c r="DX127" s="52"/>
      <c r="DZ127"/>
      <c r="EB127" s="61"/>
      <c r="EC127"/>
      <c r="ER127" s="61"/>
      <c r="ES127"/>
      <c r="FF127" s="49"/>
      <c r="FH127" s="61"/>
      <c r="FI127" s="100"/>
      <c r="FX127" s="61"/>
      <c r="FY127" s="100"/>
      <c r="GN127" s="61"/>
      <c r="GO127" s="100"/>
      <c r="HD127" s="61"/>
      <c r="HE127" s="100"/>
      <c r="HT127" s="61"/>
      <c r="HU127"/>
      <c r="II127" s="61"/>
      <c r="IJ127"/>
      <c r="IW127" s="61"/>
      <c r="IX127"/>
      <c r="JK127" s="61"/>
      <c r="JL127"/>
      <c r="JY127" s="61"/>
      <c r="JZ127"/>
      <c r="KM127" s="61"/>
      <c r="KN127"/>
      <c r="KR127" s="49"/>
      <c r="KU127"/>
    </row>
    <row r="128" spans="21:307" x14ac:dyDescent="0.25">
      <c r="AN128" s="49"/>
      <c r="AP128" s="96"/>
      <c r="AQ128" s="72"/>
      <c r="AR128" s="52"/>
      <c r="AS128" s="86"/>
      <c r="AU128" s="72"/>
      <c r="AV128" s="52"/>
      <c r="AX128" s="49"/>
      <c r="AZ128" s="66"/>
      <c r="BA128" s="49"/>
      <c r="BB128"/>
      <c r="BP128" s="65"/>
      <c r="BQ128" s="49"/>
      <c r="BV128" s="96"/>
      <c r="BW128" s="72"/>
      <c r="BX128" s="52"/>
      <c r="BY128" s="86"/>
      <c r="CA128" s="72"/>
      <c r="CB128" s="52"/>
      <c r="CD128" s="49"/>
      <c r="CE128" s="22"/>
      <c r="CF128" s="65"/>
      <c r="CG128"/>
      <c r="CH128"/>
      <c r="CJ128" s="49"/>
      <c r="CK128" s="98"/>
      <c r="CL128" s="96"/>
      <c r="CM128" s="72"/>
      <c r="CN128" s="52"/>
      <c r="CO128" s="86"/>
      <c r="CQ128" s="72"/>
      <c r="CR128" s="52"/>
      <c r="CT128"/>
      <c r="CV128" s="61"/>
      <c r="CW128"/>
      <c r="CX128" s="49"/>
      <c r="DB128" s="96"/>
      <c r="DC128" s="72"/>
      <c r="DD128" s="52"/>
      <c r="DE128" s="86"/>
      <c r="DG128" s="72"/>
      <c r="DH128" s="52"/>
      <c r="DJ128" s="49"/>
      <c r="DL128" s="61"/>
      <c r="DM128"/>
      <c r="DN128" s="49"/>
      <c r="DR128" s="96"/>
      <c r="DS128" s="72"/>
      <c r="DT128" s="52"/>
      <c r="DU128" s="86"/>
      <c r="DW128" s="72"/>
      <c r="DX128" s="52"/>
      <c r="DZ128"/>
      <c r="EB128" s="61"/>
      <c r="EC128"/>
      <c r="ER128" s="61"/>
      <c r="ES128"/>
      <c r="FF128" s="49"/>
      <c r="FH128" s="61"/>
      <c r="FI128" s="100"/>
      <c r="FX128" s="61"/>
      <c r="FY128" s="100"/>
      <c r="GN128" s="61"/>
      <c r="GO128" s="100"/>
      <c r="HD128" s="61"/>
      <c r="HE128" s="100"/>
      <c r="HT128" s="61"/>
      <c r="HU128"/>
      <c r="II128" s="61"/>
      <c r="IJ128"/>
      <c r="IW128" s="61"/>
      <c r="IX128"/>
      <c r="JK128" s="61"/>
      <c r="JL128"/>
      <c r="JY128" s="61"/>
      <c r="JZ128"/>
      <c r="KM128" s="61"/>
      <c r="KN128"/>
      <c r="KR128" s="49"/>
      <c r="KU128"/>
    </row>
    <row r="129" spans="40:307" x14ac:dyDescent="0.25">
      <c r="AN129" s="49"/>
      <c r="AP129" s="96"/>
      <c r="AQ129" s="72"/>
      <c r="AR129" s="52"/>
      <c r="AS129" s="86"/>
      <c r="AU129" s="72"/>
      <c r="AV129" s="52"/>
      <c r="AX129" s="49"/>
      <c r="AZ129" s="66"/>
      <c r="BA129" s="49"/>
      <c r="BB129"/>
      <c r="BP129" s="65"/>
      <c r="BQ129" s="49"/>
      <c r="BV129" s="96"/>
      <c r="BW129" s="72"/>
      <c r="BX129" s="52"/>
      <c r="BY129" s="86"/>
      <c r="CA129" s="72"/>
      <c r="CB129" s="52"/>
      <c r="CD129" s="49"/>
      <c r="CE129" s="22"/>
      <c r="CF129" s="65"/>
      <c r="CG129"/>
      <c r="CH129"/>
      <c r="CJ129" s="49"/>
      <c r="CK129" s="98"/>
      <c r="CL129" s="96"/>
      <c r="CM129" s="72"/>
      <c r="CN129" s="52"/>
      <c r="CO129" s="86"/>
      <c r="CQ129" s="72"/>
      <c r="CR129" s="52"/>
      <c r="CT129"/>
      <c r="CV129" s="61"/>
      <c r="CW129"/>
      <c r="CX129" s="49"/>
      <c r="DB129" s="96"/>
      <c r="DC129" s="72"/>
      <c r="DD129" s="52"/>
      <c r="DE129" s="86"/>
      <c r="DG129" s="72"/>
      <c r="DH129" s="52"/>
      <c r="DJ129" s="49"/>
      <c r="DL129" s="61"/>
      <c r="DM129"/>
      <c r="DN129" s="49"/>
      <c r="DR129" s="96"/>
      <c r="DS129" s="72"/>
      <c r="DT129" s="52"/>
      <c r="DU129" s="86"/>
      <c r="DW129" s="72"/>
      <c r="DX129" s="52"/>
      <c r="DZ129"/>
      <c r="EB129" s="61"/>
      <c r="EC129"/>
      <c r="ER129" s="61"/>
      <c r="ES129"/>
      <c r="FF129" s="49"/>
      <c r="FH129" s="61"/>
      <c r="FI129" s="100"/>
      <c r="FX129" s="61"/>
      <c r="FY129" s="100"/>
      <c r="GN129" s="61"/>
      <c r="GO129" s="100"/>
      <c r="HB129" s="22"/>
      <c r="HC129" s="49"/>
      <c r="HD129" s="61"/>
      <c r="HE129" s="100"/>
      <c r="HT129" s="61"/>
      <c r="HU129"/>
      <c r="II129" s="61"/>
      <c r="IJ129"/>
      <c r="IW129" s="61"/>
      <c r="IX129"/>
      <c r="JK129" s="61"/>
      <c r="JL129"/>
      <c r="JY129" s="61"/>
      <c r="JZ129"/>
      <c r="KM129" s="61"/>
      <c r="KN129"/>
      <c r="KR129" s="49"/>
      <c r="KU129"/>
    </row>
    <row r="130" spans="40:307" x14ac:dyDescent="0.25">
      <c r="AN130" s="49"/>
      <c r="AP130" s="96"/>
      <c r="AQ130" s="72"/>
      <c r="AR130" s="52"/>
      <c r="AS130" s="86"/>
      <c r="AU130" s="72"/>
      <c r="AV130" s="52"/>
      <c r="AX130" s="49"/>
      <c r="AZ130" s="66"/>
      <c r="BA130" s="49"/>
      <c r="BB130"/>
      <c r="BP130" s="65"/>
      <c r="BQ130" s="49"/>
      <c r="BV130" s="96"/>
      <c r="BW130" s="72"/>
      <c r="BX130" s="52"/>
      <c r="BY130" s="86"/>
      <c r="CA130" s="72"/>
      <c r="CB130" s="52"/>
      <c r="CD130" s="49"/>
      <c r="CE130" s="22"/>
      <c r="CF130" s="65"/>
      <c r="CG130"/>
      <c r="CH130"/>
      <c r="CJ130" s="49"/>
      <c r="CK130" s="98"/>
      <c r="CL130" s="96"/>
      <c r="CM130" s="72"/>
      <c r="CN130" s="52"/>
      <c r="CO130" s="86"/>
      <c r="CQ130" s="72"/>
      <c r="CR130" s="52"/>
      <c r="CT130"/>
      <c r="CV130" s="61"/>
      <c r="CW130"/>
      <c r="CX130" s="49"/>
      <c r="DB130" s="96"/>
      <c r="DC130" s="72"/>
      <c r="DD130" s="52"/>
      <c r="DE130" s="86"/>
      <c r="DG130" s="72"/>
      <c r="DH130" s="52"/>
      <c r="DJ130" s="49"/>
      <c r="DL130" s="61"/>
      <c r="DM130"/>
      <c r="DN130" s="49"/>
      <c r="DR130" s="96"/>
      <c r="DS130" s="72"/>
      <c r="DT130" s="52"/>
      <c r="DU130" s="86"/>
      <c r="DW130" s="72"/>
      <c r="DX130" s="52"/>
      <c r="DZ130"/>
      <c r="EB130" s="61"/>
      <c r="EC130"/>
      <c r="ER130" s="61"/>
      <c r="ES130"/>
      <c r="FF130" s="49"/>
      <c r="FH130" s="61"/>
      <c r="FI130" s="100"/>
      <c r="FX130" s="61"/>
      <c r="FY130" s="100"/>
      <c r="GN130" s="61"/>
      <c r="GO130" s="100"/>
      <c r="HB130" s="22"/>
      <c r="HC130" s="49"/>
      <c r="HD130" s="61"/>
      <c r="HE130" s="100"/>
      <c r="HT130" s="61"/>
      <c r="HU130"/>
      <c r="II130" s="61"/>
      <c r="IJ130"/>
      <c r="IW130" s="61"/>
      <c r="IX130"/>
      <c r="JK130" s="61"/>
      <c r="JL130"/>
      <c r="JY130" s="61"/>
      <c r="JZ130"/>
      <c r="KM130" s="61"/>
      <c r="KN130"/>
      <c r="KR130" s="49"/>
      <c r="KU130"/>
    </row>
    <row r="131" spans="40:307" x14ac:dyDescent="0.25">
      <c r="AN131" s="49"/>
      <c r="AP131" s="96"/>
      <c r="AQ131" s="72"/>
      <c r="AR131" s="52"/>
      <c r="AS131" s="86"/>
      <c r="AU131" s="72"/>
      <c r="AV131" s="52"/>
      <c r="AX131" s="49"/>
      <c r="AZ131" s="66"/>
      <c r="BA131" s="49"/>
      <c r="BB131"/>
      <c r="BP131" s="65"/>
      <c r="BQ131" s="49"/>
      <c r="BV131" s="96"/>
      <c r="BW131" s="72"/>
      <c r="BX131" s="52"/>
      <c r="BY131" s="86"/>
      <c r="CA131" s="72"/>
      <c r="CB131" s="52"/>
      <c r="CD131" s="49"/>
      <c r="CE131" s="22"/>
      <c r="CF131" s="65"/>
      <c r="CG131"/>
      <c r="CH131"/>
      <c r="CJ131" s="49"/>
      <c r="CK131" s="98"/>
      <c r="CL131" s="96"/>
      <c r="CM131" s="72"/>
      <c r="CN131" s="52"/>
      <c r="CO131" s="86"/>
      <c r="CQ131" s="72"/>
      <c r="CR131" s="52"/>
      <c r="CT131"/>
      <c r="CV131" s="61"/>
      <c r="CW131"/>
      <c r="CX131" s="49"/>
      <c r="DB131" s="96"/>
      <c r="DC131" s="72"/>
      <c r="DD131" s="52"/>
      <c r="DE131" s="86"/>
      <c r="DG131" s="72"/>
      <c r="DH131" s="52"/>
      <c r="DJ131" s="49"/>
      <c r="DL131" s="61"/>
      <c r="DM131"/>
      <c r="DN131" s="49"/>
      <c r="DR131" s="96"/>
      <c r="DS131" s="72"/>
      <c r="DT131" s="52"/>
      <c r="DU131" s="86"/>
      <c r="DW131" s="72"/>
      <c r="DX131" s="52"/>
      <c r="DZ131"/>
      <c r="EB131" s="61"/>
      <c r="EC131"/>
      <c r="ER131" s="61"/>
      <c r="ES131"/>
      <c r="FF131" s="49"/>
      <c r="FH131" s="61"/>
      <c r="FI131" s="100"/>
      <c r="FX131" s="61"/>
      <c r="FY131" s="100"/>
      <c r="GN131" s="61"/>
      <c r="GO131" s="100"/>
      <c r="HB131" s="22"/>
      <c r="HC131" s="49"/>
      <c r="HD131" s="61"/>
      <c r="HE131" s="100"/>
      <c r="HT131" s="61"/>
      <c r="HU131"/>
      <c r="II131" s="61"/>
      <c r="IJ131"/>
      <c r="IW131" s="61"/>
      <c r="IX131"/>
      <c r="JK131" s="61"/>
      <c r="JL131"/>
      <c r="JY131" s="61"/>
      <c r="JZ131"/>
      <c r="KM131" s="61"/>
      <c r="KN131"/>
      <c r="KR131" s="49"/>
      <c r="KU131"/>
    </row>
    <row r="132" spans="40:307" x14ac:dyDescent="0.25">
      <c r="AN132" s="49"/>
      <c r="AP132" s="96"/>
      <c r="AQ132" s="72"/>
      <c r="AR132" s="52"/>
      <c r="AS132" s="86"/>
      <c r="AU132" s="72"/>
      <c r="AV132" s="52"/>
      <c r="AX132" s="49"/>
      <c r="AZ132" s="66"/>
      <c r="BA132" s="49"/>
      <c r="BB132"/>
      <c r="BP132" s="65"/>
      <c r="BQ132" s="49"/>
      <c r="BV132" s="96"/>
      <c r="BW132" s="72"/>
      <c r="BX132" s="52"/>
      <c r="BY132" s="86"/>
      <c r="CA132" s="72"/>
      <c r="CB132" s="52"/>
      <c r="CD132" s="49"/>
      <c r="CE132" s="22"/>
      <c r="CF132" s="65"/>
      <c r="CG132"/>
      <c r="CH132"/>
      <c r="CJ132" s="49"/>
      <c r="CK132" s="98"/>
      <c r="CL132" s="96"/>
      <c r="CM132" s="72"/>
      <c r="CN132" s="52"/>
      <c r="CO132" s="86"/>
      <c r="CQ132" s="72"/>
      <c r="CR132" s="52"/>
      <c r="CT132"/>
      <c r="CV132" s="61"/>
      <c r="CW132"/>
      <c r="CX132" s="49"/>
      <c r="DB132" s="96"/>
      <c r="DC132" s="72"/>
      <c r="DD132" s="52"/>
      <c r="DE132" s="86"/>
      <c r="DG132" s="72"/>
      <c r="DH132" s="52"/>
      <c r="DJ132" s="49"/>
      <c r="DL132" s="61"/>
      <c r="DM132"/>
      <c r="DN132" s="49"/>
      <c r="DR132" s="96"/>
      <c r="DS132" s="72"/>
      <c r="DT132" s="52"/>
      <c r="DU132" s="86"/>
      <c r="DW132" s="72"/>
      <c r="DX132" s="52"/>
      <c r="DZ132"/>
      <c r="EB132" s="61"/>
      <c r="EC132"/>
      <c r="ER132" s="61"/>
      <c r="ES132"/>
      <c r="FF132" s="49"/>
      <c r="FH132" s="61"/>
      <c r="FI132" s="100"/>
      <c r="FX132" s="61"/>
      <c r="FY132" s="100"/>
      <c r="GN132" s="61"/>
      <c r="GO132" s="100"/>
      <c r="HB132" s="22"/>
      <c r="HC132" s="49"/>
      <c r="HD132" s="61"/>
      <c r="HE132" s="100"/>
      <c r="HT132" s="61"/>
      <c r="HU132"/>
      <c r="II132" s="61"/>
      <c r="IJ132"/>
      <c r="IW132" s="61"/>
      <c r="IX132"/>
      <c r="JK132" s="61"/>
      <c r="JL132"/>
      <c r="JY132" s="61"/>
      <c r="JZ132"/>
      <c r="KM132" s="61"/>
      <c r="KN132"/>
      <c r="KR132" s="49"/>
      <c r="KU132"/>
    </row>
    <row r="133" spans="40:307" x14ac:dyDescent="0.25">
      <c r="AN133" s="49"/>
      <c r="AP133" s="96"/>
      <c r="AQ133" s="72"/>
      <c r="AR133" s="52"/>
      <c r="AS133" s="86"/>
      <c r="AU133" s="72"/>
      <c r="AV133" s="52"/>
      <c r="AX133" s="49"/>
      <c r="AZ133" s="66"/>
      <c r="BA133" s="49"/>
      <c r="BB133"/>
      <c r="BP133" s="65"/>
      <c r="BQ133" s="49"/>
      <c r="BV133" s="96"/>
      <c r="BW133" s="72"/>
      <c r="BX133" s="52"/>
      <c r="BY133" s="86"/>
      <c r="CA133" s="72"/>
      <c r="CB133" s="52"/>
      <c r="CD133" s="49"/>
      <c r="CE133" s="22"/>
      <c r="CF133" s="65"/>
      <c r="CG133"/>
      <c r="CH133"/>
      <c r="CJ133" s="49"/>
      <c r="CK133" s="98"/>
      <c r="CL133" s="96"/>
      <c r="CM133" s="72"/>
      <c r="CN133" s="52"/>
      <c r="CO133" s="86"/>
      <c r="CQ133" s="72"/>
      <c r="CR133" s="52"/>
      <c r="CT133"/>
      <c r="CV133" s="61"/>
      <c r="CW133"/>
      <c r="CX133" s="49"/>
      <c r="DB133" s="96"/>
      <c r="DC133" s="72"/>
      <c r="DD133" s="52"/>
      <c r="DE133" s="86"/>
      <c r="DG133" s="72"/>
      <c r="DH133" s="52"/>
      <c r="DJ133" s="49"/>
      <c r="DL133" s="61"/>
      <c r="DM133"/>
      <c r="DN133" s="49"/>
      <c r="DR133" s="96"/>
      <c r="DS133" s="72"/>
      <c r="DT133" s="52"/>
      <c r="DU133" s="86"/>
      <c r="DW133" s="72"/>
      <c r="DX133" s="52"/>
      <c r="DZ133"/>
      <c r="EB133" s="61"/>
      <c r="EC133"/>
      <c r="ER133" s="61"/>
      <c r="ES133"/>
      <c r="FF133" s="49"/>
      <c r="FH133" s="61"/>
      <c r="FI133" s="100"/>
      <c r="FX133" s="61"/>
      <c r="FY133" s="100"/>
      <c r="GN133" s="61"/>
      <c r="GO133" s="100"/>
      <c r="HB133" s="22"/>
      <c r="HC133" s="49"/>
      <c r="HD133" s="61"/>
      <c r="HE133" s="100"/>
      <c r="HT133" s="61"/>
      <c r="HU133"/>
      <c r="II133" s="61"/>
      <c r="IJ133"/>
      <c r="IW133" s="61"/>
      <c r="IX133"/>
      <c r="JK133" s="61"/>
      <c r="JL133"/>
      <c r="JY133" s="61"/>
      <c r="JZ133"/>
      <c r="KM133" s="61"/>
      <c r="KN133"/>
      <c r="KR133" s="49"/>
      <c r="KU133"/>
    </row>
    <row r="134" spans="40:307" x14ac:dyDescent="0.25">
      <c r="AN134" s="49"/>
      <c r="AP134" s="96"/>
      <c r="AQ134" s="72"/>
      <c r="AR134" s="52"/>
      <c r="AS134" s="86"/>
      <c r="AU134" s="72"/>
      <c r="AV134" s="52"/>
      <c r="AX134" s="49"/>
      <c r="AZ134" s="66"/>
      <c r="BA134" s="49"/>
      <c r="BB134"/>
      <c r="BP134" s="65"/>
      <c r="BQ134" s="49"/>
      <c r="BV134" s="96"/>
      <c r="BW134" s="72"/>
      <c r="BX134" s="52"/>
      <c r="BY134" s="86"/>
      <c r="CA134" s="72"/>
      <c r="CB134" s="52"/>
      <c r="CD134" s="49"/>
      <c r="CE134" s="22"/>
      <c r="CF134" s="65"/>
      <c r="CG134"/>
      <c r="CH134"/>
      <c r="CJ134" s="49"/>
      <c r="CK134" s="98"/>
      <c r="CL134" s="96"/>
      <c r="CM134" s="72"/>
      <c r="CN134" s="52"/>
      <c r="CO134" s="86"/>
      <c r="CQ134" s="72"/>
      <c r="CR134" s="52"/>
      <c r="CT134"/>
      <c r="CV134" s="61"/>
      <c r="CW134"/>
      <c r="CX134" s="49"/>
      <c r="DB134" s="96"/>
      <c r="DC134" s="72"/>
      <c r="DD134" s="52"/>
      <c r="DE134" s="86"/>
      <c r="DG134" s="72"/>
      <c r="DH134" s="52"/>
      <c r="DJ134" s="49"/>
      <c r="DL134" s="61"/>
      <c r="DM134"/>
      <c r="DN134" s="49"/>
      <c r="DR134" s="96"/>
      <c r="DS134" s="72"/>
      <c r="DT134" s="52"/>
      <c r="DU134" s="86"/>
      <c r="DW134" s="72"/>
      <c r="DX134" s="52"/>
      <c r="DZ134"/>
      <c r="EB134" s="61"/>
      <c r="EC134"/>
      <c r="ER134" s="61"/>
      <c r="ES134"/>
      <c r="FF134" s="49"/>
      <c r="FH134" s="61"/>
      <c r="FI134" s="100"/>
      <c r="FX134" s="61"/>
      <c r="FY134" s="100"/>
      <c r="GN134" s="61"/>
      <c r="GO134" s="100"/>
      <c r="HB134" s="22"/>
      <c r="HC134" s="49"/>
      <c r="HD134" s="61"/>
      <c r="HE134" s="100"/>
      <c r="HT134" s="61"/>
      <c r="HU134"/>
      <c r="II134" s="61"/>
      <c r="IJ134"/>
      <c r="IW134" s="61"/>
      <c r="IX134"/>
      <c r="JK134" s="61"/>
      <c r="JL134"/>
      <c r="JY134" s="61"/>
      <c r="JZ134"/>
      <c r="KM134" s="61"/>
      <c r="KN134"/>
      <c r="KR134" s="49"/>
      <c r="KU134"/>
    </row>
    <row r="135" spans="40:307" x14ac:dyDescent="0.25">
      <c r="AN135" s="49"/>
      <c r="AP135" s="96"/>
      <c r="AQ135" s="72"/>
      <c r="AR135" s="52"/>
      <c r="AS135" s="86"/>
      <c r="AU135" s="72"/>
      <c r="AV135" s="52"/>
      <c r="AX135" s="49"/>
      <c r="AZ135" s="66"/>
      <c r="BA135" s="49"/>
      <c r="BB135"/>
      <c r="BP135" s="65"/>
      <c r="BQ135" s="49"/>
      <c r="BV135" s="96"/>
      <c r="BW135" s="72"/>
      <c r="BX135" s="52"/>
      <c r="BY135" s="86"/>
      <c r="CA135" s="72"/>
      <c r="CB135" s="52"/>
      <c r="CD135" s="49"/>
      <c r="CE135" s="22"/>
      <c r="CF135" s="65"/>
      <c r="CG135"/>
      <c r="CH135"/>
      <c r="CJ135" s="49"/>
      <c r="CK135" s="98"/>
      <c r="CL135" s="96"/>
      <c r="CM135" s="72"/>
      <c r="CN135" s="52"/>
      <c r="CO135" s="86"/>
      <c r="CQ135" s="72"/>
      <c r="CR135" s="52"/>
      <c r="CT135"/>
      <c r="CV135" s="61"/>
      <c r="CW135"/>
      <c r="CX135" s="49"/>
      <c r="DB135" s="96"/>
      <c r="DC135" s="72"/>
      <c r="DD135" s="52"/>
      <c r="DE135" s="86"/>
      <c r="DG135" s="72"/>
      <c r="DH135" s="52"/>
      <c r="DJ135" s="49"/>
      <c r="DL135" s="61"/>
      <c r="DM135"/>
      <c r="DN135" s="49"/>
      <c r="DR135" s="96"/>
      <c r="DS135" s="72"/>
      <c r="DT135" s="52"/>
      <c r="DU135" s="86"/>
      <c r="DW135" s="72"/>
      <c r="DX135" s="52"/>
      <c r="DZ135"/>
      <c r="EB135" s="61"/>
      <c r="EC135"/>
      <c r="ER135" s="61"/>
      <c r="ES135"/>
      <c r="FF135" s="49"/>
      <c r="FH135" s="61"/>
      <c r="FI135" s="100"/>
      <c r="FX135" s="61"/>
      <c r="FY135" s="100"/>
      <c r="GN135" s="61"/>
      <c r="GO135" s="100"/>
      <c r="HB135" s="22"/>
      <c r="HC135" s="49"/>
      <c r="HD135" s="61"/>
      <c r="HE135" s="100"/>
      <c r="HT135" s="61"/>
      <c r="HU135"/>
      <c r="II135" s="61"/>
      <c r="IJ135"/>
      <c r="IW135" s="61"/>
      <c r="IX135"/>
      <c r="JK135" s="61"/>
      <c r="JL135"/>
      <c r="JY135" s="61"/>
      <c r="JZ135"/>
      <c r="KM135" s="61"/>
      <c r="KN135"/>
      <c r="KR135" s="49"/>
      <c r="KU135"/>
    </row>
    <row r="136" spans="40:307" x14ac:dyDescent="0.25">
      <c r="AN136" s="49"/>
      <c r="AP136" s="96"/>
      <c r="AQ136" s="72"/>
      <c r="AR136" s="52"/>
      <c r="AS136" s="86"/>
      <c r="AU136" s="72"/>
      <c r="AV136" s="52"/>
      <c r="AX136" s="49"/>
      <c r="AZ136" s="66"/>
      <c r="BA136" s="49"/>
      <c r="BB136"/>
      <c r="BP136" s="65"/>
      <c r="BQ136" s="49"/>
      <c r="BV136" s="96"/>
      <c r="BW136" s="72"/>
      <c r="BX136" s="52"/>
      <c r="BY136" s="86"/>
      <c r="CA136" s="72"/>
      <c r="CB136" s="52"/>
      <c r="CD136" s="49"/>
      <c r="CE136" s="22"/>
      <c r="CF136" s="65"/>
      <c r="CG136"/>
      <c r="CH136"/>
      <c r="CJ136" s="49"/>
      <c r="CK136" s="98"/>
      <c r="CL136" s="96"/>
      <c r="CM136" s="72"/>
      <c r="CN136" s="52"/>
      <c r="CO136" s="86"/>
      <c r="CQ136" s="72"/>
      <c r="CR136" s="52"/>
      <c r="CT136"/>
      <c r="CV136" s="61"/>
      <c r="CW136"/>
      <c r="CX136" s="49"/>
      <c r="DB136" s="96"/>
      <c r="DC136" s="72"/>
      <c r="DD136" s="52"/>
      <c r="DE136" s="86"/>
      <c r="DG136" s="72"/>
      <c r="DH136" s="52"/>
      <c r="DJ136" s="49"/>
      <c r="DL136" s="61"/>
      <c r="DM136"/>
      <c r="DN136" s="49"/>
      <c r="DR136" s="96"/>
      <c r="DS136" s="72"/>
      <c r="DT136" s="52"/>
      <c r="DU136" s="86"/>
      <c r="DW136" s="72"/>
      <c r="DX136" s="52"/>
      <c r="DZ136"/>
      <c r="EB136" s="61"/>
      <c r="EC136"/>
      <c r="ER136" s="61"/>
      <c r="ES136"/>
      <c r="FF136" s="49"/>
      <c r="FH136" s="61"/>
      <c r="FI136" s="100"/>
      <c r="FX136" s="61"/>
      <c r="FY136" s="100"/>
      <c r="GN136" s="61"/>
      <c r="GO136" s="100"/>
      <c r="HB136" s="22"/>
      <c r="HC136" s="49"/>
      <c r="HD136" s="61"/>
      <c r="HE136" s="100"/>
      <c r="HT136" s="61"/>
      <c r="HU136"/>
      <c r="II136" s="61"/>
      <c r="IJ136"/>
      <c r="IW136" s="61"/>
      <c r="IX136"/>
      <c r="JK136" s="61"/>
      <c r="JL136"/>
      <c r="JY136" s="61"/>
      <c r="JZ136"/>
      <c r="KM136" s="61"/>
      <c r="KN136"/>
      <c r="KR136" s="49"/>
      <c r="KU136"/>
    </row>
    <row r="137" spans="40:307" x14ac:dyDescent="0.25">
      <c r="AN137" s="49"/>
      <c r="AP137" s="96"/>
      <c r="AQ137" s="72"/>
      <c r="AR137" s="52"/>
      <c r="AS137" s="86"/>
      <c r="AU137" s="72"/>
      <c r="AV137" s="52"/>
      <c r="AX137" s="49"/>
      <c r="AZ137" s="66"/>
      <c r="BA137" s="49"/>
      <c r="BB137"/>
      <c r="BP137" s="65"/>
      <c r="BQ137" s="49"/>
      <c r="BV137" s="96"/>
      <c r="BW137" s="72"/>
      <c r="BX137" s="52"/>
      <c r="BY137" s="86"/>
      <c r="CA137" s="72"/>
      <c r="CB137" s="52"/>
      <c r="CD137" s="49"/>
      <c r="CE137" s="22"/>
      <c r="CF137" s="65"/>
      <c r="CG137"/>
      <c r="CH137"/>
      <c r="CJ137" s="49"/>
      <c r="CK137" s="98"/>
      <c r="CL137" s="96"/>
      <c r="CM137" s="72"/>
      <c r="CN137" s="52"/>
      <c r="CO137" s="86"/>
      <c r="CQ137" s="72"/>
      <c r="CR137" s="52"/>
      <c r="CT137"/>
      <c r="CV137" s="61"/>
      <c r="CW137"/>
      <c r="CX137" s="49"/>
      <c r="DB137" s="96"/>
      <c r="DC137" s="72"/>
      <c r="DD137" s="52"/>
      <c r="DE137" s="86"/>
      <c r="DG137" s="72"/>
      <c r="DH137" s="52"/>
      <c r="DJ137" s="49"/>
      <c r="DL137" s="61"/>
      <c r="DM137"/>
      <c r="DN137" s="49"/>
      <c r="DR137" s="96"/>
      <c r="DS137" s="72"/>
      <c r="DT137" s="52"/>
      <c r="DU137" s="86"/>
      <c r="DW137" s="72"/>
      <c r="DX137" s="52"/>
      <c r="DZ137"/>
      <c r="EB137" s="61"/>
      <c r="EC137"/>
      <c r="ER137" s="61"/>
      <c r="ES137"/>
      <c r="FF137" s="49"/>
      <c r="FH137" s="61"/>
      <c r="FI137" s="100"/>
      <c r="FX137" s="61"/>
      <c r="FY137" s="100"/>
      <c r="GN137" s="61"/>
      <c r="GO137" s="100"/>
      <c r="HB137" s="22"/>
      <c r="HC137" s="49"/>
      <c r="HD137" s="61"/>
      <c r="HE137" s="100"/>
      <c r="HT137" s="61"/>
      <c r="HU137"/>
      <c r="II137" s="61"/>
      <c r="IJ137"/>
      <c r="IW137" s="61"/>
      <c r="IX137"/>
      <c r="JK137" s="61"/>
      <c r="JL137"/>
      <c r="JY137" s="61"/>
      <c r="JZ137"/>
      <c r="KM137" s="61"/>
      <c r="KN137"/>
      <c r="KR137" s="49"/>
      <c r="KU137"/>
    </row>
    <row r="138" spans="40:307" x14ac:dyDescent="0.25">
      <c r="AN138" s="49"/>
      <c r="AP138" s="96"/>
      <c r="AQ138" s="72"/>
      <c r="AR138" s="52"/>
      <c r="AS138" s="86"/>
      <c r="AU138" s="72"/>
      <c r="AV138" s="52"/>
      <c r="AX138" s="49"/>
      <c r="AZ138" s="66"/>
      <c r="BA138" s="49"/>
      <c r="BB138"/>
      <c r="BP138" s="65"/>
      <c r="BQ138" s="49"/>
      <c r="BV138" s="96"/>
      <c r="BW138" s="72"/>
      <c r="BX138" s="52"/>
      <c r="BY138" s="86"/>
      <c r="CA138" s="72"/>
      <c r="CB138" s="52"/>
      <c r="CD138" s="49"/>
      <c r="CE138" s="22"/>
      <c r="CF138" s="65"/>
      <c r="CG138"/>
      <c r="CH138"/>
      <c r="CJ138" s="49"/>
      <c r="CK138" s="98"/>
      <c r="CL138" s="96"/>
      <c r="CM138" s="72"/>
      <c r="CN138" s="52"/>
      <c r="CO138" s="86"/>
      <c r="CQ138" s="72"/>
      <c r="CR138" s="52"/>
      <c r="CT138"/>
      <c r="CV138" s="61"/>
      <c r="CW138"/>
      <c r="CX138" s="49"/>
      <c r="DB138" s="96"/>
      <c r="DC138" s="72"/>
      <c r="DD138" s="52"/>
      <c r="DE138" s="86"/>
      <c r="DG138" s="72"/>
      <c r="DH138" s="52"/>
      <c r="DJ138" s="49"/>
      <c r="DL138" s="61"/>
      <c r="DM138"/>
      <c r="DN138" s="49"/>
      <c r="DR138" s="96"/>
      <c r="DS138" s="72"/>
      <c r="DT138" s="52"/>
      <c r="DU138" s="86"/>
      <c r="DW138" s="72"/>
      <c r="DX138" s="52"/>
      <c r="DZ138"/>
      <c r="EB138" s="61"/>
      <c r="EC138"/>
      <c r="ER138" s="61"/>
      <c r="ES138"/>
      <c r="FF138" s="49"/>
      <c r="FH138" s="61"/>
      <c r="FI138" s="100"/>
      <c r="FX138" s="61"/>
      <c r="FY138" s="100"/>
      <c r="GN138" s="61"/>
      <c r="GO138" s="100"/>
      <c r="HB138" s="22"/>
      <c r="HC138" s="49"/>
      <c r="HD138" s="61"/>
      <c r="HE138" s="100"/>
      <c r="HT138" s="61"/>
      <c r="HU138"/>
      <c r="II138" s="61"/>
      <c r="IJ138"/>
      <c r="IW138" s="61"/>
      <c r="IX138"/>
      <c r="JK138" s="61"/>
      <c r="JL138"/>
      <c r="JY138" s="61"/>
      <c r="JZ138"/>
      <c r="KM138" s="61"/>
      <c r="KN138"/>
      <c r="KR138" s="49"/>
      <c r="KU138"/>
    </row>
    <row r="139" spans="40:307" x14ac:dyDescent="0.25">
      <c r="AN139" s="49"/>
      <c r="AP139" s="96"/>
      <c r="AQ139" s="72"/>
      <c r="AR139" s="52"/>
      <c r="AS139" s="86"/>
      <c r="AU139" s="72"/>
      <c r="AV139" s="52"/>
      <c r="AX139" s="49"/>
      <c r="AZ139" s="66"/>
      <c r="BA139" s="49"/>
      <c r="BB139"/>
      <c r="BP139" s="65"/>
      <c r="BQ139" s="49"/>
      <c r="BV139" s="96"/>
      <c r="BW139" s="72"/>
      <c r="BX139" s="52"/>
      <c r="BY139" s="86"/>
      <c r="CA139" s="72"/>
      <c r="CB139" s="52"/>
      <c r="CD139" s="49"/>
      <c r="CE139" s="22"/>
      <c r="CF139" s="65"/>
      <c r="CG139"/>
      <c r="CH139"/>
      <c r="CJ139" s="49"/>
      <c r="CK139" s="98"/>
      <c r="CL139" s="96"/>
      <c r="CM139" s="72"/>
      <c r="CN139" s="52"/>
      <c r="CO139" s="86"/>
      <c r="CQ139" s="72"/>
      <c r="CR139" s="52"/>
      <c r="CT139"/>
      <c r="CV139" s="61"/>
      <c r="CW139"/>
      <c r="CX139" s="49"/>
      <c r="DB139" s="96"/>
      <c r="DC139" s="72"/>
      <c r="DD139" s="52"/>
      <c r="DE139" s="86"/>
      <c r="DG139" s="72"/>
      <c r="DH139" s="52"/>
      <c r="DJ139" s="49"/>
      <c r="DL139" s="61"/>
      <c r="DM139"/>
      <c r="DN139" s="49"/>
      <c r="DR139" s="96"/>
      <c r="DS139" s="72"/>
      <c r="DT139" s="52"/>
      <c r="DU139" s="86"/>
      <c r="DW139" s="72"/>
      <c r="DX139" s="52"/>
      <c r="DZ139"/>
      <c r="EB139" s="61"/>
      <c r="EC139"/>
      <c r="ER139" s="61"/>
      <c r="ES139"/>
      <c r="FF139" s="49"/>
      <c r="FH139" s="61"/>
      <c r="FI139" s="100"/>
      <c r="FX139" s="61"/>
      <c r="FY139" s="100"/>
      <c r="GN139" s="61"/>
      <c r="GO139" s="100"/>
      <c r="HB139" s="22"/>
      <c r="HC139" s="49"/>
      <c r="HD139" s="61"/>
      <c r="HE139" s="100"/>
      <c r="HT139" s="61"/>
      <c r="HU139"/>
      <c r="II139" s="61"/>
      <c r="IJ139"/>
      <c r="IW139" s="61"/>
      <c r="IX139"/>
      <c r="JK139" s="61"/>
      <c r="JL139"/>
      <c r="JY139" s="61"/>
      <c r="JZ139"/>
      <c r="KM139" s="61"/>
      <c r="KN139"/>
      <c r="KR139" s="49"/>
      <c r="KU139"/>
    </row>
    <row r="140" spans="40:307" x14ac:dyDescent="0.25">
      <c r="AN140" s="49"/>
      <c r="AP140" s="96"/>
      <c r="AQ140" s="72"/>
      <c r="AR140" s="52"/>
      <c r="AS140" s="86"/>
      <c r="AU140" s="72"/>
      <c r="AV140" s="52"/>
      <c r="AX140" s="49"/>
      <c r="AZ140" s="66"/>
      <c r="BA140" s="49"/>
      <c r="BB140"/>
      <c r="BP140" s="65"/>
      <c r="BQ140" s="49"/>
      <c r="BV140" s="96"/>
      <c r="BW140" s="72"/>
      <c r="BX140" s="52"/>
      <c r="BY140" s="86"/>
      <c r="CA140" s="72"/>
      <c r="CB140" s="52"/>
      <c r="CD140" s="49"/>
      <c r="CE140" s="22"/>
      <c r="CF140" s="65"/>
      <c r="CG140"/>
      <c r="CH140"/>
      <c r="CJ140" s="49"/>
      <c r="CK140" s="98"/>
      <c r="CL140" s="96"/>
      <c r="CM140" s="72"/>
      <c r="CN140" s="52"/>
      <c r="CO140" s="86"/>
      <c r="CQ140" s="72"/>
      <c r="CR140" s="52"/>
      <c r="CT140"/>
      <c r="CV140" s="61"/>
      <c r="CW140"/>
      <c r="CX140" s="49"/>
      <c r="DB140" s="96"/>
      <c r="DC140" s="72"/>
      <c r="DD140" s="52"/>
      <c r="DE140" s="86"/>
      <c r="DG140" s="72"/>
      <c r="DH140" s="52"/>
      <c r="DJ140" s="49"/>
      <c r="DL140" s="61"/>
      <c r="DM140"/>
      <c r="DN140" s="49"/>
      <c r="DR140" s="96"/>
      <c r="DS140" s="72"/>
      <c r="DT140" s="52"/>
      <c r="DU140" s="86"/>
      <c r="DW140" s="72"/>
      <c r="DX140" s="52"/>
      <c r="DZ140"/>
      <c r="EB140" s="61"/>
      <c r="EC140"/>
      <c r="ER140" s="61"/>
      <c r="ES140"/>
      <c r="FF140" s="49"/>
      <c r="FH140" s="61"/>
      <c r="FI140" s="100"/>
      <c r="FX140" s="61"/>
      <c r="FY140" s="100"/>
      <c r="GN140" s="61"/>
      <c r="GO140" s="100"/>
      <c r="HB140" s="22"/>
      <c r="HC140" s="49"/>
      <c r="HD140" s="61"/>
      <c r="HE140" s="100"/>
      <c r="HT140" s="61"/>
      <c r="HU140"/>
      <c r="II140" s="61"/>
      <c r="IJ140"/>
      <c r="IW140" s="61"/>
      <c r="IX140"/>
      <c r="JK140" s="61"/>
      <c r="JL140"/>
      <c r="JY140" s="61"/>
      <c r="JZ140"/>
      <c r="KM140" s="61"/>
      <c r="KN140"/>
      <c r="KR140" s="49"/>
      <c r="KU140"/>
    </row>
    <row r="141" spans="40:307" x14ac:dyDescent="0.25">
      <c r="AN141" s="49"/>
      <c r="AP141" s="96"/>
      <c r="AQ141" s="72"/>
      <c r="AR141" s="52"/>
      <c r="AS141" s="86"/>
      <c r="AU141" s="72"/>
      <c r="AV141" s="52"/>
      <c r="AX141" s="49"/>
      <c r="AZ141" s="66"/>
      <c r="BA141" s="49"/>
      <c r="BB141"/>
      <c r="BP141" s="65"/>
      <c r="BQ141" s="49"/>
      <c r="BV141" s="96"/>
      <c r="BW141" s="72"/>
      <c r="BX141" s="52"/>
      <c r="BY141" s="86"/>
      <c r="CA141" s="72"/>
      <c r="CB141" s="52"/>
      <c r="CD141" s="49"/>
      <c r="CE141" s="22"/>
      <c r="CF141" s="65"/>
      <c r="CG141"/>
      <c r="CH141"/>
      <c r="CJ141" s="49"/>
      <c r="CK141" s="98"/>
      <c r="CL141" s="96"/>
      <c r="CM141" s="72"/>
      <c r="CN141" s="52"/>
      <c r="CO141" s="86"/>
      <c r="CQ141" s="72"/>
      <c r="CR141" s="52"/>
      <c r="CT141"/>
      <c r="CV141" s="61"/>
      <c r="CW141"/>
      <c r="CX141" s="49"/>
      <c r="DB141" s="96"/>
      <c r="DC141" s="72"/>
      <c r="DD141" s="52"/>
      <c r="DE141" s="86"/>
      <c r="DG141" s="72"/>
      <c r="DH141" s="52"/>
      <c r="DJ141" s="49"/>
      <c r="DL141" s="61"/>
      <c r="DM141"/>
      <c r="DN141" s="49"/>
      <c r="DR141" s="96"/>
      <c r="DS141" s="72"/>
      <c r="DT141" s="52"/>
      <c r="DU141" s="86"/>
      <c r="DW141" s="72"/>
      <c r="DX141" s="52"/>
      <c r="DZ141"/>
      <c r="EB141" s="61"/>
      <c r="EC141"/>
      <c r="ER141" s="61"/>
      <c r="ES141"/>
      <c r="FF141" s="49"/>
      <c r="FH141" s="61"/>
      <c r="FI141" s="100"/>
      <c r="FX141" s="61"/>
      <c r="FY141" s="100"/>
      <c r="GN141" s="61"/>
      <c r="GO141" s="100"/>
      <c r="HB141" s="22"/>
      <c r="HC141" s="49"/>
      <c r="HD141" s="61"/>
      <c r="HE141" s="100"/>
      <c r="HT141" s="61"/>
      <c r="HU141"/>
      <c r="II141" s="61"/>
      <c r="IJ141"/>
      <c r="IW141" s="61"/>
      <c r="IX141"/>
      <c r="JK141" s="61"/>
      <c r="JL141"/>
      <c r="JY141" s="61"/>
      <c r="JZ141"/>
      <c r="KM141" s="61"/>
      <c r="KN141"/>
      <c r="KR141" s="49"/>
      <c r="KU141"/>
    </row>
    <row r="142" spans="40:307" x14ac:dyDescent="0.25">
      <c r="AN142" s="49"/>
      <c r="AP142" s="96"/>
      <c r="AQ142" s="72"/>
      <c r="AR142" s="52"/>
      <c r="AS142" s="86"/>
      <c r="AU142" s="72"/>
      <c r="AV142" s="52"/>
      <c r="AX142" s="49"/>
      <c r="AZ142" s="66"/>
      <c r="BA142" s="49"/>
      <c r="BB142"/>
      <c r="BP142" s="65"/>
      <c r="BQ142" s="49"/>
      <c r="BV142" s="96"/>
      <c r="BW142" s="72"/>
      <c r="BX142" s="52"/>
      <c r="BY142" s="86"/>
      <c r="CA142" s="72"/>
      <c r="CB142" s="52"/>
      <c r="CD142" s="49"/>
      <c r="CE142" s="22"/>
      <c r="CF142" s="65"/>
      <c r="CG142"/>
      <c r="CH142"/>
      <c r="CJ142" s="49"/>
      <c r="CK142" s="98"/>
      <c r="CL142" s="96"/>
      <c r="CM142" s="72"/>
      <c r="CN142" s="52"/>
      <c r="CO142" s="86"/>
      <c r="CQ142" s="72"/>
      <c r="CR142" s="52"/>
      <c r="CT142"/>
      <c r="CV142" s="61"/>
      <c r="CW142"/>
      <c r="CX142" s="49"/>
      <c r="DB142" s="96"/>
      <c r="DC142" s="72"/>
      <c r="DD142" s="52"/>
      <c r="DE142" s="86"/>
      <c r="DG142" s="72"/>
      <c r="DH142" s="52"/>
      <c r="DJ142" s="49"/>
      <c r="DL142" s="61"/>
      <c r="DM142"/>
      <c r="DN142" s="49"/>
      <c r="DR142" s="96"/>
      <c r="DS142" s="72"/>
      <c r="DT142" s="52"/>
      <c r="DU142" s="86"/>
      <c r="DW142" s="72"/>
      <c r="DX142" s="52"/>
      <c r="DZ142"/>
      <c r="EB142" s="61"/>
      <c r="EC142"/>
      <c r="ER142" s="61"/>
      <c r="ES142"/>
      <c r="FF142" s="49"/>
      <c r="FH142" s="61"/>
      <c r="FI142" s="100"/>
      <c r="FX142" s="61"/>
      <c r="FY142" s="100"/>
      <c r="GN142" s="61"/>
      <c r="GO142" s="100"/>
      <c r="HB142" s="22"/>
      <c r="HC142" s="49"/>
      <c r="HD142" s="61"/>
      <c r="HE142" s="100"/>
      <c r="HT142" s="61"/>
      <c r="HU142"/>
      <c r="II142" s="61"/>
      <c r="IJ142"/>
      <c r="IW142" s="61"/>
      <c r="IX142"/>
      <c r="JK142" s="61"/>
      <c r="JL142"/>
      <c r="JY142" s="61"/>
      <c r="JZ142"/>
      <c r="KM142" s="61"/>
      <c r="KN142"/>
      <c r="KR142" s="49"/>
      <c r="KU142"/>
    </row>
    <row r="143" spans="40:307" x14ac:dyDescent="0.25">
      <c r="AN143" s="49"/>
      <c r="AP143" s="96"/>
      <c r="AQ143" s="72"/>
      <c r="AR143" s="52"/>
      <c r="AS143" s="86"/>
      <c r="AU143" s="72"/>
      <c r="AV143" s="52"/>
      <c r="AX143" s="49"/>
      <c r="AZ143" s="66"/>
      <c r="BA143" s="49"/>
      <c r="BB143"/>
      <c r="BP143" s="65"/>
      <c r="BQ143" s="49"/>
      <c r="BV143" s="96"/>
      <c r="BW143" s="72"/>
      <c r="BX143" s="52"/>
      <c r="BY143" s="86"/>
      <c r="CA143" s="72"/>
      <c r="CB143" s="52"/>
      <c r="CD143" s="49"/>
      <c r="CE143" s="22"/>
      <c r="CF143" s="65"/>
      <c r="CG143"/>
      <c r="CH143"/>
      <c r="CJ143" s="49"/>
      <c r="CK143" s="98"/>
      <c r="CL143" s="96"/>
      <c r="CM143" s="72"/>
      <c r="CN143" s="52"/>
      <c r="CO143" s="86"/>
      <c r="CQ143" s="72"/>
      <c r="CR143" s="52"/>
      <c r="CT143"/>
      <c r="CV143" s="61"/>
      <c r="CW143"/>
      <c r="CX143" s="49"/>
      <c r="DB143" s="96"/>
      <c r="DC143" s="72"/>
      <c r="DD143" s="52"/>
      <c r="DE143" s="86"/>
      <c r="DG143" s="72"/>
      <c r="DH143" s="52"/>
      <c r="DJ143" s="49"/>
      <c r="DL143" s="61"/>
      <c r="DM143"/>
      <c r="DN143" s="49"/>
      <c r="DR143" s="96"/>
      <c r="DS143" s="72"/>
      <c r="DT143" s="52"/>
      <c r="DU143" s="86"/>
      <c r="DW143" s="72"/>
      <c r="DX143" s="52"/>
      <c r="DZ143"/>
      <c r="EB143" s="61"/>
      <c r="EC143"/>
      <c r="ER143" s="61"/>
      <c r="ES143"/>
      <c r="FF143" s="49"/>
      <c r="FH143" s="61"/>
      <c r="FI143" s="100"/>
      <c r="FX143" s="61"/>
      <c r="FY143" s="100"/>
      <c r="GN143" s="61"/>
      <c r="GO143" s="100"/>
      <c r="HB143" s="22"/>
      <c r="HC143" s="49"/>
      <c r="HD143" s="61"/>
      <c r="HE143" s="100"/>
      <c r="HT143" s="61"/>
      <c r="HU143"/>
      <c r="II143" s="61"/>
      <c r="IJ143"/>
      <c r="IW143" s="61"/>
      <c r="IX143"/>
      <c r="JK143" s="61"/>
      <c r="JL143"/>
      <c r="JY143" s="61"/>
      <c r="JZ143"/>
      <c r="KM143" s="61"/>
      <c r="KN143"/>
      <c r="KR143" s="49"/>
      <c r="KU143"/>
    </row>
    <row r="144" spans="40:307" x14ac:dyDescent="0.25">
      <c r="AN144" s="49"/>
      <c r="AP144" s="96"/>
      <c r="AQ144" s="72"/>
      <c r="AR144" s="52"/>
      <c r="AS144" s="86"/>
      <c r="AU144" s="72"/>
      <c r="AV144" s="52"/>
      <c r="AX144" s="49"/>
      <c r="AZ144" s="66"/>
      <c r="BA144" s="49"/>
      <c r="BB144"/>
      <c r="BP144" s="65"/>
      <c r="BQ144" s="49"/>
      <c r="BV144" s="96"/>
      <c r="BW144" s="72"/>
      <c r="BX144" s="52"/>
      <c r="BY144" s="86"/>
      <c r="CA144" s="72"/>
      <c r="CB144" s="52"/>
      <c r="CD144" s="49"/>
      <c r="CE144" s="22"/>
      <c r="CF144" s="65"/>
      <c r="CG144"/>
      <c r="CH144"/>
      <c r="CJ144" s="49"/>
      <c r="CK144" s="98"/>
      <c r="CL144" s="96"/>
      <c r="CM144" s="72"/>
      <c r="CN144" s="52"/>
      <c r="CO144" s="86"/>
      <c r="CQ144" s="72"/>
      <c r="CR144" s="52"/>
      <c r="CT144"/>
      <c r="CV144" s="61"/>
      <c r="CW144"/>
      <c r="CX144" s="49"/>
      <c r="DB144" s="96"/>
      <c r="DC144" s="72"/>
      <c r="DD144" s="52"/>
      <c r="DE144" s="86"/>
      <c r="DG144" s="72"/>
      <c r="DH144" s="52"/>
      <c r="DJ144" s="49"/>
      <c r="DL144" s="61"/>
      <c r="DM144"/>
      <c r="DN144" s="49"/>
      <c r="DR144" s="96"/>
      <c r="DS144" s="72"/>
      <c r="DT144" s="52"/>
      <c r="DU144" s="86"/>
      <c r="DW144" s="72"/>
      <c r="DX144" s="52"/>
      <c r="DZ144"/>
      <c r="EB144" s="61"/>
      <c r="EC144"/>
      <c r="ER144" s="61"/>
      <c r="ES144"/>
      <c r="FF144" s="49"/>
      <c r="FH144" s="61"/>
      <c r="FI144" s="100"/>
      <c r="FX144" s="61"/>
      <c r="FY144" s="100"/>
      <c r="GN144" s="61"/>
      <c r="GO144" s="100"/>
      <c r="HB144" s="22"/>
      <c r="HC144" s="49"/>
      <c r="HD144" s="61"/>
      <c r="HE144" s="100"/>
      <c r="HT144" s="61"/>
      <c r="HU144"/>
      <c r="II144" s="61"/>
      <c r="IJ144"/>
      <c r="IW144" s="61"/>
      <c r="IX144"/>
      <c r="JK144" s="61"/>
      <c r="JL144"/>
      <c r="JY144" s="61"/>
      <c r="JZ144"/>
      <c r="KM144" s="61"/>
      <c r="KN144"/>
      <c r="KR144" s="49"/>
      <c r="KU144"/>
    </row>
    <row r="145" spans="40:307" x14ac:dyDescent="0.25">
      <c r="AN145" s="49"/>
      <c r="AP145" s="96"/>
      <c r="AQ145" s="72"/>
      <c r="AR145" s="52"/>
      <c r="AS145" s="86"/>
      <c r="AU145" s="72"/>
      <c r="AV145" s="52"/>
      <c r="AX145" s="49"/>
      <c r="AZ145" s="66"/>
      <c r="BA145" s="49"/>
      <c r="BB145"/>
      <c r="BP145" s="65"/>
      <c r="BQ145" s="49"/>
      <c r="BV145" s="96"/>
      <c r="BW145" s="72"/>
      <c r="BX145" s="52"/>
      <c r="BY145" s="86"/>
      <c r="CA145" s="72"/>
      <c r="CB145" s="52"/>
      <c r="CD145" s="49"/>
      <c r="CE145" s="22"/>
      <c r="CF145" s="65"/>
      <c r="CG145"/>
      <c r="CH145"/>
      <c r="CJ145" s="49"/>
      <c r="CK145" s="98"/>
      <c r="CL145" s="96"/>
      <c r="CM145" s="72"/>
      <c r="CN145" s="52"/>
      <c r="CO145" s="86"/>
      <c r="CQ145" s="72"/>
      <c r="CR145" s="52"/>
      <c r="CT145"/>
      <c r="CV145" s="61"/>
      <c r="CW145"/>
      <c r="CX145" s="49"/>
      <c r="DB145" s="96"/>
      <c r="DC145" s="72"/>
      <c r="DD145" s="52"/>
      <c r="DE145" s="86"/>
      <c r="DG145" s="72"/>
      <c r="DH145" s="52"/>
      <c r="DJ145" s="49"/>
      <c r="DL145" s="61"/>
      <c r="DM145"/>
      <c r="DN145" s="49"/>
      <c r="DR145" s="96"/>
      <c r="DS145" s="72"/>
      <c r="DT145" s="52"/>
      <c r="DU145" s="86"/>
      <c r="DW145" s="72"/>
      <c r="DX145" s="52"/>
      <c r="DZ145"/>
      <c r="EB145" s="61"/>
      <c r="EC145"/>
      <c r="ER145" s="61"/>
      <c r="ES145"/>
      <c r="FF145" s="49"/>
      <c r="FH145" s="61"/>
      <c r="FI145" s="100"/>
      <c r="FX145" s="61"/>
      <c r="FY145" s="100"/>
      <c r="GN145" s="61"/>
      <c r="GO145" s="100"/>
      <c r="HB145" s="22"/>
      <c r="HC145" s="49"/>
      <c r="HD145" s="61"/>
      <c r="HE145" s="100"/>
      <c r="HT145" s="61"/>
      <c r="HU145"/>
      <c r="II145" s="61"/>
      <c r="IJ145"/>
      <c r="IW145" s="61"/>
      <c r="IX145"/>
      <c r="JK145" s="61"/>
      <c r="JL145"/>
      <c r="JY145" s="61"/>
      <c r="JZ145"/>
      <c r="KM145" s="61"/>
      <c r="KN145"/>
      <c r="KR145" s="49"/>
      <c r="KU145"/>
    </row>
    <row r="146" spans="40:307" x14ac:dyDescent="0.25">
      <c r="AN146" s="49"/>
      <c r="AP146" s="96"/>
      <c r="AQ146" s="72"/>
      <c r="AR146" s="52"/>
      <c r="AS146" s="86"/>
      <c r="AU146" s="72"/>
      <c r="AV146" s="52"/>
      <c r="AX146" s="49"/>
      <c r="AZ146" s="66"/>
      <c r="BA146" s="49"/>
      <c r="BB146"/>
      <c r="BP146" s="65"/>
      <c r="BQ146" s="49"/>
      <c r="BV146" s="96"/>
      <c r="BW146" s="72"/>
      <c r="BX146" s="52"/>
      <c r="BY146" s="86"/>
      <c r="CA146" s="72"/>
      <c r="CB146" s="52"/>
      <c r="CD146" s="49"/>
      <c r="CE146" s="22"/>
      <c r="CF146" s="65"/>
      <c r="CG146"/>
      <c r="CH146"/>
      <c r="CJ146" s="49"/>
      <c r="CK146" s="98"/>
      <c r="CL146" s="96"/>
      <c r="CM146" s="72"/>
      <c r="CN146" s="52"/>
      <c r="CO146" s="86"/>
      <c r="CQ146" s="72"/>
      <c r="CR146" s="52"/>
      <c r="CT146"/>
      <c r="CV146" s="61"/>
      <c r="CW146"/>
      <c r="CX146" s="49"/>
      <c r="DB146" s="96"/>
      <c r="DC146" s="72"/>
      <c r="DD146" s="52"/>
      <c r="DE146" s="86"/>
      <c r="DG146" s="72"/>
      <c r="DH146" s="52"/>
      <c r="DJ146" s="49"/>
      <c r="DL146" s="61"/>
      <c r="DM146"/>
      <c r="DN146" s="49"/>
      <c r="DR146" s="96"/>
      <c r="DS146" s="72"/>
      <c r="DT146" s="52"/>
      <c r="DU146" s="86"/>
      <c r="DW146" s="72"/>
      <c r="DX146" s="52"/>
      <c r="DZ146"/>
      <c r="EB146" s="61"/>
      <c r="EC146"/>
      <c r="ER146" s="61"/>
      <c r="ES146"/>
      <c r="FF146" s="49"/>
      <c r="FH146" s="61"/>
      <c r="FI146" s="100"/>
      <c r="FX146" s="61"/>
      <c r="FY146" s="100"/>
      <c r="GN146" s="61"/>
      <c r="GO146" s="100"/>
      <c r="HB146" s="22"/>
      <c r="HC146" s="49"/>
      <c r="HD146" s="61"/>
      <c r="HE146" s="100"/>
      <c r="HT146" s="61"/>
      <c r="HU146"/>
      <c r="II146" s="61"/>
      <c r="IJ146"/>
      <c r="IW146" s="61"/>
      <c r="IX146"/>
      <c r="JK146" s="61"/>
      <c r="JL146"/>
      <c r="JY146" s="61"/>
      <c r="JZ146"/>
      <c r="KM146" s="61"/>
      <c r="KN146"/>
      <c r="KR146" s="49"/>
      <c r="KU146"/>
    </row>
    <row r="147" spans="40:307" x14ac:dyDescent="0.25">
      <c r="AN147" s="49"/>
      <c r="AP147" s="96"/>
      <c r="AQ147" s="72"/>
      <c r="AR147" s="52"/>
      <c r="AS147" s="86"/>
      <c r="AU147" s="72"/>
      <c r="AV147" s="52"/>
      <c r="AX147" s="49"/>
      <c r="AZ147" s="66"/>
      <c r="BA147" s="49"/>
      <c r="BB147"/>
      <c r="BP147" s="65"/>
      <c r="BQ147" s="49"/>
      <c r="BV147" s="96"/>
      <c r="BW147" s="72"/>
      <c r="BX147" s="52"/>
      <c r="BY147" s="86"/>
      <c r="CA147" s="72"/>
      <c r="CB147" s="52"/>
      <c r="CD147" s="49"/>
      <c r="CE147" s="22"/>
      <c r="CF147" s="65"/>
      <c r="CG147"/>
      <c r="CH147"/>
      <c r="CJ147" s="49"/>
      <c r="CK147" s="98"/>
      <c r="CL147" s="96"/>
      <c r="CM147" s="72"/>
      <c r="CN147" s="52"/>
      <c r="CO147" s="86"/>
      <c r="CQ147" s="72"/>
      <c r="CR147" s="52"/>
      <c r="CT147"/>
      <c r="CV147" s="61"/>
      <c r="CW147"/>
      <c r="CX147" s="49"/>
      <c r="DB147" s="96"/>
      <c r="DC147" s="72"/>
      <c r="DD147" s="52"/>
      <c r="DE147" s="86"/>
      <c r="DG147" s="72"/>
      <c r="DH147" s="52"/>
      <c r="DJ147" s="49"/>
      <c r="DL147" s="61"/>
      <c r="DM147"/>
      <c r="DN147" s="49"/>
      <c r="DR147" s="96"/>
      <c r="DS147" s="72"/>
      <c r="DT147" s="52"/>
      <c r="DU147" s="86"/>
      <c r="DW147" s="72"/>
      <c r="DX147" s="52"/>
      <c r="DZ147"/>
      <c r="EB147" s="61"/>
      <c r="EC147"/>
      <c r="ER147" s="61"/>
      <c r="ES147"/>
      <c r="FF147" s="49"/>
      <c r="FH147" s="61"/>
      <c r="FI147" s="100"/>
      <c r="FX147" s="61"/>
      <c r="FY147" s="100"/>
      <c r="GN147" s="61"/>
      <c r="GO147" s="100"/>
      <c r="HB147" s="22"/>
      <c r="HC147" s="49"/>
      <c r="HD147" s="61"/>
      <c r="HE147" s="100"/>
      <c r="HT147" s="61"/>
      <c r="HU147"/>
      <c r="II147" s="61"/>
      <c r="IJ147"/>
      <c r="IW147" s="61"/>
      <c r="IX147"/>
      <c r="JK147" s="61"/>
      <c r="JL147"/>
      <c r="JY147" s="61"/>
      <c r="JZ147"/>
      <c r="KM147" s="61"/>
      <c r="KN147"/>
      <c r="KR147" s="49"/>
      <c r="KU147"/>
    </row>
    <row r="148" spans="40:307" x14ac:dyDescent="0.25">
      <c r="AN148" s="49"/>
      <c r="AP148" s="96"/>
      <c r="AQ148" s="72"/>
      <c r="AR148" s="52"/>
      <c r="AS148" s="86"/>
      <c r="AU148" s="72"/>
      <c r="AV148" s="52"/>
      <c r="AX148" s="49"/>
      <c r="AZ148" s="66"/>
      <c r="BA148" s="49"/>
      <c r="BB148"/>
      <c r="BP148" s="65"/>
      <c r="BQ148" s="49"/>
      <c r="BV148" s="96"/>
      <c r="BW148" s="72"/>
      <c r="BX148" s="52"/>
      <c r="BY148" s="86"/>
      <c r="CA148" s="72"/>
      <c r="CB148" s="52"/>
      <c r="CD148" s="49"/>
      <c r="CE148" s="22"/>
      <c r="CF148" s="65"/>
      <c r="CG148"/>
      <c r="CH148"/>
      <c r="CJ148" s="49"/>
      <c r="CK148" s="98"/>
      <c r="CL148" s="96"/>
      <c r="CM148" s="72"/>
      <c r="CN148" s="52"/>
      <c r="CO148" s="86"/>
      <c r="CQ148" s="72"/>
      <c r="CR148" s="52"/>
      <c r="CT148"/>
      <c r="CV148" s="61"/>
      <c r="CW148"/>
      <c r="CX148" s="49"/>
      <c r="DB148" s="96"/>
      <c r="DC148" s="72"/>
      <c r="DD148" s="52"/>
      <c r="DE148" s="86"/>
      <c r="DG148" s="72"/>
      <c r="DH148" s="52"/>
      <c r="DJ148" s="49"/>
      <c r="DL148" s="61"/>
      <c r="DM148"/>
      <c r="DN148" s="49"/>
      <c r="DR148" s="96"/>
      <c r="DS148" s="72"/>
      <c r="DT148" s="52"/>
      <c r="DU148" s="86"/>
      <c r="DW148" s="72"/>
      <c r="DX148" s="52"/>
      <c r="DZ148"/>
      <c r="EB148" s="61"/>
      <c r="EC148"/>
      <c r="ER148" s="61"/>
      <c r="ES148"/>
      <c r="FF148" s="49"/>
      <c r="FH148" s="61"/>
      <c r="FI148" s="100"/>
      <c r="FX148" s="61"/>
      <c r="FY148" s="100"/>
      <c r="GN148" s="61"/>
      <c r="GO148" s="100"/>
      <c r="HB148" s="22"/>
      <c r="HC148" s="49"/>
      <c r="HD148" s="61"/>
      <c r="HE148" s="100"/>
      <c r="HT148" s="61"/>
      <c r="HU148"/>
      <c r="II148" s="61"/>
      <c r="IJ148"/>
      <c r="IW148" s="61"/>
      <c r="IX148"/>
      <c r="JK148" s="61"/>
      <c r="JL148"/>
      <c r="JY148" s="61"/>
      <c r="JZ148"/>
      <c r="KM148" s="61"/>
      <c r="KN148"/>
      <c r="KR148" s="49"/>
      <c r="KU148"/>
    </row>
    <row r="149" spans="40:307" x14ac:dyDescent="0.25">
      <c r="AN149" s="49"/>
      <c r="AP149" s="96"/>
      <c r="AQ149" s="72"/>
      <c r="AR149" s="52"/>
      <c r="AS149" s="86"/>
      <c r="AU149" s="72"/>
      <c r="AV149" s="52"/>
      <c r="AX149" s="49"/>
      <c r="AZ149" s="66"/>
      <c r="BA149" s="49"/>
      <c r="BB149"/>
      <c r="BP149" s="65"/>
      <c r="BQ149" s="49"/>
      <c r="BV149" s="96"/>
      <c r="BW149" s="72"/>
      <c r="BX149" s="52"/>
      <c r="BY149" s="86"/>
      <c r="CA149" s="72"/>
      <c r="CB149" s="52"/>
      <c r="CD149" s="49"/>
      <c r="CE149" s="22"/>
      <c r="CF149" s="65"/>
      <c r="CG149"/>
      <c r="CH149"/>
      <c r="CJ149" s="49"/>
      <c r="CK149" s="98"/>
      <c r="CL149" s="96"/>
      <c r="CM149" s="72"/>
      <c r="CN149" s="52"/>
      <c r="CO149" s="86"/>
      <c r="CQ149" s="72"/>
      <c r="CR149" s="52"/>
      <c r="CT149"/>
      <c r="CV149" s="61"/>
      <c r="CW149"/>
      <c r="CX149" s="49"/>
      <c r="DB149" s="96"/>
      <c r="DC149" s="72"/>
      <c r="DD149" s="52"/>
      <c r="DE149" s="86"/>
      <c r="DG149" s="72"/>
      <c r="DH149" s="52"/>
      <c r="DJ149" s="49"/>
      <c r="DL149" s="61"/>
      <c r="DM149"/>
      <c r="DN149" s="49"/>
      <c r="DR149" s="96"/>
      <c r="DS149" s="72"/>
      <c r="DT149" s="52"/>
      <c r="DU149" s="86"/>
      <c r="DW149" s="72"/>
      <c r="DX149" s="52"/>
      <c r="DZ149"/>
      <c r="EB149" s="61"/>
      <c r="EC149"/>
      <c r="ER149" s="61"/>
      <c r="ES149"/>
      <c r="FF149" s="49"/>
      <c r="FH149" s="61"/>
      <c r="FI149" s="100"/>
      <c r="FX149" s="61"/>
      <c r="FY149" s="100"/>
      <c r="GN149" s="61"/>
      <c r="GO149" s="100"/>
      <c r="HB149" s="22"/>
      <c r="HC149" s="49"/>
      <c r="HD149" s="61"/>
      <c r="HE149" s="100"/>
      <c r="HT149" s="61"/>
      <c r="HU149"/>
      <c r="II149" s="61"/>
      <c r="IJ149"/>
      <c r="IW149" s="61"/>
      <c r="IX149"/>
      <c r="JK149" s="61"/>
      <c r="JL149"/>
      <c r="JY149" s="61"/>
      <c r="JZ149"/>
      <c r="KM149" s="61"/>
      <c r="KN149"/>
      <c r="KR149" s="49"/>
      <c r="KU149"/>
    </row>
    <row r="150" spans="40:307" x14ac:dyDescent="0.25">
      <c r="AN150" s="49"/>
      <c r="AP150" s="96"/>
      <c r="AQ150" s="72"/>
      <c r="AR150" s="52"/>
      <c r="AS150" s="86"/>
      <c r="AU150" s="72"/>
      <c r="AV150" s="52"/>
      <c r="AX150" s="49"/>
      <c r="AZ150" s="66"/>
      <c r="BA150" s="49"/>
      <c r="BB150"/>
      <c r="BP150" s="65"/>
      <c r="BQ150" s="49"/>
      <c r="BV150" s="96"/>
      <c r="BW150" s="72"/>
      <c r="BX150" s="52"/>
      <c r="BY150" s="86"/>
      <c r="CA150" s="72"/>
      <c r="CB150" s="52"/>
      <c r="CD150" s="49"/>
      <c r="CE150" s="22"/>
      <c r="CF150" s="65"/>
      <c r="CG150"/>
      <c r="CH150"/>
      <c r="CJ150" s="49"/>
      <c r="CK150" s="98"/>
      <c r="CL150" s="96"/>
      <c r="CM150" s="72"/>
      <c r="CN150" s="52"/>
      <c r="CO150" s="86"/>
      <c r="CQ150" s="72"/>
      <c r="CR150" s="52"/>
      <c r="CT150"/>
      <c r="CV150" s="61"/>
      <c r="CW150"/>
      <c r="CX150" s="49"/>
      <c r="DB150" s="96"/>
      <c r="DC150" s="72"/>
      <c r="DD150" s="52"/>
      <c r="DE150" s="86"/>
      <c r="DG150" s="72"/>
      <c r="DH150" s="52"/>
      <c r="DJ150" s="49"/>
      <c r="DL150" s="61"/>
      <c r="DM150"/>
      <c r="DN150" s="49"/>
      <c r="DR150" s="96"/>
      <c r="DS150" s="72"/>
      <c r="DT150" s="52"/>
      <c r="DU150" s="86"/>
      <c r="DW150" s="72"/>
      <c r="DX150" s="52"/>
      <c r="DZ150"/>
      <c r="EB150" s="61"/>
      <c r="EC150"/>
      <c r="ER150" s="61"/>
      <c r="ES150"/>
      <c r="FF150" s="49"/>
      <c r="FH150" s="61"/>
      <c r="FI150" s="100"/>
      <c r="FX150" s="61"/>
      <c r="FY150" s="100"/>
      <c r="GN150" s="61"/>
      <c r="GO150" s="100"/>
      <c r="HB150" s="22"/>
      <c r="HC150" s="49"/>
      <c r="HD150" s="61"/>
      <c r="HE150" s="100"/>
      <c r="HT150" s="61"/>
      <c r="HU150"/>
      <c r="II150" s="61"/>
      <c r="IJ150"/>
      <c r="IW150" s="61"/>
      <c r="IX150"/>
      <c r="JK150" s="61"/>
      <c r="JL150"/>
      <c r="JY150" s="61"/>
      <c r="JZ150"/>
      <c r="KM150" s="61"/>
      <c r="KN150"/>
      <c r="KR150" s="49"/>
      <c r="KU150"/>
    </row>
    <row r="151" spans="40:307" x14ac:dyDescent="0.25">
      <c r="AN151" s="49"/>
      <c r="AP151" s="96"/>
      <c r="AQ151" s="72"/>
      <c r="AR151" s="52"/>
      <c r="AS151" s="86"/>
      <c r="AU151" s="72"/>
      <c r="AV151" s="52"/>
      <c r="AX151" s="49"/>
      <c r="AZ151" s="66"/>
      <c r="BA151" s="49"/>
      <c r="BB151"/>
      <c r="BP151" s="65"/>
      <c r="BQ151" s="49"/>
      <c r="BV151" s="96"/>
      <c r="BW151" s="72"/>
      <c r="BX151" s="52"/>
      <c r="BY151" s="86"/>
      <c r="CA151" s="72"/>
      <c r="CB151" s="52"/>
      <c r="CD151" s="49"/>
      <c r="CE151" s="22"/>
      <c r="CF151" s="65"/>
      <c r="CG151"/>
      <c r="CH151"/>
      <c r="CJ151" s="49"/>
      <c r="CK151" s="98"/>
      <c r="CL151" s="96"/>
      <c r="CM151" s="72"/>
      <c r="CN151" s="52"/>
      <c r="CO151" s="86"/>
      <c r="CQ151" s="72"/>
      <c r="CR151" s="52"/>
      <c r="CT151"/>
      <c r="CV151" s="61"/>
      <c r="CW151"/>
      <c r="CX151" s="49"/>
      <c r="DB151" s="96"/>
      <c r="DC151" s="72"/>
      <c r="DD151" s="52"/>
      <c r="DE151" s="86"/>
      <c r="DG151" s="72"/>
      <c r="DH151" s="52"/>
      <c r="DJ151" s="49"/>
      <c r="DL151" s="61"/>
      <c r="DM151"/>
      <c r="DN151" s="49"/>
      <c r="DR151" s="96"/>
      <c r="DS151" s="72"/>
      <c r="DT151" s="52"/>
      <c r="DU151" s="86"/>
      <c r="DW151" s="72"/>
      <c r="DX151" s="52"/>
      <c r="DZ151"/>
      <c r="EB151" s="61"/>
      <c r="EC151"/>
      <c r="ER151" s="61"/>
      <c r="ES151"/>
      <c r="FF151" s="49"/>
      <c r="FH151" s="61"/>
      <c r="FI151" s="100"/>
      <c r="FX151" s="61"/>
      <c r="FY151" s="100"/>
      <c r="GN151" s="61"/>
      <c r="GO151" s="100"/>
      <c r="HB151" s="22"/>
      <c r="HC151" s="49"/>
      <c r="HD151" s="61"/>
      <c r="HE151" s="100"/>
      <c r="HT151" s="61"/>
      <c r="HU151"/>
      <c r="II151" s="61"/>
      <c r="IJ151"/>
      <c r="IW151" s="61"/>
      <c r="IX151"/>
      <c r="JK151" s="61"/>
      <c r="JL151"/>
      <c r="JY151" s="61"/>
      <c r="JZ151"/>
      <c r="KM151" s="61"/>
      <c r="KN151"/>
      <c r="KR151" s="49"/>
      <c r="KU151"/>
    </row>
    <row r="152" spans="40:307" x14ac:dyDescent="0.25">
      <c r="AN152" s="49"/>
      <c r="AP152" s="96"/>
      <c r="AQ152" s="72"/>
      <c r="AR152" s="52"/>
      <c r="AS152" s="86"/>
      <c r="AU152" s="72"/>
      <c r="AV152" s="52"/>
      <c r="AX152" s="49"/>
      <c r="AZ152" s="66"/>
      <c r="BA152" s="49"/>
      <c r="BB152"/>
      <c r="BP152" s="65"/>
      <c r="BQ152" s="49"/>
      <c r="BV152" s="96"/>
      <c r="BW152" s="72"/>
      <c r="BX152" s="52"/>
      <c r="BY152" s="86"/>
      <c r="CA152" s="72"/>
      <c r="CB152" s="52"/>
      <c r="CD152" s="49"/>
      <c r="CE152" s="22"/>
      <c r="CF152" s="65"/>
      <c r="CG152"/>
      <c r="CH152"/>
      <c r="CJ152" s="49"/>
      <c r="CK152" s="98"/>
      <c r="CL152" s="96"/>
      <c r="CM152" s="72"/>
      <c r="CN152" s="52"/>
      <c r="CO152" s="86"/>
      <c r="CQ152" s="72"/>
      <c r="CR152" s="52"/>
      <c r="CT152"/>
      <c r="CV152" s="61"/>
      <c r="CW152"/>
      <c r="CX152" s="49"/>
      <c r="DB152" s="96"/>
      <c r="DC152" s="72"/>
      <c r="DD152" s="52"/>
      <c r="DE152" s="86"/>
      <c r="DG152" s="72"/>
      <c r="DH152" s="52"/>
      <c r="DJ152" s="49"/>
      <c r="DL152" s="61"/>
      <c r="DM152"/>
      <c r="DN152" s="49"/>
      <c r="DR152" s="96"/>
      <c r="DS152" s="72"/>
      <c r="DT152" s="52"/>
      <c r="DU152" s="86"/>
      <c r="DW152" s="72"/>
      <c r="DX152" s="52"/>
      <c r="DZ152"/>
      <c r="EB152" s="61"/>
      <c r="EC152"/>
      <c r="ER152" s="61"/>
      <c r="ES152"/>
      <c r="FF152" s="49"/>
      <c r="FH152" s="61"/>
      <c r="FI152" s="100"/>
      <c r="FX152" s="61"/>
      <c r="FY152" s="100"/>
      <c r="GN152" s="61"/>
      <c r="GO152" s="100"/>
      <c r="HB152" s="22"/>
      <c r="HC152" s="49"/>
      <c r="HD152" s="61"/>
      <c r="HE152" s="100"/>
      <c r="HT152" s="61"/>
      <c r="HU152"/>
      <c r="II152" s="61"/>
      <c r="IJ152"/>
      <c r="IW152" s="61"/>
      <c r="IX152"/>
      <c r="JK152" s="61"/>
      <c r="JL152"/>
      <c r="JY152" s="61"/>
      <c r="JZ152"/>
      <c r="KM152" s="61"/>
      <c r="KN152"/>
      <c r="KR152" s="49"/>
      <c r="KU152"/>
    </row>
    <row r="153" spans="40:307" x14ac:dyDescent="0.25">
      <c r="AN153" s="49"/>
      <c r="AP153" s="96"/>
      <c r="AQ153" s="72"/>
      <c r="AR153" s="52"/>
      <c r="AS153" s="86"/>
      <c r="AU153" s="72"/>
      <c r="AV153" s="52"/>
      <c r="AX153" s="49"/>
      <c r="AZ153" s="66"/>
      <c r="BA153" s="49"/>
      <c r="BB153"/>
      <c r="BP153" s="65"/>
      <c r="BQ153" s="49"/>
      <c r="BV153" s="96"/>
      <c r="BW153" s="72"/>
      <c r="BX153" s="52"/>
      <c r="BY153" s="86"/>
      <c r="CA153" s="72"/>
      <c r="CB153" s="52"/>
      <c r="CD153" s="49"/>
      <c r="CE153" s="22"/>
      <c r="CF153" s="65"/>
      <c r="CG153"/>
      <c r="CH153"/>
      <c r="CJ153" s="49"/>
      <c r="CK153" s="98"/>
      <c r="CL153" s="96"/>
      <c r="CM153" s="72"/>
      <c r="CN153" s="52"/>
      <c r="CO153" s="86"/>
      <c r="CQ153" s="72"/>
      <c r="CR153" s="52"/>
      <c r="CT153"/>
      <c r="CV153" s="61"/>
      <c r="CW153"/>
      <c r="CX153" s="49"/>
      <c r="DB153" s="96"/>
      <c r="DC153" s="72"/>
      <c r="DD153" s="52"/>
      <c r="DE153" s="86"/>
      <c r="DG153" s="72"/>
      <c r="DH153" s="52"/>
      <c r="DJ153" s="49"/>
      <c r="DL153" s="61"/>
      <c r="DM153"/>
      <c r="DN153" s="49"/>
      <c r="DR153" s="96"/>
      <c r="DS153" s="72"/>
      <c r="DT153" s="52"/>
      <c r="DU153" s="86"/>
      <c r="DW153" s="72"/>
      <c r="DX153" s="52"/>
      <c r="DZ153"/>
      <c r="EB153" s="61"/>
      <c r="EC153"/>
      <c r="ER153" s="61"/>
      <c r="ES153"/>
      <c r="FF153" s="49"/>
      <c r="FH153" s="61"/>
      <c r="FI153" s="100"/>
      <c r="FX153" s="61"/>
      <c r="FY153" s="100"/>
      <c r="GN153" s="61"/>
      <c r="GO153" s="100"/>
      <c r="HB153" s="22"/>
      <c r="HC153" s="49"/>
      <c r="HD153" s="61"/>
      <c r="HE153" s="100"/>
      <c r="HT153" s="61"/>
      <c r="HU153"/>
      <c r="II153" s="61"/>
      <c r="IJ153"/>
      <c r="IW153" s="61"/>
      <c r="IX153"/>
      <c r="JK153" s="61"/>
      <c r="JL153"/>
      <c r="JY153" s="61"/>
      <c r="JZ153"/>
      <c r="KM153" s="61"/>
      <c r="KN153"/>
      <c r="KR153" s="49"/>
      <c r="KU153"/>
    </row>
    <row r="154" spans="40:307" x14ac:dyDescent="0.25">
      <c r="AN154" s="49"/>
      <c r="AP154" s="96"/>
      <c r="AQ154" s="72"/>
      <c r="AR154" s="52"/>
      <c r="AS154" s="86"/>
      <c r="AU154" s="72"/>
      <c r="AV154" s="52"/>
      <c r="AX154" s="49"/>
      <c r="AZ154" s="66"/>
      <c r="BA154" s="49"/>
      <c r="BB154"/>
      <c r="BP154" s="65"/>
      <c r="BQ154" s="49"/>
      <c r="BV154" s="96"/>
      <c r="BW154" s="72"/>
      <c r="BX154" s="52"/>
      <c r="BY154" s="86"/>
      <c r="CA154" s="72"/>
      <c r="CB154" s="52"/>
      <c r="CD154" s="49"/>
      <c r="CE154" s="22"/>
      <c r="CF154" s="65"/>
      <c r="CG154"/>
      <c r="CH154"/>
      <c r="CJ154" s="49"/>
      <c r="CK154" s="98"/>
      <c r="CL154" s="96"/>
      <c r="CM154" s="72"/>
      <c r="CN154" s="52"/>
      <c r="CO154" s="86"/>
      <c r="CQ154" s="72"/>
      <c r="CR154" s="52"/>
      <c r="CT154"/>
      <c r="CV154" s="61"/>
      <c r="CW154"/>
      <c r="CX154" s="49"/>
      <c r="DB154" s="96"/>
      <c r="DC154" s="72"/>
      <c r="DD154" s="52"/>
      <c r="DE154" s="86"/>
      <c r="DG154" s="72"/>
      <c r="DH154" s="52"/>
      <c r="DJ154" s="49"/>
      <c r="DL154" s="61"/>
      <c r="DM154"/>
      <c r="DN154" s="49"/>
      <c r="DR154" s="96"/>
      <c r="DS154" s="72"/>
      <c r="DT154" s="52"/>
      <c r="DU154" s="86"/>
      <c r="DW154" s="72"/>
      <c r="DX154" s="52"/>
      <c r="DZ154"/>
      <c r="EB154" s="61"/>
      <c r="EC154"/>
      <c r="ER154" s="61"/>
      <c r="ES154"/>
      <c r="FF154" s="49"/>
      <c r="FH154" s="61"/>
      <c r="FI154" s="100"/>
      <c r="FX154" s="61"/>
      <c r="FY154" s="100"/>
      <c r="GN154" s="61"/>
      <c r="GO154" s="100"/>
      <c r="HB154" s="22"/>
      <c r="HC154" s="49"/>
      <c r="HD154" s="61"/>
      <c r="HE154" s="100"/>
      <c r="HT154" s="61"/>
      <c r="HU154"/>
      <c r="II154" s="61"/>
      <c r="IJ154"/>
      <c r="IW154" s="61"/>
      <c r="IX154"/>
      <c r="JK154" s="61"/>
      <c r="JL154"/>
      <c r="JY154" s="61"/>
      <c r="JZ154"/>
      <c r="KM154" s="61"/>
      <c r="KN154"/>
      <c r="KR154" s="49"/>
      <c r="KU154"/>
    </row>
    <row r="155" spans="40:307" x14ac:dyDescent="0.25">
      <c r="AN155" s="49"/>
      <c r="AP155" s="96"/>
      <c r="AQ155" s="72"/>
      <c r="AR155" s="52"/>
      <c r="AS155" s="86"/>
      <c r="AU155" s="72"/>
      <c r="AV155" s="52"/>
      <c r="AX155" s="49"/>
      <c r="AZ155" s="66"/>
      <c r="BA155" s="49"/>
      <c r="BB155"/>
      <c r="BP155" s="65"/>
      <c r="BQ155" s="49"/>
      <c r="BV155" s="96"/>
      <c r="BW155" s="72"/>
      <c r="BX155" s="52"/>
      <c r="BY155" s="86"/>
      <c r="CA155" s="72"/>
      <c r="CB155" s="52"/>
      <c r="CD155" s="49"/>
      <c r="CE155" s="22"/>
      <c r="CF155" s="65"/>
      <c r="CG155"/>
      <c r="CH155"/>
      <c r="CJ155" s="49"/>
      <c r="CK155" s="98"/>
      <c r="CL155" s="96"/>
      <c r="CM155" s="72"/>
      <c r="CN155" s="52"/>
      <c r="CO155" s="86"/>
      <c r="CQ155" s="72"/>
      <c r="CR155" s="52"/>
      <c r="CT155"/>
      <c r="CV155" s="61"/>
      <c r="CW155"/>
      <c r="CX155" s="49"/>
      <c r="DB155" s="96"/>
      <c r="DC155" s="72"/>
      <c r="DD155" s="52"/>
      <c r="DE155" s="86"/>
      <c r="DG155" s="72"/>
      <c r="DH155" s="52"/>
      <c r="DJ155" s="49"/>
      <c r="DL155" s="61"/>
      <c r="DM155"/>
      <c r="DN155" s="49"/>
      <c r="DR155" s="96"/>
      <c r="DS155" s="72"/>
      <c r="DT155" s="52"/>
      <c r="DU155" s="86"/>
      <c r="DW155" s="72"/>
      <c r="DX155" s="52"/>
      <c r="DZ155"/>
      <c r="EB155" s="61"/>
      <c r="EC155"/>
      <c r="ER155" s="61"/>
      <c r="ES155"/>
      <c r="FF155" s="49"/>
      <c r="FH155" s="61"/>
      <c r="FI155" s="100"/>
      <c r="FX155" s="61"/>
      <c r="FY155" s="100"/>
      <c r="GN155" s="61"/>
      <c r="GO155" s="100"/>
      <c r="HB155" s="22"/>
      <c r="HC155" s="49"/>
      <c r="HD155" s="61"/>
      <c r="HE155" s="100"/>
      <c r="HT155" s="61"/>
      <c r="HU155"/>
      <c r="II155" s="61"/>
      <c r="IJ155"/>
      <c r="IW155" s="61"/>
      <c r="IX155"/>
      <c r="JK155" s="61"/>
      <c r="JL155"/>
      <c r="JY155" s="61"/>
      <c r="JZ155"/>
      <c r="KM155" s="61"/>
      <c r="KN155"/>
      <c r="KR155" s="49"/>
      <c r="KU155"/>
    </row>
    <row r="156" spans="40:307" x14ac:dyDescent="0.25">
      <c r="AN156" s="49"/>
      <c r="AP156" s="96"/>
      <c r="AQ156" s="72"/>
      <c r="AR156" s="52"/>
      <c r="AS156" s="86"/>
      <c r="AU156" s="72"/>
      <c r="AV156" s="52"/>
      <c r="AX156" s="49"/>
      <c r="AZ156" s="66"/>
      <c r="BA156" s="49"/>
      <c r="BB156"/>
      <c r="BP156" s="65"/>
      <c r="BQ156" s="49"/>
      <c r="BV156" s="96"/>
      <c r="BW156" s="72"/>
      <c r="BX156" s="52"/>
      <c r="BY156" s="86"/>
      <c r="CA156" s="72"/>
      <c r="CB156" s="52"/>
      <c r="CD156" s="49"/>
      <c r="CE156" s="22"/>
      <c r="CF156" s="65"/>
      <c r="CG156"/>
      <c r="CH156"/>
      <c r="CJ156" s="49"/>
      <c r="CK156" s="98"/>
      <c r="CL156" s="96"/>
      <c r="CM156" s="72"/>
      <c r="CN156" s="52"/>
      <c r="CO156" s="86"/>
      <c r="CQ156" s="72"/>
      <c r="CR156" s="52"/>
      <c r="CT156"/>
      <c r="CV156" s="61"/>
      <c r="CW156"/>
      <c r="CX156" s="49"/>
      <c r="DB156" s="96"/>
      <c r="DC156" s="72"/>
      <c r="DD156" s="52"/>
      <c r="DE156" s="86"/>
      <c r="DG156" s="72"/>
      <c r="DH156" s="52"/>
      <c r="DJ156" s="49"/>
      <c r="DL156" s="61"/>
      <c r="DM156"/>
      <c r="DN156" s="49"/>
      <c r="DR156" s="96"/>
      <c r="DS156" s="72"/>
      <c r="DT156" s="52"/>
      <c r="DU156" s="86"/>
      <c r="DW156" s="72"/>
      <c r="DX156" s="52"/>
      <c r="DZ156"/>
      <c r="EB156" s="61"/>
      <c r="EC156"/>
      <c r="ER156" s="61"/>
      <c r="ES156"/>
      <c r="FF156" s="49"/>
      <c r="FH156" s="61"/>
      <c r="FI156" s="100"/>
      <c r="FX156" s="61"/>
      <c r="FY156" s="100"/>
      <c r="GN156" s="61"/>
      <c r="GO156" s="100"/>
      <c r="HB156" s="22"/>
      <c r="HC156" s="49"/>
      <c r="HD156" s="61"/>
      <c r="HE156" s="100"/>
      <c r="HT156" s="61"/>
      <c r="HU156"/>
      <c r="II156" s="61"/>
      <c r="IJ156"/>
      <c r="IW156" s="61"/>
      <c r="IX156"/>
      <c r="JK156" s="61"/>
      <c r="JL156"/>
      <c r="JY156" s="61"/>
      <c r="JZ156"/>
      <c r="KM156" s="61"/>
      <c r="KN156"/>
      <c r="KR156" s="49"/>
      <c r="KU156"/>
    </row>
    <row r="157" spans="40:307" x14ac:dyDescent="0.25">
      <c r="AN157" s="49"/>
      <c r="AP157" s="96"/>
      <c r="AQ157" s="72"/>
      <c r="AR157" s="52"/>
      <c r="AS157" s="86"/>
      <c r="AU157" s="72"/>
      <c r="AV157" s="52"/>
      <c r="AX157" s="49"/>
      <c r="AZ157" s="66"/>
      <c r="BA157" s="49"/>
      <c r="BB157"/>
      <c r="BP157" s="65"/>
      <c r="BQ157" s="49"/>
      <c r="BV157" s="96"/>
      <c r="BW157" s="72"/>
      <c r="BX157" s="52"/>
      <c r="BY157" s="86"/>
      <c r="CA157" s="72"/>
      <c r="CB157" s="52"/>
      <c r="CD157" s="49"/>
      <c r="CE157" s="22"/>
      <c r="CF157" s="65"/>
      <c r="CG157"/>
      <c r="CH157"/>
      <c r="CJ157" s="49"/>
      <c r="CK157" s="98"/>
      <c r="CL157" s="96"/>
      <c r="CM157" s="72"/>
      <c r="CN157" s="52"/>
      <c r="CO157" s="86"/>
      <c r="CQ157" s="72"/>
      <c r="CR157" s="52"/>
      <c r="CT157"/>
      <c r="CV157" s="61"/>
      <c r="CW157"/>
      <c r="CX157" s="49"/>
      <c r="DB157" s="96"/>
      <c r="DC157" s="72"/>
      <c r="DD157" s="52"/>
      <c r="DE157" s="86"/>
      <c r="DG157" s="72"/>
      <c r="DH157" s="52"/>
      <c r="DJ157" s="49"/>
      <c r="DL157" s="61"/>
      <c r="DM157"/>
      <c r="DN157" s="49"/>
      <c r="DR157" s="96"/>
      <c r="DS157" s="72"/>
      <c r="DT157" s="52"/>
      <c r="DU157" s="86"/>
      <c r="DW157" s="72"/>
      <c r="DX157" s="52"/>
      <c r="DZ157"/>
      <c r="EB157" s="61"/>
      <c r="EC157"/>
      <c r="ER157" s="61"/>
      <c r="ES157"/>
      <c r="FF157" s="49"/>
      <c r="FH157" s="61"/>
      <c r="FI157" s="100"/>
      <c r="FX157" s="61"/>
      <c r="FY157" s="100"/>
      <c r="GN157" s="61"/>
      <c r="GO157" s="100"/>
      <c r="HB157" s="22"/>
      <c r="HC157" s="49"/>
      <c r="HD157" s="61"/>
      <c r="HE157" s="100"/>
      <c r="HT157" s="61"/>
      <c r="HU157"/>
      <c r="II157" s="61"/>
      <c r="IJ157"/>
      <c r="IW157" s="61"/>
      <c r="IX157"/>
      <c r="JK157" s="61"/>
      <c r="JL157"/>
      <c r="JY157" s="61"/>
      <c r="JZ157"/>
      <c r="KM157" s="61"/>
      <c r="KN157"/>
      <c r="KR157" s="49"/>
      <c r="KU157"/>
    </row>
    <row r="158" spans="40:307" x14ac:dyDescent="0.25">
      <c r="AN158" s="49"/>
      <c r="AP158" s="96"/>
      <c r="AQ158" s="72"/>
      <c r="AR158" s="52"/>
      <c r="AS158" s="86"/>
      <c r="AU158" s="72"/>
      <c r="AV158" s="52"/>
      <c r="AX158" s="49"/>
      <c r="AZ158" s="66"/>
      <c r="BA158" s="49"/>
      <c r="BB158"/>
      <c r="BP158" s="65"/>
      <c r="BQ158" s="49"/>
      <c r="BV158" s="96"/>
      <c r="BW158" s="72"/>
      <c r="BX158" s="52"/>
      <c r="BY158" s="86"/>
      <c r="CA158" s="72"/>
      <c r="CB158" s="52"/>
      <c r="CD158" s="49"/>
      <c r="CE158" s="22"/>
      <c r="CF158" s="65"/>
      <c r="CG158"/>
      <c r="CH158"/>
      <c r="CJ158" s="49"/>
      <c r="CK158" s="98"/>
      <c r="CL158" s="96"/>
      <c r="CM158" s="72"/>
      <c r="CN158" s="52"/>
      <c r="CO158" s="86"/>
      <c r="CQ158" s="72"/>
      <c r="CR158" s="52"/>
      <c r="CT158"/>
      <c r="CV158" s="61"/>
      <c r="CW158"/>
      <c r="CX158" s="49"/>
      <c r="DB158" s="96"/>
      <c r="DC158" s="72"/>
      <c r="DD158" s="52"/>
      <c r="DE158" s="86"/>
      <c r="DG158" s="72"/>
      <c r="DH158" s="52"/>
      <c r="DJ158" s="49"/>
      <c r="DL158" s="61"/>
      <c r="DM158"/>
      <c r="DN158" s="49"/>
      <c r="DR158" s="96"/>
      <c r="DS158" s="72"/>
      <c r="DT158" s="52"/>
      <c r="DU158" s="86"/>
      <c r="DW158" s="72"/>
      <c r="DX158" s="52"/>
      <c r="DZ158"/>
      <c r="EB158" s="61"/>
      <c r="EC158"/>
      <c r="ER158" s="61"/>
      <c r="ES158"/>
      <c r="FF158" s="49"/>
      <c r="FH158" s="61"/>
      <c r="FI158" s="100"/>
      <c r="FX158" s="61"/>
      <c r="FY158" s="100"/>
      <c r="GN158" s="61"/>
      <c r="GO158" s="100"/>
      <c r="HB158" s="22"/>
      <c r="HC158" s="49"/>
      <c r="HD158" s="61"/>
      <c r="HE158" s="100"/>
      <c r="HT158" s="61"/>
      <c r="HU158"/>
      <c r="II158" s="61"/>
      <c r="IJ158"/>
      <c r="IW158" s="61"/>
      <c r="IX158"/>
      <c r="JK158" s="61"/>
      <c r="JL158"/>
      <c r="JY158" s="61"/>
      <c r="JZ158"/>
      <c r="KM158" s="61"/>
      <c r="KN158"/>
      <c r="KR158" s="49"/>
      <c r="KU158"/>
    </row>
    <row r="159" spans="40:307" x14ac:dyDescent="0.25">
      <c r="AN159" s="49"/>
      <c r="AP159" s="96"/>
      <c r="AQ159" s="72"/>
      <c r="AR159" s="52"/>
      <c r="AS159" s="86"/>
      <c r="AU159" s="72"/>
      <c r="AV159" s="52"/>
      <c r="AX159" s="49"/>
      <c r="AZ159" s="66"/>
      <c r="BA159" s="49"/>
      <c r="BB159"/>
      <c r="BP159" s="65"/>
      <c r="BQ159" s="49"/>
      <c r="BV159" s="96"/>
      <c r="BW159" s="72"/>
      <c r="BX159" s="52"/>
      <c r="BY159" s="86"/>
      <c r="CA159" s="72"/>
      <c r="CB159" s="52"/>
      <c r="CD159" s="49"/>
      <c r="CE159" s="22"/>
      <c r="CF159" s="65"/>
      <c r="CG159"/>
      <c r="CH159"/>
      <c r="CJ159" s="49"/>
      <c r="CK159" s="98"/>
      <c r="CL159" s="96"/>
      <c r="CM159" s="72"/>
      <c r="CN159" s="52"/>
      <c r="CO159" s="86"/>
      <c r="CQ159" s="72"/>
      <c r="CR159" s="52"/>
      <c r="CT159"/>
      <c r="CV159" s="61"/>
      <c r="CW159"/>
      <c r="CX159" s="49"/>
      <c r="DB159" s="96"/>
      <c r="DC159" s="72"/>
      <c r="DD159" s="52"/>
      <c r="DE159" s="86"/>
      <c r="DG159" s="72"/>
      <c r="DH159" s="52"/>
      <c r="DJ159" s="49"/>
      <c r="DL159" s="61"/>
      <c r="DM159"/>
      <c r="DN159" s="49"/>
      <c r="DR159" s="96"/>
      <c r="DS159" s="72"/>
      <c r="DT159" s="52"/>
      <c r="DU159" s="86"/>
      <c r="DW159" s="72"/>
      <c r="DX159" s="52"/>
      <c r="DZ159"/>
      <c r="EB159" s="61"/>
      <c r="EC159"/>
      <c r="ER159" s="61"/>
      <c r="ES159"/>
      <c r="FF159" s="49"/>
      <c r="FH159" s="61"/>
      <c r="FI159" s="100"/>
      <c r="FX159" s="61"/>
      <c r="FY159" s="100"/>
      <c r="GN159" s="61"/>
      <c r="GO159" s="100"/>
      <c r="HB159" s="22"/>
      <c r="HC159" s="49"/>
      <c r="HD159" s="61"/>
      <c r="HE159" s="100"/>
      <c r="HT159" s="61"/>
      <c r="HU159"/>
      <c r="II159" s="61"/>
      <c r="IJ159"/>
      <c r="IW159" s="61"/>
      <c r="IX159"/>
      <c r="JK159" s="61"/>
      <c r="JL159"/>
      <c r="JY159" s="61"/>
      <c r="JZ159"/>
      <c r="KM159" s="61"/>
      <c r="KN159"/>
      <c r="KR159" s="49"/>
      <c r="KU159"/>
    </row>
    <row r="160" spans="40:307" x14ac:dyDescent="0.25">
      <c r="AN160" s="49"/>
      <c r="AP160" s="96"/>
      <c r="AQ160" s="72"/>
      <c r="AR160" s="52"/>
      <c r="AS160" s="86"/>
      <c r="AU160" s="72"/>
      <c r="AV160" s="52"/>
      <c r="AX160" s="49"/>
      <c r="AZ160" s="66"/>
      <c r="BA160" s="49"/>
      <c r="BB160"/>
      <c r="BP160" s="65"/>
      <c r="BQ160" s="49"/>
      <c r="BV160" s="96"/>
      <c r="BW160" s="72"/>
      <c r="BX160" s="52"/>
      <c r="BY160" s="86"/>
      <c r="CA160" s="72"/>
      <c r="CB160" s="52"/>
      <c r="CD160" s="49"/>
      <c r="CE160" s="22"/>
      <c r="CF160" s="65"/>
      <c r="CG160"/>
      <c r="CH160"/>
      <c r="CJ160" s="49"/>
      <c r="CK160" s="98"/>
      <c r="CL160" s="96"/>
      <c r="CM160" s="72"/>
      <c r="CN160" s="52"/>
      <c r="CO160" s="86"/>
      <c r="CQ160" s="72"/>
      <c r="CR160" s="52"/>
      <c r="CT160"/>
      <c r="CV160" s="61"/>
      <c r="CW160"/>
      <c r="CX160" s="49"/>
      <c r="DB160" s="96"/>
      <c r="DC160" s="72"/>
      <c r="DD160" s="52"/>
      <c r="DE160" s="86"/>
      <c r="DG160" s="72"/>
      <c r="DH160" s="52"/>
      <c r="DJ160" s="49"/>
      <c r="DL160" s="61"/>
      <c r="DM160"/>
      <c r="DN160" s="49"/>
      <c r="DR160" s="96"/>
      <c r="DS160" s="72"/>
      <c r="DT160" s="52"/>
      <c r="DU160" s="86"/>
      <c r="DW160" s="72"/>
      <c r="DX160" s="52"/>
      <c r="DZ160"/>
      <c r="EB160" s="61"/>
      <c r="EC160"/>
      <c r="ER160" s="61"/>
      <c r="ES160"/>
      <c r="FF160" s="49"/>
      <c r="FH160" s="61"/>
      <c r="FI160" s="100"/>
      <c r="FX160" s="61"/>
      <c r="FY160" s="100"/>
      <c r="GN160" s="61"/>
      <c r="GO160" s="100"/>
      <c r="HB160" s="22"/>
      <c r="HC160" s="49"/>
      <c r="HD160" s="61"/>
      <c r="HE160" s="100"/>
      <c r="HT160" s="61"/>
      <c r="HU160"/>
      <c r="II160" s="61"/>
      <c r="IJ160"/>
      <c r="IW160" s="61"/>
      <c r="IX160"/>
      <c r="JK160" s="61"/>
      <c r="JL160"/>
      <c r="JY160" s="61"/>
      <c r="JZ160"/>
      <c r="KM160" s="61"/>
      <c r="KN160"/>
      <c r="KR160" s="49"/>
      <c r="KU160"/>
    </row>
    <row r="161" spans="40:307" x14ac:dyDescent="0.25">
      <c r="AN161" s="49"/>
      <c r="AP161" s="96"/>
      <c r="AQ161" s="72"/>
      <c r="AR161" s="52"/>
      <c r="AS161" s="86"/>
      <c r="AU161" s="72"/>
      <c r="AV161" s="52"/>
      <c r="AX161" s="49"/>
      <c r="AZ161" s="66"/>
      <c r="BA161" s="49"/>
      <c r="BB161"/>
      <c r="BP161" s="65"/>
      <c r="BQ161" s="49"/>
      <c r="BV161" s="96"/>
      <c r="BW161" s="72"/>
      <c r="BX161" s="52"/>
      <c r="BY161" s="86"/>
      <c r="CA161" s="72"/>
      <c r="CB161" s="52"/>
      <c r="CD161" s="49"/>
      <c r="CE161" s="22"/>
      <c r="CF161" s="65"/>
      <c r="CG161"/>
      <c r="CH161"/>
      <c r="CJ161" s="49"/>
      <c r="CK161" s="98"/>
      <c r="CL161" s="96"/>
      <c r="CM161" s="72"/>
      <c r="CN161" s="52"/>
      <c r="CO161" s="86"/>
      <c r="CQ161" s="72"/>
      <c r="CR161" s="52"/>
      <c r="CT161"/>
      <c r="CV161" s="61"/>
      <c r="CW161"/>
      <c r="CX161" s="49"/>
      <c r="DB161" s="96"/>
      <c r="DC161" s="72"/>
      <c r="DD161" s="52"/>
      <c r="DE161" s="86"/>
      <c r="DG161" s="72"/>
      <c r="DH161" s="52"/>
      <c r="DJ161" s="49"/>
      <c r="DL161" s="61"/>
      <c r="DM161"/>
      <c r="DN161" s="49"/>
      <c r="DR161" s="96"/>
      <c r="DS161" s="72"/>
      <c r="DT161" s="52"/>
      <c r="DU161" s="86"/>
      <c r="DW161" s="72"/>
      <c r="DX161" s="52"/>
      <c r="DZ161"/>
      <c r="EB161" s="61"/>
      <c r="EC161"/>
      <c r="ER161" s="61"/>
      <c r="ES161"/>
      <c r="FF161" s="49"/>
      <c r="FH161" s="61"/>
      <c r="FI161" s="100"/>
      <c r="FX161" s="61"/>
      <c r="FY161" s="100"/>
      <c r="GN161" s="61"/>
      <c r="GO161" s="100"/>
      <c r="HD161" s="61"/>
      <c r="HE161" s="100"/>
      <c r="HT161" s="61"/>
      <c r="HU161"/>
      <c r="II161" s="61"/>
      <c r="IJ161"/>
      <c r="IW161" s="61"/>
      <c r="IX161"/>
      <c r="JK161" s="61"/>
      <c r="JL161"/>
      <c r="JY161" s="61"/>
      <c r="JZ161"/>
      <c r="KM161" s="61"/>
      <c r="KN161"/>
      <c r="KR161" s="49"/>
      <c r="KU161"/>
    </row>
    <row r="162" spans="40:307" x14ac:dyDescent="0.25">
      <c r="AN162" s="49"/>
      <c r="AP162" s="96"/>
      <c r="AQ162" s="72"/>
      <c r="AR162" s="52"/>
      <c r="AS162" s="86"/>
      <c r="AU162" s="72"/>
      <c r="AV162" s="52"/>
      <c r="AX162" s="49"/>
      <c r="AZ162" s="66"/>
      <c r="BA162" s="49"/>
      <c r="BB162"/>
      <c r="BP162" s="65"/>
      <c r="BQ162" s="49"/>
      <c r="BV162" s="96"/>
      <c r="BW162" s="72"/>
      <c r="BX162" s="52"/>
      <c r="BY162" s="86"/>
      <c r="CA162" s="72"/>
      <c r="CB162" s="52"/>
      <c r="CD162" s="49"/>
      <c r="CE162" s="22"/>
      <c r="CF162" s="65"/>
      <c r="CG162"/>
      <c r="CH162"/>
      <c r="CJ162" s="49"/>
      <c r="CK162" s="98"/>
      <c r="CL162" s="96"/>
      <c r="CM162" s="72"/>
      <c r="CN162" s="52"/>
      <c r="CO162" s="86"/>
      <c r="CQ162" s="72"/>
      <c r="CR162" s="52"/>
      <c r="CT162"/>
      <c r="CV162" s="61"/>
      <c r="CW162"/>
      <c r="CX162" s="49"/>
      <c r="DB162" s="96"/>
      <c r="DC162" s="72"/>
      <c r="DD162" s="52"/>
      <c r="DE162" s="86"/>
      <c r="DG162" s="72"/>
      <c r="DH162" s="52"/>
      <c r="DJ162" s="49"/>
      <c r="DL162" s="61"/>
      <c r="DM162"/>
      <c r="DN162" s="49"/>
      <c r="DR162" s="96"/>
      <c r="DS162" s="72"/>
      <c r="DT162" s="52"/>
      <c r="DU162" s="86"/>
      <c r="DW162" s="72"/>
      <c r="DX162" s="52"/>
      <c r="DZ162"/>
      <c r="EB162" s="61"/>
      <c r="EC162"/>
      <c r="ER162" s="61"/>
      <c r="ES162"/>
      <c r="FF162" s="49"/>
      <c r="FH162" s="61"/>
      <c r="FI162" s="100"/>
      <c r="FX162" s="61"/>
      <c r="FY162" s="100"/>
      <c r="GN162" s="61"/>
      <c r="GO162" s="100"/>
      <c r="HD162" s="61"/>
      <c r="HE162" s="100"/>
      <c r="HT162" s="61"/>
      <c r="HU162"/>
      <c r="II162" s="61"/>
      <c r="IJ162"/>
      <c r="IW162" s="61"/>
      <c r="IX162"/>
      <c r="JK162" s="61"/>
      <c r="JL162"/>
      <c r="JY162" s="61"/>
      <c r="JZ162"/>
      <c r="KM162" s="61"/>
      <c r="KN162"/>
      <c r="KR162" s="49"/>
      <c r="KU162"/>
    </row>
    <row r="163" spans="40:307" x14ac:dyDescent="0.25">
      <c r="AN163" s="49"/>
      <c r="AP163" s="96"/>
      <c r="AQ163" s="72"/>
      <c r="AR163" s="52"/>
      <c r="AS163" s="86"/>
      <c r="AU163" s="72"/>
      <c r="AV163" s="52"/>
      <c r="AX163" s="49"/>
      <c r="AZ163" s="66"/>
      <c r="BA163" s="49"/>
      <c r="BB163"/>
      <c r="BP163" s="65"/>
      <c r="BQ163" s="49"/>
      <c r="BV163" s="96"/>
      <c r="BW163" s="72"/>
      <c r="BX163" s="52"/>
      <c r="BY163" s="86"/>
      <c r="CA163" s="72"/>
      <c r="CB163" s="52"/>
      <c r="CD163" s="49"/>
      <c r="CE163" s="22"/>
      <c r="CF163" s="65"/>
      <c r="CG163"/>
      <c r="CH163"/>
      <c r="CJ163" s="49"/>
      <c r="CK163" s="98"/>
      <c r="CL163" s="96"/>
      <c r="CM163" s="72"/>
      <c r="CN163" s="52"/>
      <c r="CO163" s="86"/>
      <c r="CQ163" s="72"/>
      <c r="CR163" s="52"/>
      <c r="CT163"/>
      <c r="CV163" s="61"/>
      <c r="CW163"/>
      <c r="CX163" s="49"/>
      <c r="DB163" s="96"/>
      <c r="DC163" s="72"/>
      <c r="DD163" s="52"/>
      <c r="DE163" s="86"/>
      <c r="DG163" s="72"/>
      <c r="DH163" s="52"/>
      <c r="DJ163" s="49"/>
      <c r="DL163" s="61"/>
      <c r="DM163"/>
      <c r="DN163" s="49"/>
      <c r="DR163" s="96"/>
      <c r="DS163" s="72"/>
      <c r="DT163" s="52"/>
      <c r="DU163" s="86"/>
      <c r="DW163" s="72"/>
      <c r="DX163" s="52"/>
      <c r="DZ163"/>
      <c r="EB163" s="61"/>
      <c r="EC163"/>
      <c r="ER163" s="61"/>
      <c r="ES163"/>
      <c r="FF163" s="49"/>
      <c r="FH163" s="61"/>
      <c r="FI163" s="100"/>
      <c r="FX163" s="61"/>
      <c r="FY163" s="100"/>
      <c r="GN163" s="61"/>
      <c r="GO163" s="100"/>
      <c r="HD163" s="61"/>
      <c r="HE163" s="100"/>
      <c r="HT163" s="61"/>
      <c r="HU163"/>
      <c r="II163" s="61"/>
      <c r="IJ163"/>
      <c r="IW163" s="61"/>
      <c r="IX163"/>
      <c r="JK163" s="61"/>
      <c r="JL163"/>
      <c r="JY163" s="61"/>
      <c r="JZ163"/>
      <c r="KM163" s="61"/>
      <c r="KN163"/>
      <c r="KR163" s="49"/>
      <c r="KU163"/>
    </row>
    <row r="164" spans="40:307" x14ac:dyDescent="0.25">
      <c r="AN164" s="49"/>
      <c r="AP164" s="96"/>
      <c r="AQ164" s="72"/>
      <c r="AR164" s="52"/>
      <c r="AS164" s="86"/>
      <c r="AU164" s="72"/>
      <c r="AV164" s="52"/>
      <c r="AX164" s="49"/>
      <c r="AZ164" s="66"/>
      <c r="BA164" s="49"/>
      <c r="BB164"/>
      <c r="BP164" s="65"/>
      <c r="BQ164" s="49"/>
      <c r="BV164" s="96"/>
      <c r="BW164" s="72"/>
      <c r="BX164" s="52"/>
      <c r="BY164" s="86"/>
      <c r="CA164" s="72"/>
      <c r="CB164" s="52"/>
      <c r="CD164" s="49"/>
      <c r="CE164" s="22"/>
      <c r="CF164" s="65"/>
      <c r="CG164"/>
      <c r="CH164"/>
      <c r="CJ164" s="49"/>
      <c r="CK164" s="98"/>
      <c r="CL164" s="96"/>
      <c r="CM164" s="72"/>
      <c r="CN164" s="52"/>
      <c r="CO164" s="86"/>
      <c r="CQ164" s="72"/>
      <c r="CR164" s="52"/>
      <c r="CT164"/>
      <c r="CV164" s="61"/>
      <c r="CW164"/>
      <c r="CX164" s="49"/>
      <c r="DB164" s="96"/>
      <c r="DC164" s="72"/>
      <c r="DD164" s="52"/>
      <c r="DE164" s="86"/>
      <c r="DG164" s="72"/>
      <c r="DH164" s="52"/>
      <c r="DJ164" s="49"/>
      <c r="DL164" s="61"/>
      <c r="DM164"/>
      <c r="DN164" s="49"/>
      <c r="DR164" s="96"/>
      <c r="DS164" s="72"/>
      <c r="DT164" s="52"/>
      <c r="DU164" s="86"/>
      <c r="DW164" s="72"/>
      <c r="DX164" s="52"/>
      <c r="DZ164"/>
      <c r="EB164" s="61"/>
      <c r="EC164"/>
      <c r="ER164" s="61"/>
      <c r="ES164"/>
      <c r="FF164" s="49"/>
      <c r="FH164" s="61"/>
      <c r="FI164" s="100"/>
      <c r="FX164" s="61"/>
      <c r="FY164" s="100"/>
      <c r="GN164" s="61"/>
      <c r="GO164" s="100"/>
      <c r="HD164" s="61"/>
      <c r="HE164" s="100"/>
      <c r="HT164" s="61"/>
      <c r="HU164"/>
      <c r="II164" s="61"/>
      <c r="IJ164"/>
      <c r="IW164" s="61"/>
      <c r="IX164"/>
      <c r="JK164" s="61"/>
      <c r="JL164"/>
      <c r="JY164" s="61"/>
      <c r="JZ164"/>
      <c r="KM164" s="61"/>
      <c r="KN164"/>
      <c r="KR164" s="49"/>
      <c r="KU164"/>
    </row>
    <row r="165" spans="40:307" x14ac:dyDescent="0.25">
      <c r="AN165" s="49"/>
      <c r="AP165" s="96"/>
      <c r="AQ165" s="72"/>
      <c r="AR165" s="52"/>
      <c r="AS165" s="86"/>
      <c r="AU165" s="72"/>
      <c r="AV165" s="52"/>
      <c r="AX165" s="49"/>
      <c r="AZ165" s="66"/>
      <c r="BA165" s="49"/>
      <c r="BB165"/>
      <c r="BP165" s="65"/>
      <c r="BQ165" s="49"/>
      <c r="BV165" s="96"/>
      <c r="BW165" s="72"/>
      <c r="BX165" s="52"/>
      <c r="BY165" s="86"/>
      <c r="CA165" s="72"/>
      <c r="CB165" s="52"/>
      <c r="CD165" s="49"/>
      <c r="CE165" s="22"/>
      <c r="CF165" s="65"/>
      <c r="CG165"/>
      <c r="CH165"/>
      <c r="CJ165" s="49"/>
      <c r="CK165" s="98"/>
      <c r="CL165" s="96"/>
      <c r="CM165" s="72"/>
      <c r="CN165" s="52"/>
      <c r="CO165" s="86"/>
      <c r="CQ165" s="72"/>
      <c r="CR165" s="52"/>
      <c r="CT165"/>
      <c r="CV165" s="61"/>
      <c r="CW165"/>
      <c r="CX165" s="49"/>
      <c r="DB165" s="96"/>
      <c r="DC165" s="72"/>
      <c r="DD165" s="52"/>
      <c r="DE165" s="86"/>
      <c r="DG165" s="72"/>
      <c r="DH165" s="52"/>
      <c r="DJ165" s="49"/>
      <c r="DL165" s="61"/>
      <c r="DM165"/>
      <c r="DN165" s="49"/>
      <c r="DR165" s="96"/>
      <c r="DS165" s="72"/>
      <c r="DT165" s="52"/>
      <c r="DU165" s="86"/>
      <c r="DW165" s="72"/>
      <c r="DX165" s="52"/>
      <c r="DZ165"/>
      <c r="EB165" s="61"/>
      <c r="EC165"/>
      <c r="ER165" s="61"/>
      <c r="ES165"/>
      <c r="FF165" s="49"/>
      <c r="FH165" s="61"/>
      <c r="FI165" s="100"/>
      <c r="FX165" s="61"/>
      <c r="FY165" s="100"/>
      <c r="GN165" s="61"/>
      <c r="GO165" s="100"/>
      <c r="HD165" s="61"/>
      <c r="HE165" s="100"/>
      <c r="HT165" s="61"/>
      <c r="HU165"/>
      <c r="II165" s="61"/>
      <c r="IJ165"/>
      <c r="IW165" s="61"/>
      <c r="IX165"/>
      <c r="JK165" s="61"/>
      <c r="JL165"/>
      <c r="JY165" s="61"/>
      <c r="JZ165"/>
      <c r="KM165" s="61"/>
      <c r="KN165"/>
      <c r="KR165" s="49"/>
      <c r="KU165"/>
    </row>
    <row r="166" spans="40:307" x14ac:dyDescent="0.25">
      <c r="AN166" s="49"/>
      <c r="AP166" s="96"/>
      <c r="AQ166" s="72"/>
      <c r="AR166" s="52"/>
      <c r="AS166" s="86"/>
      <c r="AU166" s="72"/>
      <c r="AV166" s="52"/>
      <c r="AX166" s="49"/>
      <c r="AZ166" s="66"/>
      <c r="BA166" s="49"/>
      <c r="BB166"/>
      <c r="BP166" s="65"/>
      <c r="BQ166" s="49"/>
      <c r="BV166" s="96"/>
      <c r="BW166" s="72"/>
      <c r="BX166" s="52"/>
      <c r="BY166" s="86"/>
      <c r="CA166" s="72"/>
      <c r="CB166" s="52"/>
      <c r="CD166" s="49"/>
      <c r="CE166" s="22"/>
      <c r="CF166" s="65"/>
      <c r="CG166"/>
      <c r="CH166"/>
      <c r="CJ166" s="49"/>
      <c r="CK166" s="98"/>
      <c r="CL166" s="96"/>
      <c r="CM166" s="72"/>
      <c r="CN166" s="52"/>
      <c r="CO166" s="86"/>
      <c r="CQ166" s="72"/>
      <c r="CR166" s="52"/>
      <c r="CT166"/>
      <c r="CV166" s="61"/>
      <c r="CW166"/>
      <c r="CX166" s="49"/>
      <c r="DB166" s="96"/>
      <c r="DC166" s="72"/>
      <c r="DD166" s="52"/>
      <c r="DE166" s="86"/>
      <c r="DG166" s="72"/>
      <c r="DH166" s="52"/>
      <c r="DJ166" s="49"/>
      <c r="DL166" s="61"/>
      <c r="DM166"/>
      <c r="DN166" s="49"/>
      <c r="DR166" s="96"/>
      <c r="DS166" s="72"/>
      <c r="DT166" s="52"/>
      <c r="DU166" s="86"/>
      <c r="DW166" s="72"/>
      <c r="DX166" s="52"/>
      <c r="DZ166"/>
      <c r="EB166" s="61"/>
      <c r="EC166"/>
      <c r="ER166" s="61"/>
      <c r="ES166"/>
      <c r="FF166" s="49"/>
      <c r="FH166" s="61"/>
      <c r="FI166" s="100"/>
      <c r="FX166" s="61"/>
      <c r="FY166" s="100"/>
      <c r="GN166" s="61"/>
      <c r="GO166" s="100"/>
      <c r="GZ166" s="52"/>
      <c r="HA166" s="100"/>
      <c r="HD166" s="61"/>
      <c r="HE166" s="100"/>
      <c r="HT166" s="61"/>
      <c r="HU166"/>
      <c r="II166" s="61"/>
      <c r="IJ166"/>
      <c r="IW166" s="61"/>
      <c r="IX166"/>
      <c r="JK166" s="61"/>
      <c r="JL166"/>
      <c r="JY166" s="61"/>
      <c r="JZ166"/>
      <c r="KM166" s="61"/>
      <c r="KN166"/>
      <c r="KR166" s="49"/>
      <c r="KU166"/>
    </row>
    <row r="167" spans="40:307" x14ac:dyDescent="0.25">
      <c r="AN167" s="49"/>
      <c r="AP167" s="96"/>
      <c r="AQ167" s="72"/>
      <c r="AR167" s="52"/>
      <c r="AS167" s="86"/>
      <c r="AU167" s="72"/>
      <c r="AV167" s="52"/>
      <c r="AX167" s="49"/>
      <c r="AZ167" s="66"/>
      <c r="BA167" s="49"/>
      <c r="BB167"/>
      <c r="BP167" s="65"/>
      <c r="BQ167" s="49"/>
      <c r="BV167" s="96"/>
      <c r="BW167" s="72"/>
      <c r="BX167" s="52"/>
      <c r="BY167" s="86"/>
      <c r="CA167" s="72"/>
      <c r="CB167" s="52"/>
      <c r="CD167" s="49"/>
      <c r="CE167" s="22"/>
      <c r="CF167" s="65"/>
      <c r="CG167"/>
      <c r="CH167"/>
      <c r="CJ167" s="49"/>
      <c r="CK167" s="98"/>
      <c r="CL167" s="96"/>
      <c r="CM167" s="72"/>
      <c r="CN167" s="52"/>
      <c r="CO167" s="86"/>
      <c r="CQ167" s="72"/>
      <c r="CR167" s="52"/>
      <c r="CT167"/>
      <c r="CV167" s="61"/>
      <c r="CW167"/>
      <c r="CX167" s="49"/>
      <c r="DB167" s="96"/>
      <c r="DC167" s="72"/>
      <c r="DD167" s="52"/>
      <c r="DE167" s="86"/>
      <c r="DG167" s="72"/>
      <c r="DH167" s="52"/>
      <c r="DJ167" s="49"/>
      <c r="DL167" s="61"/>
      <c r="DM167"/>
      <c r="DN167" s="49"/>
      <c r="DR167" s="96"/>
      <c r="DS167" s="72"/>
      <c r="DT167" s="52"/>
      <c r="DU167" s="86"/>
      <c r="DW167" s="72"/>
      <c r="DX167" s="52"/>
      <c r="DZ167"/>
      <c r="EB167" s="61"/>
      <c r="EC167"/>
      <c r="ER167" s="61"/>
      <c r="ES167"/>
      <c r="FF167" s="49"/>
      <c r="FH167" s="61"/>
      <c r="FI167" s="100"/>
      <c r="FX167" s="61"/>
      <c r="FY167" s="100"/>
      <c r="GN167" s="61"/>
      <c r="GO167" s="100"/>
      <c r="GZ167" s="52"/>
      <c r="HA167" s="100"/>
      <c r="HD167" s="61"/>
      <c r="HE167" s="100"/>
      <c r="HT167" s="61"/>
      <c r="HU167"/>
      <c r="II167" s="61"/>
      <c r="IJ167"/>
      <c r="IW167" s="61"/>
      <c r="IX167"/>
      <c r="JK167" s="61"/>
      <c r="JL167"/>
      <c r="JY167" s="61"/>
      <c r="JZ167"/>
      <c r="KM167" s="61"/>
      <c r="KN167"/>
      <c r="KR167" s="49"/>
      <c r="KU167"/>
    </row>
    <row r="168" spans="40:307" x14ac:dyDescent="0.25">
      <c r="AN168" s="49"/>
      <c r="AP168" s="96"/>
      <c r="AQ168" s="72"/>
      <c r="AR168" s="52"/>
      <c r="AS168" s="86"/>
      <c r="AU168" s="72"/>
      <c r="AV168" s="52"/>
      <c r="AX168" s="49"/>
      <c r="AZ168" s="66"/>
      <c r="BA168" s="49"/>
      <c r="BB168"/>
      <c r="BP168" s="65"/>
      <c r="BQ168" s="49"/>
      <c r="BV168" s="96"/>
      <c r="BW168" s="72"/>
      <c r="BX168" s="52"/>
      <c r="BY168" s="86"/>
      <c r="CA168" s="72"/>
      <c r="CB168" s="52"/>
      <c r="CD168" s="49"/>
      <c r="CE168" s="22"/>
      <c r="CF168" s="65"/>
      <c r="CG168"/>
      <c r="CH168"/>
      <c r="CJ168" s="49"/>
      <c r="CK168" s="98"/>
      <c r="CL168" s="96"/>
      <c r="CM168" s="72"/>
      <c r="CN168" s="52"/>
      <c r="CO168" s="86"/>
      <c r="CQ168" s="72"/>
      <c r="CR168" s="52"/>
      <c r="CT168"/>
      <c r="CV168" s="61"/>
      <c r="CW168"/>
      <c r="CX168" s="49"/>
      <c r="DB168" s="96"/>
      <c r="DC168" s="72"/>
      <c r="DD168" s="52"/>
      <c r="DE168" s="86"/>
      <c r="DG168" s="72"/>
      <c r="DH168" s="52"/>
      <c r="DJ168" s="49"/>
      <c r="DL168" s="61"/>
      <c r="DM168"/>
      <c r="DN168" s="49"/>
      <c r="DR168" s="96"/>
      <c r="DS168" s="72"/>
      <c r="DT168" s="52"/>
      <c r="DU168" s="86"/>
      <c r="DW168" s="72"/>
      <c r="DX168" s="52"/>
      <c r="DZ168"/>
      <c r="EB168" s="61"/>
      <c r="EC168"/>
      <c r="ER168" s="61"/>
      <c r="ES168"/>
      <c r="FF168" s="49"/>
      <c r="FH168" s="61"/>
      <c r="FI168" s="100"/>
      <c r="FX168" s="61"/>
      <c r="FY168" s="100"/>
      <c r="GN168" s="61"/>
      <c r="GO168" s="100"/>
      <c r="GR168" s="49"/>
      <c r="GS168" s="98"/>
      <c r="GT168" s="96"/>
      <c r="GZ168" s="52"/>
      <c r="HA168" s="100"/>
      <c r="HB168" s="22"/>
      <c r="HC168" s="49"/>
      <c r="HD168" s="61"/>
      <c r="HE168" s="100"/>
      <c r="HT168" s="61"/>
      <c r="HU168"/>
      <c r="II168" s="61"/>
      <c r="IJ168"/>
      <c r="IW168" s="61"/>
      <c r="IX168"/>
      <c r="JK168" s="61"/>
      <c r="JL168"/>
      <c r="JY168" s="61"/>
      <c r="JZ168"/>
      <c r="KM168" s="61"/>
      <c r="KN168"/>
      <c r="KR168" s="49"/>
      <c r="KU168"/>
    </row>
    <row r="169" spans="40:307" x14ac:dyDescent="0.25">
      <c r="AN169" s="49"/>
      <c r="AP169" s="96"/>
      <c r="AQ169" s="72"/>
      <c r="AR169" s="52"/>
      <c r="AS169" s="86"/>
      <c r="AU169" s="72"/>
      <c r="AV169" s="52"/>
      <c r="AX169" s="49"/>
      <c r="AZ169" s="66"/>
      <c r="BA169" s="49"/>
      <c r="BB169"/>
      <c r="BP169" s="65"/>
      <c r="BQ169" s="49"/>
      <c r="BV169" s="96"/>
      <c r="BW169" s="72"/>
      <c r="BX169" s="52"/>
      <c r="BY169" s="86"/>
      <c r="CA169" s="72"/>
      <c r="CB169" s="52"/>
      <c r="CD169" s="49"/>
      <c r="CE169" s="22"/>
      <c r="CF169" s="65"/>
      <c r="CG169"/>
      <c r="CH169"/>
      <c r="CJ169" s="49"/>
      <c r="CK169" s="98"/>
      <c r="CL169" s="96"/>
      <c r="CM169" s="72"/>
      <c r="CN169" s="52"/>
      <c r="CO169" s="86"/>
      <c r="CQ169" s="72"/>
      <c r="CR169" s="52"/>
      <c r="CT169"/>
      <c r="CV169" s="61"/>
      <c r="CW169"/>
      <c r="CX169" s="49"/>
      <c r="DB169" s="96"/>
      <c r="DC169" s="72"/>
      <c r="DD169" s="52"/>
      <c r="DE169" s="86"/>
      <c r="DG169" s="72"/>
      <c r="DH169" s="52"/>
      <c r="DJ169" s="49"/>
      <c r="DL169" s="61"/>
      <c r="DM169"/>
      <c r="DN169" s="49"/>
      <c r="DR169" s="96"/>
      <c r="DS169" s="72"/>
      <c r="DT169" s="52"/>
      <c r="DU169" s="86"/>
      <c r="DW169" s="72"/>
      <c r="DX169" s="52"/>
      <c r="DZ169"/>
      <c r="EB169" s="61"/>
      <c r="EC169"/>
      <c r="ER169" s="61"/>
      <c r="ES169"/>
      <c r="FF169" s="49"/>
      <c r="FH169" s="61"/>
      <c r="FI169" s="100"/>
      <c r="FX169" s="61"/>
      <c r="FY169" s="100"/>
      <c r="GN169" s="61"/>
      <c r="GO169" s="100"/>
      <c r="GR169" s="49"/>
      <c r="GS169" s="98"/>
      <c r="GT169" s="96"/>
      <c r="GZ169" s="52"/>
      <c r="HA169" s="100"/>
      <c r="HB169" s="22"/>
      <c r="HC169" s="49"/>
      <c r="HD169" s="61"/>
      <c r="HE169" s="100"/>
      <c r="HT169" s="61"/>
      <c r="HU169"/>
      <c r="II169" s="61"/>
      <c r="IJ169"/>
      <c r="IW169" s="61"/>
      <c r="IX169"/>
      <c r="JK169" s="61"/>
      <c r="JL169"/>
      <c r="JY169" s="61"/>
      <c r="JZ169"/>
      <c r="KM169" s="61"/>
      <c r="KN169"/>
      <c r="KR169" s="49"/>
      <c r="KU169"/>
    </row>
    <row r="170" spans="40:307" x14ac:dyDescent="0.25">
      <c r="AN170" s="49"/>
      <c r="AP170" s="96"/>
      <c r="AQ170" s="72"/>
      <c r="AR170" s="52"/>
      <c r="AS170" s="86"/>
      <c r="AU170" s="72"/>
      <c r="AV170" s="52"/>
      <c r="AX170" s="49"/>
      <c r="AZ170" s="66"/>
      <c r="BA170" s="49"/>
      <c r="BB170"/>
      <c r="BP170" s="65"/>
      <c r="BQ170" s="49"/>
      <c r="BV170" s="96"/>
      <c r="BW170" s="72"/>
      <c r="BX170" s="52"/>
      <c r="BY170" s="86"/>
      <c r="CA170" s="72"/>
      <c r="CB170" s="52"/>
      <c r="CD170" s="49"/>
      <c r="CE170" s="22"/>
      <c r="CF170" s="65"/>
      <c r="CG170"/>
      <c r="CH170"/>
      <c r="CJ170" s="49"/>
      <c r="CK170" s="98"/>
      <c r="CL170" s="96"/>
      <c r="CM170" s="72"/>
      <c r="CN170" s="52"/>
      <c r="CO170" s="86"/>
      <c r="CQ170" s="72"/>
      <c r="CR170" s="52"/>
      <c r="CT170"/>
      <c r="CV170" s="61"/>
      <c r="CW170"/>
      <c r="CX170" s="49"/>
      <c r="DB170" s="96"/>
      <c r="DC170" s="72"/>
      <c r="DD170" s="52"/>
      <c r="DE170" s="86"/>
      <c r="DG170" s="72"/>
      <c r="DH170" s="52"/>
      <c r="DJ170" s="49"/>
      <c r="DL170" s="61"/>
      <c r="DM170"/>
      <c r="DN170" s="49"/>
      <c r="DR170" s="96"/>
      <c r="DS170" s="72"/>
      <c r="DT170" s="52"/>
      <c r="DU170" s="86"/>
      <c r="DW170" s="72"/>
      <c r="DX170" s="52"/>
      <c r="DZ170"/>
      <c r="EB170" s="61"/>
      <c r="EC170"/>
      <c r="ER170" s="61"/>
      <c r="ES170"/>
      <c r="FF170" s="49"/>
      <c r="FH170" s="61"/>
      <c r="FI170" s="100"/>
      <c r="FX170" s="61"/>
      <c r="FY170" s="100"/>
      <c r="GN170" s="61"/>
      <c r="GO170" s="100"/>
      <c r="GR170" s="49"/>
      <c r="GS170" s="98"/>
      <c r="GT170" s="96"/>
      <c r="GZ170" s="52"/>
      <c r="HA170" s="100"/>
      <c r="HB170" s="22"/>
      <c r="HC170" s="49"/>
      <c r="HD170" s="61"/>
      <c r="HE170" s="100"/>
      <c r="HT170" s="61"/>
      <c r="HU170"/>
      <c r="II170" s="61"/>
      <c r="IJ170"/>
      <c r="IW170" s="61"/>
      <c r="IX170"/>
      <c r="JK170" s="61"/>
      <c r="JL170"/>
      <c r="JY170" s="61"/>
      <c r="JZ170"/>
      <c r="KM170" s="61"/>
      <c r="KN170"/>
      <c r="KR170" s="49"/>
      <c r="KU170"/>
    </row>
    <row r="171" spans="40:307" x14ac:dyDescent="0.25">
      <c r="AN171" s="49"/>
      <c r="AP171" s="96"/>
      <c r="AQ171" s="72"/>
      <c r="AR171" s="52"/>
      <c r="AS171" s="86"/>
      <c r="AU171" s="72"/>
      <c r="AV171" s="52"/>
      <c r="AX171" s="49"/>
      <c r="AZ171" s="66"/>
      <c r="BA171" s="49"/>
      <c r="BB171"/>
      <c r="BP171" s="65"/>
      <c r="BQ171" s="49"/>
      <c r="BV171" s="96"/>
      <c r="BW171" s="72"/>
      <c r="BX171" s="52"/>
      <c r="BY171" s="86"/>
      <c r="CA171" s="72"/>
      <c r="CB171" s="52"/>
      <c r="CD171" s="49"/>
      <c r="CE171" s="22"/>
      <c r="CF171" s="65"/>
      <c r="CG171"/>
      <c r="CH171"/>
      <c r="CJ171" s="49"/>
      <c r="CK171" s="98"/>
      <c r="CL171" s="96"/>
      <c r="CM171" s="72"/>
      <c r="CN171" s="52"/>
      <c r="CO171" s="86"/>
      <c r="CQ171" s="72"/>
      <c r="CR171" s="52"/>
      <c r="CT171"/>
      <c r="CV171" s="61"/>
      <c r="CW171"/>
      <c r="CX171" s="49"/>
      <c r="DB171" s="96"/>
      <c r="DC171" s="72"/>
      <c r="DD171" s="52"/>
      <c r="DE171" s="86"/>
      <c r="DG171" s="72"/>
      <c r="DH171" s="52"/>
      <c r="DJ171" s="49"/>
      <c r="DL171" s="61"/>
      <c r="DM171"/>
      <c r="DN171" s="49"/>
      <c r="DR171" s="96"/>
      <c r="DS171" s="72"/>
      <c r="DT171" s="52"/>
      <c r="DU171" s="86"/>
      <c r="DW171" s="72"/>
      <c r="DX171" s="52"/>
      <c r="DZ171"/>
      <c r="EB171" s="61"/>
      <c r="EC171"/>
      <c r="ER171" s="61"/>
      <c r="ES171"/>
      <c r="FF171" s="49"/>
      <c r="FH171" s="61"/>
      <c r="FI171" s="100"/>
      <c r="FX171" s="61"/>
      <c r="FY171" s="100"/>
      <c r="GN171" s="61"/>
      <c r="GO171" s="100"/>
      <c r="GR171" s="49"/>
      <c r="GS171" s="98"/>
      <c r="GT171" s="96"/>
      <c r="GZ171" s="52"/>
      <c r="HA171" s="100"/>
      <c r="HB171" s="22"/>
      <c r="HC171" s="49"/>
      <c r="HD171" s="61"/>
      <c r="HE171" s="100"/>
      <c r="HT171" s="61"/>
      <c r="HU171"/>
      <c r="II171" s="61"/>
      <c r="IJ171"/>
      <c r="IW171" s="61"/>
      <c r="IX171"/>
      <c r="JK171" s="61"/>
      <c r="JL171"/>
      <c r="JY171" s="61"/>
      <c r="JZ171"/>
      <c r="KM171" s="61"/>
      <c r="KN171"/>
      <c r="KR171" s="49"/>
      <c r="KU171"/>
    </row>
    <row r="172" spans="40:307" x14ac:dyDescent="0.25">
      <c r="AN172" s="49"/>
      <c r="AP172" s="96"/>
      <c r="AQ172" s="72"/>
      <c r="AR172" s="52"/>
      <c r="AS172" s="86"/>
      <c r="AU172" s="72"/>
      <c r="AV172" s="52"/>
      <c r="AX172" s="49"/>
      <c r="AZ172" s="66"/>
      <c r="BA172" s="49"/>
      <c r="BB172"/>
      <c r="BP172" s="65"/>
      <c r="BQ172" s="49"/>
      <c r="BV172" s="96"/>
      <c r="BW172" s="72"/>
      <c r="BX172" s="52"/>
      <c r="BY172" s="86"/>
      <c r="CA172" s="72"/>
      <c r="CB172" s="52"/>
      <c r="CD172" s="49"/>
      <c r="CE172" s="22"/>
      <c r="CF172" s="65"/>
      <c r="CG172"/>
      <c r="CH172"/>
      <c r="CJ172" s="49"/>
      <c r="CK172" s="98"/>
      <c r="CL172" s="96"/>
      <c r="CM172" s="72"/>
      <c r="CN172" s="52"/>
      <c r="CO172" s="86"/>
      <c r="CQ172" s="72"/>
      <c r="CR172" s="52"/>
      <c r="CT172"/>
      <c r="CV172" s="61"/>
      <c r="CW172"/>
      <c r="CX172" s="49"/>
      <c r="DB172" s="96"/>
      <c r="DC172" s="72"/>
      <c r="DD172" s="52"/>
      <c r="DE172" s="86"/>
      <c r="DG172" s="72"/>
      <c r="DH172" s="52"/>
      <c r="DJ172" s="49"/>
      <c r="DL172" s="61"/>
      <c r="DM172"/>
      <c r="DN172" s="49"/>
      <c r="DR172" s="96"/>
      <c r="DS172" s="72"/>
      <c r="DT172" s="52"/>
      <c r="DU172" s="86"/>
      <c r="DW172" s="72"/>
      <c r="DX172" s="52"/>
      <c r="DZ172"/>
      <c r="EB172" s="61"/>
      <c r="EC172"/>
      <c r="ER172" s="61"/>
      <c r="ES172"/>
      <c r="FF172" s="49"/>
      <c r="FH172" s="61"/>
      <c r="FI172" s="100"/>
      <c r="FX172" s="61"/>
      <c r="FY172" s="100"/>
      <c r="GN172" s="61"/>
      <c r="GO172" s="100"/>
      <c r="GR172" s="49"/>
      <c r="GS172" s="98"/>
      <c r="GT172" s="96"/>
      <c r="GZ172" s="52"/>
      <c r="HA172" s="100"/>
      <c r="HB172" s="22"/>
      <c r="HC172" s="49"/>
      <c r="HD172" s="61"/>
      <c r="HE172" s="100"/>
      <c r="HT172" s="61"/>
      <c r="HU172"/>
      <c r="II172" s="61"/>
      <c r="IJ172"/>
      <c r="IW172" s="61"/>
      <c r="IX172"/>
      <c r="JK172" s="61"/>
      <c r="JL172"/>
      <c r="JY172" s="61"/>
      <c r="JZ172"/>
      <c r="KM172" s="61"/>
      <c r="KN172"/>
      <c r="KR172" s="49"/>
      <c r="KU172"/>
    </row>
    <row r="173" spans="40:307" x14ac:dyDescent="0.25">
      <c r="AN173" s="49"/>
      <c r="AP173" s="96"/>
      <c r="AQ173" s="72"/>
      <c r="AR173" s="52"/>
      <c r="AS173" s="86"/>
      <c r="AU173" s="72"/>
      <c r="AV173" s="52"/>
      <c r="AX173" s="49"/>
      <c r="AZ173" s="66"/>
      <c r="BA173" s="49"/>
      <c r="BB173"/>
      <c r="BP173" s="65"/>
      <c r="BQ173" s="49"/>
      <c r="BV173" s="96"/>
      <c r="BW173" s="72"/>
      <c r="BX173" s="52"/>
      <c r="BY173" s="86"/>
      <c r="CA173" s="72"/>
      <c r="CB173" s="52"/>
      <c r="CD173" s="49"/>
      <c r="CE173" s="22"/>
      <c r="CF173" s="65"/>
      <c r="CG173"/>
      <c r="CH173"/>
      <c r="CJ173" s="49"/>
      <c r="CK173" s="98"/>
      <c r="CL173" s="96"/>
      <c r="CM173" s="72"/>
      <c r="CN173" s="52"/>
      <c r="CO173" s="86"/>
      <c r="CQ173" s="72"/>
      <c r="CR173" s="52"/>
      <c r="CT173"/>
      <c r="CV173" s="61"/>
      <c r="CW173"/>
      <c r="CX173" s="49"/>
      <c r="DB173" s="96"/>
      <c r="DC173" s="72"/>
      <c r="DD173" s="52"/>
      <c r="DE173" s="86"/>
      <c r="DG173" s="72"/>
      <c r="DH173" s="52"/>
      <c r="DJ173" s="49"/>
      <c r="DL173" s="61"/>
      <c r="DM173"/>
      <c r="DN173" s="49"/>
      <c r="DR173" s="96"/>
      <c r="DS173" s="72"/>
      <c r="DT173" s="52"/>
      <c r="DU173" s="86"/>
      <c r="DW173" s="72"/>
      <c r="DX173" s="52"/>
      <c r="DZ173"/>
      <c r="EB173" s="61"/>
      <c r="EC173"/>
      <c r="ER173" s="61"/>
      <c r="ES173"/>
      <c r="FF173" s="49"/>
      <c r="FH173" s="61"/>
      <c r="FI173" s="100"/>
      <c r="FX173" s="61"/>
      <c r="FY173" s="100"/>
      <c r="GN173" s="61"/>
      <c r="GO173" s="100"/>
      <c r="GR173" s="49"/>
      <c r="GS173" s="98"/>
      <c r="GT173" s="96"/>
      <c r="GZ173" s="52"/>
      <c r="HA173" s="100"/>
      <c r="HB173" s="22"/>
      <c r="HC173" s="49"/>
      <c r="HD173" s="61"/>
      <c r="HE173" s="100"/>
      <c r="HT173" s="61"/>
      <c r="HU173"/>
      <c r="II173" s="61"/>
      <c r="IJ173"/>
      <c r="IW173" s="61"/>
      <c r="IX173"/>
      <c r="JK173" s="61"/>
      <c r="JL173"/>
      <c r="JY173" s="61"/>
      <c r="JZ173"/>
      <c r="KM173" s="61"/>
      <c r="KN173"/>
      <c r="KR173" s="49"/>
      <c r="KU173"/>
    </row>
    <row r="174" spans="40:307" x14ac:dyDescent="0.25">
      <c r="AN174" s="49"/>
      <c r="AP174" s="96"/>
      <c r="AQ174" s="72"/>
      <c r="AR174" s="52"/>
      <c r="AS174" s="86"/>
      <c r="AU174" s="72"/>
      <c r="AV174" s="52"/>
      <c r="AX174" s="49"/>
      <c r="AZ174" s="66"/>
      <c r="BA174" s="49"/>
      <c r="BB174"/>
      <c r="BP174" s="65"/>
      <c r="BQ174" s="49"/>
      <c r="BV174" s="96"/>
      <c r="BW174" s="72"/>
      <c r="BX174" s="52"/>
      <c r="BY174" s="86"/>
      <c r="CA174" s="72"/>
      <c r="CB174" s="52"/>
      <c r="CD174" s="49"/>
      <c r="CE174" s="22"/>
      <c r="CF174" s="65"/>
      <c r="CG174"/>
      <c r="CH174"/>
      <c r="CJ174" s="49"/>
      <c r="CK174" s="98"/>
      <c r="CL174" s="96"/>
      <c r="CM174" s="72"/>
      <c r="CN174" s="52"/>
      <c r="CO174" s="86"/>
      <c r="CQ174" s="72"/>
      <c r="CR174" s="52"/>
      <c r="CT174"/>
      <c r="CV174" s="61"/>
      <c r="CW174"/>
      <c r="CX174" s="49"/>
      <c r="DB174" s="96"/>
      <c r="DC174" s="72"/>
      <c r="DD174" s="52"/>
      <c r="DE174" s="86"/>
      <c r="DG174" s="72"/>
      <c r="DH174" s="52"/>
      <c r="DJ174" s="49"/>
      <c r="DL174" s="61"/>
      <c r="DM174"/>
      <c r="DN174" s="49"/>
      <c r="DR174" s="96"/>
      <c r="DS174" s="72"/>
      <c r="DT174" s="52"/>
      <c r="DU174" s="86"/>
      <c r="DW174" s="72"/>
      <c r="DX174" s="52"/>
      <c r="DZ174"/>
      <c r="EB174" s="61"/>
      <c r="EC174"/>
      <c r="ER174" s="61"/>
      <c r="ES174"/>
      <c r="FF174" s="49"/>
      <c r="FH174" s="61"/>
      <c r="FI174" s="100"/>
      <c r="FX174" s="61"/>
      <c r="FY174" s="100"/>
      <c r="GN174" s="61"/>
      <c r="GO174" s="100"/>
      <c r="GR174" s="49"/>
      <c r="GS174" s="98"/>
      <c r="GT174" s="96"/>
      <c r="GZ174" s="52"/>
      <c r="HA174" s="100"/>
      <c r="HB174" s="22"/>
      <c r="HC174" s="49"/>
      <c r="HD174" s="61"/>
      <c r="HE174" s="100"/>
      <c r="HT174" s="61"/>
      <c r="HU174"/>
      <c r="II174" s="61"/>
      <c r="IJ174"/>
      <c r="IW174" s="61"/>
      <c r="IX174"/>
      <c r="JK174" s="61"/>
      <c r="JL174"/>
      <c r="JY174" s="61"/>
      <c r="JZ174"/>
      <c r="KM174" s="61"/>
      <c r="KN174"/>
      <c r="KR174" s="49"/>
      <c r="KU174"/>
    </row>
    <row r="175" spans="40:307" x14ac:dyDescent="0.25">
      <c r="BQ175" s="65"/>
      <c r="CE175" s="49"/>
      <c r="CF175" s="22"/>
      <c r="CH175"/>
      <c r="GT175" s="49"/>
      <c r="GU175" s="96"/>
      <c r="HB175" s="52"/>
      <c r="HC175" s="22"/>
      <c r="HD175" s="49"/>
    </row>
    <row r="176" spans="40:307" x14ac:dyDescent="0.25">
      <c r="BQ176" s="65"/>
      <c r="CE176" s="49"/>
      <c r="CF176" s="22"/>
      <c r="CH176"/>
      <c r="GT176" s="49"/>
      <c r="GU176" s="96"/>
      <c r="HC176" s="22"/>
      <c r="HD176" s="49"/>
    </row>
    <row r="177" spans="69:212" x14ac:dyDescent="0.25">
      <c r="BQ177" s="65"/>
      <c r="CE177" s="49"/>
      <c r="CF177" s="22"/>
      <c r="CH177"/>
      <c r="GT177" s="49"/>
      <c r="GU177" s="96"/>
      <c r="HD177" s="49"/>
    </row>
    <row r="178" spans="69:212" x14ac:dyDescent="0.25">
      <c r="BQ178" s="65"/>
      <c r="CE178" s="49"/>
      <c r="CF178" s="22"/>
      <c r="CH178"/>
    </row>
    <row r="179" spans="69:212" x14ac:dyDescent="0.25">
      <c r="BQ179" s="65"/>
      <c r="CE179" s="49"/>
      <c r="CF179" s="22"/>
      <c r="CH179"/>
    </row>
    <row r="180" spans="69:212" x14ac:dyDescent="0.25">
      <c r="BQ180" s="65"/>
      <c r="CE180" s="49"/>
      <c r="CF180" s="22"/>
      <c r="CH180"/>
    </row>
  </sheetData>
  <mergeCells count="8">
    <mergeCell ref="B31:C31"/>
    <mergeCell ref="B32:C32"/>
    <mergeCell ref="A28:C28"/>
    <mergeCell ref="N20:S20"/>
    <mergeCell ref="H20:K20"/>
    <mergeCell ref="A21:C21"/>
    <mergeCell ref="B29:C29"/>
    <mergeCell ref="B30:C30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58"/>
  <sheetViews>
    <sheetView zoomScale="55" zoomScaleNormal="55" workbookViewId="0">
      <selection activeCell="AM2" sqref="AM2:AM57"/>
    </sheetView>
  </sheetViews>
  <sheetFormatPr defaultRowHeight="15.75" x14ac:dyDescent="0.25"/>
  <cols>
    <col min="1" max="1" width="18.5" bestFit="1" customWidth="1"/>
    <col min="2" max="2" width="10.25" bestFit="1" customWidth="1"/>
    <col min="3" max="3" width="10.125" bestFit="1" customWidth="1"/>
    <col min="4" max="4" width="10.25" bestFit="1" customWidth="1"/>
    <col min="5" max="5" width="8.75" bestFit="1" customWidth="1"/>
    <col min="6" max="6" width="10.25" bestFit="1" customWidth="1"/>
    <col min="7" max="7" width="10.125" bestFit="1" customWidth="1"/>
    <col min="8" max="8" width="10.25" bestFit="1" customWidth="1"/>
    <col min="9" max="9" width="10.125" bestFit="1" customWidth="1"/>
    <col min="10" max="10" width="9.125" bestFit="1" customWidth="1"/>
    <col min="12" max="13" width="11.875" bestFit="1" customWidth="1"/>
    <col min="14" max="14" width="12.625" bestFit="1" customWidth="1"/>
    <col min="25" max="25" width="9" style="123"/>
    <col min="26" max="26" width="20.25" bestFit="1" customWidth="1"/>
    <col min="28" max="28" width="10.125" bestFit="1" customWidth="1"/>
    <col min="30" max="30" width="6.875" style="119" bestFit="1" customWidth="1"/>
    <col min="31" max="32" width="11.5" style="119" bestFit="1" customWidth="1"/>
    <col min="33" max="34" width="11.125" style="119" bestFit="1" customWidth="1"/>
    <col min="35" max="35" width="10.75" customWidth="1"/>
    <col min="36" max="36" width="10.75" bestFit="1" customWidth="1"/>
  </cols>
  <sheetData>
    <row r="1" spans="1:41" ht="16.5" thickBot="1" x14ac:dyDescent="0.3">
      <c r="A1" s="120" t="s">
        <v>165</v>
      </c>
      <c r="B1" s="92">
        <v>18</v>
      </c>
      <c r="C1" s="120" t="s">
        <v>160</v>
      </c>
      <c r="D1" s="92">
        <f>(45.1/2)*B3</f>
        <v>1.8097106424717999</v>
      </c>
      <c r="E1" s="36" t="s">
        <v>122</v>
      </c>
      <c r="F1" s="36" t="s">
        <v>170</v>
      </c>
      <c r="G1" s="36" t="s">
        <v>171</v>
      </c>
      <c r="H1" s="36" t="s">
        <v>172</v>
      </c>
      <c r="I1" s="36" t="s">
        <v>173</v>
      </c>
      <c r="J1" s="36" t="s">
        <v>174</v>
      </c>
      <c r="K1" s="36" t="s">
        <v>175</v>
      </c>
      <c r="L1" s="36" t="s">
        <v>167</v>
      </c>
      <c r="M1" s="36" t="s">
        <v>168</v>
      </c>
      <c r="N1" s="36" t="s">
        <v>169</v>
      </c>
      <c r="O1" s="122" t="s">
        <v>176</v>
      </c>
      <c r="P1" s="122" t="s">
        <v>177</v>
      </c>
      <c r="Z1" s="120" t="s">
        <v>165</v>
      </c>
      <c r="AA1" s="92">
        <v>18</v>
      </c>
      <c r="AB1" s="120" t="s">
        <v>160</v>
      </c>
      <c r="AC1" s="92">
        <f>(53.15/2)*AA3</f>
        <v>2.1294070512820515</v>
      </c>
      <c r="AD1" s="36" t="s">
        <v>122</v>
      </c>
      <c r="AE1" s="36" t="s">
        <v>170</v>
      </c>
      <c r="AF1" s="36" t="s">
        <v>171</v>
      </c>
      <c r="AG1" s="36" t="s">
        <v>172</v>
      </c>
      <c r="AH1" s="36" t="s">
        <v>173</v>
      </c>
      <c r="AI1" s="36" t="s">
        <v>174</v>
      </c>
      <c r="AJ1" s="36" t="s">
        <v>175</v>
      </c>
      <c r="AK1" s="36" t="s">
        <v>167</v>
      </c>
      <c r="AL1" s="36" t="s">
        <v>168</v>
      </c>
      <c r="AM1" s="36" t="s">
        <v>169</v>
      </c>
      <c r="AN1" s="122" t="s">
        <v>176</v>
      </c>
      <c r="AO1" s="122" t="s">
        <v>177</v>
      </c>
    </row>
    <row r="2" spans="1:41" x14ac:dyDescent="0.25">
      <c r="A2" s="120" t="s">
        <v>164</v>
      </c>
      <c r="B2" s="92">
        <v>224.29</v>
      </c>
      <c r="C2" s="120" t="s">
        <v>161</v>
      </c>
      <c r="D2" s="92">
        <f>(75.33/2)*B3</f>
        <v>3.0227384190111017</v>
      </c>
      <c r="E2" s="119">
        <v>13</v>
      </c>
      <c r="F2" s="119">
        <v>554</v>
      </c>
      <c r="G2" s="119">
        <v>647</v>
      </c>
      <c r="H2" s="119">
        <v>356</v>
      </c>
      <c r="I2" s="119">
        <v>664</v>
      </c>
      <c r="J2" s="119">
        <f t="shared" ref="J2:J33" si="0">AVERAGE(F2,H2)-AVERAGE(F$2,H$2)</f>
        <v>0</v>
      </c>
      <c r="K2" s="119">
        <f t="shared" ref="K2:K33" si="1">AVERAGE(G2,I2)-AVERAGE(G$2,I$2)</f>
        <v>0</v>
      </c>
      <c r="L2" s="119">
        <f>SQRT(J2^2+K2^2)</f>
        <v>0</v>
      </c>
      <c r="M2" s="119">
        <f>E2/60</f>
        <v>0.21666666666666667</v>
      </c>
      <c r="N2" s="119">
        <f>((L2*$B$3)+$D$3)</f>
        <v>27.617572761589766</v>
      </c>
      <c r="O2">
        <f>(N4-N2)/(M4-M2)</f>
        <v>78.76606466275021</v>
      </c>
      <c r="P2">
        <f>(O4-O2)/(M4-M2)</f>
        <v>233.33297520077556</v>
      </c>
      <c r="Z2" s="120" t="s">
        <v>164</v>
      </c>
      <c r="AA2" s="92">
        <v>224.64</v>
      </c>
      <c r="AB2" s="120" t="s">
        <v>161</v>
      </c>
      <c r="AC2" s="92">
        <f>(87.21/2)*AA3</f>
        <v>3.4939903846153846</v>
      </c>
      <c r="AD2" s="119">
        <v>10</v>
      </c>
      <c r="AE2" s="119">
        <v>432</v>
      </c>
      <c r="AF2" s="119">
        <v>657</v>
      </c>
      <c r="AG2" s="119">
        <v>183</v>
      </c>
      <c r="AH2" s="119">
        <v>682</v>
      </c>
      <c r="AI2" s="119">
        <f>AVERAGE(AE2,AG2)-AVERAGE(AE$2,AG$2)</f>
        <v>0</v>
      </c>
      <c r="AJ2" s="119">
        <f>AVERAGE(AF2,AH2)-AVERAGE(AF$2,AH$2)</f>
        <v>0</v>
      </c>
      <c r="AK2" s="119">
        <f>SQRT(AI2^2+AJ2^2)</f>
        <v>0</v>
      </c>
      <c r="AL2" s="119">
        <f>AD2/60</f>
        <v>0.16666666666666666</v>
      </c>
      <c r="AM2" s="119">
        <f>((AK2*AA$3)+AC$3)</f>
        <v>32.137863405760861</v>
      </c>
      <c r="AN2">
        <f>(AM4-AM2)/(AL4-AL2)</f>
        <v>74.037876183999686</v>
      </c>
      <c r="AO2">
        <f>(AN4-AN2)/(AL4-AL2)</f>
        <v>229.80892920161816</v>
      </c>
    </row>
    <row r="3" spans="1:41" x14ac:dyDescent="0.25">
      <c r="A3" s="120" t="s">
        <v>166</v>
      </c>
      <c r="B3" s="92">
        <f>B1/B2</f>
        <v>8.0253243568594229E-2</v>
      </c>
      <c r="C3" s="120" t="s">
        <v>162</v>
      </c>
      <c r="D3" s="92">
        <f>AVERAGE(D1:D2)/TAN(B5)</f>
        <v>27.617572761589766</v>
      </c>
      <c r="E3" s="119">
        <v>15</v>
      </c>
      <c r="F3" s="119">
        <v>589</v>
      </c>
      <c r="G3" s="119">
        <v>643</v>
      </c>
      <c r="H3" s="119">
        <v>387</v>
      </c>
      <c r="I3" s="119">
        <v>660</v>
      </c>
      <c r="J3" s="119">
        <f t="shared" si="0"/>
        <v>33</v>
      </c>
      <c r="K3" s="119">
        <f t="shared" si="1"/>
        <v>-4</v>
      </c>
      <c r="L3" s="119">
        <f t="shared" ref="L3:L55" si="2">SQRT(J3^2+K3^2)</f>
        <v>33.241540277189323</v>
      </c>
      <c r="M3" s="119">
        <f t="shared" ref="M3:M55" si="3">E3/60</f>
        <v>0.25</v>
      </c>
      <c r="N3" s="124">
        <f t="shared" ref="N3:N55" si="4">((L3*$B$3)+$D$3)</f>
        <v>30.285314190050276</v>
      </c>
      <c r="O3">
        <f t="shared" ref="O3:O53" si="5">(N5-N3)/(M5-M3)</f>
        <v>86.00958203349272</v>
      </c>
      <c r="P3">
        <f t="shared" ref="P3:P51" si="6">(O5-O3)/(M5-M3)</f>
        <v>130.85940028916229</v>
      </c>
      <c r="Z3" s="120" t="s">
        <v>166</v>
      </c>
      <c r="AA3" s="92">
        <f>AA1/AA2</f>
        <v>8.0128205128205135E-2</v>
      </c>
      <c r="AB3" s="120" t="s">
        <v>162</v>
      </c>
      <c r="AC3" s="92">
        <f>AVERAGE(AC1:AC2)/TAN(AA5)</f>
        <v>32.137863405760861</v>
      </c>
      <c r="AD3" s="119">
        <v>12</v>
      </c>
      <c r="AE3" s="119">
        <v>455</v>
      </c>
      <c r="AF3" s="119">
        <v>660</v>
      </c>
      <c r="AG3" s="119">
        <v>212</v>
      </c>
      <c r="AH3" s="119">
        <v>678</v>
      </c>
      <c r="AI3" s="119">
        <f t="shared" ref="AI3:AI57" si="7">AVERAGE(AE3,AG3)-AVERAGE(AE$2,AG$2)</f>
        <v>26</v>
      </c>
      <c r="AJ3" s="119">
        <f t="shared" ref="AJ3:AJ57" si="8">AVERAGE(AF3,AH3)-AVERAGE(AF$2,AH$2)</f>
        <v>-0.5</v>
      </c>
      <c r="AK3" s="119">
        <f t="shared" ref="AK3:AK57" si="9">SQRT(AI3^2+AJ3^2)</f>
        <v>26.004807247891687</v>
      </c>
      <c r="AL3" s="119">
        <f t="shared" ref="AL3:AL57" si="10">AD3/60</f>
        <v>0.2</v>
      </c>
      <c r="AM3" s="124">
        <f t="shared" ref="AM3:AM57" si="11">((AK3*AA$3)+AC$3)</f>
        <v>34.221581935239364</v>
      </c>
      <c r="AN3">
        <f t="shared" ref="AN3:AN55" si="12">(AM5-AM3)/(AL5-AL3)</f>
        <v>86.376207015083196</v>
      </c>
      <c r="AO3">
        <f t="shared" ref="AO3:AO54" si="13">(AN5-AN3)/(AL5-AL3)</f>
        <v>83.753288558738546</v>
      </c>
    </row>
    <row r="4" spans="1:41" x14ac:dyDescent="0.25">
      <c r="A4" s="120" t="s">
        <v>158</v>
      </c>
      <c r="B4" s="92">
        <v>10</v>
      </c>
      <c r="C4" s="120" t="s">
        <v>163</v>
      </c>
      <c r="D4" s="92">
        <f>(((3*2000)/(4*PI()))^(1/3))/TAN(B5)</f>
        <v>89.336447751905169</v>
      </c>
      <c r="E4" s="119">
        <v>17</v>
      </c>
      <c r="F4" s="119">
        <v>618</v>
      </c>
      <c r="G4" s="119">
        <v>642</v>
      </c>
      <c r="H4" s="119">
        <v>422</v>
      </c>
      <c r="I4" s="119">
        <v>654</v>
      </c>
      <c r="J4" s="119">
        <f t="shared" si="0"/>
        <v>65</v>
      </c>
      <c r="K4" s="119">
        <f t="shared" si="1"/>
        <v>-7.5</v>
      </c>
      <c r="L4" s="119">
        <f t="shared" si="2"/>
        <v>65.431261641512009</v>
      </c>
      <c r="M4" s="119">
        <f t="shared" si="3"/>
        <v>0.28333333333333333</v>
      </c>
      <c r="N4" s="124">
        <f t="shared" si="4"/>
        <v>32.868643739106446</v>
      </c>
      <c r="O4">
        <f t="shared" si="5"/>
        <v>94.321596342801911</v>
      </c>
      <c r="P4">
        <f t="shared" si="6"/>
        <v>7.2796167512091632</v>
      </c>
      <c r="Z4" s="120" t="s">
        <v>158</v>
      </c>
      <c r="AA4" s="92">
        <v>10</v>
      </c>
      <c r="AB4" s="120" t="s">
        <v>163</v>
      </c>
      <c r="AC4" s="92">
        <f>(((3*3000)/(4*PI()))^(1/3))/TAN(AA5)</f>
        <v>102.26470412072742</v>
      </c>
      <c r="AD4" s="119">
        <v>14</v>
      </c>
      <c r="AE4" s="119">
        <v>493</v>
      </c>
      <c r="AF4" s="119">
        <v>655</v>
      </c>
      <c r="AG4" s="119">
        <v>245</v>
      </c>
      <c r="AH4" s="119">
        <v>677</v>
      </c>
      <c r="AI4" s="119">
        <f t="shared" si="7"/>
        <v>61.5</v>
      </c>
      <c r="AJ4" s="119">
        <f t="shared" si="8"/>
        <v>-3.5</v>
      </c>
      <c r="AK4" s="119">
        <f t="shared" si="9"/>
        <v>61.599512985087799</v>
      </c>
      <c r="AL4" s="119">
        <f t="shared" si="10"/>
        <v>0.23333333333333334</v>
      </c>
      <c r="AM4" s="124">
        <f t="shared" si="11"/>
        <v>37.073721818027508</v>
      </c>
      <c r="AN4">
        <f t="shared" si="12"/>
        <v>89.358471464107566</v>
      </c>
      <c r="AO4">
        <f t="shared" si="13"/>
        <v>91.006697980488497</v>
      </c>
    </row>
    <row r="5" spans="1:41" x14ac:dyDescent="0.25">
      <c r="A5" s="120" t="s">
        <v>159</v>
      </c>
      <c r="B5" s="92">
        <f>(B4/2)*(PI()/180)</f>
        <v>8.7266462599716474E-2</v>
      </c>
      <c r="E5" s="119">
        <v>19</v>
      </c>
      <c r="F5" s="119">
        <v>655</v>
      </c>
      <c r="G5" s="119">
        <v>636</v>
      </c>
      <c r="H5" s="119">
        <v>463</v>
      </c>
      <c r="I5" s="119">
        <v>651</v>
      </c>
      <c r="J5" s="119">
        <f t="shared" si="0"/>
        <v>104</v>
      </c>
      <c r="K5" s="119">
        <f t="shared" si="1"/>
        <v>-12</v>
      </c>
      <c r="L5" s="119">
        <f t="shared" si="2"/>
        <v>104.6900186264192</v>
      </c>
      <c r="M5" s="119">
        <f t="shared" si="3"/>
        <v>0.31666666666666665</v>
      </c>
      <c r="N5" s="124">
        <f t="shared" si="4"/>
        <v>36.019286325616456</v>
      </c>
      <c r="O5">
        <f t="shared" si="5"/>
        <v>94.733542052770204</v>
      </c>
      <c r="P5">
        <f t="shared" si="6"/>
        <v>60.171810771161454</v>
      </c>
      <c r="Z5" s="120" t="s">
        <v>159</v>
      </c>
      <c r="AA5" s="92">
        <f>(AA4/2)*(PI()/180)</f>
        <v>8.7266462599716474E-2</v>
      </c>
      <c r="AD5" s="119">
        <v>16</v>
      </c>
      <c r="AE5" s="119">
        <v>527</v>
      </c>
      <c r="AF5" s="119">
        <v>648</v>
      </c>
      <c r="AG5" s="119">
        <v>283</v>
      </c>
      <c r="AH5" s="119">
        <v>674</v>
      </c>
      <c r="AI5" s="119">
        <f t="shared" si="7"/>
        <v>97.5</v>
      </c>
      <c r="AJ5" s="119">
        <f t="shared" si="8"/>
        <v>-8.5</v>
      </c>
      <c r="AK5" s="119">
        <f t="shared" si="9"/>
        <v>97.869811484440902</v>
      </c>
      <c r="AL5" s="119">
        <f t="shared" si="10"/>
        <v>0.26666666666666666</v>
      </c>
      <c r="AM5" s="124">
        <f t="shared" si="11"/>
        <v>39.979995736244909</v>
      </c>
      <c r="AN5">
        <f t="shared" si="12"/>
        <v>91.959759585665765</v>
      </c>
      <c r="AO5">
        <f t="shared" si="13"/>
        <v>83.767930096332407</v>
      </c>
    </row>
    <row r="6" spans="1:41" x14ac:dyDescent="0.25">
      <c r="E6" s="119">
        <v>21</v>
      </c>
      <c r="F6" s="119">
        <v>691</v>
      </c>
      <c r="G6" s="119">
        <v>636</v>
      </c>
      <c r="H6" s="119">
        <v>505</v>
      </c>
      <c r="I6" s="119">
        <v>645</v>
      </c>
      <c r="J6" s="119">
        <f t="shared" si="0"/>
        <v>143</v>
      </c>
      <c r="K6" s="119">
        <f t="shared" si="1"/>
        <v>-15</v>
      </c>
      <c r="L6" s="119">
        <f t="shared" si="2"/>
        <v>143.78456106272327</v>
      </c>
      <c r="M6" s="119">
        <f t="shared" si="3"/>
        <v>0.35</v>
      </c>
      <c r="N6" s="124">
        <f t="shared" si="4"/>
        <v>39.156750161959906</v>
      </c>
      <c r="O6">
        <f t="shared" si="5"/>
        <v>94.806904126215855</v>
      </c>
      <c r="P6">
        <f t="shared" si="6"/>
        <v>83.881013896433188</v>
      </c>
      <c r="AD6" s="119">
        <v>18</v>
      </c>
      <c r="AE6" s="119">
        <v>567</v>
      </c>
      <c r="AF6" s="119">
        <v>645</v>
      </c>
      <c r="AG6" s="119">
        <v>319</v>
      </c>
      <c r="AH6" s="119">
        <v>672</v>
      </c>
      <c r="AI6" s="119">
        <f t="shared" si="7"/>
        <v>135.5</v>
      </c>
      <c r="AJ6" s="119">
        <f t="shared" si="8"/>
        <v>-11</v>
      </c>
      <c r="AK6" s="119">
        <f t="shared" si="9"/>
        <v>135.94576124322523</v>
      </c>
      <c r="AL6" s="119">
        <f t="shared" si="10"/>
        <v>0.3</v>
      </c>
      <c r="AM6" s="124">
        <f t="shared" si="11"/>
        <v>43.030953248968011</v>
      </c>
      <c r="AN6">
        <f t="shared" si="12"/>
        <v>95.425584662806799</v>
      </c>
      <c r="AO6">
        <f t="shared" si="13"/>
        <v>117.62489399906232</v>
      </c>
    </row>
    <row r="7" spans="1:41" x14ac:dyDescent="0.25">
      <c r="E7" s="119">
        <v>23</v>
      </c>
      <c r="F7" s="119">
        <v>724</v>
      </c>
      <c r="G7" s="119">
        <v>632</v>
      </c>
      <c r="H7" s="119">
        <v>551</v>
      </c>
      <c r="I7" s="119">
        <v>643</v>
      </c>
      <c r="J7" s="119">
        <f t="shared" si="0"/>
        <v>182.5</v>
      </c>
      <c r="K7" s="119">
        <f t="shared" si="1"/>
        <v>-18</v>
      </c>
      <c r="L7" s="119">
        <f t="shared" si="2"/>
        <v>183.38552287462608</v>
      </c>
      <c r="M7" s="119">
        <f t="shared" si="3"/>
        <v>0.38333333333333336</v>
      </c>
      <c r="N7" s="124">
        <f t="shared" si="4"/>
        <v>42.33485579580114</v>
      </c>
      <c r="O7">
        <f t="shared" si="5"/>
        <v>98.74499610418097</v>
      </c>
      <c r="P7">
        <f t="shared" si="6"/>
        <v>-40.104033482087623</v>
      </c>
      <c r="AD7" s="119">
        <v>20</v>
      </c>
      <c r="AE7" s="119">
        <v>605</v>
      </c>
      <c r="AF7" s="119">
        <v>642</v>
      </c>
      <c r="AG7" s="119">
        <v>357</v>
      </c>
      <c r="AH7" s="119">
        <v>662</v>
      </c>
      <c r="AI7" s="119">
        <f t="shared" si="7"/>
        <v>173.5</v>
      </c>
      <c r="AJ7" s="119">
        <f t="shared" si="8"/>
        <v>-17.5</v>
      </c>
      <c r="AK7" s="119">
        <f t="shared" si="9"/>
        <v>174.3803314597148</v>
      </c>
      <c r="AL7" s="119">
        <f t="shared" si="10"/>
        <v>0.33333333333333331</v>
      </c>
      <c r="AM7" s="124">
        <f t="shared" si="11"/>
        <v>46.110646375289292</v>
      </c>
      <c r="AN7">
        <f t="shared" si="12"/>
        <v>97.544288258754591</v>
      </c>
      <c r="AO7">
        <f t="shared" si="13"/>
        <v>84.903726533388536</v>
      </c>
    </row>
    <row r="8" spans="1:41" x14ac:dyDescent="0.25">
      <c r="E8" s="119">
        <v>25</v>
      </c>
      <c r="F8" s="119">
        <v>761</v>
      </c>
      <c r="G8" s="119">
        <v>627</v>
      </c>
      <c r="H8" s="119">
        <v>592</v>
      </c>
      <c r="I8" s="119">
        <v>641</v>
      </c>
      <c r="J8" s="119">
        <f t="shared" si="0"/>
        <v>221.5</v>
      </c>
      <c r="K8" s="119">
        <f t="shared" si="1"/>
        <v>-21.5</v>
      </c>
      <c r="L8" s="119">
        <f t="shared" si="2"/>
        <v>222.54100745705273</v>
      </c>
      <c r="M8" s="119">
        <f t="shared" si="3"/>
        <v>0.41666666666666669</v>
      </c>
      <c r="N8" s="124">
        <f t="shared" si="4"/>
        <v>45.477210437040966</v>
      </c>
      <c r="O8">
        <f t="shared" si="5"/>
        <v>100.3989717193114</v>
      </c>
      <c r="P8">
        <f t="shared" si="6"/>
        <v>-22.807836105219582</v>
      </c>
      <c r="AD8" s="119">
        <v>22</v>
      </c>
      <c r="AE8" s="119">
        <v>644</v>
      </c>
      <c r="AF8" s="119">
        <v>639</v>
      </c>
      <c r="AG8" s="119">
        <v>400</v>
      </c>
      <c r="AH8" s="119">
        <v>662</v>
      </c>
      <c r="AI8" s="119">
        <f t="shared" si="7"/>
        <v>214.5</v>
      </c>
      <c r="AJ8" s="119">
        <f t="shared" si="8"/>
        <v>-19</v>
      </c>
      <c r="AK8" s="119">
        <f t="shared" si="9"/>
        <v>215.33984768268041</v>
      </c>
      <c r="AL8" s="119">
        <f t="shared" si="10"/>
        <v>0.36666666666666664</v>
      </c>
      <c r="AM8" s="124">
        <f t="shared" si="11"/>
        <v>49.392658893155129</v>
      </c>
      <c r="AN8">
        <f t="shared" si="12"/>
        <v>103.26724426274428</v>
      </c>
      <c r="AO8">
        <f t="shared" si="13"/>
        <v>-49.468327184066865</v>
      </c>
    </row>
    <row r="9" spans="1:41" x14ac:dyDescent="0.25">
      <c r="E9" s="119">
        <v>27</v>
      </c>
      <c r="F9" s="119">
        <v>804</v>
      </c>
      <c r="G9" s="119">
        <v>627</v>
      </c>
      <c r="H9" s="119">
        <v>635</v>
      </c>
      <c r="I9" s="119">
        <v>640</v>
      </c>
      <c r="J9" s="119">
        <f t="shared" si="0"/>
        <v>264.5</v>
      </c>
      <c r="K9" s="119">
        <f t="shared" si="1"/>
        <v>-22</v>
      </c>
      <c r="L9" s="119">
        <f t="shared" si="2"/>
        <v>265.41335686057698</v>
      </c>
      <c r="M9" s="119">
        <f t="shared" si="3"/>
        <v>0.45</v>
      </c>
      <c r="N9" s="124">
        <f t="shared" si="4"/>
        <v>48.91785553607987</v>
      </c>
      <c r="O9">
        <f t="shared" si="5"/>
        <v>96.071393872041796</v>
      </c>
      <c r="P9">
        <f t="shared" si="6"/>
        <v>74.295493020784946</v>
      </c>
      <c r="AD9" s="119">
        <v>24</v>
      </c>
      <c r="AE9" s="119">
        <v>677</v>
      </c>
      <c r="AF9" s="119">
        <v>635</v>
      </c>
      <c r="AG9" s="119">
        <v>447</v>
      </c>
      <c r="AH9" s="119">
        <v>658</v>
      </c>
      <c r="AI9" s="119">
        <f t="shared" si="7"/>
        <v>254.5</v>
      </c>
      <c r="AJ9" s="119">
        <f t="shared" si="8"/>
        <v>-23</v>
      </c>
      <c r="AK9" s="119">
        <f t="shared" si="9"/>
        <v>255.53717929099867</v>
      </c>
      <c r="AL9" s="119">
        <f t="shared" si="10"/>
        <v>0.4</v>
      </c>
      <c r="AM9" s="124">
        <f t="shared" si="11"/>
        <v>52.613598925872935</v>
      </c>
      <c r="AN9">
        <f t="shared" si="12"/>
        <v>103.20453669431383</v>
      </c>
      <c r="AO9">
        <f t="shared" si="13"/>
        <v>1.9196585231881618</v>
      </c>
    </row>
    <row r="10" spans="1:41" x14ac:dyDescent="0.25">
      <c r="E10" s="119">
        <v>29</v>
      </c>
      <c r="F10" s="119">
        <v>845</v>
      </c>
      <c r="G10" s="119">
        <v>625</v>
      </c>
      <c r="H10" s="119">
        <v>675</v>
      </c>
      <c r="I10" s="119">
        <v>638</v>
      </c>
      <c r="J10" s="119">
        <f t="shared" si="0"/>
        <v>305</v>
      </c>
      <c r="K10" s="119">
        <f t="shared" si="1"/>
        <v>-24</v>
      </c>
      <c r="L10" s="119">
        <f t="shared" si="2"/>
        <v>305.94280511232813</v>
      </c>
      <c r="M10" s="119">
        <f t="shared" si="3"/>
        <v>0.48333333333333334</v>
      </c>
      <c r="N10" s="124">
        <f t="shared" si="4"/>
        <v>52.170475218328392</v>
      </c>
      <c r="O10">
        <f t="shared" si="5"/>
        <v>98.878449312296766</v>
      </c>
      <c r="P10">
        <f t="shared" si="6"/>
        <v>2.0632308671070363</v>
      </c>
      <c r="AD10" s="119">
        <v>26</v>
      </c>
      <c r="AE10" s="119">
        <v>716</v>
      </c>
      <c r="AF10" s="119">
        <v>624</v>
      </c>
      <c r="AG10" s="119">
        <v>498</v>
      </c>
      <c r="AH10" s="119">
        <v>650</v>
      </c>
      <c r="AI10" s="119">
        <f t="shared" si="7"/>
        <v>299.5</v>
      </c>
      <c r="AJ10" s="119">
        <f t="shared" si="8"/>
        <v>-32.5</v>
      </c>
      <c r="AK10" s="119">
        <f t="shared" si="9"/>
        <v>301.25819490928376</v>
      </c>
      <c r="AL10" s="119">
        <f t="shared" si="10"/>
        <v>0.43333333333333335</v>
      </c>
      <c r="AM10" s="124">
        <f t="shared" si="11"/>
        <v>56.277141844004753</v>
      </c>
      <c r="AN10">
        <f t="shared" si="12"/>
        <v>99.969355783806492</v>
      </c>
      <c r="AO10">
        <f t="shared" si="13"/>
        <v>84.29956782349025</v>
      </c>
    </row>
    <row r="11" spans="1:41" x14ac:dyDescent="0.25">
      <c r="E11" s="119">
        <v>31</v>
      </c>
      <c r="F11" s="119">
        <v>884</v>
      </c>
      <c r="G11" s="119">
        <v>621</v>
      </c>
      <c r="H11" s="119">
        <v>714</v>
      </c>
      <c r="I11" s="119">
        <v>632</v>
      </c>
      <c r="J11" s="119">
        <f t="shared" si="0"/>
        <v>344</v>
      </c>
      <c r="K11" s="119">
        <f t="shared" si="1"/>
        <v>-29</v>
      </c>
      <c r="L11" s="119">
        <f t="shared" si="2"/>
        <v>345.22021957005938</v>
      </c>
      <c r="M11" s="119">
        <f t="shared" si="3"/>
        <v>0.51666666666666672</v>
      </c>
      <c r="N11" s="124">
        <f t="shared" si="4"/>
        <v>55.322615127549327</v>
      </c>
      <c r="O11">
        <f t="shared" si="5"/>
        <v>101.02442674009413</v>
      </c>
      <c r="P11">
        <f t="shared" si="6"/>
        <v>2.5276537064147679</v>
      </c>
      <c r="AD11" s="119">
        <v>28</v>
      </c>
      <c r="AE11" s="119">
        <v>746</v>
      </c>
      <c r="AF11" s="119">
        <v>619</v>
      </c>
      <c r="AG11" s="119">
        <v>548</v>
      </c>
      <c r="AH11" s="119">
        <v>648</v>
      </c>
      <c r="AI11" s="119">
        <f t="shared" si="7"/>
        <v>339.5</v>
      </c>
      <c r="AJ11" s="119">
        <f t="shared" si="8"/>
        <v>-36</v>
      </c>
      <c r="AK11" s="119">
        <f t="shared" si="9"/>
        <v>341.40335382066769</v>
      </c>
      <c r="AL11" s="119">
        <f t="shared" si="10"/>
        <v>0.46666666666666667</v>
      </c>
      <c r="AM11" s="124">
        <f t="shared" si="11"/>
        <v>59.493901372160522</v>
      </c>
      <c r="AN11">
        <f t="shared" si="12"/>
        <v>103.33251392919304</v>
      </c>
      <c r="AO11">
        <f t="shared" si="13"/>
        <v>23.472703817519761</v>
      </c>
    </row>
    <row r="12" spans="1:41" x14ac:dyDescent="0.25">
      <c r="E12" s="119">
        <v>33</v>
      </c>
      <c r="F12" s="119">
        <v>925</v>
      </c>
      <c r="G12" s="119">
        <v>615</v>
      </c>
      <c r="H12" s="119">
        <v>758</v>
      </c>
      <c r="I12" s="119">
        <v>626</v>
      </c>
      <c r="J12" s="119">
        <f t="shared" si="0"/>
        <v>386.5</v>
      </c>
      <c r="K12" s="119">
        <f t="shared" si="1"/>
        <v>-35</v>
      </c>
      <c r="L12" s="119">
        <f t="shared" si="2"/>
        <v>388.08149917253206</v>
      </c>
      <c r="M12" s="119">
        <f t="shared" si="3"/>
        <v>0.55000000000000004</v>
      </c>
      <c r="N12" s="124">
        <f t="shared" si="4"/>
        <v>58.76237183914818</v>
      </c>
      <c r="O12">
        <f t="shared" si="5"/>
        <v>99.015998036770569</v>
      </c>
      <c r="P12">
        <f t="shared" si="6"/>
        <v>-13.105568410180343</v>
      </c>
      <c r="AD12" s="119">
        <v>30</v>
      </c>
      <c r="AE12" s="119">
        <v>786</v>
      </c>
      <c r="AF12" s="119">
        <v>616</v>
      </c>
      <c r="AG12" s="119">
        <v>594</v>
      </c>
      <c r="AH12" s="119">
        <v>646</v>
      </c>
      <c r="AI12" s="119">
        <f t="shared" si="7"/>
        <v>382.5</v>
      </c>
      <c r="AJ12" s="119">
        <f t="shared" si="8"/>
        <v>-38.5</v>
      </c>
      <c r="AK12" s="119">
        <f t="shared" si="9"/>
        <v>384.43269892141069</v>
      </c>
      <c r="AL12" s="119">
        <f t="shared" si="10"/>
        <v>0.5</v>
      </c>
      <c r="AM12" s="124">
        <f t="shared" si="11"/>
        <v>62.941765562925184</v>
      </c>
      <c r="AN12">
        <f t="shared" si="12"/>
        <v>105.58932697203917</v>
      </c>
      <c r="AO12">
        <f t="shared" si="13"/>
        <v>-57.700304994518362</v>
      </c>
    </row>
    <row r="13" spans="1:41" x14ac:dyDescent="0.25">
      <c r="E13" s="119">
        <v>35</v>
      </c>
      <c r="F13" s="119">
        <v>960</v>
      </c>
      <c r="G13" s="119">
        <v>612</v>
      </c>
      <c r="H13" s="119">
        <v>805</v>
      </c>
      <c r="I13" s="119">
        <v>624</v>
      </c>
      <c r="J13" s="119">
        <f t="shared" si="0"/>
        <v>427.5</v>
      </c>
      <c r="K13" s="119">
        <f t="shared" si="1"/>
        <v>-37.5</v>
      </c>
      <c r="L13" s="119">
        <f t="shared" si="2"/>
        <v>429.14158502759904</v>
      </c>
      <c r="M13" s="119">
        <f t="shared" si="3"/>
        <v>0.58333333333333337</v>
      </c>
      <c r="N13" s="124">
        <f t="shared" si="4"/>
        <v>62.057576910222267</v>
      </c>
      <c r="O13">
        <f t="shared" si="5"/>
        <v>101.19293698718845</v>
      </c>
      <c r="P13">
        <f t="shared" si="6"/>
        <v>-75.991403920576431</v>
      </c>
      <c r="AD13" s="119">
        <v>32</v>
      </c>
      <c r="AE13" s="119">
        <v>832</v>
      </c>
      <c r="AF13" s="119">
        <v>615</v>
      </c>
      <c r="AG13" s="119">
        <v>634</v>
      </c>
      <c r="AH13" s="119">
        <v>644</v>
      </c>
      <c r="AI13" s="119">
        <f t="shared" si="7"/>
        <v>425.5</v>
      </c>
      <c r="AJ13" s="119">
        <f t="shared" si="8"/>
        <v>-40</v>
      </c>
      <c r="AK13" s="119">
        <f t="shared" si="9"/>
        <v>427.37600540975626</v>
      </c>
      <c r="AL13" s="119">
        <f t="shared" si="10"/>
        <v>0.53333333333333333</v>
      </c>
      <c r="AM13" s="124">
        <f t="shared" si="11"/>
        <v>66.382735634106723</v>
      </c>
      <c r="AN13">
        <f t="shared" si="12"/>
        <v>104.89736085036103</v>
      </c>
      <c r="AO13">
        <f t="shared" si="13"/>
        <v>39.230372410820998</v>
      </c>
    </row>
    <row r="14" spans="1:41" x14ac:dyDescent="0.25">
      <c r="E14" s="119">
        <v>37</v>
      </c>
      <c r="F14" s="119">
        <v>1001</v>
      </c>
      <c r="G14" s="119">
        <v>609</v>
      </c>
      <c r="H14" s="119">
        <v>846</v>
      </c>
      <c r="I14" s="119">
        <v>619</v>
      </c>
      <c r="J14" s="119">
        <f t="shared" si="0"/>
        <v>468.5</v>
      </c>
      <c r="K14" s="119">
        <f t="shared" si="1"/>
        <v>-41.5</v>
      </c>
      <c r="L14" s="119">
        <f t="shared" si="2"/>
        <v>470.33445546759594</v>
      </c>
      <c r="M14" s="119">
        <f t="shared" si="3"/>
        <v>0.6166666666666667</v>
      </c>
      <c r="N14" s="124">
        <f t="shared" si="4"/>
        <v>65.363438374932883</v>
      </c>
      <c r="O14">
        <f t="shared" si="5"/>
        <v>98.142293476091879</v>
      </c>
      <c r="P14">
        <f t="shared" si="6"/>
        <v>72.805572156666202</v>
      </c>
      <c r="AD14" s="119">
        <v>34</v>
      </c>
      <c r="AE14" s="119">
        <v>877</v>
      </c>
      <c r="AF14" s="119">
        <v>614</v>
      </c>
      <c r="AG14" s="119">
        <v>679</v>
      </c>
      <c r="AH14" s="119">
        <v>643</v>
      </c>
      <c r="AI14" s="119">
        <f t="shared" si="7"/>
        <v>470.5</v>
      </c>
      <c r="AJ14" s="119">
        <f t="shared" si="8"/>
        <v>-41</v>
      </c>
      <c r="AK14" s="119">
        <f t="shared" si="9"/>
        <v>472.28301896214731</v>
      </c>
      <c r="AL14" s="119">
        <f t="shared" si="10"/>
        <v>0.56666666666666665</v>
      </c>
      <c r="AM14" s="124">
        <f t="shared" si="11"/>
        <v>69.981054027727794</v>
      </c>
      <c r="AN14">
        <f t="shared" si="12"/>
        <v>101.74263997240462</v>
      </c>
      <c r="AO14">
        <f t="shared" si="13"/>
        <v>92.203495309775732</v>
      </c>
    </row>
    <row r="15" spans="1:41" x14ac:dyDescent="0.25">
      <c r="E15" s="119">
        <v>39</v>
      </c>
      <c r="F15" s="119">
        <v>1046</v>
      </c>
      <c r="G15" s="119">
        <v>603</v>
      </c>
      <c r="H15" s="119">
        <v>886</v>
      </c>
      <c r="I15" s="119">
        <v>613</v>
      </c>
      <c r="J15" s="119">
        <f t="shared" si="0"/>
        <v>511</v>
      </c>
      <c r="K15" s="119">
        <f t="shared" si="1"/>
        <v>-47.5</v>
      </c>
      <c r="L15" s="119">
        <f t="shared" si="2"/>
        <v>513.20293257151206</v>
      </c>
      <c r="M15" s="119">
        <f t="shared" si="3"/>
        <v>0.65</v>
      </c>
      <c r="N15" s="124">
        <f t="shared" si="4"/>
        <v>68.803772709368161</v>
      </c>
      <c r="O15">
        <f t="shared" si="5"/>
        <v>96.126843392483352</v>
      </c>
      <c r="P15">
        <f t="shared" si="6"/>
        <v>43.290608701919105</v>
      </c>
      <c r="AD15" s="119">
        <v>36</v>
      </c>
      <c r="AE15" s="119">
        <v>925</v>
      </c>
      <c r="AF15" s="119">
        <v>609</v>
      </c>
      <c r="AG15" s="119">
        <v>715</v>
      </c>
      <c r="AH15" s="119">
        <v>636</v>
      </c>
      <c r="AI15" s="119">
        <f t="shared" si="7"/>
        <v>512.5</v>
      </c>
      <c r="AJ15" s="119">
        <f t="shared" si="8"/>
        <v>-47</v>
      </c>
      <c r="AK15" s="119">
        <f t="shared" si="9"/>
        <v>514.65060963725671</v>
      </c>
      <c r="AL15" s="119">
        <f t="shared" si="10"/>
        <v>0.6</v>
      </c>
      <c r="AM15" s="124">
        <f t="shared" si="11"/>
        <v>73.375893024130789</v>
      </c>
      <c r="AN15">
        <f t="shared" si="12"/>
        <v>107.51271901108242</v>
      </c>
      <c r="AO15">
        <f t="shared" si="13"/>
        <v>-57.17421362328993</v>
      </c>
    </row>
    <row r="16" spans="1:41" x14ac:dyDescent="0.25">
      <c r="E16" s="119">
        <v>41</v>
      </c>
      <c r="F16" s="119">
        <v>1088</v>
      </c>
      <c r="G16" s="119">
        <v>599</v>
      </c>
      <c r="H16" s="119">
        <v>921</v>
      </c>
      <c r="I16" s="119">
        <v>610</v>
      </c>
      <c r="J16" s="119">
        <f t="shared" si="0"/>
        <v>549.5</v>
      </c>
      <c r="K16" s="119">
        <f t="shared" si="1"/>
        <v>-51</v>
      </c>
      <c r="L16" s="119">
        <f t="shared" si="2"/>
        <v>551.86162214816136</v>
      </c>
      <c r="M16" s="119">
        <f t="shared" si="3"/>
        <v>0.68333333333333335</v>
      </c>
      <c r="N16" s="124">
        <f t="shared" si="4"/>
        <v>71.906257940005673</v>
      </c>
      <c r="O16">
        <f t="shared" si="5"/>
        <v>102.99599828653629</v>
      </c>
      <c r="P16">
        <f t="shared" si="6"/>
        <v>-72.870235065322589</v>
      </c>
      <c r="AD16" s="119">
        <v>38</v>
      </c>
      <c r="AE16" s="119">
        <v>967</v>
      </c>
      <c r="AF16" s="119">
        <v>606</v>
      </c>
      <c r="AG16" s="119">
        <v>757</v>
      </c>
      <c r="AH16" s="119">
        <v>629</v>
      </c>
      <c r="AI16" s="119">
        <f t="shared" si="7"/>
        <v>554.5</v>
      </c>
      <c r="AJ16" s="119">
        <f t="shared" si="8"/>
        <v>-52</v>
      </c>
      <c r="AK16" s="119">
        <f t="shared" si="9"/>
        <v>556.93289541918784</v>
      </c>
      <c r="AL16" s="119">
        <f t="shared" si="10"/>
        <v>0.6333333333333333</v>
      </c>
      <c r="AM16" s="124">
        <f t="shared" si="11"/>
        <v>76.763896692554766</v>
      </c>
      <c r="AN16">
        <f t="shared" si="12"/>
        <v>107.889539659723</v>
      </c>
      <c r="AO16">
        <f t="shared" si="13"/>
        <v>-25.262522327093187</v>
      </c>
    </row>
    <row r="17" spans="5:41" x14ac:dyDescent="0.25">
      <c r="E17" s="119">
        <v>43</v>
      </c>
      <c r="F17" s="119">
        <v>1128</v>
      </c>
      <c r="G17" s="119">
        <v>593</v>
      </c>
      <c r="H17" s="119">
        <v>963</v>
      </c>
      <c r="I17" s="119">
        <v>608</v>
      </c>
      <c r="J17" s="119">
        <f t="shared" si="0"/>
        <v>590.5</v>
      </c>
      <c r="K17" s="119">
        <f t="shared" si="1"/>
        <v>-55</v>
      </c>
      <c r="L17" s="119">
        <f t="shared" si="2"/>
        <v>593.05585740299375</v>
      </c>
      <c r="M17" s="119">
        <f t="shared" si="3"/>
        <v>0.71666666666666667</v>
      </c>
      <c r="N17" s="124">
        <f t="shared" si="4"/>
        <v>75.212228935533716</v>
      </c>
      <c r="O17">
        <f t="shared" si="5"/>
        <v>99.012883972611291</v>
      </c>
      <c r="P17">
        <f t="shared" si="6"/>
        <v>9.0189244728861713</v>
      </c>
      <c r="AD17" s="119">
        <v>40</v>
      </c>
      <c r="AE17" s="119">
        <v>1009</v>
      </c>
      <c r="AF17" s="119">
        <v>600</v>
      </c>
      <c r="AG17" s="119">
        <v>809</v>
      </c>
      <c r="AH17" s="119">
        <v>627</v>
      </c>
      <c r="AI17" s="119">
        <f t="shared" si="7"/>
        <v>601.5</v>
      </c>
      <c r="AJ17" s="119">
        <f t="shared" si="8"/>
        <v>-56</v>
      </c>
      <c r="AK17" s="119">
        <f t="shared" si="9"/>
        <v>604.10119185447729</v>
      </c>
      <c r="AL17" s="119">
        <f t="shared" si="10"/>
        <v>0.66666666666666663</v>
      </c>
      <c r="AM17" s="124">
        <f t="shared" si="11"/>
        <v>80.543407624869616</v>
      </c>
      <c r="AN17">
        <f t="shared" si="12"/>
        <v>103.70110476952976</v>
      </c>
      <c r="AO17">
        <f t="shared" si="13"/>
        <v>26.953822962741903</v>
      </c>
    </row>
    <row r="18" spans="5:41" x14ac:dyDescent="0.25">
      <c r="E18" s="119">
        <v>45</v>
      </c>
      <c r="F18" s="119">
        <v>1169</v>
      </c>
      <c r="G18" s="119">
        <v>593</v>
      </c>
      <c r="H18" s="119">
        <v>1011</v>
      </c>
      <c r="I18" s="119">
        <v>607</v>
      </c>
      <c r="J18" s="119">
        <f t="shared" si="0"/>
        <v>635</v>
      </c>
      <c r="K18" s="119">
        <f t="shared" si="1"/>
        <v>-55.5</v>
      </c>
      <c r="L18" s="119">
        <f t="shared" si="2"/>
        <v>637.42077939144724</v>
      </c>
      <c r="M18" s="119">
        <f t="shared" si="3"/>
        <v>0.75</v>
      </c>
      <c r="N18" s="124">
        <f t="shared" si="4"/>
        <v>78.772657825774758</v>
      </c>
      <c r="O18">
        <f t="shared" si="5"/>
        <v>98.137982615514787</v>
      </c>
      <c r="P18">
        <f t="shared" si="6"/>
        <v>-35.77269028529728</v>
      </c>
      <c r="AD18" s="119">
        <v>42</v>
      </c>
      <c r="AE18" s="119">
        <v>1043</v>
      </c>
      <c r="AF18" s="119">
        <v>596</v>
      </c>
      <c r="AG18" s="119">
        <v>860</v>
      </c>
      <c r="AH18" s="119">
        <v>625</v>
      </c>
      <c r="AI18" s="119">
        <f t="shared" si="7"/>
        <v>644</v>
      </c>
      <c r="AJ18" s="119">
        <f t="shared" si="8"/>
        <v>-59</v>
      </c>
      <c r="AK18" s="119">
        <f t="shared" si="9"/>
        <v>646.69699241607736</v>
      </c>
      <c r="AL18" s="119">
        <f t="shared" si="10"/>
        <v>0.7</v>
      </c>
      <c r="AM18" s="124">
        <f t="shared" si="11"/>
        <v>83.956532669869631</v>
      </c>
      <c r="AN18">
        <f t="shared" si="12"/>
        <v>106.20537150458345</v>
      </c>
      <c r="AO18">
        <f t="shared" si="13"/>
        <v>4.1513338933945159</v>
      </c>
    </row>
    <row r="19" spans="5:41" x14ac:dyDescent="0.25">
      <c r="E19" s="119">
        <v>47</v>
      </c>
      <c r="F19" s="119">
        <v>1206</v>
      </c>
      <c r="G19" s="119">
        <v>589</v>
      </c>
      <c r="H19" s="119">
        <v>1049</v>
      </c>
      <c r="I19" s="119">
        <v>599</v>
      </c>
      <c r="J19" s="119">
        <f t="shared" si="0"/>
        <v>672.5</v>
      </c>
      <c r="K19" s="119">
        <f t="shared" si="1"/>
        <v>-61.5</v>
      </c>
      <c r="L19" s="119">
        <f t="shared" si="2"/>
        <v>675.30622683342699</v>
      </c>
      <c r="M19" s="119">
        <f t="shared" si="3"/>
        <v>0.78333333333333333</v>
      </c>
      <c r="N19" s="124">
        <f t="shared" si="4"/>
        <v>81.813087867041133</v>
      </c>
      <c r="O19">
        <f t="shared" si="5"/>
        <v>99.614145604137036</v>
      </c>
      <c r="P19">
        <f t="shared" si="6"/>
        <v>20.028307782716229</v>
      </c>
      <c r="AD19" s="119">
        <v>44</v>
      </c>
      <c r="AE19" s="119">
        <v>1083</v>
      </c>
      <c r="AF19" s="119">
        <v>595</v>
      </c>
      <c r="AG19" s="119">
        <v>907</v>
      </c>
      <c r="AH19" s="119">
        <v>618</v>
      </c>
      <c r="AI19" s="119">
        <f t="shared" si="7"/>
        <v>687.5</v>
      </c>
      <c r="AJ19" s="119">
        <f t="shared" si="8"/>
        <v>-63</v>
      </c>
      <c r="AK19" s="119">
        <f t="shared" si="9"/>
        <v>690.38051102272584</v>
      </c>
      <c r="AL19" s="119">
        <f t="shared" si="10"/>
        <v>0.73333333333333328</v>
      </c>
      <c r="AM19" s="124">
        <f t="shared" si="11"/>
        <v>87.456814609504931</v>
      </c>
      <c r="AN19">
        <f t="shared" si="12"/>
        <v>105.49802630037922</v>
      </c>
      <c r="AO19">
        <f t="shared" si="13"/>
        <v>11.736368398214037</v>
      </c>
    </row>
    <row r="20" spans="5:41" x14ac:dyDescent="0.25">
      <c r="E20" s="119">
        <v>49</v>
      </c>
      <c r="F20" s="119">
        <v>1251</v>
      </c>
      <c r="G20" s="119">
        <v>585</v>
      </c>
      <c r="H20" s="119">
        <v>1091</v>
      </c>
      <c r="I20" s="119">
        <v>596</v>
      </c>
      <c r="J20" s="119">
        <f t="shared" si="0"/>
        <v>716</v>
      </c>
      <c r="K20" s="119">
        <f t="shared" si="1"/>
        <v>-65</v>
      </c>
      <c r="L20" s="119">
        <f t="shared" si="2"/>
        <v>718.94436502416511</v>
      </c>
      <c r="M20" s="119">
        <f t="shared" si="3"/>
        <v>0.81666666666666665</v>
      </c>
      <c r="N20" s="124">
        <f t="shared" si="4"/>
        <v>85.315190000142408</v>
      </c>
      <c r="O20">
        <f t="shared" si="5"/>
        <v>95.753136596494969</v>
      </c>
      <c r="P20">
        <f t="shared" si="6"/>
        <v>-5.6514799270747327</v>
      </c>
      <c r="AD20" s="119">
        <v>46</v>
      </c>
      <c r="AE20" s="119">
        <v>1136</v>
      </c>
      <c r="AF20" s="119">
        <v>595</v>
      </c>
      <c r="AG20" s="119">
        <v>943</v>
      </c>
      <c r="AH20" s="119">
        <v>610</v>
      </c>
      <c r="AI20" s="119">
        <f t="shared" si="7"/>
        <v>732</v>
      </c>
      <c r="AJ20" s="119">
        <f t="shared" si="8"/>
        <v>-67</v>
      </c>
      <c r="AK20" s="119">
        <f t="shared" si="9"/>
        <v>735.05986150789101</v>
      </c>
      <c r="AL20" s="119">
        <f t="shared" si="10"/>
        <v>0.76666666666666672</v>
      </c>
      <c r="AM20" s="124">
        <f t="shared" si="11"/>
        <v>91.036890770175205</v>
      </c>
      <c r="AN20">
        <f t="shared" si="12"/>
        <v>106.48212709747642</v>
      </c>
      <c r="AO20">
        <f t="shared" si="13"/>
        <v>-106.84801050108777</v>
      </c>
    </row>
    <row r="21" spans="5:41" x14ac:dyDescent="0.25">
      <c r="E21" s="119">
        <v>51</v>
      </c>
      <c r="F21" s="119">
        <v>1295</v>
      </c>
      <c r="G21" s="119">
        <v>581</v>
      </c>
      <c r="H21" s="119">
        <v>1125</v>
      </c>
      <c r="I21" s="119">
        <v>594</v>
      </c>
      <c r="J21" s="119">
        <f t="shared" si="0"/>
        <v>755</v>
      </c>
      <c r="K21" s="119">
        <f t="shared" si="1"/>
        <v>-68</v>
      </c>
      <c r="L21" s="119">
        <f t="shared" si="2"/>
        <v>758.05606652806364</v>
      </c>
      <c r="M21" s="119">
        <f t="shared" si="3"/>
        <v>0.85</v>
      </c>
      <c r="N21" s="124">
        <f t="shared" si="4"/>
        <v>88.454030907316934</v>
      </c>
      <c r="O21">
        <f t="shared" si="5"/>
        <v>100.94936612298478</v>
      </c>
      <c r="P21">
        <f t="shared" si="6"/>
        <v>-146.26879343371957</v>
      </c>
      <c r="AD21" s="119">
        <v>48</v>
      </c>
      <c r="AE21" s="119">
        <v>1185</v>
      </c>
      <c r="AF21" s="119">
        <v>592</v>
      </c>
      <c r="AG21" s="119">
        <v>980</v>
      </c>
      <c r="AH21" s="119">
        <v>607</v>
      </c>
      <c r="AI21" s="119">
        <f t="shared" si="7"/>
        <v>775</v>
      </c>
      <c r="AJ21" s="119">
        <f t="shared" si="8"/>
        <v>-70</v>
      </c>
      <c r="AK21" s="119">
        <f t="shared" si="9"/>
        <v>778.1548689046416</v>
      </c>
      <c r="AL21" s="119">
        <f t="shared" si="10"/>
        <v>0.8</v>
      </c>
      <c r="AM21" s="124">
        <f t="shared" si="11"/>
        <v>94.490016362863557</v>
      </c>
      <c r="AN21">
        <f t="shared" si="12"/>
        <v>106.28045086026016</v>
      </c>
      <c r="AO21">
        <f t="shared" si="13"/>
        <v>-77.53135979785705</v>
      </c>
    </row>
    <row r="22" spans="5:41" x14ac:dyDescent="0.25">
      <c r="E22" s="119">
        <v>53</v>
      </c>
      <c r="F22" s="119">
        <v>1335</v>
      </c>
      <c r="G22" s="119">
        <v>580</v>
      </c>
      <c r="H22" s="119">
        <v>1166</v>
      </c>
      <c r="I22" s="119">
        <v>593</v>
      </c>
      <c r="J22" s="119">
        <f t="shared" si="0"/>
        <v>795.5</v>
      </c>
      <c r="K22" s="119">
        <f t="shared" si="1"/>
        <v>-69</v>
      </c>
      <c r="L22" s="119">
        <f t="shared" si="2"/>
        <v>798.48685023612006</v>
      </c>
      <c r="M22" s="119">
        <f t="shared" si="3"/>
        <v>0.8833333333333333</v>
      </c>
      <c r="N22" s="124">
        <f t="shared" si="4"/>
        <v>91.698732439908738</v>
      </c>
      <c r="O22">
        <f t="shared" si="5"/>
        <v>95.37637126802332</v>
      </c>
      <c r="P22">
        <f t="shared" si="6"/>
        <v>18.669389643366191</v>
      </c>
      <c r="AD22" s="119">
        <v>50</v>
      </c>
      <c r="AE22" s="119">
        <v>1234</v>
      </c>
      <c r="AF22" s="119">
        <v>589</v>
      </c>
      <c r="AG22" s="119">
        <v>1022</v>
      </c>
      <c r="AH22" s="119">
        <v>606</v>
      </c>
      <c r="AI22" s="119">
        <f t="shared" si="7"/>
        <v>820.5</v>
      </c>
      <c r="AJ22" s="119">
        <f t="shared" si="8"/>
        <v>-72</v>
      </c>
      <c r="AK22" s="119">
        <f t="shared" si="9"/>
        <v>823.65299125299123</v>
      </c>
      <c r="AL22" s="119">
        <f t="shared" si="10"/>
        <v>0.83333333333333337</v>
      </c>
      <c r="AM22" s="124">
        <f t="shared" si="11"/>
        <v>98.135699243340298</v>
      </c>
      <c r="AN22">
        <f t="shared" si="12"/>
        <v>99.358926397403906</v>
      </c>
      <c r="AO22">
        <f t="shared" si="13"/>
        <v>-1.4542578294225452</v>
      </c>
    </row>
    <row r="23" spans="5:41" x14ac:dyDescent="0.25">
      <c r="E23" s="119">
        <v>55</v>
      </c>
      <c r="F23" s="119">
        <v>1377</v>
      </c>
      <c r="G23" s="119">
        <v>579</v>
      </c>
      <c r="H23" s="119">
        <v>1211</v>
      </c>
      <c r="I23" s="119">
        <v>592</v>
      </c>
      <c r="J23" s="119">
        <f t="shared" si="0"/>
        <v>839</v>
      </c>
      <c r="K23" s="119">
        <f t="shared" si="1"/>
        <v>-70</v>
      </c>
      <c r="L23" s="119">
        <f t="shared" si="2"/>
        <v>841.91507885296835</v>
      </c>
      <c r="M23" s="119">
        <f t="shared" si="3"/>
        <v>0.91666666666666663</v>
      </c>
      <c r="N23" s="124">
        <f t="shared" si="4"/>
        <v>95.183988648849251</v>
      </c>
      <c r="O23">
        <f t="shared" si="5"/>
        <v>91.198113227403482</v>
      </c>
      <c r="P23">
        <f t="shared" si="6"/>
        <v>21.133614372060453</v>
      </c>
      <c r="AD23" s="119">
        <v>52</v>
      </c>
      <c r="AE23" s="119">
        <v>1278</v>
      </c>
      <c r="AF23" s="119">
        <v>588</v>
      </c>
      <c r="AG23" s="119">
        <v>1064</v>
      </c>
      <c r="AH23" s="119">
        <v>605</v>
      </c>
      <c r="AI23" s="119">
        <f t="shared" si="7"/>
        <v>863.5</v>
      </c>
      <c r="AJ23" s="119">
        <f t="shared" si="8"/>
        <v>-73</v>
      </c>
      <c r="AK23" s="119">
        <f t="shared" si="9"/>
        <v>866.58020402037801</v>
      </c>
      <c r="AL23" s="119">
        <f t="shared" si="10"/>
        <v>0.8666666666666667</v>
      </c>
      <c r="AM23" s="124">
        <f t="shared" si="11"/>
        <v>101.57537975354757</v>
      </c>
      <c r="AN23">
        <f t="shared" si="12"/>
        <v>101.11169354040302</v>
      </c>
      <c r="AO23">
        <f t="shared" si="13"/>
        <v>-112.29418874892498</v>
      </c>
    </row>
    <row r="24" spans="5:41" x14ac:dyDescent="0.25">
      <c r="E24" s="119">
        <v>57</v>
      </c>
      <c r="F24" s="119">
        <v>1413</v>
      </c>
      <c r="G24" s="119">
        <v>579</v>
      </c>
      <c r="H24" s="119">
        <v>1247</v>
      </c>
      <c r="I24" s="119">
        <v>594</v>
      </c>
      <c r="J24" s="119">
        <f t="shared" si="0"/>
        <v>875</v>
      </c>
      <c r="K24" s="119">
        <f t="shared" si="1"/>
        <v>-69</v>
      </c>
      <c r="L24" s="119">
        <f t="shared" si="2"/>
        <v>877.71635509428666</v>
      </c>
      <c r="M24" s="119">
        <f t="shared" si="3"/>
        <v>0.95</v>
      </c>
      <c r="N24" s="124">
        <f t="shared" si="4"/>
        <v>98.057157191110292</v>
      </c>
      <c r="O24">
        <f t="shared" si="5"/>
        <v>96.620997244247732</v>
      </c>
      <c r="P24">
        <f t="shared" si="6"/>
        <v>-167.61490779895522</v>
      </c>
      <c r="AD24" s="119">
        <v>54</v>
      </c>
      <c r="AE24" s="119">
        <v>1320</v>
      </c>
      <c r="AF24" s="119">
        <v>584</v>
      </c>
      <c r="AG24" s="119">
        <v>1101</v>
      </c>
      <c r="AH24" s="119">
        <v>600</v>
      </c>
      <c r="AI24" s="119">
        <f t="shared" si="7"/>
        <v>903</v>
      </c>
      <c r="AJ24" s="119">
        <f t="shared" si="8"/>
        <v>-77.5</v>
      </c>
      <c r="AK24" s="119">
        <f t="shared" si="9"/>
        <v>906.31961801563136</v>
      </c>
      <c r="AL24" s="119">
        <f t="shared" si="10"/>
        <v>0.9</v>
      </c>
      <c r="AM24" s="124">
        <f t="shared" si="11"/>
        <v>104.75962766983389</v>
      </c>
      <c r="AN24">
        <f t="shared" si="12"/>
        <v>99.261975875442403</v>
      </c>
      <c r="AO24">
        <f t="shared" si="13"/>
        <v>-33.631784400070764</v>
      </c>
    </row>
    <row r="25" spans="5:41" x14ac:dyDescent="0.25">
      <c r="E25" s="119">
        <v>59</v>
      </c>
      <c r="F25" s="119">
        <v>1454</v>
      </c>
      <c r="G25" s="119">
        <v>579</v>
      </c>
      <c r="H25" s="119">
        <v>1286</v>
      </c>
      <c r="I25" s="119">
        <v>592</v>
      </c>
      <c r="J25" s="119">
        <f t="shared" si="0"/>
        <v>915</v>
      </c>
      <c r="K25" s="119">
        <f t="shared" si="1"/>
        <v>-70</v>
      </c>
      <c r="L25" s="119">
        <f t="shared" si="2"/>
        <v>917.67368928176211</v>
      </c>
      <c r="M25" s="119">
        <f t="shared" si="3"/>
        <v>0.98333333333333328</v>
      </c>
      <c r="N25" s="124">
        <f t="shared" si="4"/>
        <v>101.26386286400948</v>
      </c>
      <c r="O25">
        <f t="shared" si="5"/>
        <v>92.607020852207512</v>
      </c>
      <c r="P25">
        <f t="shared" si="6"/>
        <v>-215.04886581351639</v>
      </c>
      <c r="AD25" s="119">
        <v>56</v>
      </c>
      <c r="AE25" s="119">
        <v>1359</v>
      </c>
      <c r="AF25" s="119">
        <v>583</v>
      </c>
      <c r="AG25" s="119">
        <v>1151</v>
      </c>
      <c r="AH25" s="119">
        <v>600</v>
      </c>
      <c r="AI25" s="119">
        <f t="shared" si="7"/>
        <v>947.5</v>
      </c>
      <c r="AJ25" s="119">
        <f t="shared" si="8"/>
        <v>-78</v>
      </c>
      <c r="AK25" s="119">
        <f t="shared" si="9"/>
        <v>950.70513304599342</v>
      </c>
      <c r="AL25" s="119">
        <f t="shared" si="10"/>
        <v>0.93333333333333335</v>
      </c>
      <c r="AM25" s="124">
        <f t="shared" si="11"/>
        <v>108.31615932290777</v>
      </c>
      <c r="AN25">
        <f t="shared" si="12"/>
        <v>93.625414290474694</v>
      </c>
      <c r="AO25">
        <f t="shared" si="13"/>
        <v>-17.125264853452652</v>
      </c>
    </row>
    <row r="26" spans="5:41" x14ac:dyDescent="0.25">
      <c r="E26" s="119">
        <v>61</v>
      </c>
      <c r="F26" s="119">
        <v>1498</v>
      </c>
      <c r="G26" s="119">
        <v>574</v>
      </c>
      <c r="H26" s="119">
        <v>1322</v>
      </c>
      <c r="I26" s="119">
        <v>586</v>
      </c>
      <c r="J26" s="119">
        <f t="shared" si="0"/>
        <v>955</v>
      </c>
      <c r="K26" s="119">
        <f t="shared" si="1"/>
        <v>-75.5</v>
      </c>
      <c r="L26" s="119">
        <f t="shared" si="2"/>
        <v>957.97977536062842</v>
      </c>
      <c r="M26" s="119">
        <f t="shared" si="3"/>
        <v>1.0166666666666666</v>
      </c>
      <c r="N26" s="124">
        <f t="shared" si="4"/>
        <v>104.49855700739347</v>
      </c>
      <c r="O26">
        <f t="shared" si="5"/>
        <v>85.446670057650721</v>
      </c>
      <c r="P26">
        <f t="shared" si="6"/>
        <v>-100.87225698089316</v>
      </c>
      <c r="AD26" s="119">
        <v>58</v>
      </c>
      <c r="AE26" s="119">
        <v>1395</v>
      </c>
      <c r="AF26" s="119">
        <v>582</v>
      </c>
      <c r="AG26" s="119">
        <v>1191</v>
      </c>
      <c r="AH26" s="119">
        <v>593</v>
      </c>
      <c r="AI26" s="119">
        <f t="shared" si="7"/>
        <v>985.5</v>
      </c>
      <c r="AJ26" s="119">
        <f t="shared" si="8"/>
        <v>-82</v>
      </c>
      <c r="AK26" s="119">
        <f t="shared" si="9"/>
        <v>988.90558194399932</v>
      </c>
      <c r="AL26" s="119">
        <f t="shared" si="10"/>
        <v>0.96666666666666667</v>
      </c>
      <c r="AM26" s="124">
        <f t="shared" si="11"/>
        <v>111.37709272819671</v>
      </c>
      <c r="AN26">
        <f t="shared" si="12"/>
        <v>97.019856915437686</v>
      </c>
      <c r="AO26">
        <f t="shared" si="13"/>
        <v>-104.61436016759754</v>
      </c>
    </row>
    <row r="27" spans="5:41" x14ac:dyDescent="0.25">
      <c r="E27" s="119">
        <v>63</v>
      </c>
      <c r="F27" s="119">
        <v>1541</v>
      </c>
      <c r="G27" s="119">
        <v>572</v>
      </c>
      <c r="H27" s="119">
        <v>1352</v>
      </c>
      <c r="I27" s="119">
        <v>582</v>
      </c>
      <c r="J27" s="119">
        <f t="shared" si="0"/>
        <v>991.5</v>
      </c>
      <c r="K27" s="119">
        <f t="shared" si="1"/>
        <v>-78.5</v>
      </c>
      <c r="L27" s="119">
        <f t="shared" si="2"/>
        <v>994.60268449265709</v>
      </c>
      <c r="M27" s="119">
        <f t="shared" si="3"/>
        <v>1.05</v>
      </c>
      <c r="N27" s="124">
        <f t="shared" si="4"/>
        <v>107.43766425415666</v>
      </c>
      <c r="O27">
        <f t="shared" si="5"/>
        <v>78.270429797973065</v>
      </c>
      <c r="P27">
        <f t="shared" si="6"/>
        <v>-52.665601943854071</v>
      </c>
      <c r="AD27" s="119">
        <v>60</v>
      </c>
      <c r="AE27" s="119">
        <v>1439</v>
      </c>
      <c r="AF27" s="119">
        <v>578</v>
      </c>
      <c r="AG27" s="119">
        <v>1226</v>
      </c>
      <c r="AH27" s="119">
        <v>589</v>
      </c>
      <c r="AI27" s="119">
        <f t="shared" si="7"/>
        <v>1025</v>
      </c>
      <c r="AJ27" s="119">
        <f t="shared" si="8"/>
        <v>-86</v>
      </c>
      <c r="AK27" s="119">
        <f t="shared" si="9"/>
        <v>1028.6014777356681</v>
      </c>
      <c r="AL27" s="119">
        <f t="shared" si="10"/>
        <v>1</v>
      </c>
      <c r="AM27" s="124">
        <f t="shared" si="11"/>
        <v>114.55785360893941</v>
      </c>
      <c r="AN27">
        <f t="shared" si="12"/>
        <v>92.483729966911184</v>
      </c>
      <c r="AO27">
        <f t="shared" si="13"/>
        <v>-158.72723174049031</v>
      </c>
    </row>
    <row r="28" spans="5:41" x14ac:dyDescent="0.25">
      <c r="E28" s="119">
        <v>65</v>
      </c>
      <c r="F28" s="119">
        <v>1576</v>
      </c>
      <c r="G28" s="119">
        <v>576</v>
      </c>
      <c r="H28" s="119">
        <v>1386</v>
      </c>
      <c r="I28" s="119">
        <v>579</v>
      </c>
      <c r="J28" s="119">
        <f t="shared" si="0"/>
        <v>1026</v>
      </c>
      <c r="K28" s="119">
        <f t="shared" si="1"/>
        <v>-78</v>
      </c>
      <c r="L28" s="119">
        <f t="shared" si="2"/>
        <v>1028.9606406466673</v>
      </c>
      <c r="M28" s="119">
        <f t="shared" si="3"/>
        <v>1.0833333333333333</v>
      </c>
      <c r="N28" s="124">
        <f t="shared" si="4"/>
        <v>110.19500167790352</v>
      </c>
      <c r="O28">
        <f t="shared" si="5"/>
        <v>78.721852925591179</v>
      </c>
      <c r="P28">
        <f t="shared" si="6"/>
        <v>-231.39413101660514</v>
      </c>
      <c r="AD28" s="119">
        <v>62</v>
      </c>
      <c r="AE28" s="119">
        <v>1481</v>
      </c>
      <c r="AF28" s="119">
        <v>576</v>
      </c>
      <c r="AG28" s="119">
        <v>1266</v>
      </c>
      <c r="AH28" s="119">
        <v>587</v>
      </c>
      <c r="AI28" s="119">
        <f t="shared" si="7"/>
        <v>1066</v>
      </c>
      <c r="AJ28" s="119">
        <f t="shared" si="8"/>
        <v>-88</v>
      </c>
      <c r="AK28" s="119">
        <f t="shared" si="9"/>
        <v>1069.6261028976435</v>
      </c>
      <c r="AL28" s="119">
        <f t="shared" si="10"/>
        <v>1.0333333333333334</v>
      </c>
      <c r="AM28" s="124">
        <f t="shared" si="11"/>
        <v>117.8450831892259</v>
      </c>
      <c r="AN28">
        <f t="shared" si="12"/>
        <v>90.045566237597839</v>
      </c>
      <c r="AO28">
        <f t="shared" si="13"/>
        <v>-281.03498351270991</v>
      </c>
    </row>
    <row r="29" spans="5:41" x14ac:dyDescent="0.25">
      <c r="E29" s="119">
        <v>67</v>
      </c>
      <c r="F29" s="119">
        <v>1611</v>
      </c>
      <c r="G29" s="119">
        <v>572</v>
      </c>
      <c r="H29" s="119">
        <v>1413</v>
      </c>
      <c r="I29" s="119">
        <v>590</v>
      </c>
      <c r="J29" s="119">
        <f t="shared" si="0"/>
        <v>1057</v>
      </c>
      <c r="K29" s="119">
        <f t="shared" si="1"/>
        <v>-74.5</v>
      </c>
      <c r="L29" s="119">
        <f t="shared" si="2"/>
        <v>1059.6222204163141</v>
      </c>
      <c r="M29" s="119">
        <f t="shared" si="3"/>
        <v>1.1166666666666667</v>
      </c>
      <c r="N29" s="124">
        <f t="shared" si="4"/>
        <v>112.65569290735486</v>
      </c>
      <c r="O29">
        <f t="shared" si="5"/>
        <v>74.759389668382795</v>
      </c>
      <c r="P29">
        <f t="shared" si="6"/>
        <v>-277.00768964835027</v>
      </c>
      <c r="AD29" s="119">
        <v>64</v>
      </c>
      <c r="AE29" s="119">
        <v>1526</v>
      </c>
      <c r="AF29" s="119">
        <v>575</v>
      </c>
      <c r="AG29" s="119">
        <v>1293</v>
      </c>
      <c r="AH29" s="119">
        <v>587</v>
      </c>
      <c r="AI29" s="119">
        <f t="shared" si="7"/>
        <v>1102</v>
      </c>
      <c r="AJ29" s="119">
        <f t="shared" si="8"/>
        <v>-88.5</v>
      </c>
      <c r="AK29" s="119">
        <f t="shared" si="9"/>
        <v>1105.5479410681385</v>
      </c>
      <c r="AL29" s="119">
        <f t="shared" si="10"/>
        <v>1.0666666666666667</v>
      </c>
      <c r="AM29" s="124">
        <f t="shared" si="11"/>
        <v>120.72343560673349</v>
      </c>
      <c r="AN29">
        <f t="shared" si="12"/>
        <v>81.901914517545165</v>
      </c>
      <c r="AO29">
        <f t="shared" si="13"/>
        <v>-247.53648074622424</v>
      </c>
    </row>
    <row r="30" spans="5:41" x14ac:dyDescent="0.25">
      <c r="E30" s="119">
        <v>69</v>
      </c>
      <c r="F30" s="119">
        <v>1643</v>
      </c>
      <c r="G30" s="119">
        <v>570</v>
      </c>
      <c r="H30" s="119">
        <v>1450</v>
      </c>
      <c r="I30" s="119">
        <v>583</v>
      </c>
      <c r="J30" s="119">
        <f t="shared" si="0"/>
        <v>1091.5</v>
      </c>
      <c r="K30" s="119">
        <f t="shared" si="1"/>
        <v>-79</v>
      </c>
      <c r="L30" s="119">
        <f t="shared" si="2"/>
        <v>1094.3551754343741</v>
      </c>
      <c r="M30" s="119">
        <f t="shared" si="3"/>
        <v>1.1499999999999999</v>
      </c>
      <c r="N30" s="124">
        <f t="shared" si="4"/>
        <v>115.44312520627626</v>
      </c>
      <c r="O30">
        <f t="shared" si="5"/>
        <v>63.295577524484173</v>
      </c>
      <c r="P30">
        <f t="shared" si="6"/>
        <v>-231.51768410354984</v>
      </c>
      <c r="AD30" s="119">
        <v>66</v>
      </c>
      <c r="AE30" s="119">
        <v>1572</v>
      </c>
      <c r="AF30" s="119">
        <v>572</v>
      </c>
      <c r="AG30" s="119">
        <v>1325</v>
      </c>
      <c r="AH30" s="119">
        <v>587</v>
      </c>
      <c r="AI30" s="119">
        <f t="shared" si="7"/>
        <v>1141</v>
      </c>
      <c r="AJ30" s="119">
        <f t="shared" si="8"/>
        <v>-90</v>
      </c>
      <c r="AK30" s="119">
        <f t="shared" si="9"/>
        <v>1144.5440140073251</v>
      </c>
      <c r="AL30" s="119">
        <f t="shared" si="10"/>
        <v>1.1000000000000001</v>
      </c>
      <c r="AM30" s="124">
        <f t="shared" si="11"/>
        <v>123.84812093839909</v>
      </c>
      <c r="AN30">
        <f t="shared" si="12"/>
        <v>71.309900670083849</v>
      </c>
      <c r="AO30">
        <f t="shared" si="13"/>
        <v>-244.27710006574733</v>
      </c>
    </row>
    <row r="31" spans="5:41" x14ac:dyDescent="0.25">
      <c r="E31" s="119">
        <v>71</v>
      </c>
      <c r="F31" s="119">
        <v>1672</v>
      </c>
      <c r="G31" s="119">
        <v>569</v>
      </c>
      <c r="H31" s="119">
        <v>1475</v>
      </c>
      <c r="I31" s="119">
        <v>572</v>
      </c>
      <c r="J31" s="119">
        <f t="shared" si="0"/>
        <v>1118.5</v>
      </c>
      <c r="K31" s="119">
        <f t="shared" si="1"/>
        <v>-85</v>
      </c>
      <c r="L31" s="119">
        <f t="shared" si="2"/>
        <v>1121.725122300468</v>
      </c>
      <c r="M31" s="119">
        <f t="shared" si="3"/>
        <v>1.1833333333333333</v>
      </c>
      <c r="N31" s="124">
        <f t="shared" si="4"/>
        <v>117.63965221858038</v>
      </c>
      <c r="O31">
        <f t="shared" si="5"/>
        <v>56.292210358492781</v>
      </c>
      <c r="P31">
        <f t="shared" si="6"/>
        <v>-264.81082556828693</v>
      </c>
      <c r="AD31" s="119">
        <v>68</v>
      </c>
      <c r="AE31" s="119">
        <v>1607</v>
      </c>
      <c r="AF31" s="119">
        <v>569</v>
      </c>
      <c r="AG31" s="119">
        <v>1348</v>
      </c>
      <c r="AH31" s="119">
        <v>584</v>
      </c>
      <c r="AI31" s="119">
        <f t="shared" si="7"/>
        <v>1170</v>
      </c>
      <c r="AJ31" s="119">
        <f t="shared" si="8"/>
        <v>-93</v>
      </c>
      <c r="AK31" s="119">
        <f t="shared" si="9"/>
        <v>1173.6903339467358</v>
      </c>
      <c r="AL31" s="119">
        <f t="shared" si="10"/>
        <v>1.1333333333333333</v>
      </c>
      <c r="AM31" s="124">
        <f t="shared" si="11"/>
        <v>126.1835632412365</v>
      </c>
      <c r="AN31">
        <f t="shared" si="12"/>
        <v>65.399482467796886</v>
      </c>
      <c r="AO31">
        <f t="shared" si="13"/>
        <v>-273.70410760991405</v>
      </c>
    </row>
    <row r="32" spans="5:41" x14ac:dyDescent="0.25">
      <c r="E32" s="119">
        <v>73</v>
      </c>
      <c r="F32" s="119">
        <v>1698</v>
      </c>
      <c r="G32" s="119">
        <v>565</v>
      </c>
      <c r="H32" s="119">
        <v>1500</v>
      </c>
      <c r="I32" s="119">
        <v>582</v>
      </c>
      <c r="J32" s="119">
        <f t="shared" si="0"/>
        <v>1144</v>
      </c>
      <c r="K32" s="119">
        <f t="shared" si="1"/>
        <v>-82</v>
      </c>
      <c r="L32" s="119">
        <f t="shared" si="2"/>
        <v>1146.935046112028</v>
      </c>
      <c r="M32" s="119">
        <f t="shared" si="3"/>
        <v>1.2166666666666666</v>
      </c>
      <c r="N32" s="124">
        <f t="shared" si="4"/>
        <v>119.66283037457521</v>
      </c>
      <c r="O32">
        <f t="shared" si="5"/>
        <v>47.861065250914187</v>
      </c>
      <c r="P32">
        <f t="shared" si="6"/>
        <v>-312.05544925310016</v>
      </c>
      <c r="AD32" s="119">
        <v>70</v>
      </c>
      <c r="AE32" s="119">
        <v>1638</v>
      </c>
      <c r="AF32" s="119">
        <v>566</v>
      </c>
      <c r="AG32" s="119">
        <v>1377</v>
      </c>
      <c r="AH32" s="119">
        <v>580</v>
      </c>
      <c r="AI32" s="119">
        <f t="shared" si="7"/>
        <v>1200</v>
      </c>
      <c r="AJ32" s="119">
        <f t="shared" si="8"/>
        <v>-96.5</v>
      </c>
      <c r="AK32" s="119">
        <f t="shared" si="9"/>
        <v>1203.8738513648348</v>
      </c>
      <c r="AL32" s="119">
        <f t="shared" si="10"/>
        <v>1.1666666666666667</v>
      </c>
      <c r="AM32" s="124">
        <f t="shared" si="11"/>
        <v>128.60211431640468</v>
      </c>
      <c r="AN32">
        <f t="shared" si="12"/>
        <v>55.024760665700697</v>
      </c>
      <c r="AO32">
        <f t="shared" si="13"/>
        <v>-334.47878769495122</v>
      </c>
    </row>
    <row r="33" spans="5:41" x14ac:dyDescent="0.25">
      <c r="E33" s="119">
        <v>75</v>
      </c>
      <c r="F33" s="119">
        <v>1721</v>
      </c>
      <c r="G33" s="119">
        <v>565</v>
      </c>
      <c r="H33" s="119">
        <v>1520</v>
      </c>
      <c r="I33" s="119">
        <v>579</v>
      </c>
      <c r="J33" s="119">
        <f t="shared" si="0"/>
        <v>1165.5</v>
      </c>
      <c r="K33" s="119">
        <f t="shared" si="1"/>
        <v>-83.5</v>
      </c>
      <c r="L33" s="119">
        <f t="shared" si="2"/>
        <v>1168.487269934936</v>
      </c>
      <c r="M33" s="119">
        <f t="shared" si="3"/>
        <v>1.25</v>
      </c>
      <c r="N33" s="124">
        <f t="shared" si="4"/>
        <v>121.3924662424799</v>
      </c>
      <c r="O33">
        <f t="shared" si="5"/>
        <v>38.638155320606991</v>
      </c>
      <c r="P33">
        <f t="shared" si="6"/>
        <v>-414.87647030413035</v>
      </c>
      <c r="AD33" s="119">
        <v>72</v>
      </c>
      <c r="AE33" s="119">
        <v>1664</v>
      </c>
      <c r="AF33" s="119">
        <v>566</v>
      </c>
      <c r="AG33" s="119">
        <v>1400</v>
      </c>
      <c r="AH33" s="119">
        <v>585</v>
      </c>
      <c r="AI33" s="119">
        <f t="shared" si="7"/>
        <v>1224.5</v>
      </c>
      <c r="AJ33" s="119">
        <f t="shared" si="8"/>
        <v>-94</v>
      </c>
      <c r="AK33" s="119">
        <f t="shared" si="9"/>
        <v>1228.102703359943</v>
      </c>
      <c r="AL33" s="119">
        <f t="shared" si="10"/>
        <v>1.2</v>
      </c>
      <c r="AM33" s="124">
        <f t="shared" si="11"/>
        <v>130.54352873908962</v>
      </c>
      <c r="AN33">
        <f t="shared" si="12"/>
        <v>47.152541960469286</v>
      </c>
      <c r="AO33">
        <f t="shared" si="13"/>
        <v>-389.93240472129798</v>
      </c>
    </row>
    <row r="34" spans="5:41" x14ac:dyDescent="0.25">
      <c r="E34" s="119">
        <v>77</v>
      </c>
      <c r="F34" s="119">
        <v>1744</v>
      </c>
      <c r="G34" s="119">
        <v>564</v>
      </c>
      <c r="H34" s="119">
        <v>1533</v>
      </c>
      <c r="I34" s="119">
        <v>573</v>
      </c>
      <c r="J34" s="119">
        <f t="shared" ref="J34:J55" si="14">AVERAGE(F34,H34)-AVERAGE(F$2,H$2)</f>
        <v>1183.5</v>
      </c>
      <c r="K34" s="119">
        <f t="shared" ref="K34:K55" si="15">AVERAGE(G34,I34)-AVERAGE(G$2,I$2)</f>
        <v>-87</v>
      </c>
      <c r="L34" s="119">
        <f t="shared" si="2"/>
        <v>1186.6934102791672</v>
      </c>
      <c r="M34" s="119">
        <f t="shared" si="3"/>
        <v>1.2833333333333334</v>
      </c>
      <c r="N34" s="124">
        <f t="shared" si="4"/>
        <v>122.8535680579695</v>
      </c>
      <c r="O34">
        <f t="shared" si="5"/>
        <v>27.057368634040778</v>
      </c>
      <c r="P34">
        <f t="shared" si="6"/>
        <v>-471.48489580208718</v>
      </c>
      <c r="AD34" s="119">
        <v>74</v>
      </c>
      <c r="AE34" s="119">
        <v>1684</v>
      </c>
      <c r="AF34" s="119">
        <v>564</v>
      </c>
      <c r="AG34" s="119">
        <v>1423</v>
      </c>
      <c r="AH34" s="119">
        <v>584</v>
      </c>
      <c r="AI34" s="119">
        <f t="shared" si="7"/>
        <v>1246</v>
      </c>
      <c r="AJ34" s="119">
        <f t="shared" si="8"/>
        <v>-95.5</v>
      </c>
      <c r="AK34" s="119">
        <f t="shared" si="9"/>
        <v>1249.6544522386978</v>
      </c>
      <c r="AL34" s="119">
        <f t="shared" si="10"/>
        <v>1.2333333333333334</v>
      </c>
      <c r="AM34" s="124">
        <f t="shared" si="11"/>
        <v>132.27043169411806</v>
      </c>
      <c r="AN34">
        <f t="shared" si="12"/>
        <v>32.72617481937062</v>
      </c>
      <c r="AO34">
        <f t="shared" si="13"/>
        <v>-380.93372081804819</v>
      </c>
    </row>
    <row r="35" spans="5:41" x14ac:dyDescent="0.25">
      <c r="E35" s="119">
        <v>79</v>
      </c>
      <c r="F35" s="119">
        <v>1761</v>
      </c>
      <c r="G35" s="119">
        <v>562</v>
      </c>
      <c r="H35" s="119">
        <v>1544</v>
      </c>
      <c r="I35" s="119">
        <v>577</v>
      </c>
      <c r="J35" s="119">
        <f t="shared" si="14"/>
        <v>1197.5</v>
      </c>
      <c r="K35" s="119">
        <f t="shared" si="15"/>
        <v>-86</v>
      </c>
      <c r="L35" s="119">
        <f t="shared" si="2"/>
        <v>1200.5841286640432</v>
      </c>
      <c r="M35" s="119">
        <f t="shared" si="3"/>
        <v>1.3166666666666667</v>
      </c>
      <c r="N35" s="124">
        <f t="shared" si="4"/>
        <v>123.9683432638537</v>
      </c>
      <c r="O35">
        <f t="shared" si="5"/>
        <v>10.979723966998309</v>
      </c>
      <c r="P35">
        <f t="shared" si="6"/>
        <v>-375.70661098646013</v>
      </c>
      <c r="AD35" s="119">
        <v>76</v>
      </c>
      <c r="AE35" s="119">
        <v>1699</v>
      </c>
      <c r="AF35" s="119">
        <v>561</v>
      </c>
      <c r="AG35" s="119">
        <v>1443</v>
      </c>
      <c r="AH35" s="119">
        <v>581</v>
      </c>
      <c r="AI35" s="119">
        <f t="shared" si="7"/>
        <v>1263.5</v>
      </c>
      <c r="AJ35" s="119">
        <f t="shared" si="8"/>
        <v>-98.5</v>
      </c>
      <c r="AK35" s="119">
        <f t="shared" si="9"/>
        <v>1267.3336182710534</v>
      </c>
      <c r="AL35" s="119">
        <f t="shared" si="10"/>
        <v>1.2666666666666666</v>
      </c>
      <c r="AM35" s="124">
        <f t="shared" si="11"/>
        <v>133.68703153645424</v>
      </c>
      <c r="AN35">
        <f t="shared" si="12"/>
        <v>21.157048312382759</v>
      </c>
      <c r="AO35">
        <f t="shared" si="13"/>
        <v>-419.01360196609284</v>
      </c>
    </row>
    <row r="36" spans="5:41" x14ac:dyDescent="0.25">
      <c r="E36" s="119">
        <v>81</v>
      </c>
      <c r="F36" s="119">
        <v>1769</v>
      </c>
      <c r="G36" s="119">
        <v>561</v>
      </c>
      <c r="H36" s="119">
        <v>1553</v>
      </c>
      <c r="I36" s="119">
        <v>575</v>
      </c>
      <c r="J36" s="119">
        <f t="shared" si="14"/>
        <v>1206</v>
      </c>
      <c r="K36" s="119">
        <f t="shared" si="15"/>
        <v>-87.5</v>
      </c>
      <c r="L36" s="119">
        <f t="shared" si="2"/>
        <v>1209.1700666159413</v>
      </c>
      <c r="M36" s="119">
        <f t="shared" si="3"/>
        <v>1.35</v>
      </c>
      <c r="N36" s="124">
        <f t="shared" si="4"/>
        <v>124.65739263357221</v>
      </c>
      <c r="O36">
        <f t="shared" si="5"/>
        <v>-4.3749577527650283</v>
      </c>
      <c r="P36">
        <f t="shared" si="6"/>
        <v>-260.50340381369574</v>
      </c>
      <c r="AD36" s="119">
        <v>78</v>
      </c>
      <c r="AE36" s="119">
        <v>1706</v>
      </c>
      <c r="AF36" s="119">
        <v>561</v>
      </c>
      <c r="AG36" s="119">
        <v>1455</v>
      </c>
      <c r="AH36" s="119">
        <v>579</v>
      </c>
      <c r="AI36" s="119">
        <f t="shared" si="7"/>
        <v>1273</v>
      </c>
      <c r="AJ36" s="119">
        <f t="shared" si="8"/>
        <v>-99.5</v>
      </c>
      <c r="AK36" s="119">
        <f t="shared" si="9"/>
        <v>1276.8826296884142</v>
      </c>
      <c r="AL36" s="119">
        <f t="shared" si="10"/>
        <v>1.3</v>
      </c>
      <c r="AM36" s="124">
        <f t="shared" si="11"/>
        <v>134.4521766820761</v>
      </c>
      <c r="AN36">
        <f t="shared" si="12"/>
        <v>7.3305934315007466</v>
      </c>
      <c r="AO36">
        <f t="shared" si="13"/>
        <v>-320.17753606225358</v>
      </c>
    </row>
    <row r="37" spans="5:41" x14ac:dyDescent="0.25">
      <c r="E37" s="119">
        <v>83</v>
      </c>
      <c r="F37" s="119">
        <v>1771</v>
      </c>
      <c r="G37" s="119">
        <v>561</v>
      </c>
      <c r="H37" s="119">
        <v>1552</v>
      </c>
      <c r="I37" s="119">
        <v>574</v>
      </c>
      <c r="J37" s="119">
        <f t="shared" si="14"/>
        <v>1206.5</v>
      </c>
      <c r="K37" s="119">
        <f t="shared" si="15"/>
        <v>-88</v>
      </c>
      <c r="L37" s="119">
        <f t="shared" si="2"/>
        <v>1209.705026029073</v>
      </c>
      <c r="M37" s="119">
        <f t="shared" si="3"/>
        <v>1.3833333333333333</v>
      </c>
      <c r="N37" s="124">
        <f t="shared" si="4"/>
        <v>124.70032486165358</v>
      </c>
      <c r="O37">
        <f t="shared" si="5"/>
        <v>-14.067383432099025</v>
      </c>
      <c r="P37">
        <f t="shared" si="6"/>
        <v>-295.87280337595217</v>
      </c>
      <c r="AD37" s="119">
        <v>80</v>
      </c>
      <c r="AE37" s="119">
        <v>1711</v>
      </c>
      <c r="AF37" s="119">
        <v>561</v>
      </c>
      <c r="AG37" s="119">
        <v>1466</v>
      </c>
      <c r="AH37" s="119">
        <v>577</v>
      </c>
      <c r="AI37" s="119">
        <f t="shared" si="7"/>
        <v>1281</v>
      </c>
      <c r="AJ37" s="119">
        <f t="shared" si="8"/>
        <v>-100.5</v>
      </c>
      <c r="AK37" s="119">
        <f t="shared" si="9"/>
        <v>1284.9362824669556</v>
      </c>
      <c r="AL37" s="119">
        <f t="shared" si="10"/>
        <v>1.3333333333333333</v>
      </c>
      <c r="AM37" s="124">
        <f t="shared" si="11"/>
        <v>135.09750142394643</v>
      </c>
      <c r="AN37">
        <f t="shared" si="12"/>
        <v>-6.7771918186900866</v>
      </c>
      <c r="AO37">
        <f t="shared" si="13"/>
        <v>-260.62345412196936</v>
      </c>
    </row>
    <row r="38" spans="5:41" x14ac:dyDescent="0.25">
      <c r="E38" s="119">
        <v>85</v>
      </c>
      <c r="F38" s="119">
        <v>1766</v>
      </c>
      <c r="G38" s="119">
        <v>563</v>
      </c>
      <c r="H38" s="119">
        <v>1549</v>
      </c>
      <c r="I38" s="119">
        <v>577</v>
      </c>
      <c r="J38" s="119">
        <f t="shared" si="14"/>
        <v>1202.5</v>
      </c>
      <c r="K38" s="119">
        <f t="shared" si="15"/>
        <v>-85.5</v>
      </c>
      <c r="L38" s="119">
        <f t="shared" si="2"/>
        <v>1205.5357730071721</v>
      </c>
      <c r="M38" s="119">
        <f t="shared" si="3"/>
        <v>1.4166666666666667</v>
      </c>
      <c r="N38" s="124">
        <f t="shared" si="4"/>
        <v>124.36572878338788</v>
      </c>
      <c r="O38">
        <f t="shared" si="5"/>
        <v>-21.741851340344741</v>
      </c>
      <c r="P38">
        <f t="shared" si="6"/>
        <v>-360.22337819085215</v>
      </c>
      <c r="AD38" s="119">
        <v>82</v>
      </c>
      <c r="AE38" s="119">
        <v>1709</v>
      </c>
      <c r="AF38" s="119">
        <v>561</v>
      </c>
      <c r="AG38" s="119">
        <v>1464</v>
      </c>
      <c r="AH38" s="119">
        <v>576</v>
      </c>
      <c r="AI38" s="119">
        <f t="shared" si="7"/>
        <v>1279</v>
      </c>
      <c r="AJ38" s="119">
        <f t="shared" si="8"/>
        <v>-101</v>
      </c>
      <c r="AK38" s="119">
        <f t="shared" si="9"/>
        <v>1282.9816834234227</v>
      </c>
      <c r="AL38" s="119">
        <f t="shared" si="10"/>
        <v>1.3666666666666667</v>
      </c>
      <c r="AM38" s="124">
        <f t="shared" si="11"/>
        <v>134.94088291084282</v>
      </c>
      <c r="AN38">
        <f t="shared" si="12"/>
        <v>-14.014575639316153</v>
      </c>
      <c r="AO38">
        <f t="shared" si="13"/>
        <v>-351.18359322497537</v>
      </c>
    </row>
    <row r="39" spans="5:41" x14ac:dyDescent="0.25">
      <c r="E39" s="119">
        <v>87</v>
      </c>
      <c r="F39" s="119">
        <v>1755</v>
      </c>
      <c r="G39" s="119">
        <v>565</v>
      </c>
      <c r="H39" s="119">
        <v>1545</v>
      </c>
      <c r="I39" s="119">
        <v>576</v>
      </c>
      <c r="J39" s="119">
        <f t="shared" si="14"/>
        <v>1195</v>
      </c>
      <c r="K39" s="119">
        <f t="shared" si="15"/>
        <v>-85</v>
      </c>
      <c r="L39" s="119">
        <f t="shared" si="2"/>
        <v>1198.0191985106082</v>
      </c>
      <c r="M39" s="119">
        <f t="shared" si="3"/>
        <v>1.45</v>
      </c>
      <c r="N39" s="124">
        <f t="shared" si="4"/>
        <v>123.76249929951365</v>
      </c>
      <c r="O39">
        <f t="shared" si="5"/>
        <v>-33.79223699049583</v>
      </c>
      <c r="P39">
        <f t="shared" si="6"/>
        <v>-270.16330937122052</v>
      </c>
      <c r="AD39" s="119">
        <v>84</v>
      </c>
      <c r="AE39" s="119">
        <v>1705</v>
      </c>
      <c r="AF39" s="119">
        <v>562</v>
      </c>
      <c r="AG39" s="119">
        <v>1461</v>
      </c>
      <c r="AH39" s="119">
        <v>580</v>
      </c>
      <c r="AI39" s="119">
        <f t="shared" si="7"/>
        <v>1275.5</v>
      </c>
      <c r="AJ39" s="119">
        <f t="shared" si="8"/>
        <v>-98.5</v>
      </c>
      <c r="AK39" s="119">
        <f t="shared" si="9"/>
        <v>1279.2976588738056</v>
      </c>
      <c r="AL39" s="119">
        <f t="shared" si="10"/>
        <v>1.4</v>
      </c>
      <c r="AM39" s="124">
        <f t="shared" si="11"/>
        <v>134.64568863603375</v>
      </c>
      <c r="AN39">
        <f t="shared" si="12"/>
        <v>-24.152088760154705</v>
      </c>
      <c r="AO39">
        <f t="shared" si="13"/>
        <v>-357.39382668181236</v>
      </c>
    </row>
    <row r="40" spans="5:41" x14ac:dyDescent="0.25">
      <c r="E40" s="119">
        <v>89</v>
      </c>
      <c r="F40" s="119">
        <v>1742</v>
      </c>
      <c r="G40" s="119">
        <v>565</v>
      </c>
      <c r="H40" s="119">
        <v>1537</v>
      </c>
      <c r="I40" s="119">
        <v>578</v>
      </c>
      <c r="J40" s="119">
        <f t="shared" si="14"/>
        <v>1184.5</v>
      </c>
      <c r="K40" s="119">
        <f t="shared" si="15"/>
        <v>-84</v>
      </c>
      <c r="L40" s="119">
        <f t="shared" si="2"/>
        <v>1187.4747365733724</v>
      </c>
      <c r="M40" s="119">
        <f t="shared" si="3"/>
        <v>1.4833333333333334</v>
      </c>
      <c r="N40" s="124">
        <f t="shared" si="4"/>
        <v>122.9162720273649</v>
      </c>
      <c r="O40">
        <f t="shared" si="5"/>
        <v>-45.756743219734879</v>
      </c>
      <c r="P40">
        <f t="shared" si="6"/>
        <v>-146.01497539405179</v>
      </c>
      <c r="AD40" s="119">
        <v>86</v>
      </c>
      <c r="AE40" s="119">
        <v>1697</v>
      </c>
      <c r="AF40" s="119">
        <v>563</v>
      </c>
      <c r="AG40" s="119">
        <v>1453</v>
      </c>
      <c r="AH40" s="119">
        <v>579</v>
      </c>
      <c r="AI40" s="119">
        <f t="shared" si="7"/>
        <v>1267.5</v>
      </c>
      <c r="AJ40" s="119">
        <f t="shared" si="8"/>
        <v>-98.5</v>
      </c>
      <c r="AK40" s="119">
        <f t="shared" si="9"/>
        <v>1271.3215564915117</v>
      </c>
      <c r="AL40" s="119">
        <f t="shared" si="10"/>
        <v>1.4333333333333333</v>
      </c>
      <c r="AM40" s="124">
        <f t="shared" si="11"/>
        <v>134.00657786822174</v>
      </c>
      <c r="AN40">
        <f t="shared" si="12"/>
        <v>-37.42681518764784</v>
      </c>
      <c r="AO40">
        <f t="shared" si="13"/>
        <v>-275.07226798414894</v>
      </c>
    </row>
    <row r="41" spans="5:41" x14ac:dyDescent="0.25">
      <c r="E41" s="119">
        <v>91</v>
      </c>
      <c r="F41" s="119">
        <v>1722</v>
      </c>
      <c r="G41" s="119">
        <v>566</v>
      </c>
      <c r="H41" s="119">
        <v>1522</v>
      </c>
      <c r="I41" s="119">
        <v>579</v>
      </c>
      <c r="J41" s="119">
        <f t="shared" si="14"/>
        <v>1167</v>
      </c>
      <c r="K41" s="119">
        <f t="shared" si="15"/>
        <v>-83</v>
      </c>
      <c r="L41" s="119">
        <f t="shared" si="2"/>
        <v>1169.9478620861701</v>
      </c>
      <c r="M41" s="119">
        <f t="shared" si="3"/>
        <v>1.5166666666666666</v>
      </c>
      <c r="N41" s="124">
        <f t="shared" si="4"/>
        <v>121.50968350014726</v>
      </c>
      <c r="O41">
        <f t="shared" si="5"/>
        <v>-51.803124281910527</v>
      </c>
      <c r="P41">
        <f t="shared" si="6"/>
        <v>-170.39580946883359</v>
      </c>
      <c r="AD41" s="119">
        <v>88</v>
      </c>
      <c r="AE41" s="119">
        <v>1685</v>
      </c>
      <c r="AF41" s="119">
        <v>563</v>
      </c>
      <c r="AG41" s="119">
        <v>1441</v>
      </c>
      <c r="AH41" s="119">
        <v>583</v>
      </c>
      <c r="AI41" s="119">
        <f t="shared" si="7"/>
        <v>1255.5</v>
      </c>
      <c r="AJ41" s="119">
        <f t="shared" si="8"/>
        <v>-96.5</v>
      </c>
      <c r="AK41" s="119">
        <f t="shared" si="9"/>
        <v>1259.2031210253569</v>
      </c>
      <c r="AL41" s="119">
        <f t="shared" si="10"/>
        <v>1.4666666666666666</v>
      </c>
      <c r="AM41" s="124">
        <f t="shared" si="11"/>
        <v>133.03554938535677</v>
      </c>
      <c r="AN41">
        <f t="shared" si="12"/>
        <v>-47.978343872275524</v>
      </c>
      <c r="AO41">
        <f t="shared" si="13"/>
        <v>-246.12073573368133</v>
      </c>
    </row>
    <row r="42" spans="5:41" x14ac:dyDescent="0.25">
      <c r="E42" s="119">
        <v>93</v>
      </c>
      <c r="F42" s="119">
        <v>1701</v>
      </c>
      <c r="G42" s="119">
        <v>567</v>
      </c>
      <c r="H42" s="119">
        <v>1502</v>
      </c>
      <c r="I42" s="119">
        <v>579</v>
      </c>
      <c r="J42" s="119">
        <f t="shared" si="14"/>
        <v>1146.5</v>
      </c>
      <c r="K42" s="119">
        <f t="shared" si="15"/>
        <v>-82.5</v>
      </c>
      <c r="L42" s="119">
        <f t="shared" si="2"/>
        <v>1149.4644405113193</v>
      </c>
      <c r="M42" s="119">
        <f t="shared" si="3"/>
        <v>1.55</v>
      </c>
      <c r="N42" s="124">
        <f t="shared" si="4"/>
        <v>119.86582247938257</v>
      </c>
      <c r="O42">
        <f t="shared" si="5"/>
        <v>-55.491074912671664</v>
      </c>
      <c r="P42">
        <f t="shared" si="6"/>
        <v>-223.1093345045729</v>
      </c>
      <c r="AD42" s="119">
        <v>90</v>
      </c>
      <c r="AE42" s="119">
        <v>1672</v>
      </c>
      <c r="AF42" s="119">
        <v>564</v>
      </c>
      <c r="AG42" s="119">
        <v>1416</v>
      </c>
      <c r="AH42" s="119">
        <v>584</v>
      </c>
      <c r="AI42" s="119">
        <f t="shared" si="7"/>
        <v>1236.5</v>
      </c>
      <c r="AJ42" s="119">
        <f t="shared" si="8"/>
        <v>-95.5</v>
      </c>
      <c r="AK42" s="119">
        <f t="shared" si="9"/>
        <v>1240.1824462553886</v>
      </c>
      <c r="AL42" s="119">
        <f t="shared" si="10"/>
        <v>1.5</v>
      </c>
      <c r="AM42" s="124">
        <f t="shared" si="11"/>
        <v>131.51145685571188</v>
      </c>
      <c r="AN42">
        <f t="shared" si="12"/>
        <v>-55.764966386591098</v>
      </c>
      <c r="AO42">
        <f t="shared" si="13"/>
        <v>-148.7193572867213</v>
      </c>
    </row>
    <row r="43" spans="5:41" x14ac:dyDescent="0.25">
      <c r="E43" s="119">
        <v>95</v>
      </c>
      <c r="F43" s="119">
        <v>1681</v>
      </c>
      <c r="G43" s="119">
        <v>568</v>
      </c>
      <c r="H43" s="119">
        <v>1477</v>
      </c>
      <c r="I43" s="119">
        <v>581</v>
      </c>
      <c r="J43" s="119">
        <f t="shared" si="14"/>
        <v>1124</v>
      </c>
      <c r="K43" s="119">
        <f t="shared" si="15"/>
        <v>-81</v>
      </c>
      <c r="L43" s="119">
        <f t="shared" si="2"/>
        <v>1126.9148148817637</v>
      </c>
      <c r="M43" s="119">
        <f t="shared" si="3"/>
        <v>1.5833333333333333</v>
      </c>
      <c r="N43" s="124">
        <f t="shared" si="4"/>
        <v>118.05614188135323</v>
      </c>
      <c r="O43">
        <f t="shared" si="5"/>
        <v>-63.162844913166097</v>
      </c>
      <c r="P43">
        <f t="shared" si="6"/>
        <v>-155.68069999660463</v>
      </c>
      <c r="AD43" s="119">
        <v>92</v>
      </c>
      <c r="AE43" s="119">
        <v>1652</v>
      </c>
      <c r="AF43" s="119">
        <v>565</v>
      </c>
      <c r="AG43" s="119">
        <v>1394</v>
      </c>
      <c r="AH43" s="119">
        <v>582</v>
      </c>
      <c r="AI43" s="119">
        <f t="shared" si="7"/>
        <v>1215.5</v>
      </c>
      <c r="AJ43" s="119">
        <f t="shared" si="8"/>
        <v>-96</v>
      </c>
      <c r="AK43" s="119">
        <f t="shared" si="9"/>
        <v>1219.2851389236237</v>
      </c>
      <c r="AL43" s="119">
        <f t="shared" si="10"/>
        <v>1.5333333333333334</v>
      </c>
      <c r="AM43" s="124">
        <f t="shared" si="11"/>
        <v>129.83699312720506</v>
      </c>
      <c r="AN43">
        <f t="shared" si="12"/>
        <v>-64.386392921187664</v>
      </c>
      <c r="AO43">
        <f t="shared" si="13"/>
        <v>-136.92958988246747</v>
      </c>
    </row>
    <row r="44" spans="5:41" x14ac:dyDescent="0.25">
      <c r="E44" s="119">
        <v>97</v>
      </c>
      <c r="F44" s="119">
        <v>1655</v>
      </c>
      <c r="G44" s="119">
        <v>569</v>
      </c>
      <c r="H44" s="119">
        <v>1456</v>
      </c>
      <c r="I44" s="119">
        <v>583</v>
      </c>
      <c r="J44" s="119">
        <f t="shared" si="14"/>
        <v>1100.5</v>
      </c>
      <c r="K44" s="119">
        <f t="shared" si="15"/>
        <v>-79.5</v>
      </c>
      <c r="L44" s="119">
        <f t="shared" si="2"/>
        <v>1103.3677990588633</v>
      </c>
      <c r="M44" s="119">
        <f t="shared" si="3"/>
        <v>1.6166666666666667</v>
      </c>
      <c r="N44" s="124">
        <f t="shared" si="4"/>
        <v>116.16641748520446</v>
      </c>
      <c r="O44">
        <f t="shared" si="5"/>
        <v>-70.365030546309853</v>
      </c>
      <c r="P44">
        <f t="shared" si="6"/>
        <v>-76.675670217375128</v>
      </c>
      <c r="AD44" s="119">
        <v>94</v>
      </c>
      <c r="AE44" s="119">
        <v>1626</v>
      </c>
      <c r="AF44" s="119">
        <v>566</v>
      </c>
      <c r="AG44" s="119">
        <v>1369</v>
      </c>
      <c r="AH44" s="119">
        <v>583</v>
      </c>
      <c r="AI44" s="119">
        <f t="shared" si="7"/>
        <v>1190</v>
      </c>
      <c r="AJ44" s="119">
        <f t="shared" si="8"/>
        <v>-95</v>
      </c>
      <c r="AK44" s="119">
        <f t="shared" si="9"/>
        <v>1193.7859942217449</v>
      </c>
      <c r="AL44" s="119">
        <f t="shared" si="10"/>
        <v>1.5666666666666667</v>
      </c>
      <c r="AM44" s="124">
        <f t="shared" si="11"/>
        <v>127.79379242993915</v>
      </c>
      <c r="AN44">
        <f t="shared" si="12"/>
        <v>-65.67959020570585</v>
      </c>
      <c r="AO44">
        <f t="shared" si="13"/>
        <v>-216.36809031193499</v>
      </c>
    </row>
    <row r="45" spans="5:41" x14ac:dyDescent="0.25">
      <c r="E45" s="119">
        <v>99</v>
      </c>
      <c r="F45" s="119">
        <v>1626</v>
      </c>
      <c r="G45" s="119">
        <v>569</v>
      </c>
      <c r="H45" s="119">
        <v>1427</v>
      </c>
      <c r="I45" s="119">
        <v>583</v>
      </c>
      <c r="J45" s="119">
        <f t="shared" si="14"/>
        <v>1071.5</v>
      </c>
      <c r="K45" s="119">
        <f t="shared" si="15"/>
        <v>-79.5</v>
      </c>
      <c r="L45" s="119">
        <f t="shared" si="2"/>
        <v>1074.4452056759339</v>
      </c>
      <c r="M45" s="119">
        <f t="shared" si="3"/>
        <v>1.65</v>
      </c>
      <c r="N45" s="124">
        <f t="shared" si="4"/>
        <v>113.84528555380882</v>
      </c>
      <c r="O45">
        <f t="shared" si="5"/>
        <v>-73.54155824627307</v>
      </c>
      <c r="P45">
        <f t="shared" si="6"/>
        <v>-89.307063132281513</v>
      </c>
      <c r="AD45" s="119">
        <v>96</v>
      </c>
      <c r="AE45" s="119">
        <v>1598</v>
      </c>
      <c r="AF45" s="119">
        <v>567</v>
      </c>
      <c r="AG45" s="119">
        <v>1341</v>
      </c>
      <c r="AH45" s="119">
        <v>586</v>
      </c>
      <c r="AI45" s="119">
        <f t="shared" si="7"/>
        <v>1162</v>
      </c>
      <c r="AJ45" s="119">
        <f t="shared" si="8"/>
        <v>-93</v>
      </c>
      <c r="AK45" s="119">
        <f t="shared" si="9"/>
        <v>1165.7156600131955</v>
      </c>
      <c r="AL45" s="119">
        <f t="shared" si="10"/>
        <v>1.6</v>
      </c>
      <c r="AM45" s="124">
        <f t="shared" si="11"/>
        <v>125.54456693245922</v>
      </c>
      <c r="AN45">
        <f t="shared" si="12"/>
        <v>-73.515032246685493</v>
      </c>
      <c r="AO45">
        <f t="shared" si="13"/>
        <v>-172.16642434358749</v>
      </c>
    </row>
    <row r="46" spans="5:41" x14ac:dyDescent="0.25">
      <c r="E46" s="119">
        <v>101</v>
      </c>
      <c r="F46" s="119">
        <v>1593</v>
      </c>
      <c r="G46" s="119">
        <v>572</v>
      </c>
      <c r="H46" s="119">
        <v>1401</v>
      </c>
      <c r="I46" s="119">
        <v>583</v>
      </c>
      <c r="J46" s="119">
        <f t="shared" si="14"/>
        <v>1042</v>
      </c>
      <c r="K46" s="119">
        <f t="shared" si="15"/>
        <v>-78</v>
      </c>
      <c r="L46" s="119">
        <f t="shared" si="2"/>
        <v>1044.9153075728195</v>
      </c>
      <c r="M46" s="119">
        <f t="shared" si="3"/>
        <v>1.6833333333333333</v>
      </c>
      <c r="N46" s="124">
        <f t="shared" si="4"/>
        <v>111.47541544878381</v>
      </c>
      <c r="O46">
        <f t="shared" si="5"/>
        <v>-75.476741894134861</v>
      </c>
      <c r="P46">
        <f t="shared" si="6"/>
        <v>-51.301387309450078</v>
      </c>
      <c r="AD46" s="119">
        <v>98</v>
      </c>
      <c r="AE46" s="119">
        <v>1567</v>
      </c>
      <c r="AF46" s="119">
        <v>569</v>
      </c>
      <c r="AG46" s="119">
        <v>1319</v>
      </c>
      <c r="AH46" s="119">
        <v>588</v>
      </c>
      <c r="AI46" s="119">
        <f t="shared" si="7"/>
        <v>1135.5</v>
      </c>
      <c r="AJ46" s="119">
        <f t="shared" si="8"/>
        <v>-91</v>
      </c>
      <c r="AK46" s="119">
        <f t="shared" si="9"/>
        <v>1139.1405751705977</v>
      </c>
      <c r="AL46" s="119">
        <f t="shared" si="10"/>
        <v>1.6333333333333333</v>
      </c>
      <c r="AM46" s="124">
        <f t="shared" si="11"/>
        <v>123.41515308289209</v>
      </c>
      <c r="AN46">
        <f t="shared" si="12"/>
        <v>-80.104129559834846</v>
      </c>
      <c r="AO46">
        <f t="shared" si="13"/>
        <v>-72.59695063630646</v>
      </c>
    </row>
    <row r="47" spans="5:41" x14ac:dyDescent="0.25">
      <c r="E47" s="119">
        <v>103</v>
      </c>
      <c r="F47" s="119">
        <v>1557</v>
      </c>
      <c r="G47" s="119">
        <v>573</v>
      </c>
      <c r="H47" s="119">
        <v>1374</v>
      </c>
      <c r="I47" s="119">
        <v>586</v>
      </c>
      <c r="J47" s="119">
        <f t="shared" si="14"/>
        <v>1010.5</v>
      </c>
      <c r="K47" s="119">
        <f t="shared" si="15"/>
        <v>-76</v>
      </c>
      <c r="L47" s="119">
        <f t="shared" si="2"/>
        <v>1013.3539608646132</v>
      </c>
      <c r="M47" s="119">
        <f t="shared" si="3"/>
        <v>1.7166666666666666</v>
      </c>
      <c r="N47" s="124">
        <f t="shared" si="4"/>
        <v>108.94251500405728</v>
      </c>
      <c r="O47">
        <f t="shared" si="5"/>
        <v>-79.495362455091836</v>
      </c>
      <c r="P47">
        <f t="shared" si="6"/>
        <v>15.957978057810273</v>
      </c>
      <c r="AD47" s="119">
        <v>100</v>
      </c>
      <c r="AE47" s="119">
        <v>1526</v>
      </c>
      <c r="AF47" s="119">
        <v>572</v>
      </c>
      <c r="AG47" s="119">
        <v>1291</v>
      </c>
      <c r="AH47" s="119">
        <v>590</v>
      </c>
      <c r="AI47" s="119">
        <f t="shared" si="7"/>
        <v>1101</v>
      </c>
      <c r="AJ47" s="119">
        <f t="shared" si="8"/>
        <v>-88.5</v>
      </c>
      <c r="AK47" s="119">
        <f t="shared" si="9"/>
        <v>1104.5511531839529</v>
      </c>
      <c r="AL47" s="119">
        <f t="shared" si="10"/>
        <v>1.6666666666666667</v>
      </c>
      <c r="AM47" s="124">
        <f t="shared" si="11"/>
        <v>120.64356478268019</v>
      </c>
      <c r="AN47">
        <f t="shared" si="12"/>
        <v>-84.992793869591324</v>
      </c>
      <c r="AO47">
        <f t="shared" si="13"/>
        <v>30.635495143616971</v>
      </c>
    </row>
    <row r="48" spans="5:41" x14ac:dyDescent="0.25">
      <c r="E48" s="119">
        <v>105</v>
      </c>
      <c r="F48" s="119">
        <v>1523</v>
      </c>
      <c r="G48" s="119">
        <v>576</v>
      </c>
      <c r="H48" s="119">
        <v>1346</v>
      </c>
      <c r="I48" s="119">
        <v>589</v>
      </c>
      <c r="J48" s="119">
        <f t="shared" si="14"/>
        <v>979.5</v>
      </c>
      <c r="K48" s="119">
        <f t="shared" si="15"/>
        <v>-73</v>
      </c>
      <c r="L48" s="119">
        <f t="shared" si="2"/>
        <v>982.21649853787324</v>
      </c>
      <c r="M48" s="119">
        <f t="shared" si="3"/>
        <v>1.75</v>
      </c>
      <c r="N48" s="124">
        <f t="shared" si="4"/>
        <v>106.44363265584148</v>
      </c>
      <c r="O48">
        <f t="shared" si="5"/>
        <v>-78.896834381431532</v>
      </c>
      <c r="P48">
        <f t="shared" si="6"/>
        <v>-72.634101843575408</v>
      </c>
      <c r="AD48" s="119">
        <v>102</v>
      </c>
      <c r="AE48" s="119">
        <v>1486</v>
      </c>
      <c r="AF48" s="119">
        <v>574</v>
      </c>
      <c r="AG48" s="119">
        <v>1267</v>
      </c>
      <c r="AH48" s="119">
        <v>592</v>
      </c>
      <c r="AI48" s="119">
        <f t="shared" si="7"/>
        <v>1069</v>
      </c>
      <c r="AJ48" s="119">
        <f t="shared" si="8"/>
        <v>-86.5</v>
      </c>
      <c r="AK48" s="119">
        <f t="shared" si="9"/>
        <v>1072.4939393768152</v>
      </c>
      <c r="AL48" s="119">
        <f t="shared" si="10"/>
        <v>1.7</v>
      </c>
      <c r="AM48" s="124">
        <f t="shared" si="11"/>
        <v>118.0748777789031</v>
      </c>
      <c r="AN48">
        <f t="shared" si="12"/>
        <v>-84.943926268921942</v>
      </c>
      <c r="AO48">
        <f t="shared" si="13"/>
        <v>-50.882380262081043</v>
      </c>
    </row>
    <row r="49" spans="5:41" x14ac:dyDescent="0.25">
      <c r="E49" s="119">
        <v>107</v>
      </c>
      <c r="F49" s="119">
        <v>1485</v>
      </c>
      <c r="G49" s="119">
        <v>576</v>
      </c>
      <c r="H49" s="119">
        <v>1314</v>
      </c>
      <c r="I49" s="119">
        <v>589</v>
      </c>
      <c r="J49" s="119">
        <f t="shared" si="14"/>
        <v>944.5</v>
      </c>
      <c r="K49" s="119">
        <f t="shared" si="15"/>
        <v>-73</v>
      </c>
      <c r="L49" s="119">
        <f t="shared" si="2"/>
        <v>947.31686884589999</v>
      </c>
      <c r="M49" s="119">
        <f t="shared" si="3"/>
        <v>1.7833333333333334</v>
      </c>
      <c r="N49" s="124">
        <f t="shared" si="4"/>
        <v>103.64282417371781</v>
      </c>
      <c r="O49">
        <f t="shared" si="5"/>
        <v>-78.431497251237815</v>
      </c>
      <c r="P49">
        <f t="shared" si="6"/>
        <v>-116.28468253105491</v>
      </c>
      <c r="AD49" s="119">
        <v>104</v>
      </c>
      <c r="AE49" s="119">
        <v>1445</v>
      </c>
      <c r="AF49" s="119">
        <v>578</v>
      </c>
      <c r="AG49" s="119">
        <v>1231</v>
      </c>
      <c r="AH49" s="119">
        <v>595</v>
      </c>
      <c r="AI49" s="119">
        <f t="shared" si="7"/>
        <v>1030.5</v>
      </c>
      <c r="AJ49" s="119">
        <f t="shared" si="8"/>
        <v>-83</v>
      </c>
      <c r="AK49" s="119">
        <f t="shared" si="9"/>
        <v>1033.837148684453</v>
      </c>
      <c r="AL49" s="119">
        <f t="shared" si="10"/>
        <v>1.7333333333333334</v>
      </c>
      <c r="AM49" s="124">
        <f t="shared" si="11"/>
        <v>114.97737852470743</v>
      </c>
      <c r="AN49">
        <f t="shared" si="12"/>
        <v>-82.950427526683526</v>
      </c>
      <c r="AO49">
        <f t="shared" si="13"/>
        <v>-82.235316969673292</v>
      </c>
    </row>
    <row r="50" spans="5:41" x14ac:dyDescent="0.25">
      <c r="E50" s="119">
        <v>109</v>
      </c>
      <c r="F50" s="119">
        <v>1456</v>
      </c>
      <c r="G50" s="119">
        <v>579</v>
      </c>
      <c r="H50" s="119">
        <v>1282</v>
      </c>
      <c r="I50" s="119">
        <v>592</v>
      </c>
      <c r="J50" s="119">
        <f t="shared" si="14"/>
        <v>914</v>
      </c>
      <c r="K50" s="119">
        <f t="shared" si="15"/>
        <v>-70</v>
      </c>
      <c r="L50" s="119">
        <f t="shared" si="2"/>
        <v>916.67660600672036</v>
      </c>
      <c r="M50" s="119">
        <f t="shared" si="3"/>
        <v>1.8166666666666667</v>
      </c>
      <c r="N50" s="124">
        <f t="shared" si="4"/>
        <v>101.18384369707938</v>
      </c>
      <c r="O50">
        <f t="shared" si="5"/>
        <v>-83.739107837669891</v>
      </c>
      <c r="P50">
        <f t="shared" si="6"/>
        <v>-1.3684898987577301</v>
      </c>
      <c r="AD50" s="119">
        <v>106</v>
      </c>
      <c r="AE50" s="119">
        <v>1408</v>
      </c>
      <c r="AF50" s="119">
        <v>578</v>
      </c>
      <c r="AG50" s="119">
        <v>1204</v>
      </c>
      <c r="AH50" s="119">
        <v>598</v>
      </c>
      <c r="AI50" s="119">
        <f t="shared" si="7"/>
        <v>998.5</v>
      </c>
      <c r="AJ50" s="119">
        <f t="shared" si="8"/>
        <v>-81.5</v>
      </c>
      <c r="AK50" s="119">
        <f t="shared" si="9"/>
        <v>1001.820592721072</v>
      </c>
      <c r="AL50" s="119">
        <f t="shared" si="10"/>
        <v>1.7666666666666666</v>
      </c>
      <c r="AM50" s="124">
        <f t="shared" si="11"/>
        <v>112.41194936097497</v>
      </c>
      <c r="AN50">
        <f t="shared" si="12"/>
        <v>-88.336084953060677</v>
      </c>
      <c r="AO50">
        <f t="shared" si="13"/>
        <v>-23.206174389964222</v>
      </c>
    </row>
    <row r="51" spans="5:41" x14ac:dyDescent="0.25">
      <c r="E51" s="119">
        <v>111</v>
      </c>
      <c r="F51" s="119">
        <v>1422</v>
      </c>
      <c r="G51" s="119">
        <v>581</v>
      </c>
      <c r="H51" s="119">
        <v>1247</v>
      </c>
      <c r="I51" s="119">
        <v>593</v>
      </c>
      <c r="J51" s="119">
        <f t="shared" si="14"/>
        <v>879.5</v>
      </c>
      <c r="K51" s="119">
        <f t="shared" si="15"/>
        <v>-68.5</v>
      </c>
      <c r="L51" s="119">
        <f t="shared" si="2"/>
        <v>882.16353359226991</v>
      </c>
      <c r="M51" s="119">
        <f t="shared" si="3"/>
        <v>1.85</v>
      </c>
      <c r="N51" s="124">
        <f t="shared" si="4"/>
        <v>98.414057690301959</v>
      </c>
      <c r="O51">
        <f t="shared" si="5"/>
        <v>-86.183809419974807</v>
      </c>
      <c r="P51">
        <f t="shared" si="6"/>
        <v>-3089.2339285928979</v>
      </c>
      <c r="AD51" s="119">
        <v>108</v>
      </c>
      <c r="AE51" s="119">
        <v>1373</v>
      </c>
      <c r="AF51" s="119">
        <v>581</v>
      </c>
      <c r="AG51" s="119">
        <v>1165</v>
      </c>
      <c r="AH51" s="119">
        <v>598</v>
      </c>
      <c r="AI51" s="119">
        <f t="shared" si="7"/>
        <v>961.5</v>
      </c>
      <c r="AJ51" s="119">
        <f t="shared" si="8"/>
        <v>-80</v>
      </c>
      <c r="AK51" s="119">
        <f t="shared" si="9"/>
        <v>964.8223929822525</v>
      </c>
      <c r="AL51" s="119">
        <f t="shared" si="10"/>
        <v>1.8</v>
      </c>
      <c r="AM51" s="124">
        <f t="shared" si="11"/>
        <v>109.44735002292853</v>
      </c>
      <c r="AN51">
        <f t="shared" si="12"/>
        <v>-88.432781991328412</v>
      </c>
      <c r="AO51">
        <f t="shared" si="13"/>
        <v>-67.432776398565167</v>
      </c>
    </row>
    <row r="52" spans="5:41" x14ac:dyDescent="0.25">
      <c r="E52" s="119">
        <v>113</v>
      </c>
      <c r="F52" s="119">
        <v>1386</v>
      </c>
      <c r="G52" s="119">
        <v>583</v>
      </c>
      <c r="H52" s="119">
        <v>1213</v>
      </c>
      <c r="I52" s="119">
        <v>595</v>
      </c>
      <c r="J52" s="119">
        <f t="shared" si="14"/>
        <v>844.5</v>
      </c>
      <c r="K52" s="119">
        <f t="shared" si="15"/>
        <v>-66.5</v>
      </c>
      <c r="L52" s="119">
        <f t="shared" si="2"/>
        <v>847.11421898112417</v>
      </c>
      <c r="M52" s="119">
        <f t="shared" si="3"/>
        <v>1.8833333333333333</v>
      </c>
      <c r="N52" s="124">
        <f t="shared" si="4"/>
        <v>95.60123650790139</v>
      </c>
      <c r="O52">
        <f t="shared" si="5"/>
        <v>-83.830340497587073</v>
      </c>
      <c r="AD52" s="119">
        <v>110</v>
      </c>
      <c r="AE52" s="119">
        <v>1338</v>
      </c>
      <c r="AF52" s="119">
        <v>583</v>
      </c>
      <c r="AG52" s="119">
        <v>1127</v>
      </c>
      <c r="AH52" s="119">
        <v>599</v>
      </c>
      <c r="AI52" s="119">
        <f t="shared" si="7"/>
        <v>925</v>
      </c>
      <c r="AJ52" s="119">
        <f t="shared" si="8"/>
        <v>-78.5</v>
      </c>
      <c r="AK52" s="119">
        <f t="shared" si="9"/>
        <v>928.32497004012555</v>
      </c>
      <c r="AL52" s="119">
        <f t="shared" si="10"/>
        <v>1.8333333333333333</v>
      </c>
      <c r="AM52" s="124">
        <f t="shared" si="11"/>
        <v>106.52287703077093</v>
      </c>
      <c r="AN52">
        <f t="shared" si="12"/>
        <v>-89.883163245724958</v>
      </c>
      <c r="AO52">
        <f t="shared" si="13"/>
        <v>-217.09514250651861</v>
      </c>
    </row>
    <row r="53" spans="5:41" x14ac:dyDescent="0.25">
      <c r="E53" s="119">
        <v>115</v>
      </c>
      <c r="F53" s="119">
        <v>1344</v>
      </c>
      <c r="G53" s="119">
        <v>585</v>
      </c>
      <c r="H53" s="119">
        <v>1182</v>
      </c>
      <c r="I53" s="119">
        <v>597</v>
      </c>
      <c r="J53" s="119">
        <f t="shared" si="14"/>
        <v>808</v>
      </c>
      <c r="K53" s="119">
        <f t="shared" si="15"/>
        <v>-64.5</v>
      </c>
      <c r="L53" s="119">
        <f t="shared" si="2"/>
        <v>810.57032390780262</v>
      </c>
      <c r="M53" s="119">
        <f t="shared" si="3"/>
        <v>1.9166666666666667</v>
      </c>
      <c r="N53" s="124">
        <f t="shared" si="4"/>
        <v>92.668470395636973</v>
      </c>
      <c r="O53">
        <f t="shared" si="5"/>
        <v>-292.13273799283462</v>
      </c>
      <c r="AD53" s="119">
        <v>112</v>
      </c>
      <c r="AE53" s="119">
        <v>1302</v>
      </c>
      <c r="AF53" s="119">
        <v>586</v>
      </c>
      <c r="AG53" s="119">
        <v>1089</v>
      </c>
      <c r="AH53" s="119">
        <v>601</v>
      </c>
      <c r="AI53" s="119">
        <f t="shared" si="7"/>
        <v>888</v>
      </c>
      <c r="AJ53" s="119">
        <f t="shared" si="8"/>
        <v>-76</v>
      </c>
      <c r="AK53" s="119">
        <f t="shared" si="9"/>
        <v>891.24631836546735</v>
      </c>
      <c r="AL53" s="119">
        <f t="shared" si="10"/>
        <v>1.8666666666666667</v>
      </c>
      <c r="AM53" s="124">
        <f t="shared" si="11"/>
        <v>103.55183122350664</v>
      </c>
      <c r="AN53">
        <f t="shared" si="12"/>
        <v>-92.928300417899422</v>
      </c>
      <c r="AO53">
        <f t="shared" si="13"/>
        <v>2643.3956597790407</v>
      </c>
    </row>
    <row r="54" spans="5:41" x14ac:dyDescent="0.25">
      <c r="E54" s="119">
        <v>117</v>
      </c>
      <c r="F54" s="119">
        <v>1311</v>
      </c>
      <c r="G54" s="119">
        <v>587</v>
      </c>
      <c r="H54" s="119">
        <v>1149</v>
      </c>
      <c r="I54" s="119">
        <v>600</v>
      </c>
      <c r="J54" s="119">
        <f t="shared" si="14"/>
        <v>775</v>
      </c>
      <c r="K54" s="119">
        <f t="shared" si="15"/>
        <v>-62</v>
      </c>
      <c r="L54" s="119">
        <f t="shared" si="2"/>
        <v>777.47604464703602</v>
      </c>
      <c r="M54" s="119">
        <f t="shared" si="3"/>
        <v>1.95</v>
      </c>
      <c r="N54" s="124">
        <f t="shared" si="4"/>
        <v>90.012547141395586</v>
      </c>
      <c r="AD54" s="119">
        <v>114</v>
      </c>
      <c r="AE54" s="119">
        <v>1264</v>
      </c>
      <c r="AF54" s="119">
        <v>590</v>
      </c>
      <c r="AG54" s="119">
        <v>1052</v>
      </c>
      <c r="AH54" s="119">
        <v>605</v>
      </c>
      <c r="AI54" s="119">
        <f t="shared" si="7"/>
        <v>850.5</v>
      </c>
      <c r="AJ54" s="119">
        <f t="shared" si="8"/>
        <v>-72</v>
      </c>
      <c r="AK54" s="119">
        <f t="shared" si="9"/>
        <v>853.54217821968234</v>
      </c>
      <c r="AL54" s="119">
        <f t="shared" si="10"/>
        <v>1.9</v>
      </c>
      <c r="AM54" s="124">
        <f t="shared" si="11"/>
        <v>100.5306661477226</v>
      </c>
      <c r="AN54">
        <f t="shared" si="12"/>
        <v>-104.35617274615953</v>
      </c>
      <c r="AO54">
        <f t="shared" si="13"/>
        <v>1565.3425911923932</v>
      </c>
    </row>
    <row r="55" spans="5:41" x14ac:dyDescent="0.25">
      <c r="E55" s="119">
        <v>119</v>
      </c>
      <c r="F55" s="119">
        <v>1018</v>
      </c>
      <c r="G55" s="119">
        <v>587</v>
      </c>
      <c r="H55" s="119">
        <v>1021</v>
      </c>
      <c r="I55" s="119">
        <v>600</v>
      </c>
      <c r="J55" s="119">
        <f t="shared" si="14"/>
        <v>564.5</v>
      </c>
      <c r="K55" s="119">
        <f t="shared" si="15"/>
        <v>-62</v>
      </c>
      <c r="L55" s="119">
        <f t="shared" si="2"/>
        <v>567.8945764840513</v>
      </c>
      <c r="M55" s="119">
        <f t="shared" si="3"/>
        <v>1.9833333333333334</v>
      </c>
      <c r="N55" s="124">
        <f t="shared" si="4"/>
        <v>73.192954529448002</v>
      </c>
      <c r="AD55" s="119">
        <v>116</v>
      </c>
      <c r="AE55" s="119">
        <v>1221</v>
      </c>
      <c r="AF55" s="119">
        <v>592</v>
      </c>
      <c r="AG55" s="119">
        <v>1016</v>
      </c>
      <c r="AH55" s="119">
        <v>609</v>
      </c>
      <c r="AI55" s="119">
        <f t="shared" si="7"/>
        <v>811</v>
      </c>
      <c r="AJ55" s="119">
        <f t="shared" si="8"/>
        <v>-69</v>
      </c>
      <c r="AK55" s="119">
        <f t="shared" si="9"/>
        <v>813.92997241777505</v>
      </c>
      <c r="AL55" s="119">
        <f t="shared" si="10"/>
        <v>1.9333333333333333</v>
      </c>
      <c r="AM55" s="124">
        <f t="shared" si="11"/>
        <v>97.356611195646678</v>
      </c>
      <c r="AN55">
        <f t="shared" si="12"/>
        <v>83.298076900703265</v>
      </c>
    </row>
    <row r="56" spans="5:41" x14ac:dyDescent="0.25">
      <c r="AD56" s="119">
        <v>118</v>
      </c>
      <c r="AE56" s="119">
        <v>1168</v>
      </c>
      <c r="AF56" s="119">
        <v>597</v>
      </c>
      <c r="AG56" s="119">
        <v>975</v>
      </c>
      <c r="AH56" s="119">
        <v>613</v>
      </c>
      <c r="AI56" s="119">
        <f t="shared" si="7"/>
        <v>764</v>
      </c>
      <c r="AJ56" s="119">
        <f t="shared" si="8"/>
        <v>-64.5</v>
      </c>
      <c r="AK56" s="119">
        <f t="shared" si="9"/>
        <v>766.71784249487769</v>
      </c>
      <c r="AL56" s="119">
        <f t="shared" si="10"/>
        <v>1.9666666666666666</v>
      </c>
      <c r="AM56" s="124">
        <f t="shared" si="11"/>
        <v>93.573587964645299</v>
      </c>
    </row>
    <row r="57" spans="5:41" x14ac:dyDescent="0.25">
      <c r="AD57" s="119">
        <v>120</v>
      </c>
      <c r="AE57" s="119">
        <v>1405</v>
      </c>
      <c r="AF57" s="119">
        <v>654</v>
      </c>
      <c r="AG57" s="119">
        <v>975</v>
      </c>
      <c r="AH57" s="119">
        <v>613</v>
      </c>
      <c r="AI57" s="119">
        <f t="shared" si="7"/>
        <v>882.5</v>
      </c>
      <c r="AJ57" s="119">
        <f t="shared" si="8"/>
        <v>-36</v>
      </c>
      <c r="AK57" s="119">
        <f t="shared" si="9"/>
        <v>883.23397239915994</v>
      </c>
      <c r="AL57" s="119">
        <f t="shared" si="10"/>
        <v>2</v>
      </c>
      <c r="AM57" s="124">
        <f t="shared" si="11"/>
        <v>102.90981632236023</v>
      </c>
    </row>
    <row r="58" spans="5:41" x14ac:dyDescent="0.25">
      <c r="AI58" s="119"/>
      <c r="AJ58" s="119"/>
      <c r="AK58" s="119"/>
      <c r="AL58" s="119"/>
      <c r="AM58" s="119"/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2"/>
  <sheetViews>
    <sheetView zoomScale="70" zoomScaleNormal="70" workbookViewId="0">
      <selection activeCell="Y30" sqref="Y30"/>
    </sheetView>
  </sheetViews>
  <sheetFormatPr defaultRowHeight="15.75" x14ac:dyDescent="0.25"/>
  <cols>
    <col min="47" max="47" width="12.125" bestFit="1" customWidth="1"/>
  </cols>
  <sheetData>
    <row r="1" spans="1:47" x14ac:dyDescent="0.25">
      <c r="A1" t="s">
        <v>180</v>
      </c>
      <c r="B1">
        <f>2*1000*(0.072/(1000*9.81))^(1/2)</f>
        <v>5.4182836918287709</v>
      </c>
      <c r="C1" s="121" t="s">
        <v>179</v>
      </c>
      <c r="D1" t="s">
        <v>181</v>
      </c>
      <c r="E1" t="s">
        <v>182</v>
      </c>
      <c r="F1" t="s">
        <v>178</v>
      </c>
      <c r="G1" t="s">
        <v>184</v>
      </c>
      <c r="H1" t="s">
        <v>185</v>
      </c>
      <c r="I1" t="s">
        <v>180</v>
      </c>
      <c r="J1">
        <f>2*1000*(0.072/(1000*9.81))^(1/2)</f>
        <v>5.4182836918287709</v>
      </c>
      <c r="K1" s="121" t="s">
        <v>179</v>
      </c>
      <c r="L1" t="s">
        <v>181</v>
      </c>
      <c r="M1" t="s">
        <v>182</v>
      </c>
      <c r="N1" t="s">
        <v>178</v>
      </c>
      <c r="O1" t="s">
        <v>184</v>
      </c>
      <c r="P1" t="s">
        <v>185</v>
      </c>
      <c r="Q1" t="s">
        <v>180</v>
      </c>
      <c r="R1">
        <f>2*1000*(0.072/(1000*9.81))^(1/2)</f>
        <v>5.4182836918287709</v>
      </c>
      <c r="S1" s="121" t="s">
        <v>179</v>
      </c>
      <c r="T1" t="s">
        <v>181</v>
      </c>
      <c r="U1" t="s">
        <v>182</v>
      </c>
      <c r="V1" t="s">
        <v>178</v>
      </c>
      <c r="W1" t="s">
        <v>184</v>
      </c>
      <c r="X1" t="s">
        <v>185</v>
      </c>
      <c r="Y1" t="s">
        <v>180</v>
      </c>
      <c r="Z1">
        <f>2*1000*(0.072/(1000*9.81))^(1/2)</f>
        <v>5.4182836918287709</v>
      </c>
      <c r="AA1" s="121" t="s">
        <v>179</v>
      </c>
      <c r="AB1" t="s">
        <v>181</v>
      </c>
      <c r="AC1" t="s">
        <v>182</v>
      </c>
      <c r="AD1" t="s">
        <v>178</v>
      </c>
      <c r="AE1" t="s">
        <v>184</v>
      </c>
      <c r="AF1" t="s">
        <v>185</v>
      </c>
      <c r="AG1" t="s">
        <v>180</v>
      </c>
      <c r="AH1">
        <f>2*1000*(0.072/(1000*9.81))^(1/2)</f>
        <v>5.4182836918287709</v>
      </c>
      <c r="AI1" s="121" t="s">
        <v>179</v>
      </c>
      <c r="AJ1" t="s">
        <v>181</v>
      </c>
      <c r="AK1" t="s">
        <v>182</v>
      </c>
      <c r="AL1" t="s">
        <v>178</v>
      </c>
      <c r="AM1" t="s">
        <v>184</v>
      </c>
      <c r="AN1" t="s">
        <v>185</v>
      </c>
      <c r="AO1" t="s">
        <v>180</v>
      </c>
      <c r="AP1">
        <f>2*1000*(0.072/(1000*9.81))^(1/2)</f>
        <v>5.4182836918287709</v>
      </c>
      <c r="AQ1" s="121" t="s">
        <v>179</v>
      </c>
      <c r="AR1" t="s">
        <v>181</v>
      </c>
      <c r="AS1" t="s">
        <v>182</v>
      </c>
      <c r="AT1" t="s">
        <v>184</v>
      </c>
      <c r="AU1" t="s">
        <v>185</v>
      </c>
    </row>
    <row r="2" spans="1:47" x14ac:dyDescent="0.25">
      <c r="A2" s="125" t="s">
        <v>183</v>
      </c>
      <c r="B2">
        <f>5*(PI()/180)</f>
        <v>8.7266462599716474E-2</v>
      </c>
      <c r="C2">
        <v>500</v>
      </c>
      <c r="D2">
        <f>(C2/(PI()*B$1))^(1/2)</f>
        <v>5.4197492722373131</v>
      </c>
      <c r="E2">
        <f>B$1/2/TAN(B$2)</f>
        <v>30.965632994400835</v>
      </c>
      <c r="F2">
        <f>D2/E2</f>
        <v>0.17502465630905414</v>
      </c>
      <c r="G2">
        <f>(D2/E2)^2</f>
        <v>3.0633630316102528E-2</v>
      </c>
      <c r="H2">
        <f>(D2/E2)^3</f>
        <v>5.3616406175744664E-3</v>
      </c>
      <c r="I2" s="125" t="s">
        <v>183</v>
      </c>
      <c r="J2">
        <f>4*(PI()/180)</f>
        <v>6.9813170079773182E-2</v>
      </c>
      <c r="K2">
        <v>500</v>
      </c>
      <c r="L2">
        <f>(K2/(PI()*J$1))^(1/2)</f>
        <v>5.4197492722373131</v>
      </c>
      <c r="M2">
        <f>J$1/2/TAN(J$2)</f>
        <v>38.742533380514118</v>
      </c>
      <c r="N2">
        <f>L2/M2</f>
        <v>0.13989145260601935</v>
      </c>
      <c r="O2">
        <f>(L2/M2)^2</f>
        <v>1.9569618512222157E-2</v>
      </c>
      <c r="P2">
        <f>(L2/M2)^3</f>
        <v>2.737622360620405E-3</v>
      </c>
      <c r="Q2" s="125" t="s">
        <v>183</v>
      </c>
      <c r="R2">
        <f>3*(PI()/180)</f>
        <v>5.235987755982989E-2</v>
      </c>
      <c r="S2">
        <v>500</v>
      </c>
      <c r="T2">
        <f>(S2/(PI()*R$1))^(1/2)</f>
        <v>5.4197492722373131</v>
      </c>
      <c r="U2">
        <f>R$1/2/TAN(R$2)</f>
        <v>51.6935058683367</v>
      </c>
      <c r="V2">
        <f>T2/U2</f>
        <v>0.10484390991087755</v>
      </c>
      <c r="W2">
        <f>(T2/U2)^2</f>
        <v>1.0992245445400209E-2</v>
      </c>
      <c r="X2">
        <f>(T2/U2)^3</f>
        <v>1.1524699911957936E-3</v>
      </c>
      <c r="Y2" s="125" t="s">
        <v>183</v>
      </c>
      <c r="Z2">
        <f>2*(PI()/180)</f>
        <v>3.4906585039886591E-2</v>
      </c>
      <c r="AA2">
        <v>500</v>
      </c>
      <c r="AB2">
        <f>(AA2/(PI()*Z$1))^(1/2)</f>
        <v>5.4197492722373131</v>
      </c>
      <c r="AC2">
        <f>Z$1/2/TAN(Z$2)</f>
        <v>77.579672078949855</v>
      </c>
      <c r="AD2">
        <f>AB2/AC2</f>
        <v>6.9860430277687208E-2</v>
      </c>
      <c r="AE2">
        <f>(AB2/AC2)^2</f>
        <v>4.8804797185835955E-3</v>
      </c>
      <c r="AF2">
        <f>(AB2/AC2)^3</f>
        <v>3.4095241310177577E-4</v>
      </c>
      <c r="AG2" s="125" t="s">
        <v>183</v>
      </c>
      <c r="AH2">
        <f>1*(PI()/180)</f>
        <v>1.7453292519943295E-2</v>
      </c>
      <c r="AI2">
        <v>500</v>
      </c>
      <c r="AJ2">
        <f>(AI2/(PI()*AH$1))^(1/2)</f>
        <v>5.4197492722373131</v>
      </c>
      <c r="AK2">
        <f>AH$1/2/TAN(AH$2)</f>
        <v>155.2066324047199</v>
      </c>
      <c r="AL2">
        <f>AJ2/AK2</f>
        <v>3.4919572625637975E-2</v>
      </c>
      <c r="AM2">
        <f>(AJ2/AK2)^2</f>
        <v>1.219376552357205E-3</v>
      </c>
      <c r="AN2">
        <f>(AJ2/AK2)^3</f>
        <v>4.2580108078037468E-5</v>
      </c>
      <c r="AO2" s="125" t="s">
        <v>183</v>
      </c>
      <c r="AP2">
        <f>0.5*(PI()/180)</f>
        <v>8.7266462599716477E-3</v>
      </c>
      <c r="AQ2">
        <v>500</v>
      </c>
      <c r="AR2">
        <f>(AQ2/(PI()*AP$1))^(1/2)</f>
        <v>5.4197492722373131</v>
      </c>
      <c r="AS2">
        <f>AP$1/2/TAN(AP$2)</f>
        <v>310.43690713215551</v>
      </c>
      <c r="AT2">
        <f>AR2/AS2</f>
        <v>1.7458456606546727E-2</v>
      </c>
      <c r="AU2">
        <f>(AR2/AS2)^3</f>
        <v>5.3212975428778226E-6</v>
      </c>
    </row>
    <row r="3" spans="1:47" x14ac:dyDescent="0.25">
      <c r="C3">
        <v>1000</v>
      </c>
      <c r="D3">
        <f t="shared" ref="D3:D12" si="0">(C3/(PI()*B$1))^(1/2)</f>
        <v>7.6646829254597204</v>
      </c>
      <c r="E3">
        <f t="shared" ref="E3:E12" si="1">B$1/2/TAN(B$2)</f>
        <v>30.965632994400835</v>
      </c>
      <c r="F3">
        <f t="shared" ref="F3:F12" si="2">D3/E3</f>
        <v>0.24752224270195408</v>
      </c>
      <c r="G3">
        <f t="shared" ref="G3:G12" si="3">(D3/E3)^2</f>
        <v>6.1267260632205063E-2</v>
      </c>
      <c r="H3">
        <f t="shared" ref="H3:H12" si="4">(D3/E3)^3</f>
        <v>1.5165009755888538E-2</v>
      </c>
      <c r="K3">
        <v>1000</v>
      </c>
      <c r="L3">
        <f t="shared" ref="L3:L12" si="5">(K3/(PI()*J$1))^(1/2)</f>
        <v>7.6646829254597204</v>
      </c>
      <c r="M3">
        <f t="shared" ref="M3:M12" si="6">J$1/2/TAN(J$2)</f>
        <v>38.742533380514118</v>
      </c>
      <c r="N3">
        <f t="shared" ref="N3:N12" si="7">L3/M3</f>
        <v>0.19783638953550561</v>
      </c>
      <c r="O3">
        <f t="shared" ref="O3:O12" si="8">(L3/M3)^2</f>
        <v>3.9139237024444315E-2</v>
      </c>
      <c r="P3">
        <f t="shared" ref="P3:P12" si="9">(L3/M3)^3</f>
        <v>7.7431653420904495E-3</v>
      </c>
      <c r="S3">
        <v>1000</v>
      </c>
      <c r="T3">
        <f t="shared" ref="T3:T12" si="10">(S3/(PI()*R$1))^(1/2)</f>
        <v>7.6646829254597204</v>
      </c>
      <c r="U3">
        <f t="shared" ref="U3:U12" si="11">R$1/2/TAN(R$2)</f>
        <v>51.6935058683367</v>
      </c>
      <c r="V3">
        <f t="shared" ref="V3:V12" si="12">T3/U3</f>
        <v>0.148271679328186</v>
      </c>
      <c r="W3">
        <f t="shared" ref="W3:W12" si="13">(T3/U3)^2</f>
        <v>2.1984490890800418E-2</v>
      </c>
      <c r="X3">
        <f t="shared" ref="X3:X12" si="14">(T3/U3)^3</f>
        <v>3.2596773835541857E-3</v>
      </c>
      <c r="AA3">
        <v>1000</v>
      </c>
      <c r="AB3">
        <f t="shared" ref="AB3:AB12" si="15">(AA3/(PI()*Z$1))^(1/2)</f>
        <v>7.6646829254597204</v>
      </c>
      <c r="AC3">
        <f t="shared" ref="AC3:AC12" si="16">Z$1/2/TAN(Z$2)</f>
        <v>77.579672078949855</v>
      </c>
      <c r="AD3">
        <f t="shared" ref="AD3:AD12" si="17">AB3/AC3</f>
        <v>9.8797567971925251E-2</v>
      </c>
      <c r="AE3">
        <f t="shared" ref="AE3:AE12" si="18">(AB3/AC3)^2</f>
        <v>9.7609594371671909E-3</v>
      </c>
      <c r="AF3">
        <f t="shared" ref="AF3:AF12" si="19">(AB3/AC3)^3</f>
        <v>9.6435905346473083E-4</v>
      </c>
      <c r="AI3">
        <v>1000</v>
      </c>
      <c r="AJ3">
        <f t="shared" ref="AJ3:AJ12" si="20">(AI3/(PI()*AH$1))^(1/2)</f>
        <v>7.6646829254597204</v>
      </c>
      <c r="AK3">
        <f t="shared" ref="AK3:AK12" si="21">AH$1/2/TAN(AH$2)</f>
        <v>155.2066324047199</v>
      </c>
      <c r="AL3">
        <f t="shared" ref="AL3:AL12" si="22">AJ3/AK3</f>
        <v>4.9383733199449498E-2</v>
      </c>
      <c r="AM3">
        <f t="shared" ref="AM3:AM12" si="23">(AJ3/AK3)^2</f>
        <v>2.4387531047144104E-3</v>
      </c>
      <c r="AN3">
        <f t="shared" ref="AN3:AN12" si="24">(AJ3/AK3)^3</f>
        <v>1.2043473266254556E-4</v>
      </c>
      <c r="AQ3">
        <v>1000</v>
      </c>
      <c r="AR3">
        <f t="shared" ref="AR3:AR12" si="25">(AQ3/(PI()*AP$1))^(1/2)</f>
        <v>7.6646829254597204</v>
      </c>
      <c r="AS3">
        <f t="shared" ref="AS3:AS12" si="26">AP$1/2/TAN(AP$2)</f>
        <v>310.43690713215551</v>
      </c>
      <c r="AT3">
        <f t="shared" ref="AT3:AT12" si="27">AR3/AS3</f>
        <v>2.4689986111080545E-2</v>
      </c>
      <c r="AU3">
        <f t="shared" ref="AU3:AU12" si="28">(AR3/AS3)^3</f>
        <v>1.505090230912089E-5</v>
      </c>
    </row>
    <row r="4" spans="1:47" x14ac:dyDescent="0.25">
      <c r="C4">
        <v>2000</v>
      </c>
      <c r="D4">
        <f t="shared" si="0"/>
        <v>10.839498544474626</v>
      </c>
      <c r="E4">
        <f t="shared" si="1"/>
        <v>30.965632994400835</v>
      </c>
      <c r="F4">
        <f t="shared" si="2"/>
        <v>0.35004931261810829</v>
      </c>
      <c r="G4">
        <f t="shared" si="3"/>
        <v>0.12253452126441011</v>
      </c>
      <c r="H4">
        <f t="shared" si="4"/>
        <v>4.2893124940595731E-2</v>
      </c>
      <c r="K4">
        <v>2000</v>
      </c>
      <c r="L4">
        <f t="shared" si="5"/>
        <v>10.839498544474626</v>
      </c>
      <c r="M4">
        <f t="shared" si="6"/>
        <v>38.742533380514118</v>
      </c>
      <c r="N4">
        <f t="shared" si="7"/>
        <v>0.27978290521203869</v>
      </c>
      <c r="O4">
        <f t="shared" si="8"/>
        <v>7.827847404888863E-2</v>
      </c>
      <c r="P4">
        <f t="shared" si="9"/>
        <v>2.190097888496324E-2</v>
      </c>
      <c r="S4">
        <v>2000</v>
      </c>
      <c r="T4">
        <f t="shared" si="10"/>
        <v>10.839498544474626</v>
      </c>
      <c r="U4">
        <f t="shared" si="11"/>
        <v>51.6935058683367</v>
      </c>
      <c r="V4">
        <f t="shared" si="12"/>
        <v>0.20968781982175511</v>
      </c>
      <c r="W4">
        <f t="shared" si="13"/>
        <v>4.3968981781600837E-2</v>
      </c>
      <c r="X4">
        <f t="shared" si="14"/>
        <v>9.2197599295663485E-3</v>
      </c>
      <c r="AA4">
        <v>2000</v>
      </c>
      <c r="AB4">
        <f t="shared" si="15"/>
        <v>10.839498544474626</v>
      </c>
      <c r="AC4">
        <f t="shared" si="16"/>
        <v>77.579672078949855</v>
      </c>
      <c r="AD4">
        <f t="shared" si="17"/>
        <v>0.13972086055537442</v>
      </c>
      <c r="AE4">
        <f t="shared" si="18"/>
        <v>1.9521918874334382E-2</v>
      </c>
      <c r="AF4">
        <f t="shared" si="19"/>
        <v>2.7276193048142061E-3</v>
      </c>
      <c r="AI4">
        <v>2000</v>
      </c>
      <c r="AJ4">
        <f t="shared" si="20"/>
        <v>10.839498544474626</v>
      </c>
      <c r="AK4">
        <f t="shared" si="21"/>
        <v>155.2066324047199</v>
      </c>
      <c r="AL4">
        <f t="shared" si="22"/>
        <v>6.983914525127595E-2</v>
      </c>
      <c r="AM4">
        <f t="shared" si="23"/>
        <v>4.87750620942882E-3</v>
      </c>
      <c r="AN4">
        <f t="shared" si="24"/>
        <v>3.4064086462429975E-4</v>
      </c>
      <c r="AQ4">
        <v>2000</v>
      </c>
      <c r="AR4">
        <f t="shared" si="25"/>
        <v>10.839498544474626</v>
      </c>
      <c r="AS4">
        <f t="shared" si="26"/>
        <v>310.43690713215551</v>
      </c>
      <c r="AT4">
        <f t="shared" si="27"/>
        <v>3.4916913213093453E-2</v>
      </c>
      <c r="AU4">
        <f t="shared" si="28"/>
        <v>4.257038034302258E-5</v>
      </c>
    </row>
    <row r="5" spans="1:47" x14ac:dyDescent="0.25">
      <c r="C5">
        <v>3000</v>
      </c>
      <c r="D5">
        <f t="shared" si="0"/>
        <v>13.275620250801893</v>
      </c>
      <c r="E5">
        <f t="shared" si="1"/>
        <v>30.965632994400835</v>
      </c>
      <c r="F5">
        <f t="shared" si="2"/>
        <v>0.42872110036317918</v>
      </c>
      <c r="G5">
        <f t="shared" si="3"/>
        <v>0.18380178189661514</v>
      </c>
      <c r="H5">
        <f t="shared" si="4"/>
        <v>7.8799702183429909E-2</v>
      </c>
      <c r="K5">
        <v>3000</v>
      </c>
      <c r="L5">
        <f t="shared" si="5"/>
        <v>13.275620250801893</v>
      </c>
      <c r="M5">
        <f t="shared" si="6"/>
        <v>38.742533380514118</v>
      </c>
      <c r="N5">
        <f t="shared" si="7"/>
        <v>0.3426626782614835</v>
      </c>
      <c r="O5">
        <f t="shared" si="8"/>
        <v>0.11741771107333296</v>
      </c>
      <c r="P5">
        <f t="shared" si="9"/>
        <v>4.023466735172132E-2</v>
      </c>
      <c r="S5">
        <v>3000</v>
      </c>
      <c r="T5">
        <f t="shared" si="10"/>
        <v>13.275620250801893</v>
      </c>
      <c r="U5">
        <f t="shared" si="11"/>
        <v>51.6935058683367</v>
      </c>
      <c r="V5">
        <f t="shared" si="12"/>
        <v>0.25681408191997818</v>
      </c>
      <c r="W5">
        <f t="shared" si="13"/>
        <v>6.5953472672401259E-2</v>
      </c>
      <c r="X5">
        <f t="shared" si="14"/>
        <v>1.69377805337971E-2</v>
      </c>
      <c r="AA5">
        <v>3000</v>
      </c>
      <c r="AB5">
        <f t="shared" si="15"/>
        <v>13.275620250801893</v>
      </c>
      <c r="AC5">
        <f t="shared" si="16"/>
        <v>77.579672078949855</v>
      </c>
      <c r="AD5">
        <f t="shared" si="17"/>
        <v>0.17112240739161419</v>
      </c>
      <c r="AE5">
        <f t="shared" si="18"/>
        <v>2.9282878311501576E-2</v>
      </c>
      <c r="AF5">
        <f t="shared" si="19"/>
        <v>5.0109566320198362E-3</v>
      </c>
      <c r="AI5">
        <v>3000</v>
      </c>
      <c r="AJ5">
        <f t="shared" si="20"/>
        <v>13.275620250801893</v>
      </c>
      <c r="AK5">
        <f t="shared" si="21"/>
        <v>155.2066324047199</v>
      </c>
      <c r="AL5">
        <f t="shared" si="22"/>
        <v>8.5535134968872481E-2</v>
      </c>
      <c r="AM5">
        <f t="shared" si="23"/>
        <v>7.3162593141432317E-3</v>
      </c>
      <c r="AN5">
        <f t="shared" si="24"/>
        <v>6.2579722790251173E-4</v>
      </c>
      <c r="AQ5">
        <v>3000</v>
      </c>
      <c r="AR5">
        <f t="shared" si="25"/>
        <v>13.275620250801893</v>
      </c>
      <c r="AS5">
        <f t="shared" si="26"/>
        <v>310.43690713215551</v>
      </c>
      <c r="AT5">
        <f t="shared" si="27"/>
        <v>4.276431038256142E-2</v>
      </c>
      <c r="AU5">
        <f t="shared" si="28"/>
        <v>7.8206782497459328E-5</v>
      </c>
    </row>
    <row r="6" spans="1:47" x14ac:dyDescent="0.25">
      <c r="C6">
        <v>4000</v>
      </c>
      <c r="D6">
        <f t="shared" si="0"/>
        <v>15.329365850919441</v>
      </c>
      <c r="E6">
        <f t="shared" si="1"/>
        <v>30.965632994400835</v>
      </c>
      <c r="F6">
        <f t="shared" si="2"/>
        <v>0.49504448540390816</v>
      </c>
      <c r="G6">
        <f t="shared" si="3"/>
        <v>0.24506904252882025</v>
      </c>
      <c r="H6">
        <f t="shared" si="4"/>
        <v>0.1213200780471083</v>
      </c>
      <c r="K6">
        <v>4000</v>
      </c>
      <c r="L6">
        <f t="shared" si="5"/>
        <v>15.329365850919441</v>
      </c>
      <c r="M6">
        <f t="shared" si="6"/>
        <v>38.742533380514118</v>
      </c>
      <c r="N6">
        <f t="shared" si="7"/>
        <v>0.39567277907101123</v>
      </c>
      <c r="O6">
        <f t="shared" si="8"/>
        <v>0.15655694809777726</v>
      </c>
      <c r="P6">
        <f t="shared" si="9"/>
        <v>6.1945322736723596E-2</v>
      </c>
      <c r="S6">
        <v>4000</v>
      </c>
      <c r="T6">
        <f t="shared" si="10"/>
        <v>15.329365850919441</v>
      </c>
      <c r="U6">
        <f t="shared" si="11"/>
        <v>51.6935058683367</v>
      </c>
      <c r="V6">
        <f t="shared" si="12"/>
        <v>0.29654335865637199</v>
      </c>
      <c r="W6">
        <f t="shared" si="13"/>
        <v>8.7937963563201674E-2</v>
      </c>
      <c r="X6">
        <f t="shared" si="14"/>
        <v>2.6077419068433486E-2</v>
      </c>
      <c r="AA6">
        <v>4000</v>
      </c>
      <c r="AB6">
        <f t="shared" si="15"/>
        <v>15.329365850919441</v>
      </c>
      <c r="AC6">
        <f t="shared" si="16"/>
        <v>77.579672078949855</v>
      </c>
      <c r="AD6">
        <f t="shared" si="17"/>
        <v>0.1975951359438505</v>
      </c>
      <c r="AE6">
        <f t="shared" si="18"/>
        <v>3.9043837748668764E-2</v>
      </c>
      <c r="AF6">
        <f t="shared" si="19"/>
        <v>7.7148724277178466E-3</v>
      </c>
      <c r="AI6">
        <v>4000</v>
      </c>
      <c r="AJ6">
        <f t="shared" si="20"/>
        <v>15.329365850919441</v>
      </c>
      <c r="AK6">
        <f t="shared" si="21"/>
        <v>155.2066324047199</v>
      </c>
      <c r="AL6">
        <f t="shared" si="22"/>
        <v>9.8767466398898995E-2</v>
      </c>
      <c r="AM6">
        <f t="shared" si="23"/>
        <v>9.7550124188576417E-3</v>
      </c>
      <c r="AN6">
        <f t="shared" si="24"/>
        <v>9.6347786130036449E-4</v>
      </c>
      <c r="AQ6">
        <v>4000</v>
      </c>
      <c r="AR6">
        <f t="shared" si="25"/>
        <v>15.329365850919441</v>
      </c>
      <c r="AS6">
        <f t="shared" si="26"/>
        <v>310.43690713215551</v>
      </c>
      <c r="AT6">
        <f t="shared" si="27"/>
        <v>4.9379972222161089E-2</v>
      </c>
      <c r="AU6">
        <f t="shared" si="28"/>
        <v>1.2040721847296712E-4</v>
      </c>
    </row>
    <row r="7" spans="1:47" x14ac:dyDescent="0.25">
      <c r="C7">
        <v>5000</v>
      </c>
      <c r="D7">
        <f t="shared" si="0"/>
        <v>17.13875204730989</v>
      </c>
      <c r="E7">
        <f t="shared" si="1"/>
        <v>30.965632994400835</v>
      </c>
      <c r="F7">
        <f t="shared" si="2"/>
        <v>0.55347656062477057</v>
      </c>
      <c r="G7">
        <f t="shared" si="3"/>
        <v>0.30633630316102534</v>
      </c>
      <c r="H7">
        <f t="shared" si="4"/>
        <v>0.16954996346807133</v>
      </c>
      <c r="K7">
        <v>5000</v>
      </c>
      <c r="L7">
        <f t="shared" si="5"/>
        <v>17.13875204730989</v>
      </c>
      <c r="M7">
        <f t="shared" si="6"/>
        <v>38.742533380514118</v>
      </c>
      <c r="N7">
        <f t="shared" si="7"/>
        <v>0.44237561542451864</v>
      </c>
      <c r="O7">
        <f t="shared" si="8"/>
        <v>0.19569618512222162</v>
      </c>
      <c r="P7">
        <f t="shared" si="9"/>
        <v>8.6571220329673321E-2</v>
      </c>
      <c r="S7">
        <v>5000</v>
      </c>
      <c r="T7">
        <f t="shared" si="10"/>
        <v>17.13875204730989</v>
      </c>
      <c r="U7">
        <f t="shared" si="11"/>
        <v>51.6935058683367</v>
      </c>
      <c r="V7">
        <f t="shared" si="12"/>
        <v>0.33154555411587427</v>
      </c>
      <c r="W7">
        <f t="shared" si="13"/>
        <v>0.10992245445400212</v>
      </c>
      <c r="X7">
        <f t="shared" si="14"/>
        <v>3.6444301071729086E-2</v>
      </c>
      <c r="AA7">
        <v>5000</v>
      </c>
      <c r="AB7">
        <f t="shared" si="15"/>
        <v>17.13875204730989</v>
      </c>
      <c r="AC7">
        <f t="shared" si="16"/>
        <v>77.579672078949855</v>
      </c>
      <c r="AD7">
        <f t="shared" si="17"/>
        <v>0.22091807799688093</v>
      </c>
      <c r="AE7">
        <f t="shared" si="18"/>
        <v>4.8804797185835969E-2</v>
      </c>
      <c r="AF7">
        <f t="shared" si="19"/>
        <v>1.0781861991322465E-2</v>
      </c>
      <c r="AI7">
        <v>5000</v>
      </c>
      <c r="AJ7">
        <f t="shared" si="20"/>
        <v>17.13875204730989</v>
      </c>
      <c r="AK7">
        <f t="shared" si="21"/>
        <v>155.2066324047199</v>
      </c>
      <c r="AL7">
        <f t="shared" si="22"/>
        <v>0.11042538441668227</v>
      </c>
      <c r="AM7">
        <f t="shared" si="23"/>
        <v>1.2193765523572056E-2</v>
      </c>
      <c r="AN7">
        <f t="shared" si="24"/>
        <v>1.3465012454273312E-3</v>
      </c>
      <c r="AQ7">
        <v>5000</v>
      </c>
      <c r="AR7">
        <f t="shared" si="25"/>
        <v>17.13875204730989</v>
      </c>
      <c r="AS7">
        <f t="shared" si="26"/>
        <v>310.43690713215551</v>
      </c>
      <c r="AT7">
        <f t="shared" si="27"/>
        <v>5.5208487307901774E-2</v>
      </c>
      <c r="AU7">
        <f t="shared" si="28"/>
        <v>1.6827420342951433E-4</v>
      </c>
    </row>
    <row r="8" spans="1:47" x14ac:dyDescent="0.25">
      <c r="C8">
        <v>6000</v>
      </c>
      <c r="D8">
        <f t="shared" si="0"/>
        <v>18.774562207598947</v>
      </c>
      <c r="E8">
        <f t="shared" si="1"/>
        <v>30.965632994400835</v>
      </c>
      <c r="F8">
        <f t="shared" si="2"/>
        <v>0.60630319460912485</v>
      </c>
      <c r="G8">
        <f t="shared" si="3"/>
        <v>0.36760356379323034</v>
      </c>
      <c r="H8">
        <f t="shared" si="4"/>
        <v>0.22287921507753478</v>
      </c>
      <c r="K8">
        <v>6000</v>
      </c>
      <c r="L8">
        <f t="shared" si="5"/>
        <v>18.774562207598947</v>
      </c>
      <c r="M8">
        <f t="shared" si="6"/>
        <v>38.742533380514118</v>
      </c>
      <c r="N8">
        <f t="shared" si="7"/>
        <v>0.48459820691647826</v>
      </c>
      <c r="O8">
        <f t="shared" si="8"/>
        <v>0.23483542214666589</v>
      </c>
      <c r="P8">
        <f t="shared" si="9"/>
        <v>0.11380082449274852</v>
      </c>
      <c r="S8">
        <v>6000</v>
      </c>
      <c r="T8">
        <f t="shared" si="10"/>
        <v>18.774562207598947</v>
      </c>
      <c r="U8">
        <f t="shared" si="11"/>
        <v>51.6935058683367</v>
      </c>
      <c r="V8">
        <f t="shared" si="12"/>
        <v>0.36318995765962819</v>
      </c>
      <c r="W8">
        <f t="shared" si="13"/>
        <v>0.13190694534480252</v>
      </c>
      <c r="X8">
        <f t="shared" si="14"/>
        <v>4.790727789478972E-2</v>
      </c>
      <c r="AA8">
        <v>6000</v>
      </c>
      <c r="AB8">
        <f t="shared" si="15"/>
        <v>18.774562207598947</v>
      </c>
      <c r="AC8">
        <f t="shared" si="16"/>
        <v>77.579672078949855</v>
      </c>
      <c r="AD8">
        <f t="shared" si="17"/>
        <v>0.24200362935915476</v>
      </c>
      <c r="AE8">
        <f t="shared" si="18"/>
        <v>5.8565756623003153E-2</v>
      </c>
      <c r="AF8">
        <f t="shared" si="19"/>
        <v>1.4173125658931718E-2</v>
      </c>
      <c r="AI8">
        <v>6000</v>
      </c>
      <c r="AJ8">
        <f t="shared" si="20"/>
        <v>18.774562207598947</v>
      </c>
      <c r="AK8">
        <f t="shared" si="21"/>
        <v>155.2066324047199</v>
      </c>
      <c r="AL8">
        <f t="shared" si="22"/>
        <v>0.12096494793239264</v>
      </c>
      <c r="AM8">
        <f t="shared" si="23"/>
        <v>1.4632518628286462E-2</v>
      </c>
      <c r="AN8">
        <f t="shared" si="24"/>
        <v>1.7700218539904373E-3</v>
      </c>
      <c r="AQ8">
        <v>6000</v>
      </c>
      <c r="AR8">
        <f t="shared" si="25"/>
        <v>18.774562207598947</v>
      </c>
      <c r="AS8">
        <f t="shared" si="26"/>
        <v>310.43690713215551</v>
      </c>
      <c r="AT8">
        <f t="shared" si="27"/>
        <v>6.0477867728550919E-2</v>
      </c>
      <c r="AU8">
        <f t="shared" si="28"/>
        <v>2.2120218495493956E-4</v>
      </c>
    </row>
    <row r="9" spans="1:47" x14ac:dyDescent="0.25">
      <c r="C9">
        <v>7000</v>
      </c>
      <c r="D9">
        <f t="shared" si="0"/>
        <v>20.278844898929435</v>
      </c>
      <c r="E9">
        <f t="shared" si="1"/>
        <v>30.965632994400835</v>
      </c>
      <c r="F9">
        <f t="shared" si="2"/>
        <v>0.65488229814634269</v>
      </c>
      <c r="G9">
        <f t="shared" si="3"/>
        <v>0.42887082442543528</v>
      </c>
      <c r="H9">
        <f t="shared" si="4"/>
        <v>0.28085991110764569</v>
      </c>
      <c r="K9">
        <v>7000</v>
      </c>
      <c r="L9">
        <f t="shared" si="5"/>
        <v>20.278844898929435</v>
      </c>
      <c r="M9">
        <f t="shared" si="6"/>
        <v>38.742533380514118</v>
      </c>
      <c r="N9">
        <f t="shared" si="7"/>
        <v>0.52342588698984904</v>
      </c>
      <c r="O9">
        <f t="shared" si="8"/>
        <v>0.27397465917111025</v>
      </c>
      <c r="P9">
        <f t="shared" si="9"/>
        <v>0.14340542898937997</v>
      </c>
      <c r="S9">
        <v>7000</v>
      </c>
      <c r="T9">
        <f t="shared" si="10"/>
        <v>20.278844898929435</v>
      </c>
      <c r="U9">
        <f t="shared" si="11"/>
        <v>51.6935058683367</v>
      </c>
      <c r="V9">
        <f t="shared" si="12"/>
        <v>0.3922899899762966</v>
      </c>
      <c r="W9">
        <f t="shared" si="13"/>
        <v>0.15389143623560289</v>
      </c>
      <c r="X9">
        <f t="shared" si="14"/>
        <v>6.0370069978302549E-2</v>
      </c>
      <c r="AA9">
        <v>7000</v>
      </c>
      <c r="AB9">
        <f t="shared" si="15"/>
        <v>20.278844898929435</v>
      </c>
      <c r="AC9">
        <f t="shared" si="16"/>
        <v>77.579672078949855</v>
      </c>
      <c r="AD9">
        <f t="shared" si="17"/>
        <v>0.26139379499171422</v>
      </c>
      <c r="AE9">
        <f t="shared" si="18"/>
        <v>6.8326716060170323E-2</v>
      </c>
      <c r="AF9">
        <f t="shared" si="19"/>
        <v>1.7860179610289229E-2</v>
      </c>
      <c r="AI9">
        <v>7000</v>
      </c>
      <c r="AJ9">
        <f t="shared" si="20"/>
        <v>20.278844898929435</v>
      </c>
      <c r="AK9">
        <f t="shared" si="21"/>
        <v>155.2066324047199</v>
      </c>
      <c r="AL9">
        <f t="shared" si="22"/>
        <v>0.13065707685770744</v>
      </c>
      <c r="AM9">
        <f t="shared" si="23"/>
        <v>1.7071271733000871E-2</v>
      </c>
      <c r="AN9">
        <f t="shared" si="24"/>
        <v>2.2304824628775035E-3</v>
      </c>
      <c r="AQ9">
        <v>7000</v>
      </c>
      <c r="AR9">
        <f t="shared" si="25"/>
        <v>20.278844898929435</v>
      </c>
      <c r="AS9">
        <f t="shared" si="26"/>
        <v>310.43690713215551</v>
      </c>
      <c r="AT9">
        <f t="shared" si="27"/>
        <v>6.5323563123557873E-2</v>
      </c>
      <c r="AU9">
        <f t="shared" si="28"/>
        <v>2.7874661161943155E-4</v>
      </c>
    </row>
    <row r="10" spans="1:47" x14ac:dyDescent="0.25">
      <c r="C10">
        <v>8000</v>
      </c>
      <c r="D10">
        <f t="shared" si="0"/>
        <v>21.678997088949252</v>
      </c>
      <c r="E10">
        <f t="shared" si="1"/>
        <v>30.965632994400835</v>
      </c>
      <c r="F10">
        <f t="shared" si="2"/>
        <v>0.70009862523621658</v>
      </c>
      <c r="G10">
        <f t="shared" si="3"/>
        <v>0.49013808505764045</v>
      </c>
      <c r="H10">
        <f t="shared" si="4"/>
        <v>0.34314499952476585</v>
      </c>
      <c r="K10">
        <v>8000</v>
      </c>
      <c r="L10">
        <f t="shared" si="5"/>
        <v>21.678997088949252</v>
      </c>
      <c r="M10">
        <f t="shared" si="6"/>
        <v>38.742533380514118</v>
      </c>
      <c r="N10">
        <f t="shared" si="7"/>
        <v>0.55956581042407738</v>
      </c>
      <c r="O10">
        <f t="shared" si="8"/>
        <v>0.31311389619555452</v>
      </c>
      <c r="P10">
        <f t="shared" si="9"/>
        <v>0.17520783107970592</v>
      </c>
      <c r="S10">
        <v>8000</v>
      </c>
      <c r="T10">
        <f t="shared" si="10"/>
        <v>21.678997088949252</v>
      </c>
      <c r="U10">
        <f t="shared" si="11"/>
        <v>51.6935058683367</v>
      </c>
      <c r="V10">
        <f t="shared" si="12"/>
        <v>0.41937563964351021</v>
      </c>
      <c r="W10">
        <f t="shared" si="13"/>
        <v>0.17587592712640335</v>
      </c>
      <c r="X10">
        <f t="shared" si="14"/>
        <v>7.3758079436530788E-2</v>
      </c>
      <c r="AA10">
        <v>8000</v>
      </c>
      <c r="AB10">
        <f t="shared" si="15"/>
        <v>21.678997088949252</v>
      </c>
      <c r="AC10">
        <f t="shared" si="16"/>
        <v>77.579672078949855</v>
      </c>
      <c r="AD10">
        <f t="shared" si="17"/>
        <v>0.27944172111074883</v>
      </c>
      <c r="AE10">
        <f t="shared" si="18"/>
        <v>7.8087675497337528E-2</v>
      </c>
      <c r="AF10">
        <f t="shared" si="19"/>
        <v>2.1820954438513649E-2</v>
      </c>
      <c r="AI10">
        <v>8000</v>
      </c>
      <c r="AJ10">
        <f t="shared" si="20"/>
        <v>21.678997088949252</v>
      </c>
      <c r="AK10">
        <f t="shared" si="21"/>
        <v>155.2066324047199</v>
      </c>
      <c r="AL10">
        <f t="shared" si="22"/>
        <v>0.1396782905025519</v>
      </c>
      <c r="AM10">
        <f t="shared" si="23"/>
        <v>1.951002483771528E-2</v>
      </c>
      <c r="AN10">
        <f t="shared" si="24"/>
        <v>2.725126916994398E-3</v>
      </c>
      <c r="AQ10">
        <v>8000</v>
      </c>
      <c r="AR10">
        <f t="shared" si="25"/>
        <v>21.678997088949252</v>
      </c>
      <c r="AS10">
        <f t="shared" si="26"/>
        <v>310.43690713215551</v>
      </c>
      <c r="AT10">
        <f t="shared" si="27"/>
        <v>6.9833826426186907E-2</v>
      </c>
      <c r="AU10">
        <f t="shared" si="28"/>
        <v>3.4056304274418064E-4</v>
      </c>
    </row>
    <row r="11" spans="1:47" x14ac:dyDescent="0.25">
      <c r="C11">
        <v>9000</v>
      </c>
      <c r="D11">
        <f t="shared" si="0"/>
        <v>22.994048776379159</v>
      </c>
      <c r="E11">
        <f t="shared" si="1"/>
        <v>30.965632994400835</v>
      </c>
      <c r="F11">
        <f t="shared" si="2"/>
        <v>0.74256672810586222</v>
      </c>
      <c r="G11">
        <f t="shared" si="3"/>
        <v>0.55140534568984545</v>
      </c>
      <c r="H11">
        <f t="shared" si="4"/>
        <v>0.40945526340899041</v>
      </c>
      <c r="K11">
        <v>9000</v>
      </c>
      <c r="L11">
        <f t="shared" si="5"/>
        <v>22.994048776379159</v>
      </c>
      <c r="M11">
        <f t="shared" si="6"/>
        <v>38.742533380514118</v>
      </c>
      <c r="N11">
        <f t="shared" si="7"/>
        <v>0.59350916860651681</v>
      </c>
      <c r="O11">
        <f t="shared" si="8"/>
        <v>0.35225313321999879</v>
      </c>
      <c r="P11">
        <f t="shared" si="9"/>
        <v>0.20906546423644209</v>
      </c>
      <c r="S11">
        <v>9000</v>
      </c>
      <c r="T11">
        <f t="shared" si="10"/>
        <v>22.994048776379159</v>
      </c>
      <c r="U11">
        <f t="shared" si="11"/>
        <v>51.6935058683367</v>
      </c>
      <c r="V11">
        <f t="shared" si="12"/>
        <v>0.44481503798455796</v>
      </c>
      <c r="W11">
        <f t="shared" si="13"/>
        <v>0.19786041801720375</v>
      </c>
      <c r="X11">
        <f t="shared" si="14"/>
        <v>8.8011289355963002E-2</v>
      </c>
      <c r="AA11">
        <v>9000</v>
      </c>
      <c r="AB11">
        <f t="shared" si="15"/>
        <v>22.994048776379159</v>
      </c>
      <c r="AC11">
        <f t="shared" si="16"/>
        <v>77.579672078949855</v>
      </c>
      <c r="AD11">
        <f t="shared" si="17"/>
        <v>0.29639270391577577</v>
      </c>
      <c r="AE11">
        <f t="shared" si="18"/>
        <v>8.7848634934504718E-2</v>
      </c>
      <c r="AF11">
        <f t="shared" si="19"/>
        <v>2.6037694443547733E-2</v>
      </c>
      <c r="AI11">
        <v>9000</v>
      </c>
      <c r="AJ11">
        <f t="shared" si="20"/>
        <v>22.994048776379159</v>
      </c>
      <c r="AK11">
        <f t="shared" si="21"/>
        <v>155.2066324047199</v>
      </c>
      <c r="AL11">
        <f t="shared" si="22"/>
        <v>0.14815119959834849</v>
      </c>
      <c r="AM11">
        <f t="shared" si="23"/>
        <v>2.1948777942429696E-2</v>
      </c>
      <c r="AN11">
        <f t="shared" si="24"/>
        <v>3.2517377818887306E-3</v>
      </c>
      <c r="AQ11">
        <v>9000</v>
      </c>
      <c r="AR11">
        <f t="shared" si="25"/>
        <v>22.994048776379159</v>
      </c>
      <c r="AS11">
        <f t="shared" si="26"/>
        <v>310.43690713215551</v>
      </c>
      <c r="AT11">
        <f t="shared" si="27"/>
        <v>7.4069958333241634E-2</v>
      </c>
      <c r="AU11">
        <f t="shared" si="28"/>
        <v>4.0637436234626398E-4</v>
      </c>
    </row>
    <row r="12" spans="1:47" x14ac:dyDescent="0.25">
      <c r="C12">
        <v>10000</v>
      </c>
      <c r="D12">
        <f t="shared" si="0"/>
        <v>24.237855587455293</v>
      </c>
      <c r="E12">
        <f t="shared" si="1"/>
        <v>30.965632994400835</v>
      </c>
      <c r="F12">
        <f t="shared" si="2"/>
        <v>0.78273405849116506</v>
      </c>
      <c r="G12">
        <f t="shared" si="3"/>
        <v>0.61267260632205056</v>
      </c>
      <c r="H12">
        <f t="shared" si="4"/>
        <v>0.47955971567281847</v>
      </c>
      <c r="K12">
        <v>10000</v>
      </c>
      <c r="L12">
        <f t="shared" si="5"/>
        <v>24.237855587455293</v>
      </c>
      <c r="M12">
        <f t="shared" si="6"/>
        <v>38.742533380514118</v>
      </c>
      <c r="N12">
        <f t="shared" si="7"/>
        <v>0.62561359499649871</v>
      </c>
      <c r="O12">
        <f t="shared" si="8"/>
        <v>0.39139237024444312</v>
      </c>
      <c r="P12">
        <f t="shared" si="9"/>
        <v>0.24486038780282671</v>
      </c>
      <c r="S12">
        <v>10000</v>
      </c>
      <c r="T12">
        <f t="shared" si="10"/>
        <v>24.237855587455293</v>
      </c>
      <c r="U12">
        <f t="shared" si="11"/>
        <v>51.6935058683367</v>
      </c>
      <c r="V12">
        <f t="shared" si="12"/>
        <v>0.4688762191751723</v>
      </c>
      <c r="W12">
        <f t="shared" si="13"/>
        <v>0.21984490890800421</v>
      </c>
      <c r="X12">
        <f t="shared" si="14"/>
        <v>0.10308004969369516</v>
      </c>
      <c r="AA12">
        <v>10000</v>
      </c>
      <c r="AB12">
        <f t="shared" si="15"/>
        <v>24.237855587455293</v>
      </c>
      <c r="AC12">
        <f t="shared" si="16"/>
        <v>77.579672078949855</v>
      </c>
      <c r="AD12">
        <f t="shared" si="17"/>
        <v>0.31242534207658623</v>
      </c>
      <c r="AE12">
        <f t="shared" si="18"/>
        <v>9.7609594371671923E-2</v>
      </c>
      <c r="AF12">
        <f t="shared" si="19"/>
        <v>3.0495710911526426E-2</v>
      </c>
      <c r="AI12">
        <v>10000</v>
      </c>
      <c r="AJ12">
        <f t="shared" si="20"/>
        <v>24.237855587455293</v>
      </c>
      <c r="AK12">
        <f t="shared" si="21"/>
        <v>155.2066324047199</v>
      </c>
      <c r="AL12">
        <f t="shared" si="22"/>
        <v>0.15616507627233467</v>
      </c>
      <c r="AM12">
        <f t="shared" si="23"/>
        <v>2.4387531047144105E-2</v>
      </c>
      <c r="AN12">
        <f t="shared" si="24"/>
        <v>3.8084806460711891E-3</v>
      </c>
      <c r="AQ12">
        <v>10000</v>
      </c>
      <c r="AR12">
        <f t="shared" si="25"/>
        <v>24.237855587455293</v>
      </c>
      <c r="AS12">
        <f t="shared" si="26"/>
        <v>310.43690713215551</v>
      </c>
      <c r="AT12">
        <f t="shared" si="27"/>
        <v>7.8076591508937573E-2</v>
      </c>
      <c r="AU12">
        <f t="shared" si="28"/>
        <v>4.7595132137509674E-4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6" baseType="variant">
      <vt:variant>
        <vt:lpstr>Worksheets</vt:lpstr>
      </vt:variant>
      <vt:variant>
        <vt:i4>7</vt:i4>
      </vt:variant>
      <vt:variant>
        <vt:lpstr>Charts</vt:lpstr>
      </vt:variant>
      <vt:variant>
        <vt:i4>10</vt:i4>
      </vt:variant>
      <vt:variant>
        <vt:lpstr>Named Ranges</vt:lpstr>
      </vt:variant>
      <vt:variant>
        <vt:i4>78</vt:i4>
      </vt:variant>
    </vt:vector>
  </HeadingPairs>
  <TitlesOfParts>
    <vt:vector size="95" baseType="lpstr">
      <vt:lpstr>Threshold_Test</vt:lpstr>
      <vt:lpstr>SlopeResults</vt:lpstr>
      <vt:lpstr>TrackingData</vt:lpstr>
      <vt:lpstr>TrackingData_Normalized</vt:lpstr>
      <vt:lpstr>Data_Compiled</vt:lpstr>
      <vt:lpstr>Wedge to Wedge</vt:lpstr>
      <vt:lpstr>epsilon ratio</vt:lpstr>
      <vt:lpstr>XvT (1)</vt:lpstr>
      <vt:lpstr>logXvlogT</vt:lpstr>
      <vt:lpstr>XvT</vt:lpstr>
      <vt:lpstr>X_norm v T_norm</vt:lpstr>
      <vt:lpstr>UvT</vt:lpstr>
      <vt:lpstr>REvT</vt:lpstr>
      <vt:lpstr>CAvT</vt:lpstr>
      <vt:lpstr>log(x)vlog(t)</vt:lpstr>
      <vt:lpstr>WedgeToWedge</vt:lpstr>
      <vt:lpstr>Normalized XvT</vt:lpstr>
      <vt:lpstr>'Wedge to Wedge'!back</vt:lpstr>
      <vt:lpstr>'Wedge to Wedge'!Back_1</vt:lpstr>
      <vt:lpstr>TrackingData!back_threshold</vt:lpstr>
      <vt:lpstr>TrackingData_Normalized!back_threshold</vt:lpstr>
      <vt:lpstr>Data_Compiled!back_threshold_1</vt:lpstr>
      <vt:lpstr>TrackingData!back_threshold_1</vt:lpstr>
      <vt:lpstr>TrackingData_Normalized!back_threshold_1</vt:lpstr>
      <vt:lpstr>TrackingData_Normalized!back_threshold_10</vt:lpstr>
      <vt:lpstr>TrackingData_Normalized!back_threshold_11</vt:lpstr>
      <vt:lpstr>Data_Compiled!back_threshold_12</vt:lpstr>
      <vt:lpstr>TrackingData_Normalized!back_threshold_12</vt:lpstr>
      <vt:lpstr>TrackingData_Normalized!back_threshold_13</vt:lpstr>
      <vt:lpstr>TrackingData_Normalized!back_threshold_14</vt:lpstr>
      <vt:lpstr>Data_Compiled!back_threshold_18</vt:lpstr>
      <vt:lpstr>Data_Compiled!back_threshold_19</vt:lpstr>
      <vt:lpstr>TrackingData!back_threshold_2</vt:lpstr>
      <vt:lpstr>TrackingData_Normalized!back_threshold_2</vt:lpstr>
      <vt:lpstr>Data_Compiled!back_threshold_20</vt:lpstr>
      <vt:lpstr>Data_Compiled!back_threshold_22</vt:lpstr>
      <vt:lpstr>TrackingData!back_threshold_3</vt:lpstr>
      <vt:lpstr>TrackingData_Normalized!back_threshold_3</vt:lpstr>
      <vt:lpstr>TrackingData!back_threshold_4</vt:lpstr>
      <vt:lpstr>TrackingData_Normalized!back_threshold_4</vt:lpstr>
      <vt:lpstr>TrackingData!back_threshold_5</vt:lpstr>
      <vt:lpstr>TrackingData_Normalized!back_threshold_5</vt:lpstr>
      <vt:lpstr>TrackingData!back_threshold_6</vt:lpstr>
      <vt:lpstr>TrackingData_Normalized!back_threshold_6</vt:lpstr>
      <vt:lpstr>TrackingData!back_threshold_7</vt:lpstr>
      <vt:lpstr>TrackingData_Normalized!back_threshold_7</vt:lpstr>
      <vt:lpstr>Data_Compiled!back_threshold_8</vt:lpstr>
      <vt:lpstr>TrackingData!back_threshold_8</vt:lpstr>
      <vt:lpstr>TrackingData_Normalized!back_threshold_8</vt:lpstr>
      <vt:lpstr>TrackingData!back_threshold_9</vt:lpstr>
      <vt:lpstr>TrackingData_Normalized!back_threshold_9</vt:lpstr>
      <vt:lpstr>TrackingData!back_threshold_manual</vt:lpstr>
      <vt:lpstr>TrackingData_Normalized!back_threshold_manual</vt:lpstr>
      <vt:lpstr>TrackingData!back_threshold_manual_1</vt:lpstr>
      <vt:lpstr>TrackingData_Normalized!back_threshold_manual_1</vt:lpstr>
      <vt:lpstr>'Wedge to Wedge'!front</vt:lpstr>
      <vt:lpstr>'Wedge to Wedge'!Front_2txt</vt:lpstr>
      <vt:lpstr>TrackingData!front_threshold</vt:lpstr>
      <vt:lpstr>TrackingData_Normalized!front_threshold</vt:lpstr>
      <vt:lpstr>TrackingData!front_threshold_1</vt:lpstr>
      <vt:lpstr>TrackingData_Normalized!front_threshold_1</vt:lpstr>
      <vt:lpstr>TrackingData_Normalized!front_threshold_11</vt:lpstr>
      <vt:lpstr>Data_Compiled!front_threshold_12</vt:lpstr>
      <vt:lpstr>TrackingData_Normalized!front_threshold_12</vt:lpstr>
      <vt:lpstr>TrackingData_Normalized!front_threshold_13</vt:lpstr>
      <vt:lpstr>TrackingData_Normalized!front_threshold_14</vt:lpstr>
      <vt:lpstr>TrackingData_Normalized!front_threshold_15</vt:lpstr>
      <vt:lpstr>Data_Compiled!front_threshold_18</vt:lpstr>
      <vt:lpstr>TrackingData!front_threshold_2</vt:lpstr>
      <vt:lpstr>TrackingData_Normalized!front_threshold_2</vt:lpstr>
      <vt:lpstr>Data_Compiled!front_threshold_20</vt:lpstr>
      <vt:lpstr>Data_Compiled!front_threshold_21</vt:lpstr>
      <vt:lpstr>TrackingData!front_threshold_3</vt:lpstr>
      <vt:lpstr>TrackingData_Normalized!front_threshold_3</vt:lpstr>
      <vt:lpstr>TrackingData!front_threshold_4</vt:lpstr>
      <vt:lpstr>TrackingData_Normalized!front_threshold_4</vt:lpstr>
      <vt:lpstr>TrackingData!front_threshold_5</vt:lpstr>
      <vt:lpstr>TrackingData_Normalized!front_threshold_5</vt:lpstr>
      <vt:lpstr>TrackingData!front_threshold_6</vt:lpstr>
      <vt:lpstr>TrackingData_Normalized!front_threshold_6</vt:lpstr>
      <vt:lpstr>TrackingData!front_threshold_7</vt:lpstr>
      <vt:lpstr>TrackingData_Normalized!front_threshold_7</vt:lpstr>
      <vt:lpstr>Data_Compiled!front_threshold_8</vt:lpstr>
      <vt:lpstr>TrackingData!front_threshold_8</vt:lpstr>
      <vt:lpstr>TrackingData_Normalized!front_threshold_8</vt:lpstr>
      <vt:lpstr>TrackingData_Normalized!front_threshold_9</vt:lpstr>
      <vt:lpstr>TrackingData!front_threshold_manual</vt:lpstr>
      <vt:lpstr>TrackingData_Normalized!front_threshold_manual</vt:lpstr>
      <vt:lpstr>Data_Compiled!front_threshold_manual_1</vt:lpstr>
      <vt:lpstr>TrackingData!front_threshold_manual_1</vt:lpstr>
      <vt:lpstr>TrackingData_Normalized!front_threshold_manual_1</vt:lpstr>
      <vt:lpstr>Data_Compiled!front_threshold_manual_2</vt:lpstr>
      <vt:lpstr>TrackingData!front_threshold_manual_2</vt:lpstr>
      <vt:lpstr>TrackingData_Normalized!front_threshold_manual_2</vt:lpstr>
      <vt:lpstr>Data_Compiled!front_threshold_manual_3</vt:lpstr>
    </vt:vector>
  </TitlesOfParts>
  <Company>Portland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Logan Torres</dc:creator>
  <cp:lastModifiedBy>Logan Torres</cp:lastModifiedBy>
  <dcterms:created xsi:type="dcterms:W3CDTF">2016-07-20T21:42:35Z</dcterms:created>
  <dcterms:modified xsi:type="dcterms:W3CDTF">2016-11-09T23:23:37Z</dcterms:modified>
</cp:coreProperties>
</file>